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1CCF2D61-DDE9-4204-B5BE-B5AF4EFC7B40}" xr6:coauthVersionLast="47" xr6:coauthVersionMax="47" xr10:uidLastSave="{00000000-0000-0000-0000-000000000000}"/>
  <bookViews>
    <workbookView xWindow="3285" yWindow="3285" windowWidth="21795" windowHeight="9945" xr2:uid="{1EC59B07-0718-481C-A769-6F5E09660928}"/>
  </bookViews>
  <sheets>
    <sheet name="Cover" sheetId="2" r:id="rId1"/>
    <sheet name="Costs" sheetId="1" r:id="rId2"/>
  </sheets>
  <definedNames>
    <definedName name="list">list_start:OFFSET(list_start, 0,0,count, 1)</definedName>
    <definedName name="sheets">Cover!$A$40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2" l="1"/>
  <c r="D63" i="1" l="1"/>
  <c r="D64" i="1" s="1"/>
  <c r="D62" i="1"/>
  <c r="D61" i="1"/>
  <c r="D60" i="1"/>
  <c r="D59" i="1"/>
  <c r="D58" i="1"/>
  <c r="D57" i="1"/>
  <c r="D44" i="1"/>
  <c r="D43" i="1"/>
  <c r="D42" i="1"/>
  <c r="D41" i="1"/>
  <c r="D45" i="1" s="1"/>
  <c r="C13" i="1"/>
  <c r="A2" i="1"/>
  <c r="A1" i="1"/>
</calcChain>
</file>

<file path=xl/sharedStrings.xml><?xml version="1.0" encoding="utf-8"?>
<sst xmlns="http://schemas.openxmlformats.org/spreadsheetml/2006/main" count="52" uniqueCount="43">
  <si>
    <t>Inputs</t>
  </si>
  <si>
    <t>Clearance issues</t>
  </si>
  <si>
    <t>Volumes</t>
  </si>
  <si>
    <t>Ground Clearance</t>
  </si>
  <si>
    <t>Mid Span Phase-to-Phase</t>
  </si>
  <si>
    <t>Pole Top</t>
  </si>
  <si>
    <t>Total</t>
  </si>
  <si>
    <t>Conductor clearance solutions and associated costs</t>
  </si>
  <si>
    <t xml:space="preserve">Conductor clearance rectification solution </t>
  </si>
  <si>
    <t>Estimated cost to implement per site</t>
  </si>
  <si>
    <t>Restringing/Re-Sagged</t>
  </si>
  <si>
    <t>Pole Top Augmentation (Raiser Bracket, Crossarm)</t>
  </si>
  <si>
    <t>Pole Replacement/New Pole</t>
  </si>
  <si>
    <t>Other (LV retirement etc)</t>
  </si>
  <si>
    <t>Spreader installation</t>
  </si>
  <si>
    <t>Powercor pole population replaced under wood pole replacement program</t>
  </si>
  <si>
    <t>To prevent double counting of costs between the wood pole replacement program and the wood poles being replaced under this program, 100% of the cost of replacing an aged (&gt;=50 years of age) pole with a taller pole will be attributed to the wood pole replacement program.</t>
  </si>
  <si>
    <t>Proportion of poles &lt;50 years old</t>
  </si>
  <si>
    <t>Interim risk mitigation measure prior to implementation of clearance solution</t>
  </si>
  <si>
    <t>If we are unable to rectify a P1 clearance defect within 24h, rotamarkas are installed as an iterim risk mitigation until the clearance rectification solution is implemented</t>
  </si>
  <si>
    <t>Rotamarka required annually for ground clearance defects</t>
  </si>
  <si>
    <t>Rotamarka installation cost</t>
  </si>
  <si>
    <t>Option 1 - base case</t>
  </si>
  <si>
    <t>Base case of "do nothing" is not a viable option as it will result in non-compliance with AS7000.</t>
  </si>
  <si>
    <t>Option 2 - Pole replacement to rectify ground clearance issues</t>
  </si>
  <si>
    <t>Annual rotamarka costs</t>
  </si>
  <si>
    <t>Annual cost to rectify phase-to-phase clearance issues</t>
  </si>
  <si>
    <t>Annual cost to rectify pole top clearance issues</t>
  </si>
  <si>
    <t>Annual pole replacement costs to rectify ground clearance issues</t>
  </si>
  <si>
    <t>excluding pole replacements attributed to the wood pole replacement program</t>
  </si>
  <si>
    <t>Total annual cost</t>
  </si>
  <si>
    <t>Option 3 - Combination of solutions to rectify ground clearance issues</t>
  </si>
  <si>
    <t>Gound clearance rectification</t>
  </si>
  <si>
    <t>Estimated % deployment</t>
  </si>
  <si>
    <t>Annual cost to rectify ground clearance issues with restringing</t>
  </si>
  <si>
    <t>Annual cost to rectify ground clearance issues with pole top augmentation</t>
  </si>
  <si>
    <t>Annual cost to rectify ground clearance issues with pole replacement</t>
  </si>
  <si>
    <t>Annual cost to rectify ground clearance issues with other solution</t>
  </si>
  <si>
    <t>Regulatory proposal 2026-31</t>
  </si>
  <si>
    <t>Model number:</t>
  </si>
  <si>
    <t>COSTS</t>
  </si>
  <si>
    <t>Powercor</t>
  </si>
  <si>
    <t>Conductor rectification based on LiDAR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</si>
</sst>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;\-\-_)"/>
    <numFmt numFmtId="165" formatCode="_-* #,##0_-;\-* #,##0_-;_-* &quot;-&quot;??_-;_-@_-"/>
    <numFmt numFmtId="166" formatCode="_-&quot;$&quot;* #,##0_-;\-&quot;$&quot;* #,##0_-;_-&quot;$&quot;* &quot;-&quot;??_-;_-@_-"/>
    <numFmt numFmtId="167" formatCode="dd\ mmmm\ yyyy"/>
  </numFmts>
  <fonts count="24" x14ac:knownFonts="1">
    <font>
      <sz val="10"/>
      <color theme="1"/>
      <name val="Verdana"/>
      <family val="2"/>
    </font>
    <font>
      <b/>
      <sz val="14"/>
      <color indexed="9"/>
      <name val="Arial"/>
      <family val="2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Verdana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rgb="FF00215B"/>
      <name val="Arial"/>
      <family val="2"/>
    </font>
    <font>
      <sz val="11"/>
      <color rgb="FF00215B"/>
      <name val="Calibri"/>
      <family val="2"/>
      <scheme val="minor"/>
    </font>
    <font>
      <b/>
      <sz val="12"/>
      <color rgb="FF00215B"/>
      <name val="Arial"/>
      <family val="2"/>
    </font>
    <font>
      <b/>
      <sz val="11"/>
      <color rgb="FF00215B"/>
      <name val="Arial"/>
      <family val="2"/>
    </font>
    <font>
      <sz val="11"/>
      <color rgb="FF00215B"/>
      <name val="Arial"/>
      <family val="2"/>
    </font>
    <font>
      <sz val="10"/>
      <color rgb="FF00215B"/>
      <name val="Arial"/>
      <family val="2"/>
    </font>
    <font>
      <sz val="9"/>
      <color rgb="FF00215B"/>
      <name val="Arial"/>
      <family val="2"/>
    </font>
    <font>
      <sz val="8"/>
      <color rgb="FF00215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15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2" borderId="0"/>
    <xf numFmtId="0" fontId="3" fillId="0" borderId="0"/>
    <xf numFmtId="0" fontId="15" fillId="0" borderId="0"/>
  </cellStyleXfs>
  <cellXfs count="51">
    <xf numFmtId="0" fontId="0" fillId="0" borderId="0" xfId="0"/>
    <xf numFmtId="164" fontId="2" fillId="3" borderId="0" xfId="4" applyFont="1" applyFill="1"/>
    <xf numFmtId="164" fontId="2" fillId="4" borderId="0" xfId="4" applyFont="1" applyFill="1"/>
    <xf numFmtId="0" fontId="3" fillId="0" borderId="0" xfId="5"/>
    <xf numFmtId="164" fontId="4" fillId="3" borderId="0" xfId="4" applyFont="1" applyFill="1"/>
    <xf numFmtId="0" fontId="5" fillId="0" borderId="0" xfId="5" applyFont="1"/>
    <xf numFmtId="0" fontId="6" fillId="0" borderId="0" xfId="5" applyFont="1"/>
    <xf numFmtId="0" fontId="7" fillId="5" borderId="0" xfId="5" applyFont="1" applyFill="1" applyAlignment="1">
      <alignment vertical="center"/>
    </xf>
    <xf numFmtId="0" fontId="8" fillId="0" borderId="0" xfId="5" applyFont="1"/>
    <xf numFmtId="0" fontId="3" fillId="4" borderId="0" xfId="5" applyFill="1" applyAlignment="1">
      <alignment vertical="center"/>
    </xf>
    <xf numFmtId="0" fontId="9" fillId="4" borderId="0" xfId="5" applyFont="1" applyFill="1" applyAlignment="1">
      <alignment vertical="center"/>
    </xf>
    <xf numFmtId="0" fontId="8" fillId="4" borderId="0" xfId="5" applyFont="1" applyFill="1" applyAlignment="1">
      <alignment vertical="center"/>
    </xf>
    <xf numFmtId="0" fontId="3" fillId="0" borderId="0" xfId="5" applyAlignment="1">
      <alignment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4" borderId="0" xfId="5" applyFont="1" applyFill="1" applyAlignment="1">
      <alignment horizontal="right" vertical="center"/>
    </xf>
    <xf numFmtId="165" fontId="3" fillId="0" borderId="0" xfId="1" applyNumberFormat="1" applyFont="1" applyFill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6" borderId="0" xfId="5" applyFill="1" applyAlignment="1">
      <alignment vertical="center"/>
    </xf>
    <xf numFmtId="0" fontId="3" fillId="7" borderId="0" xfId="5" applyFill="1" applyAlignment="1">
      <alignment horizontal="right" vertical="center"/>
    </xf>
    <xf numFmtId="0" fontId="8" fillId="6" borderId="1" xfId="5" applyFont="1" applyFill="1" applyBorder="1" applyAlignment="1">
      <alignment vertical="center"/>
    </xf>
    <xf numFmtId="0" fontId="8" fillId="0" borderId="1" xfId="5" applyFont="1" applyBorder="1" applyAlignment="1">
      <alignment horizontal="right" vertical="center"/>
    </xf>
    <xf numFmtId="0" fontId="3" fillId="0" borderId="0" xfId="5" applyAlignment="1">
      <alignment horizontal="right" vertical="center"/>
    </xf>
    <xf numFmtId="0" fontId="9" fillId="4" borderId="0" xfId="5" applyFont="1" applyFill="1" applyAlignment="1">
      <alignment horizontal="right" vertical="center" wrapText="1"/>
    </xf>
    <xf numFmtId="166" fontId="3" fillId="7" borderId="0" xfId="2" applyNumberFormat="1" applyFont="1" applyFill="1" applyAlignment="1">
      <alignment horizontal="right" vertical="center"/>
    </xf>
    <xf numFmtId="166" fontId="3" fillId="0" borderId="0" xfId="2" applyNumberFormat="1" applyFont="1" applyFill="1" applyAlignment="1">
      <alignment vertical="center"/>
    </xf>
    <xf numFmtId="0" fontId="12" fillId="0" borderId="0" xfId="5" applyFont="1" applyAlignment="1">
      <alignment vertical="center"/>
    </xf>
    <xf numFmtId="9" fontId="3" fillId="7" borderId="0" xfId="3" applyFont="1" applyFill="1" applyAlignment="1">
      <alignment horizontal="right" vertical="center"/>
    </xf>
    <xf numFmtId="1" fontId="3" fillId="7" borderId="0" xfId="0" applyNumberFormat="1" applyFont="1" applyFill="1" applyAlignment="1">
      <alignment vertical="center"/>
    </xf>
    <xf numFmtId="1" fontId="3" fillId="0" borderId="0" xfId="5" applyNumberFormat="1" applyAlignment="1">
      <alignment vertical="center"/>
    </xf>
    <xf numFmtId="166" fontId="3" fillId="7" borderId="0" xfId="2" applyNumberFormat="1" applyFont="1" applyFill="1" applyAlignment="1">
      <alignment vertical="center"/>
    </xf>
    <xf numFmtId="166" fontId="8" fillId="0" borderId="0" xfId="5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3" fillId="0" borderId="1" xfId="5" applyBorder="1" applyAlignment="1">
      <alignment vertical="center"/>
    </xf>
    <xf numFmtId="166" fontId="3" fillId="0" borderId="1" xfId="5" applyNumberFormat="1" applyBorder="1" applyAlignment="1">
      <alignment vertical="center"/>
    </xf>
    <xf numFmtId="166" fontId="3" fillId="0" borderId="0" xfId="5" applyNumberFormat="1" applyAlignment="1">
      <alignment vertical="center"/>
    </xf>
    <xf numFmtId="0" fontId="8" fillId="0" borderId="2" xfId="5" applyFont="1" applyFill="1" applyBorder="1" applyAlignment="1">
      <alignment vertical="center"/>
    </xf>
    <xf numFmtId="0" fontId="8" fillId="0" borderId="2" xfId="5" applyFont="1" applyFill="1" applyBorder="1" applyAlignment="1">
      <alignment vertical="center" wrapText="1"/>
    </xf>
    <xf numFmtId="0" fontId="13" fillId="0" borderId="0" xfId="5" applyFont="1" applyAlignment="1">
      <alignment horizontal="left" vertical="center" indent="1"/>
    </xf>
    <xf numFmtId="0" fontId="14" fillId="4" borderId="0" xfId="0" applyFont="1" applyFill="1" applyAlignment="1">
      <alignment horizontal="left" vertical="center" indent="1"/>
    </xf>
    <xf numFmtId="0" fontId="15" fillId="8" borderId="0" xfId="6" applyFill="1"/>
    <xf numFmtId="0" fontId="15" fillId="0" borderId="0" xfId="6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0" fillId="0" borderId="0" xfId="6" applyFont="1"/>
    <xf numFmtId="0" fontId="21" fillId="0" borderId="0" xfId="6" applyFont="1"/>
    <xf numFmtId="167" fontId="22" fillId="0" borderId="0" xfId="6" applyNumberFormat="1" applyFont="1" applyAlignment="1">
      <alignment horizontal="left"/>
    </xf>
    <xf numFmtId="0" fontId="23" fillId="0" borderId="0" xfId="6" applyFont="1"/>
    <xf numFmtId="0" fontId="20" fillId="0" borderId="0" xfId="6" applyNumberFormat="1" applyFont="1" applyAlignment="1">
      <alignment horizontal="left"/>
    </xf>
  </cellXfs>
  <cellStyles count="7">
    <cellStyle name="Comma" xfId="1" builtinId="3"/>
    <cellStyle name="Currency" xfId="2" builtinId="4"/>
    <cellStyle name="Header1" xfId="4" xr:uid="{F7952841-DE38-4056-8AD1-BEDB4E535CBA}"/>
    <cellStyle name="Normal" xfId="0" builtinId="0"/>
    <cellStyle name="Normal 2" xfId="5" xr:uid="{E2FA061D-CD5E-47B5-B6EF-48B623626173}"/>
    <cellStyle name="Normal 3" xfId="6" xr:uid="{BF5A9CF8-B7ED-44CB-B804-964CA13DD91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</xdr:row>
      <xdr:rowOff>19050</xdr:rowOff>
    </xdr:from>
    <xdr:to>
      <xdr:col>10</xdr:col>
      <xdr:colOff>247650</xdr:colOff>
      <xdr:row>5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F07141-6533-4B36-B4C9-A73D527D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20955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B9A9-A753-4F54-B93F-3B4E48C82034}">
  <sheetPr codeName="Sheet1">
    <tabColor theme="2" tint="-0.749992370372631"/>
  </sheetPr>
  <dimension ref="A1:S41"/>
  <sheetViews>
    <sheetView showGridLines="0" tabSelected="1" zoomScaleNormal="100" workbookViewId="0">
      <selection activeCell="A23" sqref="A23"/>
    </sheetView>
  </sheetViews>
  <sheetFormatPr defaultColWidth="0" defaultRowHeight="15" customHeight="1" zeroHeight="1" x14ac:dyDescent="0.25"/>
  <cols>
    <col min="1" max="1" width="8" style="41" customWidth="1"/>
    <col min="2" max="2" width="1.875" style="41" customWidth="1"/>
    <col min="3" max="3" width="14" style="41" customWidth="1"/>
    <col min="4" max="4" width="8" style="41" customWidth="1"/>
    <col min="5" max="5" width="9.375" style="41" customWidth="1"/>
    <col min="6" max="11" width="8" style="41" customWidth="1"/>
    <col min="12" max="19" width="8" style="41" hidden="1" customWidth="1"/>
    <col min="20" max="16384" width="0" style="41" hidden="1"/>
  </cols>
  <sheetData>
    <row r="1" spans="1:19" x14ac:dyDescent="0.25">
      <c r="A1" s="40"/>
    </row>
    <row r="2" spans="1:19" ht="23.25" x14ac:dyDescent="0.35">
      <c r="A2" s="40"/>
      <c r="C2" s="42" t="s">
        <v>41</v>
      </c>
      <c r="D2" s="43"/>
      <c r="E2" s="43"/>
    </row>
    <row r="3" spans="1:19" ht="15.75" x14ac:dyDescent="0.25">
      <c r="A3" s="40"/>
      <c r="C3" s="44" t="s">
        <v>38</v>
      </c>
      <c r="D3" s="43"/>
      <c r="E3" s="43"/>
    </row>
    <row r="4" spans="1:19" x14ac:dyDescent="0.25">
      <c r="A4" s="40"/>
      <c r="D4" s="43"/>
      <c r="E4" s="43"/>
    </row>
    <row r="5" spans="1:19" x14ac:dyDescent="0.25">
      <c r="A5" s="40"/>
      <c r="C5" s="45" t="s">
        <v>42</v>
      </c>
    </row>
    <row r="6" spans="1:19" x14ac:dyDescent="0.25">
      <c r="A6" s="40"/>
      <c r="C6" s="46" t="s">
        <v>39</v>
      </c>
      <c r="D6" s="50">
        <v>4.09</v>
      </c>
      <c r="E6" s="46"/>
    </row>
    <row r="7" spans="1:19" x14ac:dyDescent="0.25">
      <c r="A7" s="40"/>
      <c r="F7" s="47"/>
      <c r="G7" s="47"/>
      <c r="H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x14ac:dyDescent="0.25">
      <c r="A8" s="40"/>
      <c r="C8" s="48">
        <v>45688</v>
      </c>
      <c r="F8" s="47"/>
      <c r="G8" s="47"/>
      <c r="H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19" x14ac:dyDescent="0.25">
      <c r="A9" s="40"/>
      <c r="C9" s="49"/>
      <c r="D9" s="49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 x14ac:dyDescent="0.25">
      <c r="A10" s="40"/>
      <c r="C10" s="49"/>
      <c r="D10" s="49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19" x14ac:dyDescent="0.25">
      <c r="A11" s="40"/>
      <c r="C11" s="49"/>
      <c r="D11" s="49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 x14ac:dyDescent="0.25">
      <c r="A12" s="40"/>
      <c r="C12" s="49"/>
      <c r="D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x14ac:dyDescent="0.25">
      <c r="A13" s="40"/>
      <c r="C13" s="49"/>
      <c r="D13" s="4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19" x14ac:dyDescent="0.25">
      <c r="A14" s="40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 x14ac:dyDescent="0.25">
      <c r="A15" s="40"/>
      <c r="C15" s="45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19" x14ac:dyDescent="0.25">
      <c r="A16" s="40"/>
      <c r="C16" s="45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 x14ac:dyDescent="0.25">
      <c r="A17" s="40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x14ac:dyDescent="0.25">
      <c r="A18" s="40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 x14ac:dyDescent="0.25">
      <c r="A19" s="40"/>
      <c r="C19" s="47"/>
      <c r="D19" s="47"/>
      <c r="E19" s="47"/>
      <c r="F19" s="47"/>
      <c r="G1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x14ac:dyDescent="0.25">
      <c r="A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 x14ac:dyDescent="0.25">
      <c r="A21" s="40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 x14ac:dyDescent="0.25">
      <c r="A22" s="40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x14ac:dyDescent="0.25">
      <c r="A23" s="4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x14ac:dyDescent="0.25">
      <c r="A24" s="4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 x14ac:dyDescent="0.25">
      <c r="A25" s="4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 x14ac:dyDescent="0.25">
      <c r="A26" s="40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19" x14ac:dyDescent="0.25">
      <c r="A27" s="4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19" x14ac:dyDescent="0.25">
      <c r="A28" s="40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19" x14ac:dyDescent="0.25">
      <c r="A29" s="40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19" x14ac:dyDescent="0.25">
      <c r="A30" s="40"/>
      <c r="C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19" x14ac:dyDescent="0.25">
      <c r="A31" s="40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19" x14ac:dyDescent="0.25">
      <c r="A32" s="40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  <row r="33" spans="1:19" x14ac:dyDescent="0.25">
      <c r="A33" s="40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19" x14ac:dyDescent="0.25">
      <c r="A34" s="40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1:19" x14ac:dyDescent="0.25">
      <c r="A35" s="4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 x14ac:dyDescent="0.25">
      <c r="A36" s="40"/>
    </row>
    <row r="37" spans="1:19" x14ac:dyDescent="0.25">
      <c r="A37" s="40"/>
    </row>
    <row r="38" spans="1:19" x14ac:dyDescent="0.25">
      <c r="A38" s="40"/>
    </row>
    <row r="39" spans="1:19" x14ac:dyDescent="0.25">
      <c r="A39" s="40"/>
    </row>
    <row r="40" spans="1:19" x14ac:dyDescent="0.25">
      <c r="A40" s="40">
        <f ca="1">_xlfn.SHEETS()</f>
        <v>2</v>
      </c>
    </row>
    <row r="41" spans="1:19" x14ac:dyDescent="0.25">
      <c r="A41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7C9D-E75F-4FB4-86D6-C947D66E0AC9}">
  <sheetPr codeName="Sheet2">
    <tabColor rgb="FFFFFF00"/>
  </sheetPr>
  <dimension ref="A1:AR6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2" sqref="D62"/>
    </sheetView>
  </sheetViews>
  <sheetFormatPr defaultColWidth="8" defaultRowHeight="12.75" x14ac:dyDescent="0.2"/>
  <cols>
    <col min="1" max="1" width="2.625" style="12" customWidth="1"/>
    <col min="2" max="2" width="46.125" style="12" customWidth="1"/>
    <col min="3" max="4" width="19" style="12" customWidth="1"/>
    <col min="5" max="5" width="13.5" style="12" customWidth="1"/>
    <col min="6" max="6" width="13" style="12" customWidth="1"/>
    <col min="7" max="7" width="10.625" style="12" customWidth="1"/>
    <col min="8" max="8" width="14" style="12" customWidth="1"/>
    <col min="9" max="9" width="14.75" style="12" customWidth="1"/>
    <col min="10" max="29" width="8.625" style="12" customWidth="1"/>
    <col min="30" max="16384" width="8" style="12"/>
  </cols>
  <sheetData>
    <row r="1" spans="1:29" s="3" customFormat="1" ht="18.75" x14ac:dyDescent="0.3">
      <c r="A1" s="1" t="e">
        <f>bus</f>
        <v>#NAME?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18.75" x14ac:dyDescent="0.3">
      <c r="A2" s="4" t="e">
        <f>proj</f>
        <v>#NAME?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18.75" x14ac:dyDescent="0.3">
      <c r="A3" s="5" t="s">
        <v>40</v>
      </c>
      <c r="B3" s="6"/>
      <c r="C3" s="5"/>
      <c r="D3" s="5"/>
      <c r="E3" s="5"/>
    </row>
    <row r="4" spans="1:29" s="3" customFormat="1" x14ac:dyDescent="0.2"/>
    <row r="5" spans="1:29" s="3" customFormat="1" ht="1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3" customFormat="1" x14ac:dyDescent="0.2">
      <c r="C6" s="8"/>
      <c r="D6" s="8"/>
      <c r="E6" s="8"/>
    </row>
    <row r="7" spans="1:29" s="9" customFormat="1" x14ac:dyDescent="0.2">
      <c r="B7" s="10" t="s">
        <v>0</v>
      </c>
      <c r="C7" s="11"/>
      <c r="D7" s="11"/>
      <c r="E7" s="11"/>
    </row>
    <row r="8" spans="1:29" x14ac:dyDescent="0.2">
      <c r="B8" s="13"/>
      <c r="C8" s="14"/>
      <c r="D8" s="14"/>
      <c r="E8" s="14"/>
    </row>
    <row r="9" spans="1:29" x14ac:dyDescent="0.2">
      <c r="B9" s="10" t="s">
        <v>1</v>
      </c>
      <c r="C9" s="15" t="s">
        <v>2</v>
      </c>
      <c r="D9" s="14"/>
      <c r="E9" s="14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9" x14ac:dyDescent="0.2">
      <c r="B10" s="18" t="s">
        <v>3</v>
      </c>
      <c r="C10" s="19">
        <v>300</v>
      </c>
      <c r="D10" s="14"/>
      <c r="E10" s="14"/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9" x14ac:dyDescent="0.2">
      <c r="B11" s="18" t="s">
        <v>4</v>
      </c>
      <c r="C11" s="19">
        <v>10</v>
      </c>
      <c r="D11" s="14"/>
      <c r="E11" s="14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9" x14ac:dyDescent="0.2">
      <c r="B12" s="18" t="s">
        <v>5</v>
      </c>
      <c r="C12" s="19">
        <v>30</v>
      </c>
      <c r="D12" s="14"/>
      <c r="E12" s="14"/>
      <c r="F12" s="16"/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9" ht="13.5" thickBot="1" x14ac:dyDescent="0.25">
      <c r="B13" s="20" t="s">
        <v>6</v>
      </c>
      <c r="C13" s="21">
        <f>SUM(C10:C12)</f>
        <v>340</v>
      </c>
      <c r="D13" s="14"/>
      <c r="E13" s="14"/>
      <c r="F13" s="16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9" ht="13.5" thickTop="1" x14ac:dyDescent="0.2">
      <c r="C14" s="22"/>
      <c r="D14" s="14"/>
      <c r="E14" s="14"/>
      <c r="F14" s="16"/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9" x14ac:dyDescent="0.2">
      <c r="B15" s="14" t="s">
        <v>7</v>
      </c>
      <c r="C15" s="22"/>
      <c r="D15" s="14"/>
      <c r="E15" s="14"/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9" ht="29.1" customHeight="1" x14ac:dyDescent="0.2">
      <c r="B16" s="10" t="s">
        <v>8</v>
      </c>
      <c r="C16" s="23" t="s">
        <v>9</v>
      </c>
      <c r="D16" s="14"/>
      <c r="E16" s="14"/>
      <c r="F16" s="16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6" x14ac:dyDescent="0.2">
      <c r="B17" s="18" t="s">
        <v>10</v>
      </c>
      <c r="C17" s="24">
        <v>7590</v>
      </c>
      <c r="D17" s="14"/>
      <c r="E17" s="14"/>
    </row>
    <row r="18" spans="2:6" x14ac:dyDescent="0.2">
      <c r="B18" s="18" t="s">
        <v>11</v>
      </c>
      <c r="C18" s="24">
        <v>7000</v>
      </c>
      <c r="D18" s="14"/>
      <c r="E18" s="14"/>
    </row>
    <row r="19" spans="2:6" x14ac:dyDescent="0.2">
      <c r="B19" s="18" t="s">
        <v>12</v>
      </c>
      <c r="C19" s="24">
        <v>17288</v>
      </c>
      <c r="D19" s="14"/>
      <c r="E19" s="14"/>
    </row>
    <row r="20" spans="2:6" x14ac:dyDescent="0.2">
      <c r="B20" s="18" t="s">
        <v>13</v>
      </c>
      <c r="C20" s="24">
        <v>7590</v>
      </c>
      <c r="D20" s="14"/>
      <c r="E20" s="14"/>
    </row>
    <row r="21" spans="2:6" x14ac:dyDescent="0.2">
      <c r="B21" s="18" t="s">
        <v>14</v>
      </c>
      <c r="C21" s="24">
        <v>1767</v>
      </c>
      <c r="D21" s="14"/>
      <c r="E21" s="14"/>
    </row>
    <row r="22" spans="2:6" x14ac:dyDescent="0.2">
      <c r="C22" s="25"/>
      <c r="D22" s="14"/>
      <c r="E22" s="14"/>
    </row>
    <row r="23" spans="2:6" x14ac:dyDescent="0.2">
      <c r="B23" s="14" t="s">
        <v>15</v>
      </c>
      <c r="C23" s="25"/>
      <c r="F23" s="26"/>
    </row>
    <row r="24" spans="2:6" x14ac:dyDescent="0.2">
      <c r="B24" s="12" t="s">
        <v>16</v>
      </c>
      <c r="C24" s="25"/>
      <c r="F24" s="26"/>
    </row>
    <row r="25" spans="2:6" x14ac:dyDescent="0.2">
      <c r="B25" s="12" t="s">
        <v>17</v>
      </c>
      <c r="C25" s="27">
        <v>0.63586636746917058</v>
      </c>
      <c r="F25" s="26"/>
    </row>
    <row r="26" spans="2:6" x14ac:dyDescent="0.2">
      <c r="C26" s="25"/>
      <c r="F26" s="26"/>
    </row>
    <row r="27" spans="2:6" x14ac:dyDescent="0.2">
      <c r="B27" s="14" t="s">
        <v>18</v>
      </c>
      <c r="C27" s="25"/>
      <c r="F27" s="26"/>
    </row>
    <row r="28" spans="2:6" x14ac:dyDescent="0.2">
      <c r="B28" s="12" t="s">
        <v>19</v>
      </c>
      <c r="C28" s="25"/>
      <c r="F28" s="26"/>
    </row>
    <row r="29" spans="2:6" x14ac:dyDescent="0.2">
      <c r="B29" s="12" t="s">
        <v>20</v>
      </c>
      <c r="C29" s="28">
        <v>11.04</v>
      </c>
      <c r="E29" s="29"/>
    </row>
    <row r="30" spans="2:6" x14ac:dyDescent="0.2">
      <c r="B30" s="12" t="s">
        <v>21</v>
      </c>
      <c r="C30" s="30">
        <v>275</v>
      </c>
      <c r="F30" s="26"/>
    </row>
    <row r="31" spans="2:6" x14ac:dyDescent="0.2">
      <c r="E31" s="31"/>
      <c r="F31" s="26"/>
    </row>
    <row r="32" spans="2:6" x14ac:dyDescent="0.2">
      <c r="C32" s="25"/>
      <c r="F32" s="26"/>
    </row>
    <row r="34" spans="2:44" s="9" customFormat="1" x14ac:dyDescent="0.2">
      <c r="B34" s="10" t="s">
        <v>22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</row>
    <row r="36" spans="2:44" x14ac:dyDescent="0.2">
      <c r="B36" s="12" t="s">
        <v>23</v>
      </c>
    </row>
    <row r="39" spans="2:44" s="9" customFormat="1" x14ac:dyDescent="0.2">
      <c r="B39" s="10" t="s">
        <v>24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1" spans="2:44" x14ac:dyDescent="0.2">
      <c r="B41" s="14" t="s">
        <v>25</v>
      </c>
      <c r="D41" s="31">
        <f>$C$29*$C$30</f>
        <v>3035.9999999999995</v>
      </c>
    </row>
    <row r="42" spans="2:44" x14ac:dyDescent="0.2">
      <c r="B42" s="14" t="s">
        <v>26</v>
      </c>
      <c r="D42" s="31">
        <f>$C$11*$C$21</f>
        <v>17670</v>
      </c>
    </row>
    <row r="43" spans="2:44" x14ac:dyDescent="0.2">
      <c r="B43" s="14" t="s">
        <v>27</v>
      </c>
      <c r="D43" s="31">
        <f>$C$12*$C$18</f>
        <v>210000</v>
      </c>
    </row>
    <row r="44" spans="2:44" x14ac:dyDescent="0.2">
      <c r="B44" s="14" t="s">
        <v>28</v>
      </c>
      <c r="D44" s="31">
        <f>$C$10*$C$25*$C$19</f>
        <v>3297857.3282421064</v>
      </c>
      <c r="E44" s="38" t="s">
        <v>29</v>
      </c>
    </row>
    <row r="45" spans="2:44" ht="13.5" thickBot="1" x14ac:dyDescent="0.25">
      <c r="B45" s="33" t="s">
        <v>30</v>
      </c>
      <c r="C45" s="33"/>
      <c r="D45" s="34">
        <f>SUM(D41:D44)</f>
        <v>3528563.3282421064</v>
      </c>
      <c r="E45" s="38"/>
    </row>
    <row r="46" spans="2:44" ht="13.5" thickTop="1" x14ac:dyDescent="0.2">
      <c r="E46" s="38"/>
    </row>
    <row r="47" spans="2:44" x14ac:dyDescent="0.2">
      <c r="E47" s="38"/>
    </row>
    <row r="48" spans="2:44" s="9" customFormat="1" x14ac:dyDescent="0.2">
      <c r="B48" s="10" t="s">
        <v>31</v>
      </c>
      <c r="C48" s="32"/>
      <c r="D48" s="32"/>
      <c r="E48" s="39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</row>
    <row r="49" spans="2:5" x14ac:dyDescent="0.2">
      <c r="E49" s="38"/>
    </row>
    <row r="50" spans="2:5" x14ac:dyDescent="0.2">
      <c r="B50" s="36" t="s">
        <v>32</v>
      </c>
      <c r="C50" s="37" t="s">
        <v>33</v>
      </c>
      <c r="E50" s="38"/>
    </row>
    <row r="51" spans="2:5" x14ac:dyDescent="0.2">
      <c r="B51" s="12" t="s">
        <v>10</v>
      </c>
      <c r="C51" s="27">
        <v>0.38</v>
      </c>
      <c r="D51" s="26"/>
      <c r="E51" s="38"/>
    </row>
    <row r="52" spans="2:5" x14ac:dyDescent="0.2">
      <c r="B52" s="12" t="s">
        <v>11</v>
      </c>
      <c r="C52" s="27">
        <v>0.06</v>
      </c>
      <c r="D52" s="26"/>
      <c r="E52" s="38"/>
    </row>
    <row r="53" spans="2:5" x14ac:dyDescent="0.2">
      <c r="B53" s="12" t="s">
        <v>12</v>
      </c>
      <c r="C53" s="27">
        <v>0.52</v>
      </c>
      <c r="D53" s="26"/>
      <c r="E53" s="38"/>
    </row>
    <row r="54" spans="2:5" x14ac:dyDescent="0.2">
      <c r="B54" s="12" t="s">
        <v>13</v>
      </c>
      <c r="C54" s="27">
        <v>0.04</v>
      </c>
      <c r="D54" s="26"/>
      <c r="E54" s="38"/>
    </row>
    <row r="55" spans="2:5" x14ac:dyDescent="0.2">
      <c r="E55" s="38"/>
    </row>
    <row r="56" spans="2:5" x14ac:dyDescent="0.2">
      <c r="E56" s="38"/>
    </row>
    <row r="57" spans="2:5" x14ac:dyDescent="0.2">
      <c r="B57" s="14" t="s">
        <v>25</v>
      </c>
      <c r="D57" s="31">
        <f>$C$29*$C$30</f>
        <v>3035.9999999999995</v>
      </c>
      <c r="E57" s="38"/>
    </row>
    <row r="58" spans="2:5" x14ac:dyDescent="0.2">
      <c r="B58" s="14" t="s">
        <v>26</v>
      </c>
      <c r="D58" s="31">
        <f>$C$11*$C$21</f>
        <v>17670</v>
      </c>
      <c r="E58" s="38"/>
    </row>
    <row r="59" spans="2:5" x14ac:dyDescent="0.2">
      <c r="B59" s="14" t="s">
        <v>27</v>
      </c>
      <c r="D59" s="31">
        <f>$C$12*$C$18</f>
        <v>210000</v>
      </c>
      <c r="E59" s="38"/>
    </row>
    <row r="60" spans="2:5" x14ac:dyDescent="0.2">
      <c r="B60" s="12" t="s">
        <v>34</v>
      </c>
      <c r="D60" s="35">
        <f>C51*$C$10*C17</f>
        <v>865260</v>
      </c>
      <c r="E60" s="38"/>
    </row>
    <row r="61" spans="2:5" x14ac:dyDescent="0.2">
      <c r="B61" s="12" t="s">
        <v>35</v>
      </c>
      <c r="D61" s="35">
        <f>C52*$C$10*C18</f>
        <v>126000</v>
      </c>
      <c r="E61" s="38"/>
    </row>
    <row r="62" spans="2:5" x14ac:dyDescent="0.2">
      <c r="B62" s="12" t="s">
        <v>36</v>
      </c>
      <c r="D62" s="35">
        <f>C53*$C$10*C19*C25</f>
        <v>1714885.8106858954</v>
      </c>
      <c r="E62" s="38" t="s">
        <v>29</v>
      </c>
    </row>
    <row r="63" spans="2:5" x14ac:dyDescent="0.2">
      <c r="B63" s="12" t="s">
        <v>37</v>
      </c>
      <c r="D63" s="35">
        <f>C54*$C$10*C20</f>
        <v>91080</v>
      </c>
    </row>
    <row r="64" spans="2:5" ht="13.5" thickBot="1" x14ac:dyDescent="0.25">
      <c r="B64" s="33" t="s">
        <v>30</v>
      </c>
      <c r="C64" s="33"/>
      <c r="D64" s="34">
        <f>SUM(D57:D63)</f>
        <v>3027931.8106858954</v>
      </c>
    </row>
    <row r="65" ht="13.5" thickTop="1" x14ac:dyDescent="0.2"/>
  </sheetData>
  <pageMargins left="0.7" right="0.7" top="0.75" bottom="0.75" header="0.3" footer="0.3"/>
  <pageSetup paperSize="9" orientation="portrait" horizontalDpi="1200" verticalDpi="1200" r:id="rId1"/>
  <ignoredErrors>
    <ignoredError sqref="D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Costs</vt:lpstr>
      <vt:lpstr>sheets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2025-01-25T01:55:17Z</dcterms:created>
  <dcterms:modified xsi:type="dcterms:W3CDTF">2025-01-27T22:27:25Z</dcterms:modified>
</cp:coreProperties>
</file>