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/>
  <xr:revisionPtr revIDLastSave="0" documentId="13_ncr:1_{7C06A38C-0B73-4E76-9DF2-93C8ECF7AD35}" xr6:coauthVersionLast="47" xr6:coauthVersionMax="47" xr10:uidLastSave="{00000000-0000-0000-0000-000000000000}"/>
  <bookViews>
    <workbookView xWindow="3285" yWindow="3285" windowWidth="21795" windowHeight="9945" tabRatio="684" xr2:uid="{00000000-000D-0000-FFFF-FFFF00000000}"/>
  </bookViews>
  <sheets>
    <sheet name="Cover" sheetId="107" r:id="rId1"/>
    <sheet name="Summary" sheetId="109" r:id="rId2"/>
    <sheet name="Total" sheetId="110" r:id="rId3"/>
    <sheet name="Assumptions" sheetId="43" r:id="rId4"/>
    <sheet name="Demand" sheetId="103" r:id="rId5"/>
    <sheet name="Calcs" sheetId="92" r:id="rId6"/>
    <sheet name="Sensitivities" sheetId="108" r:id="rId7"/>
    <sheet name="Misc_calcs" sheetId="62" r:id="rId8"/>
    <sheet name="Data" sheetId="47" r:id="rId9"/>
  </sheets>
  <definedNames>
    <definedName name="bus">Assumptions!$E$6</definedName>
    <definedName name="conv_2026">Misc_calcs!$D$19</definedName>
    <definedName name="custval_date">Assumptions!$G$29</definedName>
    <definedName name="CY_years">Misc_calcs!$H$6:$M$6</definedName>
    <definedName name="hy_dates">Misc_calcs!$H$11:$R$11</definedName>
    <definedName name="hy_escalation">Misc_calcs!$H$15:$R$15</definedName>
    <definedName name="input_dollars">Assumptions!$G$20</definedName>
    <definedName name="list">list_start:OFFSET(list_start, 0,0,count, 1)</definedName>
    <definedName name="mill_conv">Data!$C$33</definedName>
    <definedName name="output_dollars">Assumptions!$G$28</definedName>
    <definedName name="proj">Assumptions!$E$8</definedName>
    <definedName name="real_disc">Assumptions!$G$21</definedName>
    <definedName name="sheets">Cover!$A$40</definedName>
    <definedName name="start">Assumptions!$G$24</definedName>
    <definedName name="SubT">Data!$S$62:$S$72</definedName>
    <definedName name="thous_conv">Data!$C$32</definedName>
    <definedName name="value_otherben">Assumptions!$G$96:$G$102</definedName>
    <definedName name="vcr_date">Assumptions!$G$22</definedName>
    <definedName name="vcr_esc">Misc_calcs!$D$23</definedName>
    <definedName name="years">Assumptions!$G$26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107" l="1"/>
  <c r="G10" i="110"/>
  <c r="A2" i="47"/>
  <c r="A1" i="47"/>
  <c r="A2" i="62"/>
  <c r="A1" i="62"/>
  <c r="A2" i="108"/>
  <c r="A1" i="108"/>
  <c r="A2" i="92"/>
  <c r="A1" i="92"/>
  <c r="A2" i="103"/>
  <c r="A1" i="103"/>
  <c r="A2" i="43"/>
  <c r="A1" i="43"/>
  <c r="A1" i="109"/>
  <c r="A2" i="109"/>
  <c r="I7" i="108" l="1"/>
  <c r="I6" i="108"/>
  <c r="H6" i="108"/>
  <c r="H8" i="108"/>
  <c r="F8" i="108"/>
  <c r="F7" i="108"/>
  <c r="F6" i="108"/>
  <c r="D8" i="108"/>
  <c r="D7" i="108"/>
  <c r="D6" i="108"/>
  <c r="L8" i="108" a="1"/>
  <c r="L8" i="108" s="1"/>
  <c r="C39" i="109"/>
  <c r="C40" i="109"/>
  <c r="C41" i="109"/>
  <c r="C42" i="109"/>
  <c r="C38" i="109"/>
  <c r="L6" i="108" a="1"/>
  <c r="L6" i="108" s="1"/>
  <c r="G4" i="110"/>
  <c r="I25" i="109"/>
  <c r="H25" i="109"/>
  <c r="G25" i="109"/>
  <c r="F25" i="109"/>
  <c r="E25" i="109"/>
  <c r="D10" i="109"/>
  <c r="C26" i="109" s="1"/>
  <c r="D9" i="109"/>
  <c r="F13" i="110"/>
  <c r="F12" i="110"/>
  <c r="F9" i="110"/>
  <c r="A2" i="110"/>
  <c r="A1" i="110"/>
  <c r="E35" i="109"/>
  <c r="C25" i="109"/>
  <c r="E15" i="109"/>
  <c r="K8" i="109"/>
  <c r="I8" i="109"/>
  <c r="H8" i="109"/>
  <c r="G8" i="109"/>
  <c r="O6" i="108" l="1"/>
  <c r="N6" i="108"/>
  <c r="L7" i="108"/>
  <c r="M7" i="108"/>
  <c r="N7" i="108"/>
  <c r="M6" i="108"/>
  <c r="P6" i="108"/>
  <c r="P7" i="108"/>
  <c r="O7" i="108"/>
  <c r="B422" i="108" l="1"/>
  <c r="I10" i="92" l="1"/>
  <c r="BJ10" i="92" s="1"/>
  <c r="I11" i="92"/>
  <c r="BJ11" i="92" s="1"/>
  <c r="I12" i="92"/>
  <c r="BJ12" i="92" s="1"/>
  <c r="I13" i="92"/>
  <c r="BJ13" i="92" s="1"/>
  <c r="I14" i="92"/>
  <c r="BJ14" i="92" s="1"/>
  <c r="I15" i="92"/>
  <c r="BJ15" i="92" s="1"/>
  <c r="I16" i="92"/>
  <c r="BJ16" i="92" s="1"/>
  <c r="I17" i="92"/>
  <c r="BJ17" i="92" s="1"/>
  <c r="I18" i="92"/>
  <c r="BJ18" i="92" s="1"/>
  <c r="I19" i="92"/>
  <c r="BJ19" i="92" s="1"/>
  <c r="I20" i="92"/>
  <c r="BJ20" i="92" s="1"/>
  <c r="I21" i="92"/>
  <c r="BJ21" i="92" s="1"/>
  <c r="I22" i="92"/>
  <c r="BJ22" i="92" s="1"/>
  <c r="I23" i="92"/>
  <c r="BJ23" i="92" s="1"/>
  <c r="I24" i="92"/>
  <c r="BJ24" i="92" s="1"/>
  <c r="I25" i="92"/>
  <c r="BJ25" i="92" s="1"/>
  <c r="I26" i="92"/>
  <c r="BJ26" i="92" s="1"/>
  <c r="I27" i="92"/>
  <c r="BJ27" i="92" s="1"/>
  <c r="I28" i="92"/>
  <c r="BJ28" i="92" s="1"/>
  <c r="I29" i="92"/>
  <c r="BJ29" i="92" s="1"/>
  <c r="I30" i="92"/>
  <c r="BJ30" i="92" s="1"/>
  <c r="I31" i="92"/>
  <c r="BJ31" i="92" s="1"/>
  <c r="I32" i="92"/>
  <c r="BJ32" i="92" s="1"/>
  <c r="I33" i="92"/>
  <c r="BJ33" i="92" s="1"/>
  <c r="I34" i="92"/>
  <c r="BJ34" i="92" s="1"/>
  <c r="I35" i="92"/>
  <c r="BJ35" i="92" s="1"/>
  <c r="I36" i="92"/>
  <c r="BJ36" i="92" s="1"/>
  <c r="I37" i="92"/>
  <c r="BJ37" i="92" s="1"/>
  <c r="I38" i="92"/>
  <c r="BJ38" i="92" s="1"/>
  <c r="I39" i="92"/>
  <c r="BJ39" i="92" s="1"/>
  <c r="I40" i="92"/>
  <c r="BJ40" i="92" s="1"/>
  <c r="I41" i="92"/>
  <c r="BJ41" i="92" s="1"/>
  <c r="I42" i="92"/>
  <c r="BJ42" i="92" s="1"/>
  <c r="I43" i="92"/>
  <c r="BJ43" i="92" s="1"/>
  <c r="I44" i="92"/>
  <c r="BJ44" i="92" s="1"/>
  <c r="I45" i="92"/>
  <c r="BJ45" i="92" s="1"/>
  <c r="I46" i="92"/>
  <c r="BJ46" i="92" s="1"/>
  <c r="I47" i="92"/>
  <c r="BJ47" i="92" s="1"/>
  <c r="I48" i="92"/>
  <c r="BJ48" i="92" s="1"/>
  <c r="I49" i="92"/>
  <c r="BJ49" i="92" s="1"/>
  <c r="I50" i="92"/>
  <c r="BJ50" i="92" s="1"/>
  <c r="I51" i="92"/>
  <c r="BJ51" i="92" s="1"/>
  <c r="I52" i="92"/>
  <c r="BJ52" i="92" s="1"/>
  <c r="I53" i="92"/>
  <c r="BJ53" i="92" s="1"/>
  <c r="I54" i="92"/>
  <c r="BJ54" i="92" s="1"/>
  <c r="I55" i="92"/>
  <c r="BJ55" i="92" s="1"/>
  <c r="I56" i="92"/>
  <c r="BJ56" i="92" s="1"/>
  <c r="I57" i="92"/>
  <c r="BJ57" i="92" s="1"/>
  <c r="I58" i="92"/>
  <c r="BJ58" i="92" s="1"/>
  <c r="I59" i="92"/>
  <c r="BJ59" i="92" s="1"/>
  <c r="I60" i="92"/>
  <c r="BJ60" i="92" s="1"/>
  <c r="I61" i="92"/>
  <c r="BJ61" i="92" s="1"/>
  <c r="I62" i="92"/>
  <c r="BJ62" i="92" s="1"/>
  <c r="I63" i="92"/>
  <c r="BJ63" i="92" s="1"/>
  <c r="I64" i="92"/>
  <c r="BJ64" i="92" s="1"/>
  <c r="I65" i="92"/>
  <c r="BJ65" i="92" s="1"/>
  <c r="I66" i="92"/>
  <c r="BJ66" i="92" s="1"/>
  <c r="I67" i="92"/>
  <c r="BJ67" i="92" s="1"/>
  <c r="I68" i="92"/>
  <c r="BJ68" i="92" s="1"/>
  <c r="I69" i="92"/>
  <c r="BJ69" i="92" s="1"/>
  <c r="I70" i="92"/>
  <c r="BJ70" i="92" s="1"/>
  <c r="I71" i="92"/>
  <c r="BJ71" i="92" s="1"/>
  <c r="I72" i="92"/>
  <c r="BJ72" i="92" s="1"/>
  <c r="I73" i="92"/>
  <c r="BJ73" i="92" s="1"/>
  <c r="I74" i="92"/>
  <c r="BJ74" i="92" s="1"/>
  <c r="I75" i="92"/>
  <c r="BJ75" i="92" s="1"/>
  <c r="I76" i="92"/>
  <c r="BJ76" i="92" s="1"/>
  <c r="I77" i="92"/>
  <c r="BJ77" i="92" s="1"/>
  <c r="I78" i="92"/>
  <c r="BJ78" i="92" s="1"/>
  <c r="I79" i="92"/>
  <c r="BJ79" i="92" s="1"/>
  <c r="I80" i="92"/>
  <c r="BJ80" i="92" s="1"/>
  <c r="I81" i="92"/>
  <c r="BJ81" i="92" s="1"/>
  <c r="I82" i="92"/>
  <c r="BJ82" i="92" s="1"/>
  <c r="I83" i="92"/>
  <c r="BJ83" i="92" s="1"/>
  <c r="I84" i="92"/>
  <c r="BJ84" i="92" s="1"/>
  <c r="I85" i="92"/>
  <c r="BJ85" i="92" s="1"/>
  <c r="I86" i="92"/>
  <c r="BJ86" i="92" s="1"/>
  <c r="I87" i="92"/>
  <c r="BJ87" i="92" s="1"/>
  <c r="I88" i="92"/>
  <c r="BJ88" i="92" s="1"/>
  <c r="I89" i="92"/>
  <c r="BJ89" i="92" s="1"/>
  <c r="I90" i="92"/>
  <c r="BJ90" i="92" s="1"/>
  <c r="I91" i="92"/>
  <c r="BJ91" i="92" s="1"/>
  <c r="I92" i="92"/>
  <c r="BJ92" i="92" s="1"/>
  <c r="I93" i="92"/>
  <c r="BJ93" i="92" s="1"/>
  <c r="I94" i="92"/>
  <c r="BJ94" i="92" s="1"/>
  <c r="I95" i="92"/>
  <c r="BJ95" i="92" s="1"/>
  <c r="I96" i="92"/>
  <c r="BJ96" i="92" s="1"/>
  <c r="I97" i="92"/>
  <c r="BJ97" i="92" s="1"/>
  <c r="I98" i="92"/>
  <c r="BJ98" i="92" s="1"/>
  <c r="I99" i="92"/>
  <c r="BJ99" i="92" s="1"/>
  <c r="I100" i="92"/>
  <c r="BJ100" i="92" s="1"/>
  <c r="I101" i="92"/>
  <c r="BJ101" i="92" s="1"/>
  <c r="I102" i="92"/>
  <c r="BJ102" i="92" s="1"/>
  <c r="I103" i="92"/>
  <c r="BJ103" i="92" s="1"/>
  <c r="I104" i="92"/>
  <c r="BJ104" i="92" s="1"/>
  <c r="I105" i="92"/>
  <c r="BJ105" i="92" s="1"/>
  <c r="I106" i="92"/>
  <c r="BJ106" i="92" s="1"/>
  <c r="I107" i="92"/>
  <c r="BJ107" i="92" s="1"/>
  <c r="I108" i="92"/>
  <c r="BJ108" i="92" s="1"/>
  <c r="I109" i="92"/>
  <c r="BJ109" i="92" s="1"/>
  <c r="I110" i="92"/>
  <c r="BJ110" i="92" s="1"/>
  <c r="I111" i="92"/>
  <c r="BJ111" i="92" s="1"/>
  <c r="I112" i="92"/>
  <c r="BJ112" i="92" s="1"/>
  <c r="I113" i="92"/>
  <c r="BJ113" i="92" s="1"/>
  <c r="I114" i="92"/>
  <c r="BJ114" i="92" s="1"/>
  <c r="I115" i="92"/>
  <c r="BJ115" i="92" s="1"/>
  <c r="I116" i="92"/>
  <c r="BJ116" i="92" s="1"/>
  <c r="I117" i="92"/>
  <c r="BJ117" i="92" s="1"/>
  <c r="I118" i="92"/>
  <c r="BJ118" i="92" s="1"/>
  <c r="I119" i="92"/>
  <c r="BJ119" i="92" s="1"/>
  <c r="I120" i="92"/>
  <c r="BJ120" i="92" s="1"/>
  <c r="I121" i="92"/>
  <c r="BJ121" i="92" s="1"/>
  <c r="I122" i="92"/>
  <c r="BJ122" i="92" s="1"/>
  <c r="I123" i="92"/>
  <c r="BJ123" i="92" s="1"/>
  <c r="I124" i="92"/>
  <c r="BJ124" i="92" s="1"/>
  <c r="I125" i="92"/>
  <c r="BJ125" i="92" s="1"/>
  <c r="I126" i="92"/>
  <c r="BJ126" i="92" s="1"/>
  <c r="I127" i="92"/>
  <c r="BJ127" i="92" s="1"/>
  <c r="I128" i="92"/>
  <c r="BJ128" i="92" s="1"/>
  <c r="I129" i="92"/>
  <c r="BJ129" i="92" s="1"/>
  <c r="I130" i="92"/>
  <c r="BJ130" i="92" s="1"/>
  <c r="I131" i="92"/>
  <c r="BJ131" i="92" s="1"/>
  <c r="I132" i="92"/>
  <c r="BJ132" i="92" s="1"/>
  <c r="I133" i="92"/>
  <c r="BJ133" i="92" s="1"/>
  <c r="I134" i="92"/>
  <c r="BJ134" i="92" s="1"/>
  <c r="I135" i="92"/>
  <c r="BJ135" i="92" s="1"/>
  <c r="I136" i="92"/>
  <c r="BJ136" i="92" s="1"/>
  <c r="I137" i="92"/>
  <c r="BJ137" i="92" s="1"/>
  <c r="I138" i="92"/>
  <c r="BJ138" i="92" s="1"/>
  <c r="I139" i="92"/>
  <c r="BJ139" i="92" s="1"/>
  <c r="I140" i="92"/>
  <c r="BJ140" i="92" s="1"/>
  <c r="I141" i="92"/>
  <c r="BJ141" i="92" s="1"/>
  <c r="I142" i="92"/>
  <c r="BJ142" i="92" s="1"/>
  <c r="I143" i="92"/>
  <c r="BJ143" i="92" s="1"/>
  <c r="I144" i="92"/>
  <c r="BJ144" i="92" s="1"/>
  <c r="I145" i="92"/>
  <c r="BJ145" i="92" s="1"/>
  <c r="I146" i="92"/>
  <c r="BJ146" i="92" s="1"/>
  <c r="I147" i="92"/>
  <c r="BJ147" i="92" s="1"/>
  <c r="I148" i="92"/>
  <c r="BJ148" i="92" s="1"/>
  <c r="I149" i="92"/>
  <c r="BJ149" i="92" s="1"/>
  <c r="I150" i="92"/>
  <c r="BJ150" i="92" s="1"/>
  <c r="I151" i="92"/>
  <c r="BJ151" i="92" s="1"/>
  <c r="I152" i="92"/>
  <c r="BJ152" i="92" s="1"/>
  <c r="I153" i="92"/>
  <c r="BJ153" i="92" s="1"/>
  <c r="I154" i="92"/>
  <c r="BJ154" i="92" s="1"/>
  <c r="I155" i="92"/>
  <c r="BJ155" i="92" s="1"/>
  <c r="I156" i="92"/>
  <c r="BJ156" i="92" s="1"/>
  <c r="I157" i="92"/>
  <c r="BJ157" i="92" s="1"/>
  <c r="I158" i="92"/>
  <c r="BJ158" i="92" s="1"/>
  <c r="I159" i="92"/>
  <c r="BJ159" i="92" s="1"/>
  <c r="I160" i="92"/>
  <c r="BJ160" i="92" s="1"/>
  <c r="I161" i="92"/>
  <c r="BJ161" i="92" s="1"/>
  <c r="I162" i="92"/>
  <c r="BJ162" i="92" s="1"/>
  <c r="I163" i="92"/>
  <c r="BJ163" i="92" s="1"/>
  <c r="I164" i="92"/>
  <c r="BJ164" i="92" s="1"/>
  <c r="I165" i="92"/>
  <c r="BJ165" i="92" s="1"/>
  <c r="I166" i="92"/>
  <c r="BJ166" i="92" s="1"/>
  <c r="I167" i="92"/>
  <c r="BJ167" i="92" s="1"/>
  <c r="I168" i="92"/>
  <c r="BJ168" i="92" s="1"/>
  <c r="I169" i="92"/>
  <c r="BJ169" i="92" s="1"/>
  <c r="I170" i="92"/>
  <c r="BJ170" i="92" s="1"/>
  <c r="I171" i="92"/>
  <c r="BJ171" i="92" s="1"/>
  <c r="I172" i="92"/>
  <c r="BJ172" i="92" s="1"/>
  <c r="I173" i="92"/>
  <c r="BJ173" i="92" s="1"/>
  <c r="I174" i="92"/>
  <c r="BJ174" i="92" s="1"/>
  <c r="I175" i="92"/>
  <c r="BJ175" i="92" s="1"/>
  <c r="I176" i="92"/>
  <c r="BJ176" i="92" s="1"/>
  <c r="I177" i="92"/>
  <c r="BJ177" i="92" s="1"/>
  <c r="I178" i="92"/>
  <c r="BJ178" i="92" s="1"/>
  <c r="I179" i="92"/>
  <c r="BJ179" i="92" s="1"/>
  <c r="I180" i="92"/>
  <c r="BJ180" i="92" s="1"/>
  <c r="I181" i="92"/>
  <c r="BJ181" i="92" s="1"/>
  <c r="I182" i="92"/>
  <c r="BJ182" i="92" s="1"/>
  <c r="I183" i="92"/>
  <c r="BJ183" i="92" s="1"/>
  <c r="I184" i="92"/>
  <c r="BJ184" i="92" s="1"/>
  <c r="I185" i="92"/>
  <c r="BJ185" i="92" s="1"/>
  <c r="I186" i="92"/>
  <c r="BJ186" i="92" s="1"/>
  <c r="I187" i="92"/>
  <c r="BJ187" i="92" s="1"/>
  <c r="I188" i="92"/>
  <c r="BJ188" i="92" s="1"/>
  <c r="I189" i="92"/>
  <c r="BJ189" i="92" s="1"/>
  <c r="I190" i="92"/>
  <c r="BJ190" i="92" s="1"/>
  <c r="I191" i="92"/>
  <c r="BJ191" i="92" s="1"/>
  <c r="I192" i="92"/>
  <c r="BJ192" i="92" s="1"/>
  <c r="I193" i="92"/>
  <c r="BJ193" i="92" s="1"/>
  <c r="I194" i="92"/>
  <c r="BJ194" i="92" s="1"/>
  <c r="I195" i="92"/>
  <c r="BJ195" i="92" s="1"/>
  <c r="I196" i="92"/>
  <c r="BJ196" i="92" s="1"/>
  <c r="I197" i="92"/>
  <c r="BJ197" i="92" s="1"/>
  <c r="I198" i="92"/>
  <c r="BJ198" i="92" s="1"/>
  <c r="I199" i="92"/>
  <c r="BJ199" i="92" s="1"/>
  <c r="I200" i="92"/>
  <c r="BJ200" i="92" s="1"/>
  <c r="I201" i="92"/>
  <c r="BJ201" i="92" s="1"/>
  <c r="I202" i="92"/>
  <c r="BJ202" i="92" s="1"/>
  <c r="I203" i="92"/>
  <c r="BJ203" i="92" s="1"/>
  <c r="I204" i="92"/>
  <c r="BJ204" i="92" s="1"/>
  <c r="I205" i="92"/>
  <c r="BJ205" i="92" s="1"/>
  <c r="I206" i="92"/>
  <c r="BJ206" i="92" s="1"/>
  <c r="I207" i="92"/>
  <c r="BJ207" i="92" s="1"/>
  <c r="I208" i="92"/>
  <c r="BJ208" i="92" s="1"/>
  <c r="I209" i="92"/>
  <c r="BJ209" i="92" s="1"/>
  <c r="I210" i="92"/>
  <c r="BJ210" i="92" s="1"/>
  <c r="I211" i="92"/>
  <c r="BJ211" i="92" s="1"/>
  <c r="I212" i="92"/>
  <c r="BJ212" i="92" s="1"/>
  <c r="I213" i="92"/>
  <c r="BJ213" i="92" s="1"/>
  <c r="I214" i="92"/>
  <c r="BJ214" i="92" s="1"/>
  <c r="I215" i="92"/>
  <c r="BJ215" i="92" s="1"/>
  <c r="I216" i="92"/>
  <c r="BJ216" i="92" s="1"/>
  <c r="I217" i="92"/>
  <c r="BJ217" i="92" s="1"/>
  <c r="I218" i="92"/>
  <c r="BJ218" i="92" s="1"/>
  <c r="I219" i="92"/>
  <c r="BJ219" i="92" s="1"/>
  <c r="I220" i="92"/>
  <c r="BJ220" i="92" s="1"/>
  <c r="I221" i="92"/>
  <c r="BJ221" i="92" s="1"/>
  <c r="I222" i="92"/>
  <c r="BJ222" i="92" s="1"/>
  <c r="I223" i="92"/>
  <c r="BJ223" i="92" s="1"/>
  <c r="I224" i="92"/>
  <c r="BJ224" i="92" s="1"/>
  <c r="I225" i="92"/>
  <c r="BJ225" i="92" s="1"/>
  <c r="I226" i="92"/>
  <c r="BJ226" i="92" s="1"/>
  <c r="I227" i="92"/>
  <c r="BJ227" i="92" s="1"/>
  <c r="I228" i="92"/>
  <c r="BJ228" i="92" s="1"/>
  <c r="I229" i="92"/>
  <c r="BJ229" i="92" s="1"/>
  <c r="I230" i="92"/>
  <c r="BJ230" i="92" s="1"/>
  <c r="I231" i="92"/>
  <c r="BJ231" i="92" s="1"/>
  <c r="I232" i="92"/>
  <c r="BJ232" i="92" s="1"/>
  <c r="I233" i="92"/>
  <c r="BJ233" i="92" s="1"/>
  <c r="I234" i="92"/>
  <c r="BJ234" i="92" s="1"/>
  <c r="I235" i="92"/>
  <c r="BJ235" i="92" s="1"/>
  <c r="I236" i="92"/>
  <c r="BJ236" i="92" s="1"/>
  <c r="I237" i="92"/>
  <c r="BJ237" i="92" s="1"/>
  <c r="I238" i="92"/>
  <c r="BJ238" i="92" s="1"/>
  <c r="I239" i="92"/>
  <c r="BJ239" i="92" s="1"/>
  <c r="I240" i="92"/>
  <c r="BJ240" i="92" s="1"/>
  <c r="I241" i="92"/>
  <c r="BJ241" i="92" s="1"/>
  <c r="I242" i="92"/>
  <c r="BJ242" i="92" s="1"/>
  <c r="I243" i="92"/>
  <c r="BJ243" i="92" s="1"/>
  <c r="I244" i="92"/>
  <c r="BJ244" i="92" s="1"/>
  <c r="I245" i="92"/>
  <c r="BJ245" i="92" s="1"/>
  <c r="I246" i="92"/>
  <c r="BJ246" i="92" s="1"/>
  <c r="I247" i="92"/>
  <c r="BJ247" i="92" s="1"/>
  <c r="I248" i="92"/>
  <c r="BJ248" i="92" s="1"/>
  <c r="I249" i="92"/>
  <c r="BJ249" i="92" s="1"/>
  <c r="I250" i="92"/>
  <c r="BJ250" i="92" s="1"/>
  <c r="I251" i="92"/>
  <c r="BJ251" i="92" s="1"/>
  <c r="I252" i="92"/>
  <c r="BJ252" i="92" s="1"/>
  <c r="I253" i="92"/>
  <c r="BJ253" i="92" s="1"/>
  <c r="I254" i="92"/>
  <c r="BJ254" i="92" s="1"/>
  <c r="I255" i="92"/>
  <c r="BJ255" i="92" s="1"/>
  <c r="I256" i="92"/>
  <c r="BJ256" i="92" s="1"/>
  <c r="I257" i="92"/>
  <c r="BJ257" i="92" s="1"/>
  <c r="I258" i="92"/>
  <c r="BJ258" i="92" s="1"/>
  <c r="I259" i="92"/>
  <c r="BJ259" i="92" s="1"/>
  <c r="I260" i="92"/>
  <c r="BJ260" i="92" s="1"/>
  <c r="I261" i="92"/>
  <c r="BJ261" i="92" s="1"/>
  <c r="I262" i="92"/>
  <c r="BJ262" i="92" s="1"/>
  <c r="I263" i="92"/>
  <c r="BJ263" i="92" s="1"/>
  <c r="I264" i="92"/>
  <c r="BJ264" i="92" s="1"/>
  <c r="I265" i="92"/>
  <c r="BJ265" i="92" s="1"/>
  <c r="I266" i="92"/>
  <c r="BJ266" i="92" s="1"/>
  <c r="I267" i="92"/>
  <c r="BJ267" i="92" s="1"/>
  <c r="I268" i="92"/>
  <c r="BJ268" i="92" s="1"/>
  <c r="I269" i="92"/>
  <c r="BJ269" i="92" s="1"/>
  <c r="I270" i="92"/>
  <c r="BJ270" i="92" s="1"/>
  <c r="I271" i="92"/>
  <c r="BJ271" i="92" s="1"/>
  <c r="I272" i="92"/>
  <c r="BJ272" i="92" s="1"/>
  <c r="I273" i="92"/>
  <c r="BJ273" i="92" s="1"/>
  <c r="I274" i="92"/>
  <c r="BJ274" i="92" s="1"/>
  <c r="I275" i="92"/>
  <c r="BJ275" i="92" s="1"/>
  <c r="I276" i="92"/>
  <c r="BJ276" i="92" s="1"/>
  <c r="I277" i="92"/>
  <c r="BJ277" i="92" s="1"/>
  <c r="I278" i="92"/>
  <c r="BJ278" i="92" s="1"/>
  <c r="I279" i="92"/>
  <c r="BJ279" i="92" s="1"/>
  <c r="I280" i="92"/>
  <c r="BJ280" i="92" s="1"/>
  <c r="I281" i="92"/>
  <c r="BJ281" i="92" s="1"/>
  <c r="I282" i="92"/>
  <c r="BJ282" i="92" s="1"/>
  <c r="I283" i="92"/>
  <c r="BJ283" i="92" s="1"/>
  <c r="I284" i="92"/>
  <c r="BJ284" i="92" s="1"/>
  <c r="I285" i="92"/>
  <c r="BJ285" i="92" s="1"/>
  <c r="I286" i="92"/>
  <c r="BJ286" i="92" s="1"/>
  <c r="I287" i="92"/>
  <c r="BJ287" i="92" s="1"/>
  <c r="I288" i="92"/>
  <c r="BJ288" i="92" s="1"/>
  <c r="I289" i="92"/>
  <c r="BJ289" i="92" s="1"/>
  <c r="I290" i="92"/>
  <c r="BJ290" i="92" s="1"/>
  <c r="I291" i="92"/>
  <c r="BJ291" i="92" s="1"/>
  <c r="I292" i="92"/>
  <c r="BJ292" i="92" s="1"/>
  <c r="I293" i="92"/>
  <c r="BJ293" i="92" s="1"/>
  <c r="I294" i="92"/>
  <c r="BJ294" i="92" s="1"/>
  <c r="I295" i="92"/>
  <c r="BJ295" i="92" s="1"/>
  <c r="I296" i="92"/>
  <c r="BJ296" i="92" s="1"/>
  <c r="I297" i="92"/>
  <c r="BJ297" i="92" s="1"/>
  <c r="I298" i="92"/>
  <c r="BJ298" i="92" s="1"/>
  <c r="I299" i="92"/>
  <c r="BJ299" i="92" s="1"/>
  <c r="I300" i="92"/>
  <c r="BJ300" i="92" s="1"/>
  <c r="I301" i="92"/>
  <c r="BJ301" i="92" s="1"/>
  <c r="I302" i="92"/>
  <c r="BJ302" i="92" s="1"/>
  <c r="I303" i="92"/>
  <c r="BJ303" i="92" s="1"/>
  <c r="I304" i="92"/>
  <c r="BJ304" i="92" s="1"/>
  <c r="I305" i="92"/>
  <c r="BJ305" i="92" s="1"/>
  <c r="I306" i="92"/>
  <c r="BJ306" i="92" s="1"/>
  <c r="I307" i="92"/>
  <c r="BJ307" i="92" s="1"/>
  <c r="I308" i="92"/>
  <c r="BJ308" i="92" s="1"/>
  <c r="I309" i="92"/>
  <c r="BJ309" i="92" s="1"/>
  <c r="I310" i="92"/>
  <c r="BJ310" i="92" s="1"/>
  <c r="I311" i="92"/>
  <c r="BJ311" i="92" s="1"/>
  <c r="I312" i="92"/>
  <c r="BJ312" i="92" s="1"/>
  <c r="I313" i="92"/>
  <c r="BJ313" i="92" s="1"/>
  <c r="I314" i="92"/>
  <c r="BJ314" i="92" s="1"/>
  <c r="I315" i="92"/>
  <c r="BJ315" i="92" s="1"/>
  <c r="I316" i="92"/>
  <c r="BJ316" i="92" s="1"/>
  <c r="I317" i="92"/>
  <c r="BJ317" i="92" s="1"/>
  <c r="I318" i="92"/>
  <c r="BJ318" i="92" s="1"/>
  <c r="I319" i="92"/>
  <c r="BJ319" i="92" s="1"/>
  <c r="I320" i="92"/>
  <c r="BJ320" i="92" s="1"/>
  <c r="I321" i="92"/>
  <c r="BJ321" i="92" s="1"/>
  <c r="I322" i="92"/>
  <c r="BJ322" i="92" s="1"/>
  <c r="I323" i="92"/>
  <c r="BJ323" i="92" s="1"/>
  <c r="I324" i="92"/>
  <c r="BJ324" i="92" s="1"/>
  <c r="I325" i="92"/>
  <c r="BJ325" i="92" s="1"/>
  <c r="I326" i="92"/>
  <c r="BJ326" i="92" s="1"/>
  <c r="I327" i="92"/>
  <c r="BJ327" i="92" s="1"/>
  <c r="I328" i="92"/>
  <c r="BJ328" i="92" s="1"/>
  <c r="I329" i="92"/>
  <c r="BJ329" i="92" s="1"/>
  <c r="I330" i="92"/>
  <c r="BJ330" i="92" s="1"/>
  <c r="I331" i="92"/>
  <c r="BJ331" i="92" s="1"/>
  <c r="I332" i="92"/>
  <c r="BJ332" i="92" s="1"/>
  <c r="I333" i="92"/>
  <c r="BJ333" i="92" s="1"/>
  <c r="I334" i="92"/>
  <c r="BJ334" i="92" s="1"/>
  <c r="I335" i="92"/>
  <c r="BJ335" i="92" s="1"/>
  <c r="I336" i="92"/>
  <c r="BJ336" i="92" s="1"/>
  <c r="I337" i="92"/>
  <c r="BJ337" i="92" s="1"/>
  <c r="I338" i="92"/>
  <c r="BJ338" i="92" s="1"/>
  <c r="I339" i="92"/>
  <c r="BJ339" i="92" s="1"/>
  <c r="I340" i="92"/>
  <c r="BJ340" i="92" s="1"/>
  <c r="I341" i="92"/>
  <c r="BJ341" i="92" s="1"/>
  <c r="I342" i="92"/>
  <c r="BJ342" i="92" s="1"/>
  <c r="I343" i="92"/>
  <c r="BJ343" i="92" s="1"/>
  <c r="I344" i="92"/>
  <c r="BJ344" i="92" s="1"/>
  <c r="I345" i="92"/>
  <c r="BJ345" i="92" s="1"/>
  <c r="I346" i="92"/>
  <c r="BJ346" i="92" s="1"/>
  <c r="I347" i="92"/>
  <c r="BJ347" i="92" s="1"/>
  <c r="I348" i="92"/>
  <c r="BJ348" i="92" s="1"/>
  <c r="I349" i="92"/>
  <c r="BJ349" i="92" s="1"/>
  <c r="I350" i="92"/>
  <c r="BJ350" i="92" s="1"/>
  <c r="I351" i="92"/>
  <c r="BJ351" i="92" s="1"/>
  <c r="I352" i="92"/>
  <c r="BJ352" i="92" s="1"/>
  <c r="I353" i="92"/>
  <c r="BJ353" i="92" s="1"/>
  <c r="I354" i="92"/>
  <c r="BJ354" i="92" s="1"/>
  <c r="I355" i="92"/>
  <c r="BJ355" i="92" s="1"/>
  <c r="I356" i="92"/>
  <c r="BJ356" i="92" s="1"/>
  <c r="I357" i="92"/>
  <c r="BJ357" i="92" s="1"/>
  <c r="I358" i="92"/>
  <c r="BJ358" i="92" s="1"/>
  <c r="I359" i="92"/>
  <c r="BJ359" i="92" s="1"/>
  <c r="I360" i="92"/>
  <c r="BJ360" i="92" s="1"/>
  <c r="I361" i="92"/>
  <c r="BJ361" i="92" s="1"/>
  <c r="I362" i="92"/>
  <c r="BJ362" i="92" s="1"/>
  <c r="I363" i="92"/>
  <c r="BJ363" i="92" s="1"/>
  <c r="I364" i="92"/>
  <c r="BJ364" i="92" s="1"/>
  <c r="I365" i="92"/>
  <c r="BJ365" i="92" s="1"/>
  <c r="I366" i="92"/>
  <c r="BJ366" i="92" s="1"/>
  <c r="I367" i="92"/>
  <c r="BJ367" i="92" s="1"/>
  <c r="I368" i="92"/>
  <c r="BJ368" i="92" s="1"/>
  <c r="I369" i="92"/>
  <c r="BJ369" i="92" s="1"/>
  <c r="I370" i="92"/>
  <c r="BJ370" i="92" s="1"/>
  <c r="I371" i="92"/>
  <c r="BJ371" i="92" s="1"/>
  <c r="I372" i="92"/>
  <c r="BJ372" i="92" s="1"/>
  <c r="I373" i="92"/>
  <c r="BJ373" i="92" s="1"/>
  <c r="I374" i="92"/>
  <c r="BJ374" i="92" s="1"/>
  <c r="I375" i="92"/>
  <c r="BJ375" i="92" s="1"/>
  <c r="I376" i="92"/>
  <c r="BJ376" i="92" s="1"/>
  <c r="I377" i="92"/>
  <c r="BJ377" i="92" s="1"/>
  <c r="I378" i="92"/>
  <c r="BJ378" i="92" s="1"/>
  <c r="I379" i="92"/>
  <c r="BJ379" i="92" s="1"/>
  <c r="I380" i="92"/>
  <c r="BJ380" i="92" s="1"/>
  <c r="I381" i="92"/>
  <c r="BJ381" i="92" s="1"/>
  <c r="I382" i="92"/>
  <c r="BJ382" i="92" s="1"/>
  <c r="I383" i="92"/>
  <c r="BJ383" i="92" s="1"/>
  <c r="I384" i="92"/>
  <c r="BJ384" i="92" s="1"/>
  <c r="I385" i="92"/>
  <c r="BJ385" i="92" s="1"/>
  <c r="I386" i="92"/>
  <c r="BJ386" i="92" s="1"/>
  <c r="I387" i="92"/>
  <c r="BJ387" i="92" s="1"/>
  <c r="I388" i="92"/>
  <c r="BJ388" i="92" s="1"/>
  <c r="I389" i="92"/>
  <c r="BJ389" i="92" s="1"/>
  <c r="I390" i="92"/>
  <c r="BJ390" i="92" s="1"/>
  <c r="I391" i="92"/>
  <c r="BJ391" i="92" s="1"/>
  <c r="I392" i="92"/>
  <c r="BJ392" i="92" s="1"/>
  <c r="I393" i="92"/>
  <c r="BJ393" i="92" s="1"/>
  <c r="I394" i="92"/>
  <c r="BJ394" i="92" s="1"/>
  <c r="I395" i="92"/>
  <c r="BJ395" i="92" s="1"/>
  <c r="I396" i="92"/>
  <c r="BJ396" i="92" s="1"/>
  <c r="I397" i="92"/>
  <c r="BJ397" i="92" s="1"/>
  <c r="I398" i="92"/>
  <c r="BJ398" i="92" s="1"/>
  <c r="I399" i="92"/>
  <c r="BJ399" i="92" s="1"/>
  <c r="I400" i="92"/>
  <c r="BJ400" i="92" s="1"/>
  <c r="I401" i="92"/>
  <c r="BJ401" i="92" s="1"/>
  <c r="I402" i="92"/>
  <c r="BJ402" i="92" s="1"/>
  <c r="I403" i="92"/>
  <c r="BJ403" i="92" s="1"/>
  <c r="I404" i="92"/>
  <c r="BJ404" i="92" s="1"/>
  <c r="I405" i="92"/>
  <c r="BJ405" i="92" s="1"/>
  <c r="I406" i="92"/>
  <c r="BJ406" i="92" s="1"/>
  <c r="I407" i="92"/>
  <c r="BJ407" i="92" s="1"/>
  <c r="I408" i="92"/>
  <c r="BJ408" i="92" s="1"/>
  <c r="I409" i="92"/>
  <c r="BJ409" i="92" s="1"/>
  <c r="I410" i="92"/>
  <c r="BJ410" i="92" s="1"/>
  <c r="I411" i="92"/>
  <c r="BJ411" i="92" s="1"/>
  <c r="I412" i="92"/>
  <c r="BJ412" i="92" s="1"/>
  <c r="I413" i="92"/>
  <c r="BJ413" i="92" s="1"/>
  <c r="I414" i="92"/>
  <c r="BJ414" i="92" s="1"/>
  <c r="I415" i="92"/>
  <c r="BJ415" i="92" s="1"/>
  <c r="I416" i="92"/>
  <c r="BJ416" i="92" s="1"/>
  <c r="I417" i="92"/>
  <c r="BJ417" i="92" s="1"/>
  <c r="I418" i="92"/>
  <c r="BJ418" i="92" s="1"/>
  <c r="I419" i="92"/>
  <c r="BJ419" i="92" s="1"/>
  <c r="I420" i="92"/>
  <c r="BJ420" i="92" s="1"/>
  <c r="I421" i="92"/>
  <c r="BJ421" i="92" s="1"/>
  <c r="I422" i="92"/>
  <c r="BJ422" i="92" s="1"/>
  <c r="I9" i="92"/>
  <c r="BJ9" i="92" s="1"/>
  <c r="B10" i="108" l="1"/>
  <c r="B11" i="108"/>
  <c r="B12" i="108"/>
  <c r="B13" i="108"/>
  <c r="B14" i="108"/>
  <c r="B15" i="108"/>
  <c r="B16" i="108"/>
  <c r="B17" i="108"/>
  <c r="B18" i="108"/>
  <c r="B19" i="108"/>
  <c r="B20" i="108"/>
  <c r="B21" i="108"/>
  <c r="B22" i="108"/>
  <c r="B23" i="108"/>
  <c r="B24" i="108"/>
  <c r="B25" i="108"/>
  <c r="B26" i="108"/>
  <c r="B27" i="108"/>
  <c r="B28" i="108"/>
  <c r="B29" i="108"/>
  <c r="B30" i="108"/>
  <c r="B31" i="108"/>
  <c r="B32" i="108"/>
  <c r="B33" i="108"/>
  <c r="B34" i="108"/>
  <c r="B35" i="108"/>
  <c r="B36" i="108"/>
  <c r="B37" i="108"/>
  <c r="B38" i="108"/>
  <c r="B39" i="108"/>
  <c r="B40" i="108"/>
  <c r="B41" i="108"/>
  <c r="B42" i="108"/>
  <c r="B43" i="108"/>
  <c r="B44" i="108"/>
  <c r="B45" i="108"/>
  <c r="B46" i="108"/>
  <c r="B47" i="108"/>
  <c r="B48" i="108"/>
  <c r="B49" i="108"/>
  <c r="B50" i="108"/>
  <c r="B51" i="108"/>
  <c r="B52" i="108"/>
  <c r="B53" i="108"/>
  <c r="B54" i="108"/>
  <c r="B55" i="108"/>
  <c r="B56" i="108"/>
  <c r="B57" i="108"/>
  <c r="B58" i="108"/>
  <c r="B59" i="108"/>
  <c r="B60" i="108"/>
  <c r="B61" i="108"/>
  <c r="B62" i="108"/>
  <c r="B63" i="108"/>
  <c r="B64" i="108"/>
  <c r="B65" i="108"/>
  <c r="B66" i="108"/>
  <c r="B67" i="108"/>
  <c r="B68" i="108"/>
  <c r="B69" i="108"/>
  <c r="B70" i="108"/>
  <c r="B71" i="108"/>
  <c r="B72" i="108"/>
  <c r="B73" i="108"/>
  <c r="B74" i="108"/>
  <c r="B75" i="108"/>
  <c r="B76" i="108"/>
  <c r="B77" i="108"/>
  <c r="B78" i="108"/>
  <c r="B79" i="108"/>
  <c r="B80" i="108"/>
  <c r="B81" i="108"/>
  <c r="B82" i="108"/>
  <c r="B83" i="108"/>
  <c r="B84" i="108"/>
  <c r="B85" i="108"/>
  <c r="B86" i="108"/>
  <c r="B87" i="108"/>
  <c r="B88" i="108"/>
  <c r="B89" i="108"/>
  <c r="B90" i="108"/>
  <c r="B91" i="108"/>
  <c r="B92" i="108"/>
  <c r="B93" i="108"/>
  <c r="B94" i="108"/>
  <c r="B95" i="108"/>
  <c r="B96" i="108"/>
  <c r="B97" i="108"/>
  <c r="B98" i="108"/>
  <c r="B99" i="108"/>
  <c r="B100" i="108"/>
  <c r="B101" i="108"/>
  <c r="B102" i="108"/>
  <c r="B103" i="108"/>
  <c r="B104" i="108"/>
  <c r="B105" i="108"/>
  <c r="B106" i="108"/>
  <c r="B107" i="108"/>
  <c r="B108" i="108"/>
  <c r="B109" i="108"/>
  <c r="B110" i="108"/>
  <c r="B111" i="108"/>
  <c r="B112" i="108"/>
  <c r="B113" i="108"/>
  <c r="B114" i="108"/>
  <c r="B115" i="108"/>
  <c r="B116" i="108"/>
  <c r="B117" i="108"/>
  <c r="B118" i="108"/>
  <c r="B119" i="108"/>
  <c r="B120" i="108"/>
  <c r="B121" i="108"/>
  <c r="B122" i="108"/>
  <c r="B123" i="108"/>
  <c r="B124" i="108"/>
  <c r="B125" i="108"/>
  <c r="B126" i="108"/>
  <c r="B127" i="108"/>
  <c r="B128" i="108"/>
  <c r="B129" i="108"/>
  <c r="B130" i="108"/>
  <c r="B131" i="108"/>
  <c r="B132" i="108"/>
  <c r="B133" i="108"/>
  <c r="B134" i="108"/>
  <c r="B135" i="108"/>
  <c r="B136" i="108"/>
  <c r="B137" i="108"/>
  <c r="B138" i="108"/>
  <c r="B139" i="108"/>
  <c r="B140" i="108"/>
  <c r="B141" i="108"/>
  <c r="B142" i="108"/>
  <c r="B143" i="108"/>
  <c r="B144" i="108"/>
  <c r="B145" i="108"/>
  <c r="B146" i="108"/>
  <c r="B147" i="108"/>
  <c r="B148" i="108"/>
  <c r="B149" i="108"/>
  <c r="B150" i="108"/>
  <c r="B151" i="108"/>
  <c r="B152" i="108"/>
  <c r="B153" i="108"/>
  <c r="B154" i="108"/>
  <c r="B155" i="108"/>
  <c r="B156" i="108"/>
  <c r="B157" i="108"/>
  <c r="B158" i="108"/>
  <c r="B159" i="108"/>
  <c r="B160" i="108"/>
  <c r="B161" i="108"/>
  <c r="B162" i="108"/>
  <c r="B163" i="108"/>
  <c r="B164" i="108"/>
  <c r="B165" i="108"/>
  <c r="B166" i="108"/>
  <c r="B167" i="108"/>
  <c r="B168" i="108"/>
  <c r="B169" i="108"/>
  <c r="B170" i="108"/>
  <c r="B171" i="108"/>
  <c r="B172" i="108"/>
  <c r="B173" i="108"/>
  <c r="B174" i="108"/>
  <c r="B175" i="108"/>
  <c r="B176" i="108"/>
  <c r="B177" i="108"/>
  <c r="B178" i="108"/>
  <c r="B179" i="108"/>
  <c r="B180" i="108"/>
  <c r="B181" i="108"/>
  <c r="B182" i="108"/>
  <c r="B183" i="108"/>
  <c r="B184" i="108"/>
  <c r="B185" i="108"/>
  <c r="B186" i="108"/>
  <c r="B187" i="108"/>
  <c r="B188" i="108"/>
  <c r="B189" i="108"/>
  <c r="B190" i="108"/>
  <c r="B191" i="108"/>
  <c r="B192" i="108"/>
  <c r="B193" i="108"/>
  <c r="B194" i="108"/>
  <c r="B195" i="108"/>
  <c r="B196" i="108"/>
  <c r="B197" i="108"/>
  <c r="B198" i="108"/>
  <c r="B199" i="108"/>
  <c r="B200" i="108"/>
  <c r="B201" i="108"/>
  <c r="B202" i="108"/>
  <c r="B203" i="108"/>
  <c r="B204" i="108"/>
  <c r="B205" i="108"/>
  <c r="B206" i="108"/>
  <c r="B207" i="108"/>
  <c r="B208" i="108"/>
  <c r="B209" i="108"/>
  <c r="B210" i="108"/>
  <c r="B211" i="108"/>
  <c r="B212" i="108"/>
  <c r="B213" i="108"/>
  <c r="B214" i="108"/>
  <c r="B215" i="108"/>
  <c r="B216" i="108"/>
  <c r="B217" i="108"/>
  <c r="B218" i="108"/>
  <c r="B219" i="108"/>
  <c r="B220" i="108"/>
  <c r="B221" i="108"/>
  <c r="B222" i="108"/>
  <c r="B223" i="108"/>
  <c r="B224" i="108"/>
  <c r="B225" i="108"/>
  <c r="B226" i="108"/>
  <c r="B227" i="108"/>
  <c r="B228" i="108"/>
  <c r="B229" i="108"/>
  <c r="B230" i="108"/>
  <c r="B231" i="108"/>
  <c r="B232" i="108"/>
  <c r="B233" i="108"/>
  <c r="B234" i="108"/>
  <c r="B235" i="108"/>
  <c r="B236" i="108"/>
  <c r="B237" i="108"/>
  <c r="B238" i="108"/>
  <c r="B239" i="108"/>
  <c r="B240" i="108"/>
  <c r="B241" i="108"/>
  <c r="B242" i="108"/>
  <c r="B243" i="108"/>
  <c r="B244" i="108"/>
  <c r="B245" i="108"/>
  <c r="B246" i="108"/>
  <c r="B247" i="108"/>
  <c r="B248" i="108"/>
  <c r="B249" i="108"/>
  <c r="B250" i="108"/>
  <c r="B251" i="108"/>
  <c r="B252" i="108"/>
  <c r="B253" i="108"/>
  <c r="B254" i="108"/>
  <c r="B255" i="108"/>
  <c r="B256" i="108"/>
  <c r="B257" i="108"/>
  <c r="B258" i="108"/>
  <c r="B259" i="108"/>
  <c r="B260" i="108"/>
  <c r="B261" i="108"/>
  <c r="B262" i="108"/>
  <c r="B263" i="108"/>
  <c r="B264" i="108"/>
  <c r="B265" i="108"/>
  <c r="B266" i="108"/>
  <c r="B267" i="108"/>
  <c r="B268" i="108"/>
  <c r="B269" i="108"/>
  <c r="B270" i="108"/>
  <c r="B271" i="108"/>
  <c r="B272" i="108"/>
  <c r="B273" i="108"/>
  <c r="B274" i="108"/>
  <c r="B275" i="108"/>
  <c r="B276" i="108"/>
  <c r="B277" i="108"/>
  <c r="B278" i="108"/>
  <c r="B279" i="108"/>
  <c r="B280" i="108"/>
  <c r="B281" i="108"/>
  <c r="B282" i="108"/>
  <c r="B283" i="108"/>
  <c r="B284" i="108"/>
  <c r="B285" i="108"/>
  <c r="B286" i="108"/>
  <c r="B287" i="108"/>
  <c r="B288" i="108"/>
  <c r="B289" i="108"/>
  <c r="B290" i="108"/>
  <c r="B291" i="108"/>
  <c r="B292" i="108"/>
  <c r="B293" i="108"/>
  <c r="B294" i="108"/>
  <c r="B295" i="108"/>
  <c r="B296" i="108"/>
  <c r="B297" i="108"/>
  <c r="B298" i="108"/>
  <c r="B299" i="108"/>
  <c r="B300" i="108"/>
  <c r="B301" i="108"/>
  <c r="B302" i="108"/>
  <c r="B303" i="108"/>
  <c r="B304" i="108"/>
  <c r="B305" i="108"/>
  <c r="B306" i="108"/>
  <c r="B307" i="108"/>
  <c r="B308" i="108"/>
  <c r="B309" i="108"/>
  <c r="B310" i="108"/>
  <c r="B311" i="108"/>
  <c r="B312" i="108"/>
  <c r="B313" i="108"/>
  <c r="B314" i="108"/>
  <c r="B315" i="108"/>
  <c r="B316" i="108"/>
  <c r="B317" i="108"/>
  <c r="B318" i="108"/>
  <c r="B319" i="108"/>
  <c r="B320" i="108"/>
  <c r="B321" i="108"/>
  <c r="B322" i="108"/>
  <c r="B323" i="108"/>
  <c r="B324" i="108"/>
  <c r="B325" i="108"/>
  <c r="B326" i="108"/>
  <c r="B327" i="108"/>
  <c r="B328" i="108"/>
  <c r="B329" i="108"/>
  <c r="B330" i="108"/>
  <c r="B331" i="108"/>
  <c r="B332" i="108"/>
  <c r="B333" i="108"/>
  <c r="B334" i="108"/>
  <c r="B335" i="108"/>
  <c r="B336" i="108"/>
  <c r="B337" i="108"/>
  <c r="B338" i="108"/>
  <c r="B339" i="108"/>
  <c r="B340" i="108"/>
  <c r="B341" i="108"/>
  <c r="B342" i="108"/>
  <c r="B343" i="108"/>
  <c r="B344" i="108"/>
  <c r="B345" i="108"/>
  <c r="B346" i="108"/>
  <c r="B347" i="108"/>
  <c r="B348" i="108"/>
  <c r="B349" i="108"/>
  <c r="B350" i="108"/>
  <c r="B351" i="108"/>
  <c r="B352" i="108"/>
  <c r="B353" i="108"/>
  <c r="B354" i="108"/>
  <c r="B355" i="108"/>
  <c r="B356" i="108"/>
  <c r="B357" i="108"/>
  <c r="B358" i="108"/>
  <c r="B359" i="108"/>
  <c r="B360" i="108"/>
  <c r="B361" i="108"/>
  <c r="B362" i="108"/>
  <c r="B363" i="108"/>
  <c r="B364" i="108"/>
  <c r="B365" i="108"/>
  <c r="B366" i="108"/>
  <c r="B367" i="108"/>
  <c r="B368" i="108"/>
  <c r="B369" i="108"/>
  <c r="B370" i="108"/>
  <c r="B371" i="108"/>
  <c r="B372" i="108"/>
  <c r="B373" i="108"/>
  <c r="B374" i="108"/>
  <c r="B375" i="108"/>
  <c r="B376" i="108"/>
  <c r="B377" i="108"/>
  <c r="B378" i="108"/>
  <c r="B379" i="108"/>
  <c r="B380" i="108"/>
  <c r="B381" i="108"/>
  <c r="B382" i="108"/>
  <c r="B383" i="108"/>
  <c r="B384" i="108"/>
  <c r="B385" i="108"/>
  <c r="B386" i="108"/>
  <c r="B387" i="108"/>
  <c r="B388" i="108"/>
  <c r="B389" i="108"/>
  <c r="B390" i="108"/>
  <c r="B391" i="108"/>
  <c r="B392" i="108"/>
  <c r="B393" i="108"/>
  <c r="B394" i="108"/>
  <c r="B395" i="108"/>
  <c r="B396" i="108"/>
  <c r="B397" i="108"/>
  <c r="B398" i="108"/>
  <c r="B399" i="108"/>
  <c r="B400" i="108"/>
  <c r="B401" i="108"/>
  <c r="B402" i="108"/>
  <c r="B403" i="108"/>
  <c r="B404" i="108"/>
  <c r="B405" i="108"/>
  <c r="B406" i="108"/>
  <c r="B407" i="108"/>
  <c r="B408" i="108"/>
  <c r="B409" i="108"/>
  <c r="B410" i="108"/>
  <c r="B411" i="108"/>
  <c r="B412" i="108"/>
  <c r="B413" i="108"/>
  <c r="B414" i="108"/>
  <c r="B415" i="108"/>
  <c r="B416" i="108"/>
  <c r="B417" i="108"/>
  <c r="B418" i="108"/>
  <c r="B419" i="108"/>
  <c r="B420" i="108"/>
  <c r="B421" i="108"/>
  <c r="B9" i="108"/>
  <c r="M197" i="103"/>
  <c r="N197" i="103" s="1"/>
  <c r="O197" i="103" s="1"/>
  <c r="P197" i="103" s="1"/>
  <c r="Q197" i="103" s="1"/>
  <c r="R197" i="103" s="1"/>
  <c r="M97" i="103"/>
  <c r="N97" i="103" s="1"/>
  <c r="O97" i="103" s="1"/>
  <c r="P97" i="103" s="1"/>
  <c r="Q97" i="103" s="1"/>
  <c r="R97" i="103" s="1"/>
  <c r="S97" i="103" s="1"/>
  <c r="T97" i="103" s="1"/>
  <c r="U97" i="103" s="1"/>
  <c r="V97" i="103" s="1"/>
  <c r="W97" i="103" s="1"/>
  <c r="M145" i="103"/>
  <c r="N145" i="103" s="1"/>
  <c r="O145" i="103" s="1"/>
  <c r="P145" i="103" s="1"/>
  <c r="Q145" i="103" s="1"/>
  <c r="R145" i="103" s="1"/>
  <c r="M45" i="103"/>
  <c r="N45" i="103" s="1"/>
  <c r="O45" i="103" s="1"/>
  <c r="P45" i="103" s="1"/>
  <c r="Q45" i="103" s="1"/>
  <c r="R45" i="103" s="1"/>
  <c r="S45" i="103" s="1"/>
  <c r="T45" i="103" s="1"/>
  <c r="U45" i="103" s="1"/>
  <c r="V45" i="103" s="1"/>
  <c r="W45" i="103" s="1"/>
  <c r="C59" i="43"/>
  <c r="BH10" i="92" l="1"/>
  <c r="BH11" i="92"/>
  <c r="BH12" i="92"/>
  <c r="BH13" i="92"/>
  <c r="BH14" i="92"/>
  <c r="BH15" i="92"/>
  <c r="BH16" i="92"/>
  <c r="BH17" i="92"/>
  <c r="BH18" i="92"/>
  <c r="BH19" i="92"/>
  <c r="BH20" i="92"/>
  <c r="BH21" i="92"/>
  <c r="BH22" i="92"/>
  <c r="BH23" i="92"/>
  <c r="BH24" i="92"/>
  <c r="BH25" i="92"/>
  <c r="BH26" i="92"/>
  <c r="BH27" i="92"/>
  <c r="BH28" i="92"/>
  <c r="BH29" i="92"/>
  <c r="BH30" i="92"/>
  <c r="BH31" i="92"/>
  <c r="BH32" i="92"/>
  <c r="BH33" i="92"/>
  <c r="BH34" i="92"/>
  <c r="BH35" i="92"/>
  <c r="BH36" i="92"/>
  <c r="BH37" i="92"/>
  <c r="BH38" i="92"/>
  <c r="BH39" i="92"/>
  <c r="BH40" i="92"/>
  <c r="BH41" i="92"/>
  <c r="BH42" i="92"/>
  <c r="BH43" i="92"/>
  <c r="BH44" i="92"/>
  <c r="BH45" i="92"/>
  <c r="BH46" i="92"/>
  <c r="BH47" i="92"/>
  <c r="BH48" i="92"/>
  <c r="BH49" i="92"/>
  <c r="BH50" i="92"/>
  <c r="BH51" i="92"/>
  <c r="BH52" i="92"/>
  <c r="BH53" i="92"/>
  <c r="BH54" i="92"/>
  <c r="BH55" i="92"/>
  <c r="BH56" i="92"/>
  <c r="BH57" i="92"/>
  <c r="BH58" i="92"/>
  <c r="BH59" i="92"/>
  <c r="BH60" i="92"/>
  <c r="BH61" i="92"/>
  <c r="BH62" i="92"/>
  <c r="BH63" i="92"/>
  <c r="BH64" i="92"/>
  <c r="BH65" i="92"/>
  <c r="BH66" i="92"/>
  <c r="BH67" i="92"/>
  <c r="BH68" i="92"/>
  <c r="BH69" i="92"/>
  <c r="BH70" i="92"/>
  <c r="BH71" i="92"/>
  <c r="BH72" i="92"/>
  <c r="BH73" i="92"/>
  <c r="BH74" i="92"/>
  <c r="BH75" i="92"/>
  <c r="BH76" i="92"/>
  <c r="BH77" i="92"/>
  <c r="BH78" i="92"/>
  <c r="BH79" i="92"/>
  <c r="BH80" i="92"/>
  <c r="BH81" i="92"/>
  <c r="BH82" i="92"/>
  <c r="BH83" i="92"/>
  <c r="BH84" i="92"/>
  <c r="BH85" i="92"/>
  <c r="BH86" i="92"/>
  <c r="BH87" i="92"/>
  <c r="BH88" i="92"/>
  <c r="BH89" i="92"/>
  <c r="BH90" i="92"/>
  <c r="BH91" i="92"/>
  <c r="BH92" i="92"/>
  <c r="BH93" i="92"/>
  <c r="BH94" i="92"/>
  <c r="BH95" i="92"/>
  <c r="BH96" i="92"/>
  <c r="BH97" i="92"/>
  <c r="BH98" i="92"/>
  <c r="BH99" i="92"/>
  <c r="BH100" i="92"/>
  <c r="BH101" i="92"/>
  <c r="BH102" i="92"/>
  <c r="BH103" i="92"/>
  <c r="BH104" i="92"/>
  <c r="BH105" i="92"/>
  <c r="BH106" i="92"/>
  <c r="BH107" i="92"/>
  <c r="BH108" i="92"/>
  <c r="BH109" i="92"/>
  <c r="BH110" i="92"/>
  <c r="BH111" i="92"/>
  <c r="BH112" i="92"/>
  <c r="BH113" i="92"/>
  <c r="BH114" i="92"/>
  <c r="BH115" i="92"/>
  <c r="BH116" i="92"/>
  <c r="BH117" i="92"/>
  <c r="BH118" i="92"/>
  <c r="BH119" i="92"/>
  <c r="BH120" i="92"/>
  <c r="BH121" i="92"/>
  <c r="BH122" i="92"/>
  <c r="BH123" i="92"/>
  <c r="BH124" i="92"/>
  <c r="BH125" i="92"/>
  <c r="BH126" i="92"/>
  <c r="BH127" i="92"/>
  <c r="BH128" i="92"/>
  <c r="BH129" i="92"/>
  <c r="BH130" i="92"/>
  <c r="BH131" i="92"/>
  <c r="BH132" i="92"/>
  <c r="BH133" i="92"/>
  <c r="BH134" i="92"/>
  <c r="BH135" i="92"/>
  <c r="BH136" i="92"/>
  <c r="BH137" i="92"/>
  <c r="BH138" i="92"/>
  <c r="BH139" i="92"/>
  <c r="BH140" i="92"/>
  <c r="BH141" i="92"/>
  <c r="BH142" i="92"/>
  <c r="BH143" i="92"/>
  <c r="BH144" i="92"/>
  <c r="BH145" i="92"/>
  <c r="BH146" i="92"/>
  <c r="BH147" i="92"/>
  <c r="BH148" i="92"/>
  <c r="BH149" i="92"/>
  <c r="BH150" i="92"/>
  <c r="BH151" i="92"/>
  <c r="BH152" i="92"/>
  <c r="BH153" i="92"/>
  <c r="BH154" i="92"/>
  <c r="BH155" i="92"/>
  <c r="BH156" i="92"/>
  <c r="BH157" i="92"/>
  <c r="BH158" i="92"/>
  <c r="BH159" i="92"/>
  <c r="BH160" i="92"/>
  <c r="BH161" i="92"/>
  <c r="BH162" i="92"/>
  <c r="BH163" i="92"/>
  <c r="BH164" i="92"/>
  <c r="BH165" i="92"/>
  <c r="BH166" i="92"/>
  <c r="BH167" i="92"/>
  <c r="BH168" i="92"/>
  <c r="BH169" i="92"/>
  <c r="BH170" i="92"/>
  <c r="BH171" i="92"/>
  <c r="BH172" i="92"/>
  <c r="BH173" i="92"/>
  <c r="BH174" i="92"/>
  <c r="BH175" i="92"/>
  <c r="BH176" i="92"/>
  <c r="BH177" i="92"/>
  <c r="BH178" i="92"/>
  <c r="BH179" i="92"/>
  <c r="BH180" i="92"/>
  <c r="BH181" i="92"/>
  <c r="BH182" i="92"/>
  <c r="BH183" i="92"/>
  <c r="BH184" i="92"/>
  <c r="BH185" i="92"/>
  <c r="BH186" i="92"/>
  <c r="BH187" i="92"/>
  <c r="BH188" i="92"/>
  <c r="BH189" i="92"/>
  <c r="BH190" i="92"/>
  <c r="BH191" i="92"/>
  <c r="BH192" i="92"/>
  <c r="BH193" i="92"/>
  <c r="BH194" i="92"/>
  <c r="BH195" i="92"/>
  <c r="BH196" i="92"/>
  <c r="BH197" i="92"/>
  <c r="BH198" i="92"/>
  <c r="BH199" i="92"/>
  <c r="BH200" i="92"/>
  <c r="BH201" i="92"/>
  <c r="BH202" i="92"/>
  <c r="BH203" i="92"/>
  <c r="BH204" i="92"/>
  <c r="BH205" i="92"/>
  <c r="BH206" i="92"/>
  <c r="BH207" i="92"/>
  <c r="BH208" i="92"/>
  <c r="BH209" i="92"/>
  <c r="BH210" i="92"/>
  <c r="BH211" i="92"/>
  <c r="BH212" i="92"/>
  <c r="BH213" i="92"/>
  <c r="BH214" i="92"/>
  <c r="BH215" i="92"/>
  <c r="BH216" i="92"/>
  <c r="BH217" i="92"/>
  <c r="BH218" i="92"/>
  <c r="BH219" i="92"/>
  <c r="BH220" i="92"/>
  <c r="BH221" i="92"/>
  <c r="BH222" i="92"/>
  <c r="BH223" i="92"/>
  <c r="BH224" i="92"/>
  <c r="BH225" i="92"/>
  <c r="BH226" i="92"/>
  <c r="BH227" i="92"/>
  <c r="BH228" i="92"/>
  <c r="BH229" i="92"/>
  <c r="BH230" i="92"/>
  <c r="BH231" i="92"/>
  <c r="BH232" i="92"/>
  <c r="BH233" i="92"/>
  <c r="BH234" i="92"/>
  <c r="BH235" i="92"/>
  <c r="BH236" i="92"/>
  <c r="BH237" i="92"/>
  <c r="BH238" i="92"/>
  <c r="BH239" i="92"/>
  <c r="BH240" i="92"/>
  <c r="BH241" i="92"/>
  <c r="BH242" i="92"/>
  <c r="BH243" i="92"/>
  <c r="BH244" i="92"/>
  <c r="BH245" i="92"/>
  <c r="BH246" i="92"/>
  <c r="BH247" i="92"/>
  <c r="BH248" i="92"/>
  <c r="BH249" i="92"/>
  <c r="BH250" i="92"/>
  <c r="BH251" i="92"/>
  <c r="BH252" i="92"/>
  <c r="BH253" i="92"/>
  <c r="BH254" i="92"/>
  <c r="BH255" i="92"/>
  <c r="BH256" i="92"/>
  <c r="BH257" i="92"/>
  <c r="BH258" i="92"/>
  <c r="BH259" i="92"/>
  <c r="BH260" i="92"/>
  <c r="BH261" i="92"/>
  <c r="BH262" i="92"/>
  <c r="BH263" i="92"/>
  <c r="BH264" i="92"/>
  <c r="BH265" i="92"/>
  <c r="BH266" i="92"/>
  <c r="BH267" i="92"/>
  <c r="BH268" i="92"/>
  <c r="BH269" i="92"/>
  <c r="BH270" i="92"/>
  <c r="BH271" i="92"/>
  <c r="BH272" i="92"/>
  <c r="BH273" i="92"/>
  <c r="BH274" i="92"/>
  <c r="BH275" i="92"/>
  <c r="BH276" i="92"/>
  <c r="BH277" i="92"/>
  <c r="BH278" i="92"/>
  <c r="BH279" i="92"/>
  <c r="BH280" i="92"/>
  <c r="BH281" i="92"/>
  <c r="BH282" i="92"/>
  <c r="BH283" i="92"/>
  <c r="BH284" i="92"/>
  <c r="BH285" i="92"/>
  <c r="BH286" i="92"/>
  <c r="BH287" i="92"/>
  <c r="BH288" i="92"/>
  <c r="BH289" i="92"/>
  <c r="BH290" i="92"/>
  <c r="BH291" i="92"/>
  <c r="BH292" i="92"/>
  <c r="BH293" i="92"/>
  <c r="BH294" i="92"/>
  <c r="BH295" i="92"/>
  <c r="BH296" i="92"/>
  <c r="BH297" i="92"/>
  <c r="BH298" i="92"/>
  <c r="BH299" i="92"/>
  <c r="BH300" i="92"/>
  <c r="BH301" i="92"/>
  <c r="BH302" i="92"/>
  <c r="BH303" i="92"/>
  <c r="BH304" i="92"/>
  <c r="BH305" i="92"/>
  <c r="BH306" i="92"/>
  <c r="BH307" i="92"/>
  <c r="BH308" i="92"/>
  <c r="BH309" i="92"/>
  <c r="BH310" i="92"/>
  <c r="BH311" i="92"/>
  <c r="BH312" i="92"/>
  <c r="BH313" i="92"/>
  <c r="BH314" i="92"/>
  <c r="BH315" i="92"/>
  <c r="BH316" i="92"/>
  <c r="BH317" i="92"/>
  <c r="BH318" i="92"/>
  <c r="BH319" i="92"/>
  <c r="BH320" i="92"/>
  <c r="BH321" i="92"/>
  <c r="BH322" i="92"/>
  <c r="BH323" i="92"/>
  <c r="BH324" i="92"/>
  <c r="BH325" i="92"/>
  <c r="BH326" i="92"/>
  <c r="BH327" i="92"/>
  <c r="BH328" i="92"/>
  <c r="BH329" i="92"/>
  <c r="BH330" i="92"/>
  <c r="BH331" i="92"/>
  <c r="BH332" i="92"/>
  <c r="BH333" i="92"/>
  <c r="BH334" i="92"/>
  <c r="BH335" i="92"/>
  <c r="BH336" i="92"/>
  <c r="BH337" i="92"/>
  <c r="BH338" i="92"/>
  <c r="BH339" i="92"/>
  <c r="BH340" i="92"/>
  <c r="BH341" i="92"/>
  <c r="BH342" i="92"/>
  <c r="BH343" i="92"/>
  <c r="BH344" i="92"/>
  <c r="BH345" i="92"/>
  <c r="BH346" i="92"/>
  <c r="BH347" i="92"/>
  <c r="BH348" i="92"/>
  <c r="BH349" i="92"/>
  <c r="BH350" i="92"/>
  <c r="BH351" i="92"/>
  <c r="BH352" i="92"/>
  <c r="BH353" i="92"/>
  <c r="BH354" i="92"/>
  <c r="BH355" i="92"/>
  <c r="BH356" i="92"/>
  <c r="BH357" i="92"/>
  <c r="BH358" i="92"/>
  <c r="BH359" i="92"/>
  <c r="BH360" i="92"/>
  <c r="BH361" i="92"/>
  <c r="BH362" i="92"/>
  <c r="BH363" i="92"/>
  <c r="BH364" i="92"/>
  <c r="BH365" i="92"/>
  <c r="BH366" i="92"/>
  <c r="BH367" i="92"/>
  <c r="BH368" i="92"/>
  <c r="BH369" i="92"/>
  <c r="BH370" i="92"/>
  <c r="BH371" i="92"/>
  <c r="BH372" i="92"/>
  <c r="BH373" i="92"/>
  <c r="BH374" i="92"/>
  <c r="BH375" i="92"/>
  <c r="BH376" i="92"/>
  <c r="BH377" i="92"/>
  <c r="BH378" i="92"/>
  <c r="BH379" i="92"/>
  <c r="BH380" i="92"/>
  <c r="BH381" i="92"/>
  <c r="BH382" i="92"/>
  <c r="BH383" i="92"/>
  <c r="BH384" i="92"/>
  <c r="BH385" i="92"/>
  <c r="BH386" i="92"/>
  <c r="BH387" i="92"/>
  <c r="BH388" i="92"/>
  <c r="BH389" i="92"/>
  <c r="BH390" i="92"/>
  <c r="BH391" i="92"/>
  <c r="BH392" i="92"/>
  <c r="BH393" i="92"/>
  <c r="BH394" i="92"/>
  <c r="BH395" i="92"/>
  <c r="BH396" i="92"/>
  <c r="BH397" i="92"/>
  <c r="BH398" i="92"/>
  <c r="BH399" i="92"/>
  <c r="BH400" i="92"/>
  <c r="BH401" i="92"/>
  <c r="BH402" i="92"/>
  <c r="BH403" i="92"/>
  <c r="BH404" i="92"/>
  <c r="BH405" i="92"/>
  <c r="BH406" i="92"/>
  <c r="BH407" i="92"/>
  <c r="BH408" i="92"/>
  <c r="BH409" i="92"/>
  <c r="BH410" i="92"/>
  <c r="BH411" i="92"/>
  <c r="BH412" i="92"/>
  <c r="BH413" i="92"/>
  <c r="BH414" i="92"/>
  <c r="BH415" i="92"/>
  <c r="BH416" i="92"/>
  <c r="BH417" i="92"/>
  <c r="BH418" i="92"/>
  <c r="BH419" i="92"/>
  <c r="BH420" i="92"/>
  <c r="BH421" i="92"/>
  <c r="BH422" i="92"/>
  <c r="BH9" i="92"/>
  <c r="O10" i="103" l="1"/>
  <c r="P10" i="103" s="1"/>
  <c r="Q10" i="103" s="1"/>
  <c r="R10" i="103" s="1"/>
  <c r="S10" i="103" s="1"/>
  <c r="T10" i="103" s="1"/>
  <c r="U10" i="103" s="1"/>
  <c r="V10" i="103" s="1"/>
  <c r="W10" i="103" s="1"/>
  <c r="O13" i="103"/>
  <c r="P13" i="103" s="1"/>
  <c r="Q13" i="103" s="1"/>
  <c r="R13" i="103" s="1"/>
  <c r="S13" i="103" s="1"/>
  <c r="T13" i="103" s="1"/>
  <c r="U13" i="103" s="1"/>
  <c r="V13" i="103" s="1"/>
  <c r="W13" i="103" s="1"/>
  <c r="N16" i="103"/>
  <c r="O16" i="103"/>
  <c r="P16" i="103" s="1"/>
  <c r="Q16" i="103" s="1"/>
  <c r="R16" i="103" s="1"/>
  <c r="S16" i="103" s="1"/>
  <c r="T16" i="103" s="1"/>
  <c r="U16" i="103" s="1"/>
  <c r="V16" i="103" s="1"/>
  <c r="W16" i="103" s="1"/>
  <c r="W19" i="103"/>
  <c r="N22" i="103"/>
  <c r="O22" i="103" s="1"/>
  <c r="P22" i="103" s="1"/>
  <c r="Q22" i="103" s="1"/>
  <c r="R22" i="103" s="1"/>
  <c r="S22" i="103" s="1"/>
  <c r="T22" i="103" s="1"/>
  <c r="U22" i="103" s="1"/>
  <c r="V22" i="103" s="1"/>
  <c r="W22" i="103" s="1"/>
  <c r="P33" i="103"/>
  <c r="Q33" i="103" s="1"/>
  <c r="R33" i="103" s="1"/>
  <c r="S33" i="103" s="1"/>
  <c r="T33" i="103" s="1"/>
  <c r="U33" i="103" s="1"/>
  <c r="V33" i="103" s="1"/>
  <c r="W33" i="103" s="1"/>
  <c r="N36" i="103"/>
  <c r="O36" i="103" s="1"/>
  <c r="P36" i="103" s="1"/>
  <c r="Q36" i="103" s="1"/>
  <c r="R36" i="103" s="1"/>
  <c r="S36" i="103" s="1"/>
  <c r="T36" i="103" s="1"/>
  <c r="U36" i="103" s="1"/>
  <c r="V36" i="103" s="1"/>
  <c r="W36" i="103" s="1"/>
  <c r="N37" i="103"/>
  <c r="O37" i="103" s="1"/>
  <c r="P37" i="103" s="1"/>
  <c r="Q37" i="103" s="1"/>
  <c r="R37" i="103" s="1"/>
  <c r="S37" i="103" s="1"/>
  <c r="T37" i="103" s="1"/>
  <c r="U37" i="103" s="1"/>
  <c r="V37" i="103" s="1"/>
  <c r="W37" i="103" s="1"/>
  <c r="N51" i="103"/>
  <c r="O51" i="103" s="1"/>
  <c r="P51" i="103" s="1"/>
  <c r="Q51" i="103" s="1"/>
  <c r="R51" i="103" s="1"/>
  <c r="S51" i="103" s="1"/>
  <c r="T51" i="103" s="1"/>
  <c r="U51" i="103" s="1"/>
  <c r="V51" i="103" s="1"/>
  <c r="W51" i="103" s="1"/>
  <c r="N53" i="103"/>
  <c r="O53" i="103" s="1"/>
  <c r="P53" i="103" s="1"/>
  <c r="Q53" i="103" s="1"/>
  <c r="R53" i="103" s="1"/>
  <c r="S53" i="103" s="1"/>
  <c r="T53" i="103" s="1"/>
  <c r="U53" i="103" s="1"/>
  <c r="V53" i="103" s="1"/>
  <c r="W53" i="103" s="1"/>
  <c r="O55" i="103"/>
  <c r="P55" i="103" s="1"/>
  <c r="Q55" i="103" s="1"/>
  <c r="R55" i="103" s="1"/>
  <c r="S55" i="103" s="1"/>
  <c r="T55" i="103" s="1"/>
  <c r="U55" i="103" s="1"/>
  <c r="V55" i="103" s="1"/>
  <c r="W55" i="103" s="1"/>
  <c r="R56" i="103"/>
  <c r="S56" i="103" s="1"/>
  <c r="T56" i="103" s="1"/>
  <c r="U56" i="103" s="1"/>
  <c r="V56" i="103" s="1"/>
  <c r="W56" i="103" s="1"/>
  <c r="P57" i="103"/>
  <c r="Q57" i="103"/>
  <c r="R57" i="103" s="1"/>
  <c r="S57" i="103"/>
  <c r="T57" i="103" s="1"/>
  <c r="U57" i="103" s="1"/>
  <c r="V57" i="103" s="1"/>
  <c r="W57" i="103" s="1"/>
  <c r="R62" i="103"/>
  <c r="S62" i="103" s="1"/>
  <c r="T62" i="103" s="1"/>
  <c r="U62" i="103" s="1"/>
  <c r="V62" i="103" s="1"/>
  <c r="W62" i="103" s="1"/>
  <c r="O65" i="103"/>
  <c r="P65" i="103" s="1"/>
  <c r="Q65" i="103" s="1"/>
  <c r="R65" i="103" s="1"/>
  <c r="S65" i="103" s="1"/>
  <c r="T65" i="103" s="1"/>
  <c r="U65" i="103" s="1"/>
  <c r="V65" i="103" s="1"/>
  <c r="W65" i="103" s="1"/>
  <c r="S66" i="103"/>
  <c r="T66" i="103" s="1"/>
  <c r="U66" i="103" s="1"/>
  <c r="V66" i="103" s="1"/>
  <c r="W66" i="103" s="1"/>
  <c r="N70" i="103"/>
  <c r="O70" i="103" s="1"/>
  <c r="P70" i="103" s="1"/>
  <c r="Q70" i="103" s="1"/>
  <c r="R70" i="103" s="1"/>
  <c r="S70" i="103" s="1"/>
  <c r="T70" i="103" s="1"/>
  <c r="U70" i="103" s="1"/>
  <c r="V70" i="103" s="1"/>
  <c r="W70" i="103" s="1"/>
  <c r="P74" i="103"/>
  <c r="Q74" i="103"/>
  <c r="R74" i="103" s="1"/>
  <c r="S74" i="103"/>
  <c r="T74" i="103" s="1"/>
  <c r="U74" i="103" s="1"/>
  <c r="V74" i="103" s="1"/>
  <c r="W74" i="103" s="1"/>
  <c r="N75" i="103"/>
  <c r="O75" i="103"/>
  <c r="P75" i="103" s="1"/>
  <c r="Q75" i="103" s="1"/>
  <c r="R75" i="103" s="1"/>
  <c r="S75" i="103" s="1"/>
  <c r="T75" i="103" s="1"/>
  <c r="U75" i="103" s="1"/>
  <c r="V75" i="103" s="1"/>
  <c r="W75" i="103"/>
  <c r="N76" i="103"/>
  <c r="O76" i="103"/>
  <c r="P76" i="103" s="1"/>
  <c r="Q76" i="103" s="1"/>
  <c r="R76" i="103" s="1"/>
  <c r="S76" i="103" s="1"/>
  <c r="T76" i="103" s="1"/>
  <c r="U76" i="103" s="1"/>
  <c r="V76" i="103" s="1"/>
  <c r="W76" i="103" s="1"/>
  <c r="T79" i="103"/>
  <c r="U79" i="103"/>
  <c r="V79" i="103" s="1"/>
  <c r="W79" i="103"/>
  <c r="N80" i="103"/>
  <c r="O80" i="103" s="1"/>
  <c r="P80" i="103" s="1"/>
  <c r="Q80" i="103" s="1"/>
  <c r="R80" i="103" s="1"/>
  <c r="S80" i="103" s="1"/>
  <c r="T80" i="103" s="1"/>
  <c r="U80" i="103" s="1"/>
  <c r="V80" i="103" s="1"/>
  <c r="W80" i="103" s="1"/>
  <c r="N81" i="103"/>
  <c r="O81" i="103"/>
  <c r="P81" i="103" s="1"/>
  <c r="Q81" i="103" s="1"/>
  <c r="R81" i="103" s="1"/>
  <c r="S81" i="103" s="1"/>
  <c r="T81" i="103" s="1"/>
  <c r="U81" i="103" s="1"/>
  <c r="V81" i="103" s="1"/>
  <c r="W81" i="103" s="1"/>
  <c r="N90" i="103"/>
  <c r="O90" i="103" s="1"/>
  <c r="P90" i="103" s="1"/>
  <c r="Q90" i="103" s="1"/>
  <c r="R90" i="103" s="1"/>
  <c r="S90" i="103" s="1"/>
  <c r="T90" i="103" s="1"/>
  <c r="U90" i="103" s="1"/>
  <c r="V90" i="103" s="1"/>
  <c r="W90" i="103" s="1"/>
  <c r="N92" i="103"/>
  <c r="O92" i="103" s="1"/>
  <c r="P92" i="103"/>
  <c r="Q92" i="103"/>
  <c r="R92" i="103" s="1"/>
  <c r="S92" i="103" s="1"/>
  <c r="T92" i="103" s="1"/>
  <c r="U92" i="103" s="1"/>
  <c r="V92" i="103" s="1"/>
  <c r="W92" i="103" s="1"/>
  <c r="N93" i="103"/>
  <c r="O93" i="103" s="1"/>
  <c r="P93" i="103" s="1"/>
  <c r="Q93" i="103" s="1"/>
  <c r="R93" i="103" s="1"/>
  <c r="S93" i="103" s="1"/>
  <c r="T93" i="103" s="1"/>
  <c r="U93" i="103" s="1"/>
  <c r="V93" i="103" s="1"/>
  <c r="W93" i="103" s="1"/>
  <c r="N95" i="103"/>
  <c r="O95" i="103" s="1"/>
  <c r="P95" i="103" s="1"/>
  <c r="Q95" i="103" s="1"/>
  <c r="R95" i="103"/>
  <c r="S95" i="103" s="1"/>
  <c r="T95" i="103" s="1"/>
  <c r="U95" i="103" s="1"/>
  <c r="V95" i="103" s="1"/>
  <c r="W95" i="103" s="1"/>
  <c r="W99" i="103"/>
  <c r="N100" i="103"/>
  <c r="O100" i="103" s="1"/>
  <c r="P100" i="103" s="1"/>
  <c r="Q100" i="103" s="1"/>
  <c r="R100" i="103" s="1"/>
  <c r="S100" i="103" s="1"/>
  <c r="T100" i="103" s="1"/>
  <c r="U100" i="103" s="1"/>
  <c r="V100" i="103" s="1"/>
  <c r="W100" i="103" s="1"/>
  <c r="P102" i="103"/>
  <c r="Q102" i="103" s="1"/>
  <c r="R102" i="103" s="1"/>
  <c r="S102" i="103"/>
  <c r="T102" i="103" s="1"/>
  <c r="U102" i="103" s="1"/>
  <c r="V102" i="103" s="1"/>
  <c r="W102" i="103" s="1"/>
  <c r="O103" i="103"/>
  <c r="P103" i="103" s="1"/>
  <c r="Q103" i="103" s="1"/>
  <c r="R103" i="103" s="1"/>
  <c r="S103" i="103" s="1"/>
  <c r="T103" i="103" s="1"/>
  <c r="U103" i="103" s="1"/>
  <c r="V103" i="103" s="1"/>
  <c r="W103" i="103" s="1"/>
  <c r="N111" i="103"/>
  <c r="O111" i="103" s="1"/>
  <c r="P111" i="103"/>
  <c r="Q111" i="103" s="1"/>
  <c r="R111" i="103" s="1"/>
  <c r="S111" i="103" s="1"/>
  <c r="T111" i="103" s="1"/>
  <c r="U111" i="103"/>
  <c r="V111" i="103" s="1"/>
  <c r="W111" i="103" s="1"/>
  <c r="P114" i="103"/>
  <c r="Q114" i="103"/>
  <c r="R114" i="103" s="1"/>
  <c r="S114" i="103" s="1"/>
  <c r="T114" i="103"/>
  <c r="U114" i="103" s="1"/>
  <c r="V114" i="103" s="1"/>
  <c r="W114" i="103" s="1"/>
  <c r="N115" i="103"/>
  <c r="O115" i="103"/>
  <c r="P115" i="103"/>
  <c r="Q115" i="103" s="1"/>
  <c r="R115" i="103" s="1"/>
  <c r="S115" i="103" s="1"/>
  <c r="T115" i="103" s="1"/>
  <c r="U115" i="103" s="1"/>
  <c r="V115" i="103" s="1"/>
  <c r="W115" i="103" s="1"/>
  <c r="N116" i="103"/>
  <c r="O116" i="103" s="1"/>
  <c r="P116" i="103" s="1"/>
  <c r="Q116" i="103" s="1"/>
  <c r="R116" i="103" s="1"/>
  <c r="S116" i="103" s="1"/>
  <c r="T116" i="103" s="1"/>
  <c r="U116" i="103" s="1"/>
  <c r="V116" i="103" s="1"/>
  <c r="W116" i="103" s="1"/>
  <c r="N122" i="103"/>
  <c r="O122" i="103" s="1"/>
  <c r="P122" i="103" s="1"/>
  <c r="Q122" i="103" s="1"/>
  <c r="R122" i="103" s="1"/>
  <c r="S122" i="103" s="1"/>
  <c r="T122" i="103" s="1"/>
  <c r="U122" i="103" s="1"/>
  <c r="V122" i="103" s="1"/>
  <c r="W122" i="103" s="1"/>
  <c r="N131" i="103"/>
  <c r="O131" i="103" s="1"/>
  <c r="P131" i="103" s="1"/>
  <c r="Q131" i="103" s="1"/>
  <c r="R131" i="103" s="1"/>
  <c r="S131" i="103" s="1"/>
  <c r="T131" i="103" s="1"/>
  <c r="U131" i="103" s="1"/>
  <c r="V131" i="103" s="1"/>
  <c r="W131" i="103" s="1"/>
  <c r="N133" i="103"/>
  <c r="O133" i="103" s="1"/>
  <c r="P133" i="103" s="1"/>
  <c r="Q133" i="103" s="1"/>
  <c r="R133" i="103" s="1"/>
  <c r="S133" i="103" s="1"/>
  <c r="T133" i="103" s="1"/>
  <c r="U133" i="103" s="1"/>
  <c r="V133" i="103"/>
  <c r="W133" i="103" s="1"/>
  <c r="N134" i="103"/>
  <c r="O134" i="103" s="1"/>
  <c r="P134" i="103" s="1"/>
  <c r="Q134" i="103" s="1"/>
  <c r="R134" i="103" s="1"/>
  <c r="S134" i="103" s="1"/>
  <c r="T134" i="103" s="1"/>
  <c r="U134" i="103" s="1"/>
  <c r="V134" i="103" s="1"/>
  <c r="W134" i="103" s="1"/>
  <c r="O135" i="103"/>
  <c r="P135" i="103"/>
  <c r="Q135" i="103" s="1"/>
  <c r="R135" i="103" s="1"/>
  <c r="S135" i="103" s="1"/>
  <c r="T135" i="103" s="1"/>
  <c r="U135" i="103" s="1"/>
  <c r="V135" i="103" s="1"/>
  <c r="W135" i="103" s="1"/>
  <c r="N151" i="103"/>
  <c r="O151" i="103" s="1"/>
  <c r="P151" i="103" s="1"/>
  <c r="Q151" i="103" s="1"/>
  <c r="R151" i="103" s="1"/>
  <c r="S151" i="103" s="1"/>
  <c r="T151" i="103"/>
  <c r="U151" i="103" s="1"/>
  <c r="V151" i="103" s="1"/>
  <c r="W151" i="103" s="1"/>
  <c r="R154" i="103"/>
  <c r="S154" i="103" s="1"/>
  <c r="T154" i="103" s="1"/>
  <c r="U154" i="103" s="1"/>
  <c r="V154" i="103" s="1"/>
  <c r="W154" i="103" s="1"/>
  <c r="Q155" i="103"/>
  <c r="R155" i="103" s="1"/>
  <c r="S155" i="103" s="1"/>
  <c r="T155" i="103" s="1"/>
  <c r="U155" i="103" s="1"/>
  <c r="V155" i="103" s="1"/>
  <c r="W155" i="103" s="1"/>
  <c r="N156" i="103"/>
  <c r="O156" i="103"/>
  <c r="P156" i="103" s="1"/>
  <c r="Q156" i="103" s="1"/>
  <c r="R156" i="103" s="1"/>
  <c r="S156" i="103" s="1"/>
  <c r="T156" i="103" s="1"/>
  <c r="U156" i="103" s="1"/>
  <c r="V156" i="103" s="1"/>
  <c r="W156" i="103" s="1"/>
  <c r="N157" i="103"/>
  <c r="O157" i="103"/>
  <c r="P157" i="103" s="1"/>
  <c r="Q157" i="103" s="1"/>
  <c r="R157" i="103" s="1"/>
  <c r="S157" i="103" s="1"/>
  <c r="T157" i="103" s="1"/>
  <c r="U157" i="103" s="1"/>
  <c r="V157" i="103" s="1"/>
  <c r="W157" i="103" s="1"/>
  <c r="U163" i="103"/>
  <c r="V163" i="103" s="1"/>
  <c r="W163" i="103" s="1"/>
  <c r="Q164" i="103"/>
  <c r="R164" i="103" s="1"/>
  <c r="S164" i="103" s="1"/>
  <c r="T164" i="103" s="1"/>
  <c r="U164" i="103" s="1"/>
  <c r="V164" i="103" s="1"/>
  <c r="W164" i="103" s="1"/>
  <c r="N173" i="103"/>
  <c r="O173" i="103"/>
  <c r="P173" i="103" s="1"/>
  <c r="Q173" i="103" s="1"/>
  <c r="R173" i="103" s="1"/>
  <c r="S173" i="103" s="1"/>
  <c r="T173" i="103" s="1"/>
  <c r="U173" i="103" s="1"/>
  <c r="V173" i="103" s="1"/>
  <c r="W173" i="103" s="1"/>
  <c r="N175" i="103"/>
  <c r="O175" i="103" s="1"/>
  <c r="P175" i="103" s="1"/>
  <c r="Q175" i="103" s="1"/>
  <c r="R175" i="103"/>
  <c r="S175" i="103" s="1"/>
  <c r="T175" i="103" s="1"/>
  <c r="U175" i="103" s="1"/>
  <c r="V175" i="103" s="1"/>
  <c r="W175" i="103" s="1"/>
  <c r="N176" i="103"/>
  <c r="O176" i="103" s="1"/>
  <c r="P176" i="103"/>
  <c r="Q176" i="103" s="1"/>
  <c r="R176" i="103" s="1"/>
  <c r="S176" i="103" s="1"/>
  <c r="T176" i="103"/>
  <c r="U176" i="103" s="1"/>
  <c r="V176" i="103" s="1"/>
  <c r="W176" i="103" s="1"/>
  <c r="N191" i="103"/>
  <c r="O191" i="103" s="1"/>
  <c r="P191" i="103" s="1"/>
  <c r="Q191" i="103" s="1"/>
  <c r="R191" i="103" s="1"/>
  <c r="S191" i="103"/>
  <c r="T191" i="103" s="1"/>
  <c r="U191" i="103" s="1"/>
  <c r="V191" i="103" s="1"/>
  <c r="W191" i="103" s="1"/>
  <c r="N193" i="103"/>
  <c r="O193" i="103" s="1"/>
  <c r="P193" i="103" s="1"/>
  <c r="Q193" i="103" s="1"/>
  <c r="R193" i="103" s="1"/>
  <c r="S193" i="103" s="1"/>
  <c r="T193" i="103"/>
  <c r="U193" i="103" s="1"/>
  <c r="V193" i="103" s="1"/>
  <c r="W193" i="103" s="1"/>
  <c r="R194" i="103"/>
  <c r="S194" i="103" s="1"/>
  <c r="T194" i="103" s="1"/>
  <c r="U194" i="103" s="1"/>
  <c r="V194" i="103" s="1"/>
  <c r="W194" i="103" s="1"/>
  <c r="N196" i="103"/>
  <c r="O196" i="103" s="1"/>
  <c r="P196" i="103"/>
  <c r="Q196" i="103" s="1"/>
  <c r="R196" i="103"/>
  <c r="S196" i="103" s="1"/>
  <c r="T196" i="103" s="1"/>
  <c r="U196" i="103" s="1"/>
  <c r="V196" i="103" s="1"/>
  <c r="W196" i="103" s="1"/>
  <c r="S197" i="103"/>
  <c r="T197" i="103" s="1"/>
  <c r="U197" i="103" s="1"/>
  <c r="V197" i="103" s="1"/>
  <c r="W197" i="103" s="1"/>
  <c r="N213" i="103"/>
  <c r="O213" i="103"/>
  <c r="P213" i="103"/>
  <c r="Q213" i="103" s="1"/>
  <c r="R213" i="103" s="1"/>
  <c r="S213" i="103" s="1"/>
  <c r="T213" i="103" s="1"/>
  <c r="U213" i="103" s="1"/>
  <c r="V213" i="103" s="1"/>
  <c r="W213" i="103" s="1"/>
  <c r="P215" i="103"/>
  <c r="Q215" i="103" s="1"/>
  <c r="R215" i="103" s="1"/>
  <c r="S215" i="103" s="1"/>
  <c r="T215" i="103" s="1"/>
  <c r="U215" i="103" s="1"/>
  <c r="V215" i="103" s="1"/>
  <c r="W215" i="103" s="1"/>
  <c r="N216" i="103"/>
  <c r="O216" i="103" s="1"/>
  <c r="P216" i="103" s="1"/>
  <c r="Q216" i="103" s="1"/>
  <c r="R216" i="103" s="1"/>
  <c r="S216" i="103" s="1"/>
  <c r="T216" i="103" s="1"/>
  <c r="U216" i="103" s="1"/>
  <c r="V216" i="103"/>
  <c r="N217" i="103"/>
  <c r="O217" i="103" s="1"/>
  <c r="P217" i="103" s="1"/>
  <c r="Q217" i="103" s="1"/>
  <c r="R217" i="103" s="1"/>
  <c r="S217" i="103" s="1"/>
  <c r="T217" i="103" s="1"/>
  <c r="U217" i="103" s="1"/>
  <c r="V217" i="103" s="1"/>
  <c r="W217" i="103" s="1"/>
  <c r="N218" i="103"/>
  <c r="O218" i="103" s="1"/>
  <c r="P218" i="103" s="1"/>
  <c r="Q218" i="103" s="1"/>
  <c r="R218" i="103" s="1"/>
  <c r="S218" i="103" s="1"/>
  <c r="T218" i="103" s="1"/>
  <c r="U218" i="103" s="1"/>
  <c r="V218" i="103" s="1"/>
  <c r="W218" i="103" s="1"/>
  <c r="N232" i="103"/>
  <c r="O232" i="103" s="1"/>
  <c r="P232" i="103" s="1"/>
  <c r="Q232" i="103" s="1"/>
  <c r="R232" i="103" s="1"/>
  <c r="S232" i="103" s="1"/>
  <c r="T232" i="103" s="1"/>
  <c r="U232" i="103" s="1"/>
  <c r="V232" i="103" s="1"/>
  <c r="W232" i="103" s="1"/>
  <c r="O233" i="103"/>
  <c r="P233" i="103" s="1"/>
  <c r="Q233" i="103" s="1"/>
  <c r="R233" i="103" s="1"/>
  <c r="S233" i="103" s="1"/>
  <c r="T233" i="103" s="1"/>
  <c r="U233" i="103" s="1"/>
  <c r="V233" i="103" s="1"/>
  <c r="W233" i="103" s="1"/>
  <c r="S236" i="103"/>
  <c r="T236" i="103"/>
  <c r="U236" i="103" s="1"/>
  <c r="V236" i="103" s="1"/>
  <c r="W236" i="103" s="1"/>
  <c r="Q238" i="103"/>
  <c r="N253" i="103"/>
  <c r="O253" i="103" s="1"/>
  <c r="P253" i="103" s="1"/>
  <c r="Q253" i="103" s="1"/>
  <c r="R253" i="103"/>
  <c r="S253" i="103" s="1"/>
  <c r="T253" i="103" s="1"/>
  <c r="U253" i="103" s="1"/>
  <c r="V253" i="103" s="1"/>
  <c r="W253" i="103" s="1"/>
  <c r="N254" i="103"/>
  <c r="O254" i="103" s="1"/>
  <c r="P254" i="103" s="1"/>
  <c r="Q254" i="103" s="1"/>
  <c r="R254" i="103" s="1"/>
  <c r="S254" i="103" s="1"/>
  <c r="T254" i="103" s="1"/>
  <c r="U254" i="103" s="1"/>
  <c r="V254" i="103" s="1"/>
  <c r="W254" i="103" s="1"/>
  <c r="T256" i="103"/>
  <c r="U256" i="103" s="1"/>
  <c r="V256" i="103" s="1"/>
  <c r="W256" i="103" s="1"/>
  <c r="N257" i="103"/>
  <c r="O257" i="103" s="1"/>
  <c r="P257" i="103" s="1"/>
  <c r="Q257" i="103" s="1"/>
  <c r="R257" i="103" s="1"/>
  <c r="S257" i="103" s="1"/>
  <c r="T257" i="103" s="1"/>
  <c r="U257" i="103" s="1"/>
  <c r="V257" i="103" s="1"/>
  <c r="W257" i="103" s="1"/>
  <c r="N259" i="103"/>
  <c r="O259" i="103" s="1"/>
  <c r="P259" i="103" s="1"/>
  <c r="Q259" i="103" s="1"/>
  <c r="R259" i="103" s="1"/>
  <c r="S259" i="103" s="1"/>
  <c r="T259" i="103" s="1"/>
  <c r="U259" i="103" s="1"/>
  <c r="V259" i="103" s="1"/>
  <c r="W259" i="103" s="1"/>
  <c r="P260" i="103"/>
  <c r="Q260" i="103" s="1"/>
  <c r="R260" i="103" s="1"/>
  <c r="S260" i="103" s="1"/>
  <c r="T260" i="103" s="1"/>
  <c r="U260" i="103" s="1"/>
  <c r="V260" i="103" s="1"/>
  <c r="W260" i="103" s="1"/>
  <c r="S261" i="103"/>
  <c r="T261" i="103" s="1"/>
  <c r="U261" i="103" s="1"/>
  <c r="V261" i="103"/>
  <c r="W261" i="103" s="1"/>
  <c r="P276" i="103"/>
  <c r="Q276" i="103"/>
  <c r="R276" i="103" s="1"/>
  <c r="S276" i="103" s="1"/>
  <c r="T276" i="103" s="1"/>
  <c r="U276" i="103" s="1"/>
  <c r="V276" i="103" s="1"/>
  <c r="W276" i="103" s="1"/>
  <c r="N277" i="103"/>
  <c r="O277" i="103"/>
  <c r="P277" i="103" s="1"/>
  <c r="Q277" i="103" s="1"/>
  <c r="R277" i="103" s="1"/>
  <c r="S277" i="103" s="1"/>
  <c r="T277" i="103" s="1"/>
  <c r="U277" i="103" s="1"/>
  <c r="V277" i="103" s="1"/>
  <c r="W277" i="103" s="1"/>
  <c r="N279" i="103"/>
  <c r="O279" i="103" s="1"/>
  <c r="P279" i="103" s="1"/>
  <c r="Q279" i="103" s="1"/>
  <c r="R279" i="103" s="1"/>
  <c r="S279" i="103" s="1"/>
  <c r="T279" i="103" s="1"/>
  <c r="U279" i="103" s="1"/>
  <c r="V279" i="103" s="1"/>
  <c r="W279" i="103" s="1"/>
  <c r="O280" i="103"/>
  <c r="P280" i="103"/>
  <c r="Q280" i="103" s="1"/>
  <c r="R280" i="103" s="1"/>
  <c r="S280" i="103" s="1"/>
  <c r="T280" i="103" s="1"/>
  <c r="U280" i="103" s="1"/>
  <c r="V280" i="103" s="1"/>
  <c r="W280" i="103" s="1"/>
  <c r="N282" i="103"/>
  <c r="O282" i="103" s="1"/>
  <c r="P282" i="103"/>
  <c r="Q282" i="103" s="1"/>
  <c r="R282" i="103" s="1"/>
  <c r="S282" i="103" s="1"/>
  <c r="T282" i="103" s="1"/>
  <c r="U282" i="103" s="1"/>
  <c r="V282" i="103" s="1"/>
  <c r="W282" i="103" s="1"/>
  <c r="N286" i="103"/>
  <c r="O286" i="103" s="1"/>
  <c r="P286" i="103" s="1"/>
  <c r="Q286" i="103"/>
  <c r="R286" i="103"/>
  <c r="S286" i="103" s="1"/>
  <c r="T286" i="103" s="1"/>
  <c r="U286" i="103" s="1"/>
  <c r="V286" i="103" s="1"/>
  <c r="W286" i="103" s="1"/>
  <c r="Q293" i="103"/>
  <c r="R293" i="103" s="1"/>
  <c r="S293" i="103" s="1"/>
  <c r="T293" i="103" s="1"/>
  <c r="U293" i="103" s="1"/>
  <c r="V293" i="103" s="1"/>
  <c r="W293" i="103" s="1"/>
  <c r="P297" i="103"/>
  <c r="Q297" i="103" s="1"/>
  <c r="R297" i="103" s="1"/>
  <c r="S297" i="103" s="1"/>
  <c r="T297" i="103" s="1"/>
  <c r="U297" i="103" s="1"/>
  <c r="V297" i="103" s="1"/>
  <c r="W297" i="103" s="1"/>
  <c r="N299" i="103"/>
  <c r="O299" i="103" s="1"/>
  <c r="P299" i="103" s="1"/>
  <c r="Q299" i="103" s="1"/>
  <c r="R299" i="103" s="1"/>
  <c r="S299" i="103" s="1"/>
  <c r="T299" i="103" s="1"/>
  <c r="U299" i="103" s="1"/>
  <c r="V299" i="103" s="1"/>
  <c r="W299" i="103" s="1"/>
  <c r="N300" i="103"/>
  <c r="O300" i="103"/>
  <c r="P300" i="103" s="1"/>
  <c r="Q300" i="103" s="1"/>
  <c r="R300" i="103" s="1"/>
  <c r="S300" i="103" s="1"/>
  <c r="T300" i="103" s="1"/>
  <c r="U300" i="103" s="1"/>
  <c r="V300" i="103" s="1"/>
  <c r="W300" i="103" s="1"/>
  <c r="N302" i="103"/>
  <c r="O302" i="103" s="1"/>
  <c r="P302" i="103" s="1"/>
  <c r="Q302" i="103" s="1"/>
  <c r="R302" i="103" s="1"/>
  <c r="S302" i="103" s="1"/>
  <c r="T302" i="103" s="1"/>
  <c r="U302" i="103" s="1"/>
  <c r="V302" i="103" s="1"/>
  <c r="W302" i="103" s="1"/>
  <c r="N308" i="103"/>
  <c r="O308" i="103" s="1"/>
  <c r="P308" i="103" s="1"/>
  <c r="Q308" i="103" s="1"/>
  <c r="R308" i="103" s="1"/>
  <c r="S308" i="103" s="1"/>
  <c r="T308" i="103" s="1"/>
  <c r="U308" i="103" s="1"/>
  <c r="V308" i="103" s="1"/>
  <c r="W308" i="103" s="1"/>
  <c r="N310" i="103"/>
  <c r="O310" i="103" s="1"/>
  <c r="P310" i="103" s="1"/>
  <c r="Q310" i="103" s="1"/>
  <c r="R310" i="103" s="1"/>
  <c r="S310" i="103" s="1"/>
  <c r="T310" i="103" s="1"/>
  <c r="U310" i="103" s="1"/>
  <c r="V310" i="103" s="1"/>
  <c r="W310" i="103" s="1"/>
  <c r="N316" i="103"/>
  <c r="O316" i="103" s="1"/>
  <c r="P316" i="103" s="1"/>
  <c r="Q316" i="103" s="1"/>
  <c r="R316" i="103" s="1"/>
  <c r="S316" i="103" s="1"/>
  <c r="T316" i="103" s="1"/>
  <c r="U316" i="103" s="1"/>
  <c r="V316" i="103" s="1"/>
  <c r="W316" i="103" s="1"/>
  <c r="N326" i="103"/>
  <c r="O326" i="103" s="1"/>
  <c r="P326" i="103" s="1"/>
  <c r="Q326" i="103" s="1"/>
  <c r="R326" i="103" s="1"/>
  <c r="S326" i="103" s="1"/>
  <c r="T326" i="103" s="1"/>
  <c r="U326" i="103" s="1"/>
  <c r="V326" i="103" s="1"/>
  <c r="W326" i="103" s="1"/>
  <c r="N337" i="103"/>
  <c r="O337" i="103" s="1"/>
  <c r="P337" i="103" s="1"/>
  <c r="Q337" i="103" s="1"/>
  <c r="R337" i="103" s="1"/>
  <c r="S337" i="103" s="1"/>
  <c r="T337" i="103" s="1"/>
  <c r="U337" i="103" s="1"/>
  <c r="V337" i="103" s="1"/>
  <c r="W337" i="103" s="1"/>
  <c r="N342" i="103"/>
  <c r="O342" i="103"/>
  <c r="P342" i="103" s="1"/>
  <c r="Q342" i="103" s="1"/>
  <c r="R342" i="103" s="1"/>
  <c r="S342" i="103" s="1"/>
  <c r="T342" i="103" s="1"/>
  <c r="U342" i="103" s="1"/>
  <c r="V342" i="103" s="1"/>
  <c r="W342" i="103" s="1"/>
  <c r="N356" i="103"/>
  <c r="O356" i="103" s="1"/>
  <c r="P356" i="103" s="1"/>
  <c r="Q356" i="103" s="1"/>
  <c r="R356" i="103"/>
  <c r="S356" i="103" s="1"/>
  <c r="T356" i="103"/>
  <c r="U356" i="103" s="1"/>
  <c r="V356" i="103" s="1"/>
  <c r="W356" i="103" s="1"/>
  <c r="N357" i="103"/>
  <c r="O357" i="103"/>
  <c r="P357" i="103" s="1"/>
  <c r="Q357" i="103" s="1"/>
  <c r="R357" i="103" s="1"/>
  <c r="S357" i="103" s="1"/>
  <c r="T357" i="103" s="1"/>
  <c r="U357" i="103" s="1"/>
  <c r="V357" i="103" s="1"/>
  <c r="W357" i="103"/>
  <c r="O360" i="103"/>
  <c r="P360" i="103" s="1"/>
  <c r="Q360" i="103" s="1"/>
  <c r="R360" i="103" s="1"/>
  <c r="S360" i="103" s="1"/>
  <c r="T360" i="103"/>
  <c r="U360" i="103" s="1"/>
  <c r="V360" i="103" s="1"/>
  <c r="W360" i="103" s="1"/>
  <c r="N362" i="103"/>
  <c r="O362" i="103" s="1"/>
  <c r="P362" i="103" s="1"/>
  <c r="Q362" i="103" s="1"/>
  <c r="R362" i="103" s="1"/>
  <c r="S362" i="103" s="1"/>
  <c r="T362" i="103" s="1"/>
  <c r="U362" i="103" s="1"/>
  <c r="V362" i="103" s="1"/>
  <c r="W362" i="103" s="1"/>
  <c r="N363" i="103"/>
  <c r="O363" i="103" s="1"/>
  <c r="P363" i="103" s="1"/>
  <c r="Q363" i="103" s="1"/>
  <c r="R363" i="103" s="1"/>
  <c r="S363" i="103" s="1"/>
  <c r="T363" i="103" s="1"/>
  <c r="U363" i="103" s="1"/>
  <c r="V363" i="103" s="1"/>
  <c r="W363" i="103" s="1"/>
  <c r="P368" i="103"/>
  <c r="Q368" i="103" s="1"/>
  <c r="R368" i="103" s="1"/>
  <c r="S368" i="103" s="1"/>
  <c r="T368" i="103" s="1"/>
  <c r="U368" i="103" s="1"/>
  <c r="V368" i="103" s="1"/>
  <c r="W368" i="103" s="1"/>
  <c r="O373" i="103"/>
  <c r="P373" i="103" s="1"/>
  <c r="Q373" i="103" s="1"/>
  <c r="R373" i="103" s="1"/>
  <c r="S373" i="103" s="1"/>
  <c r="T373" i="103" s="1"/>
  <c r="U373" i="103" s="1"/>
  <c r="V373" i="103" s="1"/>
  <c r="W373" i="103" s="1"/>
  <c r="O377" i="103"/>
  <c r="P377" i="103" s="1"/>
  <c r="Q377" i="103"/>
  <c r="R377" i="103" s="1"/>
  <c r="S377" i="103" s="1"/>
  <c r="T377" i="103" s="1"/>
  <c r="U377" i="103" s="1"/>
  <c r="V377" i="103" s="1"/>
  <c r="W377" i="103" s="1"/>
  <c r="O378" i="103"/>
  <c r="P378" i="103" s="1"/>
  <c r="Q378" i="103" s="1"/>
  <c r="R378" i="103" s="1"/>
  <c r="S378" i="103" s="1"/>
  <c r="T378" i="103" s="1"/>
  <c r="U378" i="103" s="1"/>
  <c r="V378" i="103" s="1"/>
  <c r="W378" i="103" s="1"/>
  <c r="N380" i="103"/>
  <c r="O380" i="103"/>
  <c r="P380" i="103" s="1"/>
  <c r="Q380" i="103" s="1"/>
  <c r="R380" i="103" s="1"/>
  <c r="S380" i="103" s="1"/>
  <c r="T380" i="103" s="1"/>
  <c r="U380" i="103" s="1"/>
  <c r="V380" i="103" s="1"/>
  <c r="W380" i="103" s="1"/>
  <c r="V381" i="103"/>
  <c r="W381" i="103" s="1"/>
  <c r="N382" i="103"/>
  <c r="O382" i="103" s="1"/>
  <c r="P382" i="103" s="1"/>
  <c r="Q382" i="103" s="1"/>
  <c r="R382" i="103" s="1"/>
  <c r="S382" i="103" s="1"/>
  <c r="T382" i="103" s="1"/>
  <c r="U382" i="103" s="1"/>
  <c r="V382" i="103" s="1"/>
  <c r="W382" i="103" s="1"/>
  <c r="P388" i="103"/>
  <c r="Q388" i="103"/>
  <c r="R388" i="103" s="1"/>
  <c r="S388" i="103" s="1"/>
  <c r="T388" i="103" s="1"/>
  <c r="U388" i="103" s="1"/>
  <c r="V388" i="103" s="1"/>
  <c r="W388" i="103" s="1"/>
  <c r="N389" i="103"/>
  <c r="O389" i="103" s="1"/>
  <c r="P389" i="103" s="1"/>
  <c r="Q389" i="103" s="1"/>
  <c r="R389" i="103" s="1"/>
  <c r="S389" i="103" s="1"/>
  <c r="T389" i="103" s="1"/>
  <c r="U389" i="103" s="1"/>
  <c r="V389" i="103" s="1"/>
  <c r="W389" i="103" s="1"/>
  <c r="Q393" i="103"/>
  <c r="R393" i="103" s="1"/>
  <c r="S393" i="103" s="1"/>
  <c r="T393" i="103" s="1"/>
  <c r="U393" i="103" s="1"/>
  <c r="V393" i="103" s="1"/>
  <c r="W393" i="103" s="1"/>
  <c r="N396" i="103"/>
  <c r="O396" i="103" s="1"/>
  <c r="P396" i="103" s="1"/>
  <c r="Q396" i="103" s="1"/>
  <c r="R396" i="103" s="1"/>
  <c r="S396" i="103" s="1"/>
  <c r="T396" i="103" s="1"/>
  <c r="U396" i="103" s="1"/>
  <c r="V396" i="103" s="1"/>
  <c r="W396" i="103" s="1"/>
  <c r="N397" i="103"/>
  <c r="O397" i="103"/>
  <c r="P397" i="103"/>
  <c r="Q397" i="103" s="1"/>
  <c r="R397" i="103" s="1"/>
  <c r="S397" i="103" s="1"/>
  <c r="T397" i="103" s="1"/>
  <c r="U397" i="103" s="1"/>
  <c r="V397" i="103" s="1"/>
  <c r="W397" i="103" s="1"/>
  <c r="T401" i="103"/>
  <c r="U401" i="103" s="1"/>
  <c r="V401" i="103" s="1"/>
  <c r="W401" i="103" s="1"/>
  <c r="N402" i="103"/>
  <c r="O402" i="103" s="1"/>
  <c r="P402" i="103" s="1"/>
  <c r="Q402" i="103" s="1"/>
  <c r="R402" i="103" s="1"/>
  <c r="S402" i="103" s="1"/>
  <c r="T402" i="103" s="1"/>
  <c r="U402" i="103" s="1"/>
  <c r="V402" i="103" s="1"/>
  <c r="W402" i="103" s="1"/>
  <c r="O403" i="103"/>
  <c r="P403" i="103" s="1"/>
  <c r="Q403" i="103" s="1"/>
  <c r="R403" i="103"/>
  <c r="S403" i="103" s="1"/>
  <c r="T403" i="103" s="1"/>
  <c r="U403" i="103" s="1"/>
  <c r="V403" i="103" s="1"/>
  <c r="W403" i="103" s="1"/>
  <c r="R404" i="103"/>
  <c r="S404" i="103" s="1"/>
  <c r="T404" i="103" s="1"/>
  <c r="U404" i="103" s="1"/>
  <c r="V404" i="103" s="1"/>
  <c r="W404" i="103" s="1"/>
  <c r="T405" i="103"/>
  <c r="U405" i="103" s="1"/>
  <c r="V405" i="103" s="1"/>
  <c r="W405" i="103" s="1"/>
  <c r="N406" i="103"/>
  <c r="O406" i="103" s="1"/>
  <c r="P406" i="103" s="1"/>
  <c r="Q406" i="103" s="1"/>
  <c r="R406" i="103" s="1"/>
  <c r="S406" i="103" s="1"/>
  <c r="T406" i="103" s="1"/>
  <c r="U406" i="103" s="1"/>
  <c r="V406" i="103" s="1"/>
  <c r="W406" i="103" s="1"/>
  <c r="N415" i="103"/>
  <c r="O415" i="103" s="1"/>
  <c r="P415" i="103" s="1"/>
  <c r="Q415" i="103" s="1"/>
  <c r="R415" i="103" s="1"/>
  <c r="S415" i="103" s="1"/>
  <c r="T415" i="103" s="1"/>
  <c r="U415" i="103" s="1"/>
  <c r="V415" i="103" s="1"/>
  <c r="W415" i="103" s="1"/>
  <c r="N416" i="103"/>
  <c r="O416" i="103" s="1"/>
  <c r="P416" i="103" s="1"/>
  <c r="Q416" i="103" s="1"/>
  <c r="R416" i="103" s="1"/>
  <c r="S416" i="103" s="1"/>
  <c r="T416" i="103" s="1"/>
  <c r="U416" i="103" s="1"/>
  <c r="V416" i="103" s="1"/>
  <c r="W416" i="103" s="1"/>
  <c r="N419" i="103"/>
  <c r="O419" i="103" s="1"/>
  <c r="P419" i="103" s="1"/>
  <c r="Q419" i="103" s="1"/>
  <c r="R419" i="103" s="1"/>
  <c r="S419" i="103" s="1"/>
  <c r="T419" i="103" s="1"/>
  <c r="U419" i="103" s="1"/>
  <c r="V419" i="103" s="1"/>
  <c r="W419" i="103" s="1"/>
  <c r="Q421" i="103"/>
  <c r="R421" i="103" s="1"/>
  <c r="S421" i="103" s="1"/>
  <c r="T421" i="103"/>
  <c r="U421" i="103"/>
  <c r="V421" i="103" s="1"/>
  <c r="W421" i="103" s="1"/>
  <c r="N422" i="103"/>
  <c r="O422" i="103"/>
  <c r="P422" i="103" s="1"/>
  <c r="Q422" i="103" s="1"/>
  <c r="R422" i="103" s="1"/>
  <c r="S422" i="103" s="1"/>
  <c r="T422" i="103" s="1"/>
  <c r="U422" i="103" s="1"/>
  <c r="V422" i="103" s="1"/>
  <c r="W422" i="103" s="1"/>
  <c r="N423" i="103"/>
  <c r="O423" i="103"/>
  <c r="P423" i="103" s="1"/>
  <c r="Q423" i="103" s="1"/>
  <c r="R423" i="103" s="1"/>
  <c r="S423" i="103" s="1"/>
  <c r="T423" i="103" s="1"/>
  <c r="U423" i="103" s="1"/>
  <c r="V423" i="103" s="1"/>
  <c r="W423" i="103" s="1"/>
  <c r="N436" i="103"/>
  <c r="O436" i="103" s="1"/>
  <c r="P436" i="103" s="1"/>
  <c r="Q436" i="103" s="1"/>
  <c r="R436" i="103" s="1"/>
  <c r="S436" i="103" s="1"/>
  <c r="T436" i="103" s="1"/>
  <c r="U436" i="103" s="1"/>
  <c r="V436" i="103" s="1"/>
  <c r="W436" i="103" s="1"/>
  <c r="R437" i="103"/>
  <c r="S437" i="103" s="1"/>
  <c r="T437" i="103" s="1"/>
  <c r="U437" i="103" s="1"/>
  <c r="V437" i="103" s="1"/>
  <c r="W437" i="103" s="1"/>
  <c r="N439" i="103"/>
  <c r="O439" i="103" s="1"/>
  <c r="P439" i="103" s="1"/>
  <c r="Q439" i="103" s="1"/>
  <c r="R439" i="103" s="1"/>
  <c r="S439" i="103" s="1"/>
  <c r="T439" i="103" s="1"/>
  <c r="U439" i="103" s="1"/>
  <c r="V439" i="103" s="1"/>
  <c r="W439" i="103" s="1"/>
  <c r="N441" i="103"/>
  <c r="O441" i="103" s="1"/>
  <c r="P441" i="103" s="1"/>
  <c r="Q441" i="103" s="1"/>
  <c r="R441" i="103" s="1"/>
  <c r="S441" i="103" s="1"/>
  <c r="T441" i="103" s="1"/>
  <c r="U441" i="103" s="1"/>
  <c r="V441" i="103" s="1"/>
  <c r="W441" i="103" s="1"/>
  <c r="N442" i="103"/>
  <c r="O442" i="103"/>
  <c r="P442" i="103" s="1"/>
  <c r="Q442" i="103" s="1"/>
  <c r="R442" i="103" s="1"/>
  <c r="S442" i="103" s="1"/>
  <c r="T442" i="103" s="1"/>
  <c r="U442" i="103" s="1"/>
  <c r="V442" i="103" s="1"/>
  <c r="W442" i="103" s="1"/>
  <c r="N448" i="103"/>
  <c r="O448" i="103" s="1"/>
  <c r="P448" i="103" s="1"/>
  <c r="Q448" i="103" s="1"/>
  <c r="R448" i="103" s="1"/>
  <c r="S448" i="103" s="1"/>
  <c r="T448" i="103" s="1"/>
  <c r="U448" i="103" s="1"/>
  <c r="V448" i="103" s="1"/>
  <c r="W448" i="103" s="1"/>
  <c r="V449" i="103"/>
  <c r="W449" i="103" s="1"/>
  <c r="S450" i="103"/>
  <c r="T450" i="103" s="1"/>
  <c r="U450" i="103" s="1"/>
  <c r="V450" i="103" s="1"/>
  <c r="W450" i="103" s="1"/>
  <c r="N457" i="103"/>
  <c r="O457" i="103"/>
  <c r="P457" i="103" s="1"/>
  <c r="Q457" i="103" s="1"/>
  <c r="R457" i="103" s="1"/>
  <c r="S457" i="103" s="1"/>
  <c r="T457" i="103" s="1"/>
  <c r="U457" i="103" s="1"/>
  <c r="V457" i="103" s="1"/>
  <c r="W457" i="103" s="1"/>
  <c r="N459" i="103"/>
  <c r="O459" i="103" s="1"/>
  <c r="P459" i="103" s="1"/>
  <c r="Q459" i="103" s="1"/>
  <c r="R459" i="103" s="1"/>
  <c r="S459" i="103" s="1"/>
  <c r="T459" i="103" s="1"/>
  <c r="U459" i="103" s="1"/>
  <c r="V459" i="103" s="1"/>
  <c r="W459" i="103" s="1"/>
  <c r="R473" i="103"/>
  <c r="S473" i="103" s="1"/>
  <c r="T473" i="103" s="1"/>
  <c r="U473" i="103" s="1"/>
  <c r="V473" i="103" s="1"/>
  <c r="W473" i="103" s="1"/>
  <c r="N474" i="103"/>
  <c r="O474" i="103" s="1"/>
  <c r="P474" i="103" s="1"/>
  <c r="Q474" i="103"/>
  <c r="R474" i="103" s="1"/>
  <c r="S474" i="103" s="1"/>
  <c r="T474" i="103" s="1"/>
  <c r="U474" i="103"/>
  <c r="N475" i="103"/>
  <c r="O475" i="103" s="1"/>
  <c r="P475" i="103"/>
  <c r="Q475" i="103" s="1"/>
  <c r="R475" i="103" s="1"/>
  <c r="S475" i="103" s="1"/>
  <c r="T475" i="103" s="1"/>
  <c r="U475" i="103" s="1"/>
  <c r="V475" i="103" s="1"/>
  <c r="W475" i="103" s="1"/>
  <c r="O476" i="103"/>
  <c r="P476" i="103" s="1"/>
  <c r="Q476" i="103" s="1"/>
  <c r="R476" i="103" s="1"/>
  <c r="S476" i="103" s="1"/>
  <c r="T476" i="103" s="1"/>
  <c r="U476" i="103" s="1"/>
  <c r="V476" i="103" s="1"/>
  <c r="W476" i="103" s="1"/>
  <c r="N492" i="103"/>
  <c r="O492" i="103" s="1"/>
  <c r="P492" i="103" s="1"/>
  <c r="Q492" i="103" s="1"/>
  <c r="R492" i="103"/>
  <c r="S492" i="103" s="1"/>
  <c r="T492" i="103" s="1"/>
  <c r="U492" i="103" s="1"/>
  <c r="V492" i="103" s="1"/>
  <c r="W492" i="103" s="1"/>
  <c r="O493" i="103"/>
  <c r="P493" i="103"/>
  <c r="Q493" i="103" s="1"/>
  <c r="R493" i="103" s="1"/>
  <c r="S493" i="103" s="1"/>
  <c r="T493" i="103" s="1"/>
  <c r="U493" i="103" s="1"/>
  <c r="V493" i="103" s="1"/>
  <c r="W493" i="103" s="1"/>
  <c r="N496" i="103"/>
  <c r="O496" i="103"/>
  <c r="P496" i="103" s="1"/>
  <c r="Q496" i="103" s="1"/>
  <c r="R496" i="103" s="1"/>
  <c r="S496" i="103" s="1"/>
  <c r="T496" i="103" s="1"/>
  <c r="U496" i="103" s="1"/>
  <c r="V496" i="103" s="1"/>
  <c r="W496" i="103" s="1"/>
  <c r="M10" i="103"/>
  <c r="N10" i="103" s="1"/>
  <c r="M11" i="103"/>
  <c r="N11" i="103" s="1"/>
  <c r="O11" i="103" s="1"/>
  <c r="P11" i="103" s="1"/>
  <c r="Q11" i="103" s="1"/>
  <c r="R11" i="103" s="1"/>
  <c r="S11" i="103" s="1"/>
  <c r="T11" i="103" s="1"/>
  <c r="U11" i="103" s="1"/>
  <c r="V11" i="103" s="1"/>
  <c r="W11" i="103" s="1"/>
  <c r="M12" i="103"/>
  <c r="N12" i="103" s="1"/>
  <c r="O12" i="103" s="1"/>
  <c r="P12" i="103" s="1"/>
  <c r="Q12" i="103" s="1"/>
  <c r="R12" i="103" s="1"/>
  <c r="S12" i="103" s="1"/>
  <c r="T12" i="103" s="1"/>
  <c r="U12" i="103" s="1"/>
  <c r="V12" i="103" s="1"/>
  <c r="W12" i="103" s="1"/>
  <c r="M13" i="103"/>
  <c r="N13" i="103" s="1"/>
  <c r="M14" i="103"/>
  <c r="N14" i="103" s="1"/>
  <c r="O14" i="103" s="1"/>
  <c r="P14" i="103" s="1"/>
  <c r="Q14" i="103" s="1"/>
  <c r="R14" i="103" s="1"/>
  <c r="S14" i="103" s="1"/>
  <c r="T14" i="103" s="1"/>
  <c r="U14" i="103" s="1"/>
  <c r="M15" i="103"/>
  <c r="N15" i="103" s="1"/>
  <c r="O15" i="103" s="1"/>
  <c r="P15" i="103" s="1"/>
  <c r="Q15" i="103" s="1"/>
  <c r="R15" i="103" s="1"/>
  <c r="S15" i="103" s="1"/>
  <c r="T15" i="103" s="1"/>
  <c r="U15" i="103" s="1"/>
  <c r="V15" i="103" s="1"/>
  <c r="W15" i="103" s="1"/>
  <c r="M16" i="103"/>
  <c r="M17" i="103"/>
  <c r="N17" i="103" s="1"/>
  <c r="O17" i="103" s="1"/>
  <c r="P17" i="103" s="1"/>
  <c r="Q17" i="103" s="1"/>
  <c r="R17" i="103" s="1"/>
  <c r="S17" i="103" s="1"/>
  <c r="T17" i="103" s="1"/>
  <c r="U17" i="103" s="1"/>
  <c r="V17" i="103" s="1"/>
  <c r="W17" i="103" s="1"/>
  <c r="M18" i="103"/>
  <c r="N18" i="103" s="1"/>
  <c r="O18" i="103" s="1"/>
  <c r="P18" i="103" s="1"/>
  <c r="Q18" i="103" s="1"/>
  <c r="R18" i="103" s="1"/>
  <c r="S18" i="103" s="1"/>
  <c r="T18" i="103" s="1"/>
  <c r="U18" i="103" s="1"/>
  <c r="V18" i="103" s="1"/>
  <c r="W18" i="103" s="1"/>
  <c r="M19" i="103"/>
  <c r="N19" i="103" s="1"/>
  <c r="O19" i="103" s="1"/>
  <c r="P19" i="103" s="1"/>
  <c r="Q19" i="103" s="1"/>
  <c r="R19" i="103" s="1"/>
  <c r="S19" i="103" s="1"/>
  <c r="T19" i="103" s="1"/>
  <c r="U19" i="103" s="1"/>
  <c r="V19" i="103" s="1"/>
  <c r="M20" i="103"/>
  <c r="N20" i="103" s="1"/>
  <c r="O20" i="103" s="1"/>
  <c r="P20" i="103" s="1"/>
  <c r="Q20" i="103" s="1"/>
  <c r="R20" i="103" s="1"/>
  <c r="S20" i="103" s="1"/>
  <c r="T20" i="103" s="1"/>
  <c r="U20" i="103" s="1"/>
  <c r="V20" i="103" s="1"/>
  <c r="W20" i="103" s="1"/>
  <c r="M21" i="103"/>
  <c r="N21" i="103" s="1"/>
  <c r="O21" i="103" s="1"/>
  <c r="P21" i="103" s="1"/>
  <c r="Q21" i="103" s="1"/>
  <c r="R21" i="103" s="1"/>
  <c r="S21" i="103" s="1"/>
  <c r="T21" i="103" s="1"/>
  <c r="U21" i="103" s="1"/>
  <c r="V21" i="103" s="1"/>
  <c r="W21" i="103" s="1"/>
  <c r="M22" i="103"/>
  <c r="M23" i="103"/>
  <c r="N23" i="103" s="1"/>
  <c r="O23" i="103" s="1"/>
  <c r="P23" i="103" s="1"/>
  <c r="Q23" i="103" s="1"/>
  <c r="M24" i="103"/>
  <c r="N24" i="103" s="1"/>
  <c r="O24" i="103" s="1"/>
  <c r="P24" i="103" s="1"/>
  <c r="Q24" i="103" s="1"/>
  <c r="R24" i="103" s="1"/>
  <c r="S24" i="103" s="1"/>
  <c r="T24" i="103" s="1"/>
  <c r="U24" i="103" s="1"/>
  <c r="V24" i="103" s="1"/>
  <c r="W24" i="103" s="1"/>
  <c r="M25" i="103"/>
  <c r="N25" i="103" s="1"/>
  <c r="O25" i="103" s="1"/>
  <c r="P25" i="103" s="1"/>
  <c r="Q25" i="103" s="1"/>
  <c r="R25" i="103" s="1"/>
  <c r="S25" i="103" s="1"/>
  <c r="T25" i="103" s="1"/>
  <c r="U25" i="103" s="1"/>
  <c r="V25" i="103" s="1"/>
  <c r="W25" i="103" s="1"/>
  <c r="M26" i="103"/>
  <c r="N26" i="103" s="1"/>
  <c r="O26" i="103" s="1"/>
  <c r="P26" i="103" s="1"/>
  <c r="Q26" i="103" s="1"/>
  <c r="R26" i="103" s="1"/>
  <c r="S26" i="103" s="1"/>
  <c r="T26" i="103" s="1"/>
  <c r="U26" i="103" s="1"/>
  <c r="V26" i="103" s="1"/>
  <c r="W26" i="103" s="1"/>
  <c r="M27" i="103"/>
  <c r="N27" i="103" s="1"/>
  <c r="O27" i="103" s="1"/>
  <c r="P27" i="103" s="1"/>
  <c r="Q27" i="103" s="1"/>
  <c r="R27" i="103" s="1"/>
  <c r="S27" i="103" s="1"/>
  <c r="T27" i="103" s="1"/>
  <c r="U27" i="103" s="1"/>
  <c r="V27" i="103" s="1"/>
  <c r="W27" i="103" s="1"/>
  <c r="M28" i="103"/>
  <c r="N28" i="103" s="1"/>
  <c r="O28" i="103" s="1"/>
  <c r="P28" i="103" s="1"/>
  <c r="Q28" i="103" s="1"/>
  <c r="R28" i="103" s="1"/>
  <c r="S28" i="103" s="1"/>
  <c r="T28" i="103" s="1"/>
  <c r="U28" i="103" s="1"/>
  <c r="V28" i="103" s="1"/>
  <c r="W28" i="103" s="1"/>
  <c r="M29" i="103"/>
  <c r="N29" i="103" s="1"/>
  <c r="O29" i="103" s="1"/>
  <c r="P29" i="103" s="1"/>
  <c r="Q29" i="103" s="1"/>
  <c r="R29" i="103" s="1"/>
  <c r="S29" i="103" s="1"/>
  <c r="T29" i="103" s="1"/>
  <c r="U29" i="103" s="1"/>
  <c r="V29" i="103" s="1"/>
  <c r="W29" i="103" s="1"/>
  <c r="M30" i="103"/>
  <c r="N30" i="103" s="1"/>
  <c r="O30" i="103" s="1"/>
  <c r="P30" i="103" s="1"/>
  <c r="Q30" i="103" s="1"/>
  <c r="R30" i="103" s="1"/>
  <c r="S30" i="103" s="1"/>
  <c r="T30" i="103" s="1"/>
  <c r="U30" i="103" s="1"/>
  <c r="V30" i="103" s="1"/>
  <c r="W30" i="103" s="1"/>
  <c r="M31" i="103"/>
  <c r="N31" i="103" s="1"/>
  <c r="O31" i="103" s="1"/>
  <c r="P31" i="103" s="1"/>
  <c r="Q31" i="103" s="1"/>
  <c r="R31" i="103" s="1"/>
  <c r="S31" i="103" s="1"/>
  <c r="T31" i="103" s="1"/>
  <c r="U31" i="103" s="1"/>
  <c r="V31" i="103" s="1"/>
  <c r="W31" i="103" s="1"/>
  <c r="M32" i="103"/>
  <c r="N32" i="103" s="1"/>
  <c r="O32" i="103" s="1"/>
  <c r="P32" i="103" s="1"/>
  <c r="Q32" i="103" s="1"/>
  <c r="R32" i="103" s="1"/>
  <c r="S32" i="103" s="1"/>
  <c r="T32" i="103" s="1"/>
  <c r="U32" i="103" s="1"/>
  <c r="V32" i="103" s="1"/>
  <c r="W32" i="103" s="1"/>
  <c r="M33" i="103"/>
  <c r="N33" i="103" s="1"/>
  <c r="O33" i="103" s="1"/>
  <c r="M34" i="103"/>
  <c r="N34" i="103" s="1"/>
  <c r="O34" i="103" s="1"/>
  <c r="P34" i="103" s="1"/>
  <c r="Q34" i="103" s="1"/>
  <c r="R34" i="103" s="1"/>
  <c r="S34" i="103" s="1"/>
  <c r="T34" i="103" s="1"/>
  <c r="U34" i="103" s="1"/>
  <c r="V34" i="103" s="1"/>
  <c r="W34" i="103" s="1"/>
  <c r="M35" i="103"/>
  <c r="N35" i="103" s="1"/>
  <c r="O35" i="103" s="1"/>
  <c r="P35" i="103" s="1"/>
  <c r="Q35" i="103" s="1"/>
  <c r="R35" i="103" s="1"/>
  <c r="S35" i="103" s="1"/>
  <c r="T35" i="103" s="1"/>
  <c r="U35" i="103" s="1"/>
  <c r="V35" i="103" s="1"/>
  <c r="W35" i="103" s="1"/>
  <c r="M36" i="103"/>
  <c r="M37" i="103"/>
  <c r="M38" i="103"/>
  <c r="N38" i="103" s="1"/>
  <c r="O38" i="103" s="1"/>
  <c r="P38" i="103" s="1"/>
  <c r="Q38" i="103" s="1"/>
  <c r="R38" i="103" s="1"/>
  <c r="S38" i="103" s="1"/>
  <c r="T38" i="103" s="1"/>
  <c r="U38" i="103" s="1"/>
  <c r="V38" i="103" s="1"/>
  <c r="W38" i="103" s="1"/>
  <c r="M39" i="103"/>
  <c r="N39" i="103" s="1"/>
  <c r="O39" i="103" s="1"/>
  <c r="P39" i="103" s="1"/>
  <c r="Q39" i="103" s="1"/>
  <c r="R39" i="103" s="1"/>
  <c r="S39" i="103" s="1"/>
  <c r="T39" i="103" s="1"/>
  <c r="U39" i="103" s="1"/>
  <c r="V39" i="103" s="1"/>
  <c r="W39" i="103" s="1"/>
  <c r="M40" i="103"/>
  <c r="N40" i="103" s="1"/>
  <c r="O40" i="103" s="1"/>
  <c r="P40" i="103" s="1"/>
  <c r="Q40" i="103" s="1"/>
  <c r="R40" i="103" s="1"/>
  <c r="S40" i="103" s="1"/>
  <c r="T40" i="103" s="1"/>
  <c r="U40" i="103" s="1"/>
  <c r="V40" i="103" s="1"/>
  <c r="W40" i="103" s="1"/>
  <c r="M41" i="103"/>
  <c r="N41" i="103" s="1"/>
  <c r="O41" i="103" s="1"/>
  <c r="P41" i="103" s="1"/>
  <c r="Q41" i="103" s="1"/>
  <c r="R41" i="103" s="1"/>
  <c r="S41" i="103" s="1"/>
  <c r="T41" i="103" s="1"/>
  <c r="U41" i="103" s="1"/>
  <c r="V41" i="103" s="1"/>
  <c r="W41" i="103" s="1"/>
  <c r="M42" i="103"/>
  <c r="N42" i="103" s="1"/>
  <c r="O42" i="103" s="1"/>
  <c r="P42" i="103" s="1"/>
  <c r="Q42" i="103" s="1"/>
  <c r="R42" i="103" s="1"/>
  <c r="S42" i="103" s="1"/>
  <c r="T42" i="103" s="1"/>
  <c r="U42" i="103" s="1"/>
  <c r="V42" i="103" s="1"/>
  <c r="W42" i="103" s="1"/>
  <c r="M43" i="103"/>
  <c r="N43" i="103" s="1"/>
  <c r="O43" i="103" s="1"/>
  <c r="P43" i="103" s="1"/>
  <c r="Q43" i="103" s="1"/>
  <c r="R43" i="103" s="1"/>
  <c r="S43" i="103" s="1"/>
  <c r="T43" i="103" s="1"/>
  <c r="U43" i="103" s="1"/>
  <c r="V43" i="103" s="1"/>
  <c r="W43" i="103" s="1"/>
  <c r="M44" i="103"/>
  <c r="N44" i="103" s="1"/>
  <c r="O44" i="103" s="1"/>
  <c r="P44" i="103" s="1"/>
  <c r="Q44" i="103" s="1"/>
  <c r="R44" i="103" s="1"/>
  <c r="S44" i="103" s="1"/>
  <c r="T44" i="103" s="1"/>
  <c r="U44" i="103" s="1"/>
  <c r="V44" i="103" s="1"/>
  <c r="W44" i="103" s="1"/>
  <c r="M46" i="103"/>
  <c r="N46" i="103" s="1"/>
  <c r="O46" i="103" s="1"/>
  <c r="P46" i="103" s="1"/>
  <c r="Q46" i="103" s="1"/>
  <c r="R46" i="103" s="1"/>
  <c r="S46" i="103" s="1"/>
  <c r="T46" i="103" s="1"/>
  <c r="U46" i="103" s="1"/>
  <c r="V46" i="103" s="1"/>
  <c r="W46" i="103" s="1"/>
  <c r="M47" i="103"/>
  <c r="N47" i="103" s="1"/>
  <c r="O47" i="103" s="1"/>
  <c r="P47" i="103" s="1"/>
  <c r="Q47" i="103" s="1"/>
  <c r="R47" i="103" s="1"/>
  <c r="S47" i="103" s="1"/>
  <c r="T47" i="103" s="1"/>
  <c r="U47" i="103" s="1"/>
  <c r="V47" i="103" s="1"/>
  <c r="W47" i="103" s="1"/>
  <c r="M48" i="103"/>
  <c r="N48" i="103" s="1"/>
  <c r="O48" i="103" s="1"/>
  <c r="P48" i="103" s="1"/>
  <c r="Q48" i="103" s="1"/>
  <c r="R48" i="103" s="1"/>
  <c r="S48" i="103" s="1"/>
  <c r="T48" i="103" s="1"/>
  <c r="U48" i="103" s="1"/>
  <c r="V48" i="103" s="1"/>
  <c r="W48" i="103" s="1"/>
  <c r="M49" i="103"/>
  <c r="N49" i="103" s="1"/>
  <c r="O49" i="103" s="1"/>
  <c r="P49" i="103" s="1"/>
  <c r="Q49" i="103" s="1"/>
  <c r="R49" i="103" s="1"/>
  <c r="S49" i="103" s="1"/>
  <c r="T49" i="103" s="1"/>
  <c r="U49" i="103" s="1"/>
  <c r="V49" i="103" s="1"/>
  <c r="W49" i="103" s="1"/>
  <c r="M50" i="103"/>
  <c r="N50" i="103" s="1"/>
  <c r="O50" i="103" s="1"/>
  <c r="P50" i="103" s="1"/>
  <c r="Q50" i="103" s="1"/>
  <c r="R50" i="103" s="1"/>
  <c r="S50" i="103" s="1"/>
  <c r="T50" i="103" s="1"/>
  <c r="U50" i="103" s="1"/>
  <c r="V50" i="103" s="1"/>
  <c r="W50" i="103" s="1"/>
  <c r="M51" i="103"/>
  <c r="M52" i="103"/>
  <c r="N52" i="103" s="1"/>
  <c r="O52" i="103" s="1"/>
  <c r="P52" i="103" s="1"/>
  <c r="Q52" i="103" s="1"/>
  <c r="R52" i="103" s="1"/>
  <c r="S52" i="103" s="1"/>
  <c r="T52" i="103" s="1"/>
  <c r="U52" i="103" s="1"/>
  <c r="V52" i="103" s="1"/>
  <c r="W52" i="103" s="1"/>
  <c r="M53" i="103"/>
  <c r="M54" i="103"/>
  <c r="N54" i="103" s="1"/>
  <c r="O54" i="103" s="1"/>
  <c r="P54" i="103" s="1"/>
  <c r="Q54" i="103" s="1"/>
  <c r="R54" i="103" s="1"/>
  <c r="S54" i="103" s="1"/>
  <c r="T54" i="103" s="1"/>
  <c r="U54" i="103" s="1"/>
  <c r="V54" i="103" s="1"/>
  <c r="W54" i="103" s="1"/>
  <c r="M55" i="103"/>
  <c r="N55" i="103" s="1"/>
  <c r="M56" i="103"/>
  <c r="N56" i="103" s="1"/>
  <c r="O56" i="103" s="1"/>
  <c r="P56" i="103" s="1"/>
  <c r="Q56" i="103" s="1"/>
  <c r="M57" i="103"/>
  <c r="N57" i="103" s="1"/>
  <c r="O57" i="103" s="1"/>
  <c r="M58" i="103"/>
  <c r="N58" i="103" s="1"/>
  <c r="O58" i="103" s="1"/>
  <c r="P58" i="103" s="1"/>
  <c r="Q58" i="103" s="1"/>
  <c r="R58" i="103" s="1"/>
  <c r="S58" i="103" s="1"/>
  <c r="T58" i="103" s="1"/>
  <c r="U58" i="103" s="1"/>
  <c r="V58" i="103" s="1"/>
  <c r="W58" i="103" s="1"/>
  <c r="M59" i="103"/>
  <c r="N59" i="103" s="1"/>
  <c r="O59" i="103" s="1"/>
  <c r="P59" i="103" s="1"/>
  <c r="Q59" i="103" s="1"/>
  <c r="R59" i="103" s="1"/>
  <c r="S59" i="103" s="1"/>
  <c r="T59" i="103" s="1"/>
  <c r="U59" i="103" s="1"/>
  <c r="V59" i="103" s="1"/>
  <c r="W59" i="103" s="1"/>
  <c r="M60" i="103"/>
  <c r="N60" i="103" s="1"/>
  <c r="O60" i="103" s="1"/>
  <c r="P60" i="103" s="1"/>
  <c r="Q60" i="103" s="1"/>
  <c r="R60" i="103" s="1"/>
  <c r="S60" i="103" s="1"/>
  <c r="T60" i="103" s="1"/>
  <c r="U60" i="103" s="1"/>
  <c r="V60" i="103" s="1"/>
  <c r="W60" i="103" s="1"/>
  <c r="M61" i="103"/>
  <c r="N61" i="103" s="1"/>
  <c r="O61" i="103" s="1"/>
  <c r="P61" i="103" s="1"/>
  <c r="Q61" i="103" s="1"/>
  <c r="R61" i="103" s="1"/>
  <c r="S61" i="103" s="1"/>
  <c r="T61" i="103" s="1"/>
  <c r="U61" i="103" s="1"/>
  <c r="V61" i="103" s="1"/>
  <c r="W61" i="103" s="1"/>
  <c r="M62" i="103"/>
  <c r="N62" i="103" s="1"/>
  <c r="O62" i="103" s="1"/>
  <c r="P62" i="103" s="1"/>
  <c r="Q62" i="103" s="1"/>
  <c r="M63" i="103"/>
  <c r="N63" i="103" s="1"/>
  <c r="O63" i="103" s="1"/>
  <c r="P63" i="103" s="1"/>
  <c r="Q63" i="103" s="1"/>
  <c r="R63" i="103" s="1"/>
  <c r="S63" i="103" s="1"/>
  <c r="T63" i="103" s="1"/>
  <c r="U63" i="103" s="1"/>
  <c r="V63" i="103" s="1"/>
  <c r="W63" i="103" s="1"/>
  <c r="M64" i="103"/>
  <c r="N64" i="103" s="1"/>
  <c r="O64" i="103" s="1"/>
  <c r="P64" i="103" s="1"/>
  <c r="Q64" i="103" s="1"/>
  <c r="R64" i="103" s="1"/>
  <c r="S64" i="103" s="1"/>
  <c r="T64" i="103" s="1"/>
  <c r="U64" i="103" s="1"/>
  <c r="V64" i="103" s="1"/>
  <c r="W64" i="103" s="1"/>
  <c r="M65" i="103"/>
  <c r="N65" i="103" s="1"/>
  <c r="M66" i="103"/>
  <c r="N66" i="103" s="1"/>
  <c r="O66" i="103" s="1"/>
  <c r="P66" i="103" s="1"/>
  <c r="Q66" i="103" s="1"/>
  <c r="R66" i="103" s="1"/>
  <c r="M67" i="103"/>
  <c r="N67" i="103" s="1"/>
  <c r="O67" i="103" s="1"/>
  <c r="P67" i="103" s="1"/>
  <c r="Q67" i="103" s="1"/>
  <c r="R67" i="103" s="1"/>
  <c r="S67" i="103" s="1"/>
  <c r="T67" i="103" s="1"/>
  <c r="U67" i="103" s="1"/>
  <c r="V67" i="103" s="1"/>
  <c r="W67" i="103" s="1"/>
  <c r="M68" i="103"/>
  <c r="N68" i="103" s="1"/>
  <c r="O68" i="103" s="1"/>
  <c r="P68" i="103" s="1"/>
  <c r="Q68" i="103" s="1"/>
  <c r="R68" i="103" s="1"/>
  <c r="S68" i="103" s="1"/>
  <c r="T68" i="103" s="1"/>
  <c r="U68" i="103" s="1"/>
  <c r="V68" i="103" s="1"/>
  <c r="W68" i="103" s="1"/>
  <c r="M69" i="103"/>
  <c r="N69" i="103" s="1"/>
  <c r="O69" i="103" s="1"/>
  <c r="P69" i="103" s="1"/>
  <c r="Q69" i="103" s="1"/>
  <c r="R69" i="103" s="1"/>
  <c r="S69" i="103" s="1"/>
  <c r="T69" i="103" s="1"/>
  <c r="U69" i="103" s="1"/>
  <c r="V69" i="103" s="1"/>
  <c r="W69" i="103" s="1"/>
  <c r="M70" i="103"/>
  <c r="M71" i="103"/>
  <c r="N71" i="103" s="1"/>
  <c r="O71" i="103" s="1"/>
  <c r="P71" i="103" s="1"/>
  <c r="Q71" i="103" s="1"/>
  <c r="R71" i="103" s="1"/>
  <c r="S71" i="103" s="1"/>
  <c r="T71" i="103" s="1"/>
  <c r="U71" i="103" s="1"/>
  <c r="V71" i="103" s="1"/>
  <c r="W71" i="103" s="1"/>
  <c r="M72" i="103"/>
  <c r="N72" i="103" s="1"/>
  <c r="O72" i="103" s="1"/>
  <c r="P72" i="103" s="1"/>
  <c r="Q72" i="103" s="1"/>
  <c r="R72" i="103" s="1"/>
  <c r="S72" i="103" s="1"/>
  <c r="T72" i="103" s="1"/>
  <c r="U72" i="103" s="1"/>
  <c r="V72" i="103" s="1"/>
  <c r="W72" i="103" s="1"/>
  <c r="M73" i="103"/>
  <c r="N73" i="103" s="1"/>
  <c r="O73" i="103" s="1"/>
  <c r="P73" i="103" s="1"/>
  <c r="Q73" i="103" s="1"/>
  <c r="R73" i="103" s="1"/>
  <c r="S73" i="103" s="1"/>
  <c r="T73" i="103" s="1"/>
  <c r="U73" i="103" s="1"/>
  <c r="V73" i="103" s="1"/>
  <c r="W73" i="103" s="1"/>
  <c r="M74" i="103"/>
  <c r="N74" i="103" s="1"/>
  <c r="O74" i="103" s="1"/>
  <c r="M75" i="103"/>
  <c r="M76" i="103"/>
  <c r="M77" i="103"/>
  <c r="N77" i="103" s="1"/>
  <c r="O77" i="103" s="1"/>
  <c r="P77" i="103" s="1"/>
  <c r="Q77" i="103" s="1"/>
  <c r="R77" i="103" s="1"/>
  <c r="S77" i="103" s="1"/>
  <c r="T77" i="103" s="1"/>
  <c r="U77" i="103" s="1"/>
  <c r="V77" i="103" s="1"/>
  <c r="W77" i="103" s="1"/>
  <c r="M78" i="103"/>
  <c r="N78" i="103" s="1"/>
  <c r="O78" i="103" s="1"/>
  <c r="P78" i="103" s="1"/>
  <c r="Q78" i="103" s="1"/>
  <c r="R78" i="103" s="1"/>
  <c r="S78" i="103" s="1"/>
  <c r="T78" i="103" s="1"/>
  <c r="U78" i="103" s="1"/>
  <c r="V78" i="103" s="1"/>
  <c r="W78" i="103" s="1"/>
  <c r="M79" i="103"/>
  <c r="N79" i="103" s="1"/>
  <c r="O79" i="103" s="1"/>
  <c r="P79" i="103" s="1"/>
  <c r="Q79" i="103" s="1"/>
  <c r="R79" i="103" s="1"/>
  <c r="S79" i="103" s="1"/>
  <c r="M80" i="103"/>
  <c r="M81" i="103"/>
  <c r="M82" i="103"/>
  <c r="N82" i="103" s="1"/>
  <c r="O82" i="103" s="1"/>
  <c r="P82" i="103" s="1"/>
  <c r="Q82" i="103" s="1"/>
  <c r="R82" i="103" s="1"/>
  <c r="S82" i="103" s="1"/>
  <c r="T82" i="103" s="1"/>
  <c r="U82" i="103" s="1"/>
  <c r="V82" i="103" s="1"/>
  <c r="W82" i="103" s="1"/>
  <c r="M83" i="103"/>
  <c r="N83" i="103" s="1"/>
  <c r="O83" i="103" s="1"/>
  <c r="P83" i="103" s="1"/>
  <c r="Q83" i="103" s="1"/>
  <c r="R83" i="103" s="1"/>
  <c r="S83" i="103" s="1"/>
  <c r="T83" i="103" s="1"/>
  <c r="U83" i="103" s="1"/>
  <c r="V83" i="103" s="1"/>
  <c r="W83" i="103" s="1"/>
  <c r="M84" i="103"/>
  <c r="N84" i="103" s="1"/>
  <c r="O84" i="103" s="1"/>
  <c r="P84" i="103" s="1"/>
  <c r="Q84" i="103" s="1"/>
  <c r="R84" i="103" s="1"/>
  <c r="S84" i="103" s="1"/>
  <c r="T84" i="103" s="1"/>
  <c r="U84" i="103" s="1"/>
  <c r="V84" i="103" s="1"/>
  <c r="W84" i="103" s="1"/>
  <c r="M85" i="103"/>
  <c r="N85" i="103" s="1"/>
  <c r="O85" i="103" s="1"/>
  <c r="P85" i="103" s="1"/>
  <c r="Q85" i="103" s="1"/>
  <c r="R85" i="103" s="1"/>
  <c r="S85" i="103" s="1"/>
  <c r="T85" i="103" s="1"/>
  <c r="U85" i="103" s="1"/>
  <c r="V85" i="103" s="1"/>
  <c r="W85" i="103" s="1"/>
  <c r="M86" i="103"/>
  <c r="N86" i="103" s="1"/>
  <c r="O86" i="103" s="1"/>
  <c r="P86" i="103" s="1"/>
  <c r="Q86" i="103" s="1"/>
  <c r="R86" i="103" s="1"/>
  <c r="S86" i="103" s="1"/>
  <c r="T86" i="103" s="1"/>
  <c r="U86" i="103" s="1"/>
  <c r="V86" i="103" s="1"/>
  <c r="W86" i="103" s="1"/>
  <c r="M87" i="103"/>
  <c r="N87" i="103" s="1"/>
  <c r="O87" i="103" s="1"/>
  <c r="P87" i="103" s="1"/>
  <c r="Q87" i="103" s="1"/>
  <c r="R87" i="103" s="1"/>
  <c r="S87" i="103" s="1"/>
  <c r="T87" i="103" s="1"/>
  <c r="U87" i="103" s="1"/>
  <c r="V87" i="103" s="1"/>
  <c r="W87" i="103" s="1"/>
  <c r="M88" i="103"/>
  <c r="N88" i="103" s="1"/>
  <c r="O88" i="103" s="1"/>
  <c r="P88" i="103" s="1"/>
  <c r="Q88" i="103" s="1"/>
  <c r="R88" i="103" s="1"/>
  <c r="S88" i="103" s="1"/>
  <c r="T88" i="103" s="1"/>
  <c r="U88" i="103" s="1"/>
  <c r="V88" i="103" s="1"/>
  <c r="W88" i="103" s="1"/>
  <c r="M89" i="103"/>
  <c r="N89" i="103" s="1"/>
  <c r="O89" i="103" s="1"/>
  <c r="P89" i="103" s="1"/>
  <c r="Q89" i="103" s="1"/>
  <c r="R89" i="103" s="1"/>
  <c r="S89" i="103" s="1"/>
  <c r="T89" i="103" s="1"/>
  <c r="U89" i="103" s="1"/>
  <c r="V89" i="103" s="1"/>
  <c r="W89" i="103" s="1"/>
  <c r="M90" i="103"/>
  <c r="M91" i="103"/>
  <c r="N91" i="103" s="1"/>
  <c r="O91" i="103" s="1"/>
  <c r="P91" i="103" s="1"/>
  <c r="Q91" i="103" s="1"/>
  <c r="R91" i="103" s="1"/>
  <c r="S91" i="103" s="1"/>
  <c r="T91" i="103" s="1"/>
  <c r="U91" i="103" s="1"/>
  <c r="V91" i="103" s="1"/>
  <c r="W91" i="103" s="1"/>
  <c r="M92" i="103"/>
  <c r="M93" i="103"/>
  <c r="M94" i="103"/>
  <c r="N94" i="103" s="1"/>
  <c r="O94" i="103" s="1"/>
  <c r="P94" i="103" s="1"/>
  <c r="Q94" i="103" s="1"/>
  <c r="R94" i="103" s="1"/>
  <c r="S94" i="103" s="1"/>
  <c r="T94" i="103" s="1"/>
  <c r="U94" i="103" s="1"/>
  <c r="V94" i="103" s="1"/>
  <c r="W94" i="103" s="1"/>
  <c r="M95" i="103"/>
  <c r="M96" i="103"/>
  <c r="N96" i="103" s="1"/>
  <c r="O96" i="103" s="1"/>
  <c r="P96" i="103" s="1"/>
  <c r="Q96" i="103" s="1"/>
  <c r="R96" i="103" s="1"/>
  <c r="S96" i="103" s="1"/>
  <c r="T96" i="103" s="1"/>
  <c r="U96" i="103" s="1"/>
  <c r="V96" i="103" s="1"/>
  <c r="W96" i="103" s="1"/>
  <c r="M98" i="103"/>
  <c r="N98" i="103" s="1"/>
  <c r="O98" i="103" s="1"/>
  <c r="P98" i="103" s="1"/>
  <c r="Q98" i="103" s="1"/>
  <c r="R98" i="103" s="1"/>
  <c r="S98" i="103" s="1"/>
  <c r="T98" i="103" s="1"/>
  <c r="U98" i="103" s="1"/>
  <c r="V98" i="103" s="1"/>
  <c r="W98" i="103" s="1"/>
  <c r="M99" i="103"/>
  <c r="N99" i="103" s="1"/>
  <c r="O99" i="103" s="1"/>
  <c r="P99" i="103" s="1"/>
  <c r="Q99" i="103" s="1"/>
  <c r="R99" i="103" s="1"/>
  <c r="S99" i="103" s="1"/>
  <c r="T99" i="103" s="1"/>
  <c r="U99" i="103" s="1"/>
  <c r="V99" i="103" s="1"/>
  <c r="M100" i="103"/>
  <c r="M101" i="103"/>
  <c r="N101" i="103" s="1"/>
  <c r="O101" i="103" s="1"/>
  <c r="P101" i="103" s="1"/>
  <c r="Q101" i="103" s="1"/>
  <c r="R101" i="103" s="1"/>
  <c r="S101" i="103" s="1"/>
  <c r="T101" i="103" s="1"/>
  <c r="U101" i="103" s="1"/>
  <c r="V101" i="103" s="1"/>
  <c r="W101" i="103" s="1"/>
  <c r="M102" i="103"/>
  <c r="N102" i="103" s="1"/>
  <c r="O102" i="103" s="1"/>
  <c r="M103" i="103"/>
  <c r="N103" i="103" s="1"/>
  <c r="M104" i="103"/>
  <c r="N104" i="103" s="1"/>
  <c r="O104" i="103" s="1"/>
  <c r="P104" i="103" s="1"/>
  <c r="Q104" i="103" s="1"/>
  <c r="R104" i="103" s="1"/>
  <c r="S104" i="103" s="1"/>
  <c r="T104" i="103" s="1"/>
  <c r="U104" i="103" s="1"/>
  <c r="V104" i="103" s="1"/>
  <c r="W104" i="103" s="1"/>
  <c r="M105" i="103"/>
  <c r="N105" i="103" s="1"/>
  <c r="O105" i="103" s="1"/>
  <c r="P105" i="103" s="1"/>
  <c r="Q105" i="103" s="1"/>
  <c r="R105" i="103" s="1"/>
  <c r="S105" i="103" s="1"/>
  <c r="T105" i="103" s="1"/>
  <c r="U105" i="103" s="1"/>
  <c r="V105" i="103" s="1"/>
  <c r="W105" i="103" s="1"/>
  <c r="M106" i="103"/>
  <c r="N106" i="103" s="1"/>
  <c r="O106" i="103" s="1"/>
  <c r="P106" i="103" s="1"/>
  <c r="Q106" i="103" s="1"/>
  <c r="R106" i="103" s="1"/>
  <c r="S106" i="103" s="1"/>
  <c r="T106" i="103" s="1"/>
  <c r="U106" i="103" s="1"/>
  <c r="V106" i="103" s="1"/>
  <c r="W106" i="103" s="1"/>
  <c r="M107" i="103"/>
  <c r="N107" i="103" s="1"/>
  <c r="O107" i="103" s="1"/>
  <c r="P107" i="103" s="1"/>
  <c r="Q107" i="103" s="1"/>
  <c r="R107" i="103" s="1"/>
  <c r="S107" i="103" s="1"/>
  <c r="T107" i="103" s="1"/>
  <c r="U107" i="103" s="1"/>
  <c r="V107" i="103" s="1"/>
  <c r="W107" i="103" s="1"/>
  <c r="M108" i="103"/>
  <c r="N108" i="103" s="1"/>
  <c r="O108" i="103" s="1"/>
  <c r="P108" i="103" s="1"/>
  <c r="Q108" i="103" s="1"/>
  <c r="R108" i="103" s="1"/>
  <c r="S108" i="103" s="1"/>
  <c r="T108" i="103" s="1"/>
  <c r="U108" i="103" s="1"/>
  <c r="V108" i="103" s="1"/>
  <c r="W108" i="103" s="1"/>
  <c r="M109" i="103"/>
  <c r="N109" i="103" s="1"/>
  <c r="O109" i="103" s="1"/>
  <c r="P109" i="103" s="1"/>
  <c r="Q109" i="103" s="1"/>
  <c r="R109" i="103" s="1"/>
  <c r="S109" i="103" s="1"/>
  <c r="T109" i="103" s="1"/>
  <c r="U109" i="103" s="1"/>
  <c r="V109" i="103" s="1"/>
  <c r="W109" i="103" s="1"/>
  <c r="M110" i="103"/>
  <c r="N110" i="103" s="1"/>
  <c r="O110" i="103" s="1"/>
  <c r="P110" i="103" s="1"/>
  <c r="Q110" i="103" s="1"/>
  <c r="R110" i="103" s="1"/>
  <c r="S110" i="103" s="1"/>
  <c r="T110" i="103" s="1"/>
  <c r="U110" i="103" s="1"/>
  <c r="V110" i="103" s="1"/>
  <c r="W110" i="103" s="1"/>
  <c r="M111" i="103"/>
  <c r="M112" i="103"/>
  <c r="N112" i="103" s="1"/>
  <c r="O112" i="103" s="1"/>
  <c r="P112" i="103" s="1"/>
  <c r="Q112" i="103" s="1"/>
  <c r="R112" i="103" s="1"/>
  <c r="S112" i="103" s="1"/>
  <c r="T112" i="103" s="1"/>
  <c r="U112" i="103" s="1"/>
  <c r="V112" i="103" s="1"/>
  <c r="W112" i="103" s="1"/>
  <c r="M113" i="103"/>
  <c r="N113" i="103" s="1"/>
  <c r="O113" i="103" s="1"/>
  <c r="P113" i="103" s="1"/>
  <c r="Q113" i="103" s="1"/>
  <c r="R113" i="103" s="1"/>
  <c r="S113" i="103" s="1"/>
  <c r="T113" i="103" s="1"/>
  <c r="U113" i="103" s="1"/>
  <c r="V113" i="103" s="1"/>
  <c r="W113" i="103" s="1"/>
  <c r="M114" i="103"/>
  <c r="N114" i="103" s="1"/>
  <c r="O114" i="103" s="1"/>
  <c r="M115" i="103"/>
  <c r="M116" i="103"/>
  <c r="M117" i="103"/>
  <c r="N117" i="103" s="1"/>
  <c r="O117" i="103" s="1"/>
  <c r="P117" i="103" s="1"/>
  <c r="Q117" i="103" s="1"/>
  <c r="R117" i="103" s="1"/>
  <c r="S117" i="103" s="1"/>
  <c r="T117" i="103" s="1"/>
  <c r="U117" i="103" s="1"/>
  <c r="V117" i="103" s="1"/>
  <c r="W117" i="103" s="1"/>
  <c r="M118" i="103"/>
  <c r="N118" i="103" s="1"/>
  <c r="O118" i="103" s="1"/>
  <c r="P118" i="103" s="1"/>
  <c r="Q118" i="103" s="1"/>
  <c r="R118" i="103" s="1"/>
  <c r="S118" i="103" s="1"/>
  <c r="T118" i="103" s="1"/>
  <c r="U118" i="103" s="1"/>
  <c r="V118" i="103" s="1"/>
  <c r="W118" i="103" s="1"/>
  <c r="M119" i="103"/>
  <c r="N119" i="103" s="1"/>
  <c r="O119" i="103" s="1"/>
  <c r="P119" i="103" s="1"/>
  <c r="Q119" i="103" s="1"/>
  <c r="R119" i="103" s="1"/>
  <c r="S119" i="103" s="1"/>
  <c r="T119" i="103" s="1"/>
  <c r="U119" i="103" s="1"/>
  <c r="V119" i="103" s="1"/>
  <c r="W119" i="103" s="1"/>
  <c r="M120" i="103"/>
  <c r="N120" i="103" s="1"/>
  <c r="O120" i="103" s="1"/>
  <c r="P120" i="103" s="1"/>
  <c r="Q120" i="103" s="1"/>
  <c r="R120" i="103" s="1"/>
  <c r="S120" i="103" s="1"/>
  <c r="T120" i="103" s="1"/>
  <c r="U120" i="103" s="1"/>
  <c r="V120" i="103" s="1"/>
  <c r="W120" i="103" s="1"/>
  <c r="M121" i="103"/>
  <c r="N121" i="103" s="1"/>
  <c r="O121" i="103" s="1"/>
  <c r="P121" i="103" s="1"/>
  <c r="Q121" i="103" s="1"/>
  <c r="R121" i="103" s="1"/>
  <c r="S121" i="103" s="1"/>
  <c r="T121" i="103" s="1"/>
  <c r="U121" i="103" s="1"/>
  <c r="V121" i="103" s="1"/>
  <c r="W121" i="103" s="1"/>
  <c r="M122" i="103"/>
  <c r="M123" i="103"/>
  <c r="N123" i="103" s="1"/>
  <c r="O123" i="103" s="1"/>
  <c r="P123" i="103" s="1"/>
  <c r="Q123" i="103" s="1"/>
  <c r="R123" i="103" s="1"/>
  <c r="S123" i="103" s="1"/>
  <c r="T123" i="103" s="1"/>
  <c r="U123" i="103" s="1"/>
  <c r="V123" i="103" s="1"/>
  <c r="W123" i="103" s="1"/>
  <c r="M124" i="103"/>
  <c r="N124" i="103" s="1"/>
  <c r="O124" i="103" s="1"/>
  <c r="P124" i="103" s="1"/>
  <c r="Q124" i="103" s="1"/>
  <c r="R124" i="103" s="1"/>
  <c r="S124" i="103" s="1"/>
  <c r="T124" i="103" s="1"/>
  <c r="U124" i="103" s="1"/>
  <c r="V124" i="103" s="1"/>
  <c r="W124" i="103" s="1"/>
  <c r="M125" i="103"/>
  <c r="N125" i="103" s="1"/>
  <c r="O125" i="103" s="1"/>
  <c r="P125" i="103" s="1"/>
  <c r="Q125" i="103" s="1"/>
  <c r="R125" i="103" s="1"/>
  <c r="S125" i="103" s="1"/>
  <c r="T125" i="103" s="1"/>
  <c r="U125" i="103" s="1"/>
  <c r="V125" i="103" s="1"/>
  <c r="W125" i="103" s="1"/>
  <c r="M126" i="103"/>
  <c r="N126" i="103" s="1"/>
  <c r="O126" i="103" s="1"/>
  <c r="P126" i="103" s="1"/>
  <c r="Q126" i="103" s="1"/>
  <c r="R126" i="103" s="1"/>
  <c r="S126" i="103" s="1"/>
  <c r="T126" i="103" s="1"/>
  <c r="U126" i="103" s="1"/>
  <c r="V126" i="103" s="1"/>
  <c r="W126" i="103" s="1"/>
  <c r="M127" i="103"/>
  <c r="N127" i="103" s="1"/>
  <c r="O127" i="103" s="1"/>
  <c r="P127" i="103" s="1"/>
  <c r="Q127" i="103" s="1"/>
  <c r="R127" i="103" s="1"/>
  <c r="S127" i="103" s="1"/>
  <c r="T127" i="103" s="1"/>
  <c r="U127" i="103" s="1"/>
  <c r="V127" i="103" s="1"/>
  <c r="W127" i="103" s="1"/>
  <c r="M128" i="103"/>
  <c r="N128" i="103" s="1"/>
  <c r="O128" i="103" s="1"/>
  <c r="P128" i="103" s="1"/>
  <c r="Q128" i="103" s="1"/>
  <c r="R128" i="103" s="1"/>
  <c r="S128" i="103" s="1"/>
  <c r="T128" i="103" s="1"/>
  <c r="U128" i="103" s="1"/>
  <c r="V128" i="103" s="1"/>
  <c r="W128" i="103" s="1"/>
  <c r="M129" i="103"/>
  <c r="N129" i="103" s="1"/>
  <c r="O129" i="103" s="1"/>
  <c r="P129" i="103" s="1"/>
  <c r="Q129" i="103" s="1"/>
  <c r="R129" i="103" s="1"/>
  <c r="S129" i="103" s="1"/>
  <c r="T129" i="103" s="1"/>
  <c r="U129" i="103" s="1"/>
  <c r="V129" i="103" s="1"/>
  <c r="W129" i="103" s="1"/>
  <c r="M130" i="103"/>
  <c r="N130" i="103" s="1"/>
  <c r="O130" i="103" s="1"/>
  <c r="P130" i="103" s="1"/>
  <c r="Q130" i="103" s="1"/>
  <c r="R130" i="103" s="1"/>
  <c r="S130" i="103" s="1"/>
  <c r="T130" i="103" s="1"/>
  <c r="U130" i="103" s="1"/>
  <c r="V130" i="103" s="1"/>
  <c r="W130" i="103" s="1"/>
  <c r="M131" i="103"/>
  <c r="M132" i="103"/>
  <c r="N132" i="103" s="1"/>
  <c r="O132" i="103" s="1"/>
  <c r="P132" i="103" s="1"/>
  <c r="Q132" i="103" s="1"/>
  <c r="R132" i="103" s="1"/>
  <c r="S132" i="103" s="1"/>
  <c r="T132" i="103" s="1"/>
  <c r="U132" i="103" s="1"/>
  <c r="V132" i="103" s="1"/>
  <c r="W132" i="103" s="1"/>
  <c r="M133" i="103"/>
  <c r="M134" i="103"/>
  <c r="M135" i="103"/>
  <c r="N135" i="103" s="1"/>
  <c r="M136" i="103"/>
  <c r="N136" i="103" s="1"/>
  <c r="O136" i="103" s="1"/>
  <c r="P136" i="103" s="1"/>
  <c r="Q136" i="103" s="1"/>
  <c r="R136" i="103" s="1"/>
  <c r="S136" i="103" s="1"/>
  <c r="T136" i="103" s="1"/>
  <c r="U136" i="103" s="1"/>
  <c r="V136" i="103" s="1"/>
  <c r="W136" i="103" s="1"/>
  <c r="M137" i="103"/>
  <c r="N137" i="103" s="1"/>
  <c r="O137" i="103" s="1"/>
  <c r="P137" i="103" s="1"/>
  <c r="Q137" i="103" s="1"/>
  <c r="R137" i="103" s="1"/>
  <c r="S137" i="103" s="1"/>
  <c r="T137" i="103" s="1"/>
  <c r="U137" i="103" s="1"/>
  <c r="V137" i="103" s="1"/>
  <c r="W137" i="103" s="1"/>
  <c r="M138" i="103"/>
  <c r="N138" i="103" s="1"/>
  <c r="O138" i="103" s="1"/>
  <c r="P138" i="103" s="1"/>
  <c r="Q138" i="103" s="1"/>
  <c r="R138" i="103" s="1"/>
  <c r="S138" i="103" s="1"/>
  <c r="T138" i="103" s="1"/>
  <c r="U138" i="103" s="1"/>
  <c r="V138" i="103" s="1"/>
  <c r="W138" i="103" s="1"/>
  <c r="M139" i="103"/>
  <c r="N139" i="103" s="1"/>
  <c r="O139" i="103" s="1"/>
  <c r="P139" i="103" s="1"/>
  <c r="Q139" i="103" s="1"/>
  <c r="R139" i="103" s="1"/>
  <c r="S139" i="103" s="1"/>
  <c r="T139" i="103" s="1"/>
  <c r="U139" i="103" s="1"/>
  <c r="V139" i="103" s="1"/>
  <c r="W139" i="103" s="1"/>
  <c r="M140" i="103"/>
  <c r="N140" i="103" s="1"/>
  <c r="O140" i="103" s="1"/>
  <c r="P140" i="103" s="1"/>
  <c r="Q140" i="103" s="1"/>
  <c r="R140" i="103" s="1"/>
  <c r="S140" i="103" s="1"/>
  <c r="T140" i="103" s="1"/>
  <c r="U140" i="103" s="1"/>
  <c r="V140" i="103" s="1"/>
  <c r="W140" i="103" s="1"/>
  <c r="M141" i="103"/>
  <c r="N141" i="103" s="1"/>
  <c r="O141" i="103" s="1"/>
  <c r="P141" i="103" s="1"/>
  <c r="Q141" i="103" s="1"/>
  <c r="R141" i="103" s="1"/>
  <c r="S141" i="103" s="1"/>
  <c r="T141" i="103" s="1"/>
  <c r="U141" i="103" s="1"/>
  <c r="V141" i="103" s="1"/>
  <c r="W141" i="103" s="1"/>
  <c r="M142" i="103"/>
  <c r="N142" i="103" s="1"/>
  <c r="O142" i="103" s="1"/>
  <c r="P142" i="103" s="1"/>
  <c r="Q142" i="103" s="1"/>
  <c r="R142" i="103" s="1"/>
  <c r="S142" i="103" s="1"/>
  <c r="T142" i="103" s="1"/>
  <c r="M143" i="103"/>
  <c r="N143" i="103" s="1"/>
  <c r="O143" i="103" s="1"/>
  <c r="P143" i="103" s="1"/>
  <c r="Q143" i="103" s="1"/>
  <c r="R143" i="103" s="1"/>
  <c r="S143" i="103" s="1"/>
  <c r="T143" i="103" s="1"/>
  <c r="U143" i="103" s="1"/>
  <c r="V143" i="103" s="1"/>
  <c r="W143" i="103" s="1"/>
  <c r="M144" i="103"/>
  <c r="N144" i="103" s="1"/>
  <c r="O144" i="103" s="1"/>
  <c r="P144" i="103" s="1"/>
  <c r="Q144" i="103" s="1"/>
  <c r="R144" i="103" s="1"/>
  <c r="S144" i="103" s="1"/>
  <c r="T144" i="103" s="1"/>
  <c r="U144" i="103" s="1"/>
  <c r="V144" i="103" s="1"/>
  <c r="W144" i="103" s="1"/>
  <c r="S145" i="103"/>
  <c r="T145" i="103" s="1"/>
  <c r="U145" i="103" s="1"/>
  <c r="V145" i="103" s="1"/>
  <c r="W145" i="103" s="1"/>
  <c r="M146" i="103"/>
  <c r="N146" i="103" s="1"/>
  <c r="O146" i="103" s="1"/>
  <c r="P146" i="103" s="1"/>
  <c r="Q146" i="103" s="1"/>
  <c r="R146" i="103" s="1"/>
  <c r="S146" i="103" s="1"/>
  <c r="T146" i="103" s="1"/>
  <c r="U146" i="103" s="1"/>
  <c r="V146" i="103" s="1"/>
  <c r="W146" i="103" s="1"/>
  <c r="M147" i="103"/>
  <c r="N147" i="103" s="1"/>
  <c r="O147" i="103" s="1"/>
  <c r="P147" i="103" s="1"/>
  <c r="Q147" i="103" s="1"/>
  <c r="R147" i="103" s="1"/>
  <c r="S147" i="103" s="1"/>
  <c r="T147" i="103" s="1"/>
  <c r="U147" i="103" s="1"/>
  <c r="V147" i="103" s="1"/>
  <c r="W147" i="103" s="1"/>
  <c r="M148" i="103"/>
  <c r="N148" i="103" s="1"/>
  <c r="O148" i="103" s="1"/>
  <c r="P148" i="103" s="1"/>
  <c r="Q148" i="103" s="1"/>
  <c r="R148" i="103" s="1"/>
  <c r="S148" i="103" s="1"/>
  <c r="T148" i="103" s="1"/>
  <c r="U148" i="103" s="1"/>
  <c r="V148" i="103" s="1"/>
  <c r="W148" i="103" s="1"/>
  <c r="M149" i="103"/>
  <c r="N149" i="103" s="1"/>
  <c r="O149" i="103" s="1"/>
  <c r="P149" i="103" s="1"/>
  <c r="Q149" i="103" s="1"/>
  <c r="R149" i="103" s="1"/>
  <c r="S149" i="103" s="1"/>
  <c r="T149" i="103" s="1"/>
  <c r="U149" i="103" s="1"/>
  <c r="V149" i="103" s="1"/>
  <c r="W149" i="103" s="1"/>
  <c r="M150" i="103"/>
  <c r="N150" i="103" s="1"/>
  <c r="O150" i="103" s="1"/>
  <c r="P150" i="103" s="1"/>
  <c r="Q150" i="103" s="1"/>
  <c r="R150" i="103" s="1"/>
  <c r="S150" i="103" s="1"/>
  <c r="T150" i="103" s="1"/>
  <c r="U150" i="103" s="1"/>
  <c r="V150" i="103" s="1"/>
  <c r="W150" i="103" s="1"/>
  <c r="M151" i="103"/>
  <c r="M152" i="103"/>
  <c r="N152" i="103" s="1"/>
  <c r="O152" i="103" s="1"/>
  <c r="P152" i="103" s="1"/>
  <c r="Q152" i="103" s="1"/>
  <c r="R152" i="103" s="1"/>
  <c r="S152" i="103" s="1"/>
  <c r="T152" i="103" s="1"/>
  <c r="U152" i="103" s="1"/>
  <c r="V152" i="103" s="1"/>
  <c r="W152" i="103" s="1"/>
  <c r="M153" i="103"/>
  <c r="N153" i="103" s="1"/>
  <c r="O153" i="103" s="1"/>
  <c r="P153" i="103" s="1"/>
  <c r="Q153" i="103" s="1"/>
  <c r="R153" i="103" s="1"/>
  <c r="S153" i="103" s="1"/>
  <c r="T153" i="103" s="1"/>
  <c r="U153" i="103" s="1"/>
  <c r="V153" i="103" s="1"/>
  <c r="W153" i="103" s="1"/>
  <c r="M154" i="103"/>
  <c r="N154" i="103" s="1"/>
  <c r="O154" i="103" s="1"/>
  <c r="P154" i="103" s="1"/>
  <c r="Q154" i="103" s="1"/>
  <c r="M155" i="103"/>
  <c r="N155" i="103" s="1"/>
  <c r="O155" i="103" s="1"/>
  <c r="P155" i="103" s="1"/>
  <c r="M156" i="103"/>
  <c r="M157" i="103"/>
  <c r="M158" i="103"/>
  <c r="N158" i="103" s="1"/>
  <c r="O158" i="103" s="1"/>
  <c r="P158" i="103" s="1"/>
  <c r="Q158" i="103" s="1"/>
  <c r="R158" i="103" s="1"/>
  <c r="S158" i="103" s="1"/>
  <c r="T158" i="103" s="1"/>
  <c r="U158" i="103" s="1"/>
  <c r="V158" i="103" s="1"/>
  <c r="W158" i="103" s="1"/>
  <c r="M159" i="103"/>
  <c r="N159" i="103" s="1"/>
  <c r="O159" i="103" s="1"/>
  <c r="P159" i="103" s="1"/>
  <c r="Q159" i="103" s="1"/>
  <c r="R159" i="103" s="1"/>
  <c r="S159" i="103" s="1"/>
  <c r="T159" i="103" s="1"/>
  <c r="U159" i="103" s="1"/>
  <c r="V159" i="103" s="1"/>
  <c r="W159" i="103" s="1"/>
  <c r="M160" i="103"/>
  <c r="N160" i="103" s="1"/>
  <c r="O160" i="103" s="1"/>
  <c r="P160" i="103" s="1"/>
  <c r="Q160" i="103" s="1"/>
  <c r="R160" i="103" s="1"/>
  <c r="S160" i="103" s="1"/>
  <c r="T160" i="103" s="1"/>
  <c r="U160" i="103" s="1"/>
  <c r="V160" i="103" s="1"/>
  <c r="W160" i="103" s="1"/>
  <c r="M161" i="103"/>
  <c r="N161" i="103" s="1"/>
  <c r="O161" i="103" s="1"/>
  <c r="P161" i="103" s="1"/>
  <c r="Q161" i="103" s="1"/>
  <c r="R161" i="103" s="1"/>
  <c r="S161" i="103" s="1"/>
  <c r="T161" i="103" s="1"/>
  <c r="U161" i="103" s="1"/>
  <c r="V161" i="103" s="1"/>
  <c r="W161" i="103" s="1"/>
  <c r="M162" i="103"/>
  <c r="N162" i="103" s="1"/>
  <c r="O162" i="103" s="1"/>
  <c r="P162" i="103" s="1"/>
  <c r="Q162" i="103" s="1"/>
  <c r="R162" i="103" s="1"/>
  <c r="S162" i="103" s="1"/>
  <c r="T162" i="103" s="1"/>
  <c r="U162" i="103" s="1"/>
  <c r="V162" i="103" s="1"/>
  <c r="W162" i="103" s="1"/>
  <c r="M163" i="103"/>
  <c r="N163" i="103" s="1"/>
  <c r="O163" i="103" s="1"/>
  <c r="P163" i="103" s="1"/>
  <c r="Q163" i="103" s="1"/>
  <c r="R163" i="103" s="1"/>
  <c r="S163" i="103" s="1"/>
  <c r="T163" i="103" s="1"/>
  <c r="M164" i="103"/>
  <c r="N164" i="103" s="1"/>
  <c r="O164" i="103" s="1"/>
  <c r="P164" i="103" s="1"/>
  <c r="M165" i="103"/>
  <c r="N165" i="103" s="1"/>
  <c r="O165" i="103" s="1"/>
  <c r="P165" i="103" s="1"/>
  <c r="Q165" i="103" s="1"/>
  <c r="R165" i="103" s="1"/>
  <c r="S165" i="103" s="1"/>
  <c r="T165" i="103" s="1"/>
  <c r="U165" i="103" s="1"/>
  <c r="V165" i="103" s="1"/>
  <c r="W165" i="103" s="1"/>
  <c r="M166" i="103"/>
  <c r="N166" i="103" s="1"/>
  <c r="O166" i="103" s="1"/>
  <c r="P166" i="103" s="1"/>
  <c r="Q166" i="103" s="1"/>
  <c r="R166" i="103" s="1"/>
  <c r="S166" i="103" s="1"/>
  <c r="T166" i="103" s="1"/>
  <c r="U166" i="103" s="1"/>
  <c r="V166" i="103" s="1"/>
  <c r="W166" i="103" s="1"/>
  <c r="M167" i="103"/>
  <c r="N167" i="103" s="1"/>
  <c r="O167" i="103" s="1"/>
  <c r="P167" i="103" s="1"/>
  <c r="Q167" i="103" s="1"/>
  <c r="R167" i="103" s="1"/>
  <c r="S167" i="103" s="1"/>
  <c r="T167" i="103" s="1"/>
  <c r="U167" i="103" s="1"/>
  <c r="V167" i="103" s="1"/>
  <c r="W167" i="103" s="1"/>
  <c r="M168" i="103"/>
  <c r="N168" i="103" s="1"/>
  <c r="O168" i="103" s="1"/>
  <c r="P168" i="103" s="1"/>
  <c r="Q168" i="103" s="1"/>
  <c r="R168" i="103" s="1"/>
  <c r="S168" i="103" s="1"/>
  <c r="T168" i="103" s="1"/>
  <c r="U168" i="103" s="1"/>
  <c r="V168" i="103" s="1"/>
  <c r="W168" i="103" s="1"/>
  <c r="M169" i="103"/>
  <c r="N169" i="103" s="1"/>
  <c r="O169" i="103" s="1"/>
  <c r="P169" i="103" s="1"/>
  <c r="Q169" i="103" s="1"/>
  <c r="R169" i="103" s="1"/>
  <c r="S169" i="103" s="1"/>
  <c r="T169" i="103" s="1"/>
  <c r="U169" i="103" s="1"/>
  <c r="V169" i="103" s="1"/>
  <c r="W169" i="103" s="1"/>
  <c r="M170" i="103"/>
  <c r="N170" i="103" s="1"/>
  <c r="O170" i="103" s="1"/>
  <c r="P170" i="103" s="1"/>
  <c r="Q170" i="103" s="1"/>
  <c r="R170" i="103" s="1"/>
  <c r="S170" i="103" s="1"/>
  <c r="T170" i="103" s="1"/>
  <c r="U170" i="103" s="1"/>
  <c r="V170" i="103" s="1"/>
  <c r="W170" i="103" s="1"/>
  <c r="M171" i="103"/>
  <c r="N171" i="103" s="1"/>
  <c r="O171" i="103" s="1"/>
  <c r="P171" i="103" s="1"/>
  <c r="Q171" i="103" s="1"/>
  <c r="R171" i="103" s="1"/>
  <c r="S171" i="103" s="1"/>
  <c r="T171" i="103" s="1"/>
  <c r="U171" i="103" s="1"/>
  <c r="V171" i="103" s="1"/>
  <c r="W171" i="103" s="1"/>
  <c r="M172" i="103"/>
  <c r="N172" i="103" s="1"/>
  <c r="O172" i="103" s="1"/>
  <c r="P172" i="103" s="1"/>
  <c r="Q172" i="103" s="1"/>
  <c r="R172" i="103" s="1"/>
  <c r="S172" i="103" s="1"/>
  <c r="T172" i="103" s="1"/>
  <c r="U172" i="103" s="1"/>
  <c r="V172" i="103" s="1"/>
  <c r="W172" i="103" s="1"/>
  <c r="M173" i="103"/>
  <c r="M174" i="103"/>
  <c r="N174" i="103" s="1"/>
  <c r="O174" i="103" s="1"/>
  <c r="P174" i="103" s="1"/>
  <c r="Q174" i="103" s="1"/>
  <c r="R174" i="103" s="1"/>
  <c r="S174" i="103" s="1"/>
  <c r="T174" i="103" s="1"/>
  <c r="U174" i="103" s="1"/>
  <c r="V174" i="103" s="1"/>
  <c r="W174" i="103" s="1"/>
  <c r="M175" i="103"/>
  <c r="M176" i="103"/>
  <c r="M177" i="103"/>
  <c r="N177" i="103" s="1"/>
  <c r="O177" i="103" s="1"/>
  <c r="P177" i="103" s="1"/>
  <c r="Q177" i="103" s="1"/>
  <c r="R177" i="103" s="1"/>
  <c r="S177" i="103" s="1"/>
  <c r="T177" i="103" s="1"/>
  <c r="U177" i="103" s="1"/>
  <c r="V177" i="103" s="1"/>
  <c r="W177" i="103" s="1"/>
  <c r="M178" i="103"/>
  <c r="N178" i="103" s="1"/>
  <c r="O178" i="103" s="1"/>
  <c r="P178" i="103" s="1"/>
  <c r="Q178" i="103" s="1"/>
  <c r="R178" i="103" s="1"/>
  <c r="S178" i="103" s="1"/>
  <c r="T178" i="103" s="1"/>
  <c r="U178" i="103" s="1"/>
  <c r="V178" i="103" s="1"/>
  <c r="W178" i="103" s="1"/>
  <c r="M179" i="103"/>
  <c r="N179" i="103" s="1"/>
  <c r="O179" i="103" s="1"/>
  <c r="P179" i="103" s="1"/>
  <c r="Q179" i="103" s="1"/>
  <c r="R179" i="103" s="1"/>
  <c r="S179" i="103" s="1"/>
  <c r="T179" i="103" s="1"/>
  <c r="U179" i="103" s="1"/>
  <c r="V179" i="103" s="1"/>
  <c r="W179" i="103" s="1"/>
  <c r="M180" i="103"/>
  <c r="N180" i="103" s="1"/>
  <c r="O180" i="103" s="1"/>
  <c r="P180" i="103" s="1"/>
  <c r="Q180" i="103" s="1"/>
  <c r="R180" i="103" s="1"/>
  <c r="S180" i="103" s="1"/>
  <c r="T180" i="103" s="1"/>
  <c r="U180" i="103" s="1"/>
  <c r="V180" i="103" s="1"/>
  <c r="W180" i="103" s="1"/>
  <c r="M181" i="103"/>
  <c r="N181" i="103" s="1"/>
  <c r="O181" i="103" s="1"/>
  <c r="P181" i="103" s="1"/>
  <c r="Q181" i="103" s="1"/>
  <c r="R181" i="103" s="1"/>
  <c r="S181" i="103" s="1"/>
  <c r="T181" i="103" s="1"/>
  <c r="U181" i="103" s="1"/>
  <c r="V181" i="103" s="1"/>
  <c r="W181" i="103" s="1"/>
  <c r="M182" i="103"/>
  <c r="N182" i="103" s="1"/>
  <c r="O182" i="103" s="1"/>
  <c r="P182" i="103" s="1"/>
  <c r="Q182" i="103" s="1"/>
  <c r="R182" i="103" s="1"/>
  <c r="S182" i="103" s="1"/>
  <c r="T182" i="103" s="1"/>
  <c r="U182" i="103" s="1"/>
  <c r="V182" i="103" s="1"/>
  <c r="W182" i="103" s="1"/>
  <c r="M183" i="103"/>
  <c r="N183" i="103" s="1"/>
  <c r="O183" i="103" s="1"/>
  <c r="P183" i="103" s="1"/>
  <c r="Q183" i="103" s="1"/>
  <c r="R183" i="103" s="1"/>
  <c r="S183" i="103" s="1"/>
  <c r="T183" i="103" s="1"/>
  <c r="U183" i="103" s="1"/>
  <c r="V183" i="103" s="1"/>
  <c r="W183" i="103" s="1"/>
  <c r="M184" i="103"/>
  <c r="N184" i="103" s="1"/>
  <c r="O184" i="103" s="1"/>
  <c r="P184" i="103" s="1"/>
  <c r="Q184" i="103" s="1"/>
  <c r="R184" i="103" s="1"/>
  <c r="S184" i="103" s="1"/>
  <c r="T184" i="103" s="1"/>
  <c r="U184" i="103" s="1"/>
  <c r="V184" i="103" s="1"/>
  <c r="W184" i="103" s="1"/>
  <c r="M185" i="103"/>
  <c r="N185" i="103" s="1"/>
  <c r="O185" i="103" s="1"/>
  <c r="P185" i="103" s="1"/>
  <c r="Q185" i="103" s="1"/>
  <c r="R185" i="103" s="1"/>
  <c r="S185" i="103" s="1"/>
  <c r="T185" i="103" s="1"/>
  <c r="U185" i="103" s="1"/>
  <c r="V185" i="103" s="1"/>
  <c r="W185" i="103" s="1"/>
  <c r="M186" i="103"/>
  <c r="N186" i="103" s="1"/>
  <c r="O186" i="103" s="1"/>
  <c r="P186" i="103" s="1"/>
  <c r="Q186" i="103" s="1"/>
  <c r="R186" i="103" s="1"/>
  <c r="S186" i="103" s="1"/>
  <c r="T186" i="103" s="1"/>
  <c r="U186" i="103" s="1"/>
  <c r="V186" i="103" s="1"/>
  <c r="W186" i="103" s="1"/>
  <c r="M187" i="103"/>
  <c r="N187" i="103" s="1"/>
  <c r="O187" i="103" s="1"/>
  <c r="P187" i="103" s="1"/>
  <c r="Q187" i="103" s="1"/>
  <c r="R187" i="103" s="1"/>
  <c r="S187" i="103" s="1"/>
  <c r="T187" i="103" s="1"/>
  <c r="U187" i="103" s="1"/>
  <c r="V187" i="103" s="1"/>
  <c r="W187" i="103" s="1"/>
  <c r="M188" i="103"/>
  <c r="N188" i="103" s="1"/>
  <c r="O188" i="103" s="1"/>
  <c r="P188" i="103" s="1"/>
  <c r="Q188" i="103" s="1"/>
  <c r="R188" i="103" s="1"/>
  <c r="S188" i="103" s="1"/>
  <c r="T188" i="103" s="1"/>
  <c r="U188" i="103" s="1"/>
  <c r="V188" i="103" s="1"/>
  <c r="W188" i="103" s="1"/>
  <c r="M189" i="103"/>
  <c r="N189" i="103" s="1"/>
  <c r="O189" i="103" s="1"/>
  <c r="P189" i="103" s="1"/>
  <c r="Q189" i="103" s="1"/>
  <c r="R189" i="103" s="1"/>
  <c r="S189" i="103" s="1"/>
  <c r="T189" i="103" s="1"/>
  <c r="U189" i="103" s="1"/>
  <c r="V189" i="103" s="1"/>
  <c r="W189" i="103" s="1"/>
  <c r="M190" i="103"/>
  <c r="N190" i="103" s="1"/>
  <c r="O190" i="103" s="1"/>
  <c r="P190" i="103" s="1"/>
  <c r="Q190" i="103" s="1"/>
  <c r="R190" i="103" s="1"/>
  <c r="S190" i="103" s="1"/>
  <c r="T190" i="103" s="1"/>
  <c r="U190" i="103" s="1"/>
  <c r="V190" i="103" s="1"/>
  <c r="W190" i="103" s="1"/>
  <c r="M191" i="103"/>
  <c r="M192" i="103"/>
  <c r="N192" i="103" s="1"/>
  <c r="O192" i="103" s="1"/>
  <c r="P192" i="103" s="1"/>
  <c r="Q192" i="103" s="1"/>
  <c r="R192" i="103" s="1"/>
  <c r="S192" i="103" s="1"/>
  <c r="T192" i="103" s="1"/>
  <c r="U192" i="103" s="1"/>
  <c r="V192" i="103" s="1"/>
  <c r="W192" i="103" s="1"/>
  <c r="M193" i="103"/>
  <c r="M194" i="103"/>
  <c r="N194" i="103" s="1"/>
  <c r="O194" i="103" s="1"/>
  <c r="P194" i="103" s="1"/>
  <c r="Q194" i="103" s="1"/>
  <c r="M195" i="103"/>
  <c r="N195" i="103" s="1"/>
  <c r="O195" i="103" s="1"/>
  <c r="P195" i="103" s="1"/>
  <c r="Q195" i="103" s="1"/>
  <c r="R195" i="103" s="1"/>
  <c r="S195" i="103" s="1"/>
  <c r="T195" i="103" s="1"/>
  <c r="U195" i="103" s="1"/>
  <c r="V195" i="103" s="1"/>
  <c r="W195" i="103" s="1"/>
  <c r="M196" i="103"/>
  <c r="M198" i="103"/>
  <c r="N198" i="103" s="1"/>
  <c r="O198" i="103" s="1"/>
  <c r="P198" i="103" s="1"/>
  <c r="Q198" i="103" s="1"/>
  <c r="R198" i="103" s="1"/>
  <c r="S198" i="103" s="1"/>
  <c r="T198" i="103" s="1"/>
  <c r="U198" i="103" s="1"/>
  <c r="V198" i="103" s="1"/>
  <c r="W198" i="103" s="1"/>
  <c r="M199" i="103"/>
  <c r="N199" i="103" s="1"/>
  <c r="O199" i="103" s="1"/>
  <c r="P199" i="103" s="1"/>
  <c r="Q199" i="103" s="1"/>
  <c r="R199" i="103" s="1"/>
  <c r="S199" i="103" s="1"/>
  <c r="T199" i="103" s="1"/>
  <c r="U199" i="103" s="1"/>
  <c r="V199" i="103" s="1"/>
  <c r="W199" i="103" s="1"/>
  <c r="M200" i="103"/>
  <c r="N200" i="103" s="1"/>
  <c r="O200" i="103" s="1"/>
  <c r="P200" i="103" s="1"/>
  <c r="Q200" i="103" s="1"/>
  <c r="R200" i="103" s="1"/>
  <c r="S200" i="103" s="1"/>
  <c r="T200" i="103" s="1"/>
  <c r="U200" i="103" s="1"/>
  <c r="V200" i="103" s="1"/>
  <c r="W200" i="103" s="1"/>
  <c r="M201" i="103"/>
  <c r="N201" i="103" s="1"/>
  <c r="O201" i="103" s="1"/>
  <c r="P201" i="103" s="1"/>
  <c r="Q201" i="103" s="1"/>
  <c r="R201" i="103" s="1"/>
  <c r="S201" i="103" s="1"/>
  <c r="T201" i="103" s="1"/>
  <c r="U201" i="103" s="1"/>
  <c r="V201" i="103" s="1"/>
  <c r="W201" i="103" s="1"/>
  <c r="M202" i="103"/>
  <c r="N202" i="103" s="1"/>
  <c r="O202" i="103" s="1"/>
  <c r="P202" i="103" s="1"/>
  <c r="Q202" i="103" s="1"/>
  <c r="R202" i="103" s="1"/>
  <c r="S202" i="103" s="1"/>
  <c r="T202" i="103" s="1"/>
  <c r="U202" i="103" s="1"/>
  <c r="V202" i="103" s="1"/>
  <c r="W202" i="103" s="1"/>
  <c r="M203" i="103"/>
  <c r="N203" i="103" s="1"/>
  <c r="O203" i="103" s="1"/>
  <c r="P203" i="103" s="1"/>
  <c r="Q203" i="103" s="1"/>
  <c r="R203" i="103" s="1"/>
  <c r="S203" i="103" s="1"/>
  <c r="T203" i="103" s="1"/>
  <c r="U203" i="103" s="1"/>
  <c r="V203" i="103" s="1"/>
  <c r="W203" i="103" s="1"/>
  <c r="M204" i="103"/>
  <c r="N204" i="103" s="1"/>
  <c r="O204" i="103" s="1"/>
  <c r="P204" i="103" s="1"/>
  <c r="Q204" i="103" s="1"/>
  <c r="R204" i="103" s="1"/>
  <c r="S204" i="103" s="1"/>
  <c r="T204" i="103" s="1"/>
  <c r="U204" i="103" s="1"/>
  <c r="V204" i="103" s="1"/>
  <c r="W204" i="103" s="1"/>
  <c r="M205" i="103"/>
  <c r="N205" i="103" s="1"/>
  <c r="O205" i="103" s="1"/>
  <c r="P205" i="103" s="1"/>
  <c r="Q205" i="103" s="1"/>
  <c r="R205" i="103" s="1"/>
  <c r="S205" i="103" s="1"/>
  <c r="T205" i="103" s="1"/>
  <c r="U205" i="103" s="1"/>
  <c r="V205" i="103" s="1"/>
  <c r="W205" i="103" s="1"/>
  <c r="M206" i="103"/>
  <c r="N206" i="103" s="1"/>
  <c r="O206" i="103" s="1"/>
  <c r="P206" i="103" s="1"/>
  <c r="Q206" i="103" s="1"/>
  <c r="R206" i="103" s="1"/>
  <c r="S206" i="103" s="1"/>
  <c r="T206" i="103" s="1"/>
  <c r="U206" i="103" s="1"/>
  <c r="V206" i="103" s="1"/>
  <c r="W206" i="103" s="1"/>
  <c r="M207" i="103"/>
  <c r="N207" i="103" s="1"/>
  <c r="O207" i="103" s="1"/>
  <c r="P207" i="103" s="1"/>
  <c r="Q207" i="103" s="1"/>
  <c r="R207" i="103" s="1"/>
  <c r="S207" i="103" s="1"/>
  <c r="T207" i="103" s="1"/>
  <c r="U207" i="103" s="1"/>
  <c r="V207" i="103" s="1"/>
  <c r="W207" i="103" s="1"/>
  <c r="M208" i="103"/>
  <c r="N208" i="103" s="1"/>
  <c r="O208" i="103" s="1"/>
  <c r="P208" i="103" s="1"/>
  <c r="Q208" i="103" s="1"/>
  <c r="R208" i="103" s="1"/>
  <c r="S208" i="103" s="1"/>
  <c r="T208" i="103" s="1"/>
  <c r="U208" i="103" s="1"/>
  <c r="V208" i="103" s="1"/>
  <c r="W208" i="103" s="1"/>
  <c r="M209" i="103"/>
  <c r="N209" i="103" s="1"/>
  <c r="O209" i="103" s="1"/>
  <c r="P209" i="103" s="1"/>
  <c r="Q209" i="103" s="1"/>
  <c r="R209" i="103" s="1"/>
  <c r="S209" i="103" s="1"/>
  <c r="T209" i="103" s="1"/>
  <c r="U209" i="103" s="1"/>
  <c r="V209" i="103" s="1"/>
  <c r="W209" i="103" s="1"/>
  <c r="M210" i="103"/>
  <c r="N210" i="103" s="1"/>
  <c r="O210" i="103" s="1"/>
  <c r="P210" i="103" s="1"/>
  <c r="Q210" i="103" s="1"/>
  <c r="R210" i="103" s="1"/>
  <c r="S210" i="103" s="1"/>
  <c r="T210" i="103" s="1"/>
  <c r="U210" i="103" s="1"/>
  <c r="V210" i="103" s="1"/>
  <c r="W210" i="103" s="1"/>
  <c r="M211" i="103"/>
  <c r="N211" i="103" s="1"/>
  <c r="O211" i="103" s="1"/>
  <c r="P211" i="103" s="1"/>
  <c r="Q211" i="103" s="1"/>
  <c r="R211" i="103" s="1"/>
  <c r="S211" i="103" s="1"/>
  <c r="T211" i="103" s="1"/>
  <c r="U211" i="103" s="1"/>
  <c r="V211" i="103" s="1"/>
  <c r="W211" i="103" s="1"/>
  <c r="M212" i="103"/>
  <c r="N212" i="103" s="1"/>
  <c r="O212" i="103" s="1"/>
  <c r="P212" i="103" s="1"/>
  <c r="Q212" i="103" s="1"/>
  <c r="R212" i="103" s="1"/>
  <c r="S212" i="103" s="1"/>
  <c r="T212" i="103" s="1"/>
  <c r="U212" i="103" s="1"/>
  <c r="V212" i="103" s="1"/>
  <c r="W212" i="103" s="1"/>
  <c r="M213" i="103"/>
  <c r="M214" i="103"/>
  <c r="N214" i="103" s="1"/>
  <c r="O214" i="103" s="1"/>
  <c r="P214" i="103" s="1"/>
  <c r="Q214" i="103" s="1"/>
  <c r="R214" i="103" s="1"/>
  <c r="S214" i="103" s="1"/>
  <c r="T214" i="103" s="1"/>
  <c r="U214" i="103" s="1"/>
  <c r="V214" i="103" s="1"/>
  <c r="W214" i="103" s="1"/>
  <c r="M215" i="103"/>
  <c r="N215" i="103" s="1"/>
  <c r="O215" i="103" s="1"/>
  <c r="M216" i="103"/>
  <c r="M217" i="103"/>
  <c r="M218" i="103"/>
  <c r="M219" i="103"/>
  <c r="N219" i="103" s="1"/>
  <c r="O219" i="103" s="1"/>
  <c r="P219" i="103" s="1"/>
  <c r="Q219" i="103" s="1"/>
  <c r="R219" i="103" s="1"/>
  <c r="S219" i="103" s="1"/>
  <c r="T219" i="103" s="1"/>
  <c r="U219" i="103" s="1"/>
  <c r="V219" i="103" s="1"/>
  <c r="W219" i="103" s="1"/>
  <c r="M220" i="103"/>
  <c r="N220" i="103" s="1"/>
  <c r="O220" i="103" s="1"/>
  <c r="P220" i="103" s="1"/>
  <c r="Q220" i="103" s="1"/>
  <c r="R220" i="103" s="1"/>
  <c r="S220" i="103" s="1"/>
  <c r="T220" i="103" s="1"/>
  <c r="U220" i="103" s="1"/>
  <c r="V220" i="103" s="1"/>
  <c r="W220" i="103" s="1"/>
  <c r="M221" i="103"/>
  <c r="N221" i="103" s="1"/>
  <c r="O221" i="103" s="1"/>
  <c r="P221" i="103" s="1"/>
  <c r="Q221" i="103" s="1"/>
  <c r="R221" i="103" s="1"/>
  <c r="S221" i="103" s="1"/>
  <c r="T221" i="103" s="1"/>
  <c r="U221" i="103" s="1"/>
  <c r="V221" i="103" s="1"/>
  <c r="W221" i="103" s="1"/>
  <c r="M222" i="103"/>
  <c r="N222" i="103" s="1"/>
  <c r="O222" i="103" s="1"/>
  <c r="P222" i="103" s="1"/>
  <c r="Q222" i="103" s="1"/>
  <c r="R222" i="103" s="1"/>
  <c r="S222" i="103" s="1"/>
  <c r="T222" i="103" s="1"/>
  <c r="U222" i="103" s="1"/>
  <c r="V222" i="103" s="1"/>
  <c r="W222" i="103" s="1"/>
  <c r="M223" i="103"/>
  <c r="N223" i="103" s="1"/>
  <c r="O223" i="103" s="1"/>
  <c r="P223" i="103" s="1"/>
  <c r="Q223" i="103" s="1"/>
  <c r="R223" i="103" s="1"/>
  <c r="S223" i="103" s="1"/>
  <c r="T223" i="103" s="1"/>
  <c r="U223" i="103" s="1"/>
  <c r="V223" i="103" s="1"/>
  <c r="W223" i="103" s="1"/>
  <c r="M224" i="103"/>
  <c r="N224" i="103" s="1"/>
  <c r="O224" i="103" s="1"/>
  <c r="P224" i="103" s="1"/>
  <c r="Q224" i="103" s="1"/>
  <c r="R224" i="103" s="1"/>
  <c r="S224" i="103" s="1"/>
  <c r="T224" i="103" s="1"/>
  <c r="U224" i="103" s="1"/>
  <c r="V224" i="103" s="1"/>
  <c r="W224" i="103" s="1"/>
  <c r="M225" i="103"/>
  <c r="N225" i="103" s="1"/>
  <c r="O225" i="103" s="1"/>
  <c r="P225" i="103" s="1"/>
  <c r="Q225" i="103" s="1"/>
  <c r="R225" i="103" s="1"/>
  <c r="S225" i="103" s="1"/>
  <c r="T225" i="103" s="1"/>
  <c r="U225" i="103" s="1"/>
  <c r="V225" i="103" s="1"/>
  <c r="W225" i="103" s="1"/>
  <c r="M226" i="103"/>
  <c r="N226" i="103" s="1"/>
  <c r="O226" i="103" s="1"/>
  <c r="P226" i="103" s="1"/>
  <c r="Q226" i="103" s="1"/>
  <c r="R226" i="103" s="1"/>
  <c r="S226" i="103" s="1"/>
  <c r="T226" i="103" s="1"/>
  <c r="U226" i="103" s="1"/>
  <c r="V226" i="103" s="1"/>
  <c r="M227" i="103"/>
  <c r="N227" i="103" s="1"/>
  <c r="O227" i="103" s="1"/>
  <c r="P227" i="103" s="1"/>
  <c r="Q227" i="103" s="1"/>
  <c r="R227" i="103" s="1"/>
  <c r="S227" i="103" s="1"/>
  <c r="T227" i="103" s="1"/>
  <c r="U227" i="103" s="1"/>
  <c r="V227" i="103" s="1"/>
  <c r="W227" i="103" s="1"/>
  <c r="M228" i="103"/>
  <c r="N228" i="103" s="1"/>
  <c r="O228" i="103" s="1"/>
  <c r="P228" i="103" s="1"/>
  <c r="Q228" i="103" s="1"/>
  <c r="R228" i="103" s="1"/>
  <c r="S228" i="103" s="1"/>
  <c r="T228" i="103" s="1"/>
  <c r="U228" i="103" s="1"/>
  <c r="V228" i="103" s="1"/>
  <c r="W228" i="103" s="1"/>
  <c r="M229" i="103"/>
  <c r="N229" i="103" s="1"/>
  <c r="O229" i="103" s="1"/>
  <c r="P229" i="103" s="1"/>
  <c r="Q229" i="103" s="1"/>
  <c r="R229" i="103" s="1"/>
  <c r="S229" i="103" s="1"/>
  <c r="T229" i="103" s="1"/>
  <c r="U229" i="103" s="1"/>
  <c r="V229" i="103" s="1"/>
  <c r="W229" i="103" s="1"/>
  <c r="M230" i="103"/>
  <c r="N230" i="103" s="1"/>
  <c r="O230" i="103" s="1"/>
  <c r="P230" i="103" s="1"/>
  <c r="Q230" i="103" s="1"/>
  <c r="R230" i="103" s="1"/>
  <c r="S230" i="103" s="1"/>
  <c r="T230" i="103" s="1"/>
  <c r="U230" i="103" s="1"/>
  <c r="V230" i="103" s="1"/>
  <c r="W230" i="103" s="1"/>
  <c r="M231" i="103"/>
  <c r="N231" i="103" s="1"/>
  <c r="O231" i="103" s="1"/>
  <c r="P231" i="103" s="1"/>
  <c r="Q231" i="103" s="1"/>
  <c r="R231" i="103" s="1"/>
  <c r="S231" i="103" s="1"/>
  <c r="T231" i="103" s="1"/>
  <c r="U231" i="103" s="1"/>
  <c r="V231" i="103" s="1"/>
  <c r="W231" i="103" s="1"/>
  <c r="M232" i="103"/>
  <c r="M233" i="103"/>
  <c r="N233" i="103" s="1"/>
  <c r="M234" i="103"/>
  <c r="N234" i="103" s="1"/>
  <c r="O234" i="103" s="1"/>
  <c r="P234" i="103" s="1"/>
  <c r="Q234" i="103" s="1"/>
  <c r="R234" i="103" s="1"/>
  <c r="S234" i="103" s="1"/>
  <c r="T234" i="103" s="1"/>
  <c r="U234" i="103" s="1"/>
  <c r="V234" i="103" s="1"/>
  <c r="W234" i="103" s="1"/>
  <c r="M235" i="103"/>
  <c r="N235" i="103" s="1"/>
  <c r="O235" i="103" s="1"/>
  <c r="P235" i="103" s="1"/>
  <c r="Q235" i="103" s="1"/>
  <c r="R235" i="103" s="1"/>
  <c r="S235" i="103" s="1"/>
  <c r="T235" i="103" s="1"/>
  <c r="U235" i="103" s="1"/>
  <c r="V235" i="103" s="1"/>
  <c r="W235" i="103" s="1"/>
  <c r="M236" i="103"/>
  <c r="N236" i="103" s="1"/>
  <c r="O236" i="103" s="1"/>
  <c r="P236" i="103" s="1"/>
  <c r="Q236" i="103" s="1"/>
  <c r="R236" i="103" s="1"/>
  <c r="M237" i="103"/>
  <c r="N237" i="103" s="1"/>
  <c r="O237" i="103" s="1"/>
  <c r="P237" i="103" s="1"/>
  <c r="Q237" i="103" s="1"/>
  <c r="R237" i="103" s="1"/>
  <c r="S237" i="103" s="1"/>
  <c r="T237" i="103" s="1"/>
  <c r="U237" i="103" s="1"/>
  <c r="V237" i="103" s="1"/>
  <c r="W237" i="103" s="1"/>
  <c r="M238" i="103"/>
  <c r="N238" i="103" s="1"/>
  <c r="O238" i="103" s="1"/>
  <c r="P238" i="103" s="1"/>
  <c r="M239" i="103"/>
  <c r="N239" i="103" s="1"/>
  <c r="O239" i="103" s="1"/>
  <c r="P239" i="103" s="1"/>
  <c r="Q239" i="103" s="1"/>
  <c r="R239" i="103" s="1"/>
  <c r="S239" i="103" s="1"/>
  <c r="T239" i="103" s="1"/>
  <c r="U239" i="103" s="1"/>
  <c r="V239" i="103" s="1"/>
  <c r="W239" i="103" s="1"/>
  <c r="M240" i="103"/>
  <c r="N240" i="103" s="1"/>
  <c r="O240" i="103" s="1"/>
  <c r="P240" i="103" s="1"/>
  <c r="Q240" i="103" s="1"/>
  <c r="R240" i="103" s="1"/>
  <c r="S240" i="103" s="1"/>
  <c r="T240" i="103" s="1"/>
  <c r="U240" i="103" s="1"/>
  <c r="V240" i="103" s="1"/>
  <c r="W240" i="103" s="1"/>
  <c r="M241" i="103"/>
  <c r="N241" i="103" s="1"/>
  <c r="O241" i="103" s="1"/>
  <c r="P241" i="103" s="1"/>
  <c r="Q241" i="103" s="1"/>
  <c r="R241" i="103" s="1"/>
  <c r="S241" i="103" s="1"/>
  <c r="T241" i="103" s="1"/>
  <c r="U241" i="103" s="1"/>
  <c r="V241" i="103" s="1"/>
  <c r="W241" i="103" s="1"/>
  <c r="M242" i="103"/>
  <c r="N242" i="103" s="1"/>
  <c r="O242" i="103" s="1"/>
  <c r="P242" i="103" s="1"/>
  <c r="Q242" i="103" s="1"/>
  <c r="R242" i="103" s="1"/>
  <c r="S242" i="103" s="1"/>
  <c r="T242" i="103" s="1"/>
  <c r="U242" i="103" s="1"/>
  <c r="V242" i="103" s="1"/>
  <c r="W242" i="103" s="1"/>
  <c r="M243" i="103"/>
  <c r="N243" i="103" s="1"/>
  <c r="O243" i="103" s="1"/>
  <c r="P243" i="103" s="1"/>
  <c r="Q243" i="103" s="1"/>
  <c r="R243" i="103" s="1"/>
  <c r="S243" i="103" s="1"/>
  <c r="T243" i="103" s="1"/>
  <c r="U243" i="103" s="1"/>
  <c r="V243" i="103" s="1"/>
  <c r="W243" i="103" s="1"/>
  <c r="M244" i="103"/>
  <c r="N244" i="103" s="1"/>
  <c r="O244" i="103" s="1"/>
  <c r="P244" i="103" s="1"/>
  <c r="Q244" i="103" s="1"/>
  <c r="R244" i="103" s="1"/>
  <c r="S244" i="103" s="1"/>
  <c r="T244" i="103" s="1"/>
  <c r="U244" i="103" s="1"/>
  <c r="V244" i="103" s="1"/>
  <c r="W244" i="103" s="1"/>
  <c r="M245" i="103"/>
  <c r="N245" i="103" s="1"/>
  <c r="O245" i="103" s="1"/>
  <c r="P245" i="103" s="1"/>
  <c r="Q245" i="103" s="1"/>
  <c r="R245" i="103" s="1"/>
  <c r="S245" i="103" s="1"/>
  <c r="T245" i="103" s="1"/>
  <c r="U245" i="103" s="1"/>
  <c r="V245" i="103" s="1"/>
  <c r="W245" i="103" s="1"/>
  <c r="M246" i="103"/>
  <c r="N246" i="103" s="1"/>
  <c r="O246" i="103" s="1"/>
  <c r="P246" i="103" s="1"/>
  <c r="Q246" i="103" s="1"/>
  <c r="R246" i="103" s="1"/>
  <c r="S246" i="103" s="1"/>
  <c r="T246" i="103" s="1"/>
  <c r="U246" i="103" s="1"/>
  <c r="V246" i="103" s="1"/>
  <c r="W246" i="103" s="1"/>
  <c r="M247" i="103"/>
  <c r="N247" i="103" s="1"/>
  <c r="O247" i="103" s="1"/>
  <c r="P247" i="103" s="1"/>
  <c r="Q247" i="103" s="1"/>
  <c r="R247" i="103" s="1"/>
  <c r="S247" i="103" s="1"/>
  <c r="T247" i="103" s="1"/>
  <c r="U247" i="103" s="1"/>
  <c r="V247" i="103" s="1"/>
  <c r="W247" i="103" s="1"/>
  <c r="M248" i="103"/>
  <c r="N248" i="103" s="1"/>
  <c r="O248" i="103" s="1"/>
  <c r="P248" i="103" s="1"/>
  <c r="Q248" i="103" s="1"/>
  <c r="R248" i="103" s="1"/>
  <c r="S248" i="103" s="1"/>
  <c r="T248" i="103" s="1"/>
  <c r="U248" i="103" s="1"/>
  <c r="V248" i="103" s="1"/>
  <c r="W248" i="103" s="1"/>
  <c r="M249" i="103"/>
  <c r="N249" i="103" s="1"/>
  <c r="O249" i="103" s="1"/>
  <c r="P249" i="103" s="1"/>
  <c r="Q249" i="103" s="1"/>
  <c r="R249" i="103" s="1"/>
  <c r="S249" i="103" s="1"/>
  <c r="T249" i="103" s="1"/>
  <c r="U249" i="103" s="1"/>
  <c r="V249" i="103" s="1"/>
  <c r="W249" i="103" s="1"/>
  <c r="M250" i="103"/>
  <c r="N250" i="103" s="1"/>
  <c r="O250" i="103" s="1"/>
  <c r="P250" i="103" s="1"/>
  <c r="Q250" i="103" s="1"/>
  <c r="R250" i="103" s="1"/>
  <c r="S250" i="103" s="1"/>
  <c r="T250" i="103" s="1"/>
  <c r="U250" i="103" s="1"/>
  <c r="V250" i="103" s="1"/>
  <c r="W250" i="103" s="1"/>
  <c r="M251" i="103"/>
  <c r="N251" i="103" s="1"/>
  <c r="O251" i="103" s="1"/>
  <c r="P251" i="103" s="1"/>
  <c r="Q251" i="103" s="1"/>
  <c r="R251" i="103" s="1"/>
  <c r="S251" i="103" s="1"/>
  <c r="T251" i="103" s="1"/>
  <c r="U251" i="103" s="1"/>
  <c r="V251" i="103" s="1"/>
  <c r="W251" i="103" s="1"/>
  <c r="M252" i="103"/>
  <c r="N252" i="103" s="1"/>
  <c r="O252" i="103" s="1"/>
  <c r="P252" i="103" s="1"/>
  <c r="Q252" i="103" s="1"/>
  <c r="R252" i="103" s="1"/>
  <c r="S252" i="103" s="1"/>
  <c r="T252" i="103" s="1"/>
  <c r="U252" i="103" s="1"/>
  <c r="V252" i="103" s="1"/>
  <c r="W252" i="103" s="1"/>
  <c r="M253" i="103"/>
  <c r="M254" i="103"/>
  <c r="M255" i="103"/>
  <c r="N255" i="103" s="1"/>
  <c r="O255" i="103" s="1"/>
  <c r="P255" i="103" s="1"/>
  <c r="Q255" i="103" s="1"/>
  <c r="R255" i="103" s="1"/>
  <c r="S255" i="103" s="1"/>
  <c r="T255" i="103" s="1"/>
  <c r="U255" i="103" s="1"/>
  <c r="V255" i="103" s="1"/>
  <c r="W255" i="103" s="1"/>
  <c r="M256" i="103"/>
  <c r="N256" i="103" s="1"/>
  <c r="O256" i="103" s="1"/>
  <c r="P256" i="103" s="1"/>
  <c r="Q256" i="103" s="1"/>
  <c r="R256" i="103" s="1"/>
  <c r="S256" i="103" s="1"/>
  <c r="M257" i="103"/>
  <c r="M258" i="103"/>
  <c r="N258" i="103" s="1"/>
  <c r="O258" i="103" s="1"/>
  <c r="P258" i="103" s="1"/>
  <c r="Q258" i="103" s="1"/>
  <c r="R258" i="103" s="1"/>
  <c r="S258" i="103" s="1"/>
  <c r="T258" i="103" s="1"/>
  <c r="U258" i="103" s="1"/>
  <c r="V258" i="103" s="1"/>
  <c r="W258" i="103" s="1"/>
  <c r="M259" i="103"/>
  <c r="M260" i="103"/>
  <c r="N260" i="103" s="1"/>
  <c r="O260" i="103" s="1"/>
  <c r="M261" i="103"/>
  <c r="N261" i="103" s="1"/>
  <c r="O261" i="103" s="1"/>
  <c r="P261" i="103" s="1"/>
  <c r="Q261" i="103" s="1"/>
  <c r="R261" i="103" s="1"/>
  <c r="M262" i="103"/>
  <c r="N262" i="103" s="1"/>
  <c r="O262" i="103" s="1"/>
  <c r="P262" i="103" s="1"/>
  <c r="Q262" i="103" s="1"/>
  <c r="R262" i="103" s="1"/>
  <c r="S262" i="103" s="1"/>
  <c r="T262" i="103" s="1"/>
  <c r="U262" i="103" s="1"/>
  <c r="V262" i="103" s="1"/>
  <c r="W262" i="103" s="1"/>
  <c r="M263" i="103"/>
  <c r="N263" i="103" s="1"/>
  <c r="O263" i="103" s="1"/>
  <c r="P263" i="103" s="1"/>
  <c r="Q263" i="103" s="1"/>
  <c r="R263" i="103" s="1"/>
  <c r="S263" i="103" s="1"/>
  <c r="T263" i="103" s="1"/>
  <c r="U263" i="103" s="1"/>
  <c r="V263" i="103" s="1"/>
  <c r="W263" i="103" s="1"/>
  <c r="M264" i="103"/>
  <c r="N264" i="103" s="1"/>
  <c r="O264" i="103" s="1"/>
  <c r="P264" i="103" s="1"/>
  <c r="Q264" i="103" s="1"/>
  <c r="R264" i="103" s="1"/>
  <c r="S264" i="103" s="1"/>
  <c r="T264" i="103" s="1"/>
  <c r="U264" i="103" s="1"/>
  <c r="V264" i="103" s="1"/>
  <c r="W264" i="103" s="1"/>
  <c r="M265" i="103"/>
  <c r="N265" i="103" s="1"/>
  <c r="O265" i="103" s="1"/>
  <c r="P265" i="103" s="1"/>
  <c r="Q265" i="103" s="1"/>
  <c r="R265" i="103" s="1"/>
  <c r="S265" i="103" s="1"/>
  <c r="T265" i="103" s="1"/>
  <c r="U265" i="103" s="1"/>
  <c r="V265" i="103" s="1"/>
  <c r="W265" i="103" s="1"/>
  <c r="M266" i="103"/>
  <c r="N266" i="103" s="1"/>
  <c r="O266" i="103" s="1"/>
  <c r="P266" i="103" s="1"/>
  <c r="Q266" i="103" s="1"/>
  <c r="R266" i="103" s="1"/>
  <c r="S266" i="103" s="1"/>
  <c r="T266" i="103" s="1"/>
  <c r="U266" i="103" s="1"/>
  <c r="V266" i="103" s="1"/>
  <c r="W266" i="103" s="1"/>
  <c r="M267" i="103"/>
  <c r="N267" i="103" s="1"/>
  <c r="O267" i="103" s="1"/>
  <c r="P267" i="103" s="1"/>
  <c r="Q267" i="103" s="1"/>
  <c r="R267" i="103" s="1"/>
  <c r="S267" i="103" s="1"/>
  <c r="T267" i="103" s="1"/>
  <c r="U267" i="103" s="1"/>
  <c r="V267" i="103" s="1"/>
  <c r="W267" i="103" s="1"/>
  <c r="M268" i="103"/>
  <c r="N268" i="103" s="1"/>
  <c r="O268" i="103" s="1"/>
  <c r="P268" i="103" s="1"/>
  <c r="Q268" i="103" s="1"/>
  <c r="R268" i="103" s="1"/>
  <c r="S268" i="103" s="1"/>
  <c r="T268" i="103" s="1"/>
  <c r="U268" i="103" s="1"/>
  <c r="V268" i="103" s="1"/>
  <c r="W268" i="103" s="1"/>
  <c r="M269" i="103"/>
  <c r="N269" i="103" s="1"/>
  <c r="O269" i="103" s="1"/>
  <c r="P269" i="103" s="1"/>
  <c r="Q269" i="103" s="1"/>
  <c r="R269" i="103" s="1"/>
  <c r="S269" i="103" s="1"/>
  <c r="T269" i="103" s="1"/>
  <c r="U269" i="103" s="1"/>
  <c r="V269" i="103" s="1"/>
  <c r="W269" i="103" s="1"/>
  <c r="M270" i="103"/>
  <c r="N270" i="103" s="1"/>
  <c r="O270" i="103" s="1"/>
  <c r="P270" i="103" s="1"/>
  <c r="Q270" i="103" s="1"/>
  <c r="R270" i="103" s="1"/>
  <c r="S270" i="103" s="1"/>
  <c r="T270" i="103" s="1"/>
  <c r="U270" i="103" s="1"/>
  <c r="V270" i="103" s="1"/>
  <c r="W270" i="103" s="1"/>
  <c r="M271" i="103"/>
  <c r="N271" i="103" s="1"/>
  <c r="O271" i="103" s="1"/>
  <c r="P271" i="103" s="1"/>
  <c r="Q271" i="103" s="1"/>
  <c r="R271" i="103" s="1"/>
  <c r="S271" i="103" s="1"/>
  <c r="T271" i="103" s="1"/>
  <c r="U271" i="103" s="1"/>
  <c r="V271" i="103" s="1"/>
  <c r="W271" i="103" s="1"/>
  <c r="M272" i="103"/>
  <c r="N272" i="103" s="1"/>
  <c r="O272" i="103" s="1"/>
  <c r="P272" i="103" s="1"/>
  <c r="Q272" i="103" s="1"/>
  <c r="R272" i="103" s="1"/>
  <c r="S272" i="103" s="1"/>
  <c r="T272" i="103" s="1"/>
  <c r="U272" i="103" s="1"/>
  <c r="V272" i="103" s="1"/>
  <c r="W272" i="103" s="1"/>
  <c r="M273" i="103"/>
  <c r="N273" i="103" s="1"/>
  <c r="O273" i="103" s="1"/>
  <c r="P273" i="103" s="1"/>
  <c r="Q273" i="103" s="1"/>
  <c r="R273" i="103" s="1"/>
  <c r="S273" i="103" s="1"/>
  <c r="T273" i="103" s="1"/>
  <c r="U273" i="103" s="1"/>
  <c r="V273" i="103" s="1"/>
  <c r="W273" i="103" s="1"/>
  <c r="M274" i="103"/>
  <c r="N274" i="103" s="1"/>
  <c r="O274" i="103" s="1"/>
  <c r="P274" i="103" s="1"/>
  <c r="Q274" i="103" s="1"/>
  <c r="R274" i="103" s="1"/>
  <c r="S274" i="103" s="1"/>
  <c r="T274" i="103" s="1"/>
  <c r="U274" i="103" s="1"/>
  <c r="V274" i="103" s="1"/>
  <c r="W274" i="103" s="1"/>
  <c r="M275" i="103"/>
  <c r="N275" i="103" s="1"/>
  <c r="O275" i="103" s="1"/>
  <c r="P275" i="103" s="1"/>
  <c r="Q275" i="103" s="1"/>
  <c r="R275" i="103" s="1"/>
  <c r="S275" i="103" s="1"/>
  <c r="T275" i="103" s="1"/>
  <c r="U275" i="103" s="1"/>
  <c r="V275" i="103" s="1"/>
  <c r="W275" i="103" s="1"/>
  <c r="M276" i="103"/>
  <c r="N276" i="103" s="1"/>
  <c r="O276" i="103" s="1"/>
  <c r="M277" i="103"/>
  <c r="M278" i="103"/>
  <c r="N278" i="103" s="1"/>
  <c r="O278" i="103" s="1"/>
  <c r="P278" i="103" s="1"/>
  <c r="Q278" i="103" s="1"/>
  <c r="R278" i="103" s="1"/>
  <c r="S278" i="103" s="1"/>
  <c r="T278" i="103" s="1"/>
  <c r="U278" i="103" s="1"/>
  <c r="V278" i="103" s="1"/>
  <c r="W278" i="103" s="1"/>
  <c r="M279" i="103"/>
  <c r="M280" i="103"/>
  <c r="N280" i="103" s="1"/>
  <c r="M281" i="103"/>
  <c r="N281" i="103" s="1"/>
  <c r="O281" i="103" s="1"/>
  <c r="P281" i="103" s="1"/>
  <c r="Q281" i="103" s="1"/>
  <c r="R281" i="103" s="1"/>
  <c r="S281" i="103" s="1"/>
  <c r="T281" i="103" s="1"/>
  <c r="U281" i="103" s="1"/>
  <c r="V281" i="103" s="1"/>
  <c r="W281" i="103" s="1"/>
  <c r="M282" i="103"/>
  <c r="M283" i="103"/>
  <c r="N283" i="103" s="1"/>
  <c r="O283" i="103" s="1"/>
  <c r="P283" i="103" s="1"/>
  <c r="Q283" i="103" s="1"/>
  <c r="R283" i="103" s="1"/>
  <c r="S283" i="103" s="1"/>
  <c r="T283" i="103" s="1"/>
  <c r="U283" i="103" s="1"/>
  <c r="V283" i="103" s="1"/>
  <c r="W283" i="103" s="1"/>
  <c r="M284" i="103"/>
  <c r="N284" i="103" s="1"/>
  <c r="O284" i="103" s="1"/>
  <c r="P284" i="103" s="1"/>
  <c r="Q284" i="103" s="1"/>
  <c r="R284" i="103" s="1"/>
  <c r="S284" i="103" s="1"/>
  <c r="T284" i="103" s="1"/>
  <c r="U284" i="103" s="1"/>
  <c r="V284" i="103" s="1"/>
  <c r="W284" i="103" s="1"/>
  <c r="M285" i="103"/>
  <c r="N285" i="103" s="1"/>
  <c r="O285" i="103" s="1"/>
  <c r="P285" i="103" s="1"/>
  <c r="Q285" i="103" s="1"/>
  <c r="R285" i="103" s="1"/>
  <c r="S285" i="103" s="1"/>
  <c r="T285" i="103" s="1"/>
  <c r="U285" i="103" s="1"/>
  <c r="V285" i="103" s="1"/>
  <c r="W285" i="103" s="1"/>
  <c r="M286" i="103"/>
  <c r="M287" i="103"/>
  <c r="N287" i="103" s="1"/>
  <c r="O287" i="103" s="1"/>
  <c r="P287" i="103" s="1"/>
  <c r="Q287" i="103" s="1"/>
  <c r="R287" i="103" s="1"/>
  <c r="S287" i="103" s="1"/>
  <c r="T287" i="103" s="1"/>
  <c r="U287" i="103" s="1"/>
  <c r="V287" i="103" s="1"/>
  <c r="W287" i="103" s="1"/>
  <c r="M288" i="103"/>
  <c r="N288" i="103" s="1"/>
  <c r="O288" i="103" s="1"/>
  <c r="P288" i="103" s="1"/>
  <c r="Q288" i="103" s="1"/>
  <c r="R288" i="103" s="1"/>
  <c r="S288" i="103" s="1"/>
  <c r="T288" i="103" s="1"/>
  <c r="U288" i="103" s="1"/>
  <c r="V288" i="103" s="1"/>
  <c r="W288" i="103" s="1"/>
  <c r="M289" i="103"/>
  <c r="N289" i="103" s="1"/>
  <c r="O289" i="103" s="1"/>
  <c r="P289" i="103" s="1"/>
  <c r="Q289" i="103" s="1"/>
  <c r="R289" i="103" s="1"/>
  <c r="S289" i="103" s="1"/>
  <c r="T289" i="103" s="1"/>
  <c r="U289" i="103" s="1"/>
  <c r="V289" i="103" s="1"/>
  <c r="W289" i="103" s="1"/>
  <c r="M290" i="103"/>
  <c r="N290" i="103" s="1"/>
  <c r="O290" i="103" s="1"/>
  <c r="P290" i="103" s="1"/>
  <c r="Q290" i="103" s="1"/>
  <c r="R290" i="103" s="1"/>
  <c r="S290" i="103" s="1"/>
  <c r="T290" i="103" s="1"/>
  <c r="U290" i="103" s="1"/>
  <c r="V290" i="103" s="1"/>
  <c r="W290" i="103" s="1"/>
  <c r="M291" i="103"/>
  <c r="N291" i="103" s="1"/>
  <c r="O291" i="103" s="1"/>
  <c r="P291" i="103" s="1"/>
  <c r="Q291" i="103" s="1"/>
  <c r="R291" i="103" s="1"/>
  <c r="S291" i="103" s="1"/>
  <c r="T291" i="103" s="1"/>
  <c r="U291" i="103" s="1"/>
  <c r="M292" i="103"/>
  <c r="N292" i="103" s="1"/>
  <c r="O292" i="103" s="1"/>
  <c r="P292" i="103" s="1"/>
  <c r="Q292" i="103" s="1"/>
  <c r="R292" i="103" s="1"/>
  <c r="S292" i="103" s="1"/>
  <c r="T292" i="103" s="1"/>
  <c r="U292" i="103" s="1"/>
  <c r="V292" i="103" s="1"/>
  <c r="W292" i="103" s="1"/>
  <c r="M293" i="103"/>
  <c r="N293" i="103" s="1"/>
  <c r="O293" i="103" s="1"/>
  <c r="P293" i="103" s="1"/>
  <c r="M294" i="103"/>
  <c r="N294" i="103" s="1"/>
  <c r="O294" i="103" s="1"/>
  <c r="P294" i="103" s="1"/>
  <c r="Q294" i="103" s="1"/>
  <c r="R294" i="103" s="1"/>
  <c r="S294" i="103" s="1"/>
  <c r="T294" i="103" s="1"/>
  <c r="U294" i="103" s="1"/>
  <c r="V294" i="103" s="1"/>
  <c r="W294" i="103" s="1"/>
  <c r="M295" i="103"/>
  <c r="N295" i="103" s="1"/>
  <c r="O295" i="103" s="1"/>
  <c r="P295" i="103" s="1"/>
  <c r="Q295" i="103" s="1"/>
  <c r="R295" i="103" s="1"/>
  <c r="S295" i="103" s="1"/>
  <c r="T295" i="103" s="1"/>
  <c r="U295" i="103" s="1"/>
  <c r="V295" i="103" s="1"/>
  <c r="W295" i="103" s="1"/>
  <c r="M296" i="103"/>
  <c r="N296" i="103" s="1"/>
  <c r="O296" i="103" s="1"/>
  <c r="P296" i="103" s="1"/>
  <c r="Q296" i="103" s="1"/>
  <c r="R296" i="103" s="1"/>
  <c r="S296" i="103" s="1"/>
  <c r="T296" i="103" s="1"/>
  <c r="U296" i="103" s="1"/>
  <c r="V296" i="103" s="1"/>
  <c r="W296" i="103" s="1"/>
  <c r="M297" i="103"/>
  <c r="N297" i="103" s="1"/>
  <c r="O297" i="103" s="1"/>
  <c r="M298" i="103"/>
  <c r="N298" i="103" s="1"/>
  <c r="O298" i="103" s="1"/>
  <c r="P298" i="103" s="1"/>
  <c r="Q298" i="103" s="1"/>
  <c r="R298" i="103" s="1"/>
  <c r="S298" i="103" s="1"/>
  <c r="T298" i="103" s="1"/>
  <c r="U298" i="103" s="1"/>
  <c r="V298" i="103" s="1"/>
  <c r="W298" i="103" s="1"/>
  <c r="M299" i="103"/>
  <c r="M300" i="103"/>
  <c r="M301" i="103"/>
  <c r="N301" i="103" s="1"/>
  <c r="O301" i="103" s="1"/>
  <c r="P301" i="103" s="1"/>
  <c r="Q301" i="103" s="1"/>
  <c r="R301" i="103" s="1"/>
  <c r="S301" i="103" s="1"/>
  <c r="T301" i="103" s="1"/>
  <c r="U301" i="103" s="1"/>
  <c r="V301" i="103" s="1"/>
  <c r="W301" i="103" s="1"/>
  <c r="M302" i="103"/>
  <c r="M303" i="103"/>
  <c r="N303" i="103" s="1"/>
  <c r="O303" i="103" s="1"/>
  <c r="P303" i="103" s="1"/>
  <c r="Q303" i="103" s="1"/>
  <c r="R303" i="103" s="1"/>
  <c r="S303" i="103" s="1"/>
  <c r="T303" i="103" s="1"/>
  <c r="U303" i="103" s="1"/>
  <c r="V303" i="103" s="1"/>
  <c r="W303" i="103" s="1"/>
  <c r="M304" i="103"/>
  <c r="N304" i="103" s="1"/>
  <c r="O304" i="103" s="1"/>
  <c r="P304" i="103" s="1"/>
  <c r="Q304" i="103" s="1"/>
  <c r="R304" i="103" s="1"/>
  <c r="S304" i="103" s="1"/>
  <c r="T304" i="103" s="1"/>
  <c r="U304" i="103" s="1"/>
  <c r="V304" i="103" s="1"/>
  <c r="W304" i="103" s="1"/>
  <c r="M305" i="103"/>
  <c r="N305" i="103" s="1"/>
  <c r="O305" i="103" s="1"/>
  <c r="P305" i="103" s="1"/>
  <c r="Q305" i="103" s="1"/>
  <c r="R305" i="103" s="1"/>
  <c r="S305" i="103" s="1"/>
  <c r="T305" i="103" s="1"/>
  <c r="U305" i="103" s="1"/>
  <c r="V305" i="103" s="1"/>
  <c r="W305" i="103" s="1"/>
  <c r="M306" i="103"/>
  <c r="N306" i="103" s="1"/>
  <c r="O306" i="103" s="1"/>
  <c r="P306" i="103" s="1"/>
  <c r="Q306" i="103" s="1"/>
  <c r="R306" i="103" s="1"/>
  <c r="S306" i="103" s="1"/>
  <c r="T306" i="103" s="1"/>
  <c r="U306" i="103" s="1"/>
  <c r="V306" i="103" s="1"/>
  <c r="W306" i="103" s="1"/>
  <c r="M307" i="103"/>
  <c r="N307" i="103" s="1"/>
  <c r="O307" i="103" s="1"/>
  <c r="P307" i="103" s="1"/>
  <c r="Q307" i="103" s="1"/>
  <c r="R307" i="103" s="1"/>
  <c r="S307" i="103" s="1"/>
  <c r="T307" i="103" s="1"/>
  <c r="U307" i="103" s="1"/>
  <c r="V307" i="103" s="1"/>
  <c r="W307" i="103" s="1"/>
  <c r="M308" i="103"/>
  <c r="M309" i="103"/>
  <c r="N309" i="103" s="1"/>
  <c r="O309" i="103" s="1"/>
  <c r="P309" i="103" s="1"/>
  <c r="Q309" i="103" s="1"/>
  <c r="R309" i="103" s="1"/>
  <c r="S309" i="103" s="1"/>
  <c r="T309" i="103" s="1"/>
  <c r="U309" i="103" s="1"/>
  <c r="V309" i="103" s="1"/>
  <c r="W309" i="103" s="1"/>
  <c r="M310" i="103"/>
  <c r="M311" i="103"/>
  <c r="N311" i="103" s="1"/>
  <c r="O311" i="103" s="1"/>
  <c r="P311" i="103" s="1"/>
  <c r="Q311" i="103" s="1"/>
  <c r="R311" i="103" s="1"/>
  <c r="S311" i="103" s="1"/>
  <c r="T311" i="103" s="1"/>
  <c r="U311" i="103" s="1"/>
  <c r="V311" i="103" s="1"/>
  <c r="W311" i="103" s="1"/>
  <c r="M312" i="103"/>
  <c r="N312" i="103" s="1"/>
  <c r="O312" i="103" s="1"/>
  <c r="P312" i="103" s="1"/>
  <c r="Q312" i="103" s="1"/>
  <c r="R312" i="103" s="1"/>
  <c r="S312" i="103" s="1"/>
  <c r="T312" i="103" s="1"/>
  <c r="U312" i="103" s="1"/>
  <c r="V312" i="103" s="1"/>
  <c r="W312" i="103" s="1"/>
  <c r="M313" i="103"/>
  <c r="N313" i="103" s="1"/>
  <c r="O313" i="103" s="1"/>
  <c r="P313" i="103" s="1"/>
  <c r="Q313" i="103" s="1"/>
  <c r="R313" i="103" s="1"/>
  <c r="S313" i="103" s="1"/>
  <c r="T313" i="103" s="1"/>
  <c r="U313" i="103" s="1"/>
  <c r="V313" i="103" s="1"/>
  <c r="W313" i="103" s="1"/>
  <c r="M314" i="103"/>
  <c r="N314" i="103" s="1"/>
  <c r="O314" i="103" s="1"/>
  <c r="P314" i="103" s="1"/>
  <c r="Q314" i="103" s="1"/>
  <c r="R314" i="103" s="1"/>
  <c r="S314" i="103" s="1"/>
  <c r="T314" i="103" s="1"/>
  <c r="U314" i="103" s="1"/>
  <c r="V314" i="103" s="1"/>
  <c r="W314" i="103" s="1"/>
  <c r="M315" i="103"/>
  <c r="N315" i="103" s="1"/>
  <c r="O315" i="103" s="1"/>
  <c r="P315" i="103" s="1"/>
  <c r="Q315" i="103" s="1"/>
  <c r="R315" i="103" s="1"/>
  <c r="S315" i="103" s="1"/>
  <c r="T315" i="103" s="1"/>
  <c r="U315" i="103" s="1"/>
  <c r="V315" i="103" s="1"/>
  <c r="W315" i="103" s="1"/>
  <c r="M316" i="103"/>
  <c r="M317" i="103"/>
  <c r="N317" i="103" s="1"/>
  <c r="O317" i="103" s="1"/>
  <c r="P317" i="103" s="1"/>
  <c r="Q317" i="103" s="1"/>
  <c r="R317" i="103" s="1"/>
  <c r="S317" i="103" s="1"/>
  <c r="T317" i="103" s="1"/>
  <c r="U317" i="103" s="1"/>
  <c r="V317" i="103" s="1"/>
  <c r="W317" i="103" s="1"/>
  <c r="M318" i="103"/>
  <c r="N318" i="103" s="1"/>
  <c r="O318" i="103" s="1"/>
  <c r="P318" i="103" s="1"/>
  <c r="Q318" i="103" s="1"/>
  <c r="R318" i="103" s="1"/>
  <c r="S318" i="103" s="1"/>
  <c r="T318" i="103" s="1"/>
  <c r="U318" i="103" s="1"/>
  <c r="V318" i="103" s="1"/>
  <c r="W318" i="103" s="1"/>
  <c r="M319" i="103"/>
  <c r="N319" i="103" s="1"/>
  <c r="O319" i="103" s="1"/>
  <c r="P319" i="103" s="1"/>
  <c r="Q319" i="103" s="1"/>
  <c r="R319" i="103" s="1"/>
  <c r="S319" i="103" s="1"/>
  <c r="T319" i="103" s="1"/>
  <c r="U319" i="103" s="1"/>
  <c r="V319" i="103" s="1"/>
  <c r="W319" i="103" s="1"/>
  <c r="M320" i="103"/>
  <c r="N320" i="103" s="1"/>
  <c r="O320" i="103" s="1"/>
  <c r="P320" i="103" s="1"/>
  <c r="Q320" i="103" s="1"/>
  <c r="R320" i="103" s="1"/>
  <c r="S320" i="103" s="1"/>
  <c r="T320" i="103" s="1"/>
  <c r="U320" i="103" s="1"/>
  <c r="V320" i="103" s="1"/>
  <c r="W320" i="103" s="1"/>
  <c r="M321" i="103"/>
  <c r="N321" i="103" s="1"/>
  <c r="O321" i="103" s="1"/>
  <c r="P321" i="103" s="1"/>
  <c r="Q321" i="103" s="1"/>
  <c r="R321" i="103" s="1"/>
  <c r="S321" i="103" s="1"/>
  <c r="T321" i="103" s="1"/>
  <c r="U321" i="103" s="1"/>
  <c r="V321" i="103" s="1"/>
  <c r="W321" i="103" s="1"/>
  <c r="M322" i="103"/>
  <c r="N322" i="103" s="1"/>
  <c r="O322" i="103" s="1"/>
  <c r="P322" i="103" s="1"/>
  <c r="Q322" i="103" s="1"/>
  <c r="R322" i="103" s="1"/>
  <c r="S322" i="103" s="1"/>
  <c r="T322" i="103" s="1"/>
  <c r="U322" i="103" s="1"/>
  <c r="V322" i="103" s="1"/>
  <c r="W322" i="103" s="1"/>
  <c r="M323" i="103"/>
  <c r="N323" i="103" s="1"/>
  <c r="O323" i="103" s="1"/>
  <c r="P323" i="103" s="1"/>
  <c r="Q323" i="103" s="1"/>
  <c r="R323" i="103" s="1"/>
  <c r="S323" i="103" s="1"/>
  <c r="T323" i="103" s="1"/>
  <c r="U323" i="103" s="1"/>
  <c r="V323" i="103" s="1"/>
  <c r="W323" i="103" s="1"/>
  <c r="M324" i="103"/>
  <c r="N324" i="103" s="1"/>
  <c r="O324" i="103" s="1"/>
  <c r="P324" i="103" s="1"/>
  <c r="Q324" i="103" s="1"/>
  <c r="R324" i="103" s="1"/>
  <c r="S324" i="103" s="1"/>
  <c r="T324" i="103" s="1"/>
  <c r="U324" i="103" s="1"/>
  <c r="V324" i="103" s="1"/>
  <c r="W324" i="103" s="1"/>
  <c r="M325" i="103"/>
  <c r="N325" i="103" s="1"/>
  <c r="O325" i="103" s="1"/>
  <c r="P325" i="103" s="1"/>
  <c r="Q325" i="103" s="1"/>
  <c r="R325" i="103" s="1"/>
  <c r="S325" i="103" s="1"/>
  <c r="T325" i="103" s="1"/>
  <c r="U325" i="103" s="1"/>
  <c r="V325" i="103" s="1"/>
  <c r="W325" i="103" s="1"/>
  <c r="M326" i="103"/>
  <c r="M327" i="103"/>
  <c r="N327" i="103" s="1"/>
  <c r="O327" i="103" s="1"/>
  <c r="P327" i="103" s="1"/>
  <c r="Q327" i="103" s="1"/>
  <c r="R327" i="103" s="1"/>
  <c r="S327" i="103" s="1"/>
  <c r="T327" i="103" s="1"/>
  <c r="U327" i="103" s="1"/>
  <c r="V327" i="103" s="1"/>
  <c r="W327" i="103" s="1"/>
  <c r="M328" i="103"/>
  <c r="N328" i="103" s="1"/>
  <c r="O328" i="103" s="1"/>
  <c r="P328" i="103" s="1"/>
  <c r="Q328" i="103" s="1"/>
  <c r="R328" i="103" s="1"/>
  <c r="S328" i="103" s="1"/>
  <c r="T328" i="103" s="1"/>
  <c r="U328" i="103" s="1"/>
  <c r="V328" i="103" s="1"/>
  <c r="W328" i="103" s="1"/>
  <c r="M329" i="103"/>
  <c r="N329" i="103" s="1"/>
  <c r="O329" i="103" s="1"/>
  <c r="P329" i="103" s="1"/>
  <c r="Q329" i="103" s="1"/>
  <c r="R329" i="103" s="1"/>
  <c r="S329" i="103" s="1"/>
  <c r="T329" i="103" s="1"/>
  <c r="U329" i="103" s="1"/>
  <c r="V329" i="103" s="1"/>
  <c r="W329" i="103" s="1"/>
  <c r="M330" i="103"/>
  <c r="N330" i="103" s="1"/>
  <c r="O330" i="103" s="1"/>
  <c r="P330" i="103" s="1"/>
  <c r="Q330" i="103" s="1"/>
  <c r="R330" i="103" s="1"/>
  <c r="S330" i="103" s="1"/>
  <c r="T330" i="103" s="1"/>
  <c r="U330" i="103" s="1"/>
  <c r="V330" i="103" s="1"/>
  <c r="W330" i="103" s="1"/>
  <c r="M331" i="103"/>
  <c r="N331" i="103" s="1"/>
  <c r="O331" i="103" s="1"/>
  <c r="P331" i="103" s="1"/>
  <c r="Q331" i="103" s="1"/>
  <c r="R331" i="103" s="1"/>
  <c r="S331" i="103" s="1"/>
  <c r="T331" i="103" s="1"/>
  <c r="U331" i="103" s="1"/>
  <c r="V331" i="103" s="1"/>
  <c r="M332" i="103"/>
  <c r="N332" i="103" s="1"/>
  <c r="O332" i="103" s="1"/>
  <c r="P332" i="103" s="1"/>
  <c r="Q332" i="103" s="1"/>
  <c r="R332" i="103" s="1"/>
  <c r="S332" i="103" s="1"/>
  <c r="T332" i="103" s="1"/>
  <c r="U332" i="103" s="1"/>
  <c r="V332" i="103" s="1"/>
  <c r="W332" i="103" s="1"/>
  <c r="M333" i="103"/>
  <c r="N333" i="103" s="1"/>
  <c r="O333" i="103" s="1"/>
  <c r="P333" i="103" s="1"/>
  <c r="Q333" i="103" s="1"/>
  <c r="R333" i="103" s="1"/>
  <c r="S333" i="103" s="1"/>
  <c r="T333" i="103" s="1"/>
  <c r="U333" i="103" s="1"/>
  <c r="V333" i="103" s="1"/>
  <c r="W333" i="103" s="1"/>
  <c r="M334" i="103"/>
  <c r="N334" i="103" s="1"/>
  <c r="O334" i="103" s="1"/>
  <c r="P334" i="103" s="1"/>
  <c r="Q334" i="103" s="1"/>
  <c r="R334" i="103" s="1"/>
  <c r="S334" i="103" s="1"/>
  <c r="T334" i="103" s="1"/>
  <c r="U334" i="103" s="1"/>
  <c r="V334" i="103" s="1"/>
  <c r="W334" i="103" s="1"/>
  <c r="M335" i="103"/>
  <c r="N335" i="103" s="1"/>
  <c r="O335" i="103" s="1"/>
  <c r="P335" i="103" s="1"/>
  <c r="Q335" i="103" s="1"/>
  <c r="R335" i="103" s="1"/>
  <c r="S335" i="103" s="1"/>
  <c r="T335" i="103" s="1"/>
  <c r="U335" i="103" s="1"/>
  <c r="V335" i="103" s="1"/>
  <c r="W335" i="103" s="1"/>
  <c r="M336" i="103"/>
  <c r="N336" i="103" s="1"/>
  <c r="O336" i="103" s="1"/>
  <c r="P336" i="103" s="1"/>
  <c r="Q336" i="103" s="1"/>
  <c r="R336" i="103" s="1"/>
  <c r="S336" i="103" s="1"/>
  <c r="T336" i="103" s="1"/>
  <c r="U336" i="103" s="1"/>
  <c r="V336" i="103" s="1"/>
  <c r="W336" i="103" s="1"/>
  <c r="M337" i="103"/>
  <c r="M338" i="103"/>
  <c r="N338" i="103" s="1"/>
  <c r="O338" i="103" s="1"/>
  <c r="P338" i="103" s="1"/>
  <c r="Q338" i="103" s="1"/>
  <c r="R338" i="103" s="1"/>
  <c r="S338" i="103" s="1"/>
  <c r="T338" i="103" s="1"/>
  <c r="U338" i="103" s="1"/>
  <c r="V338" i="103" s="1"/>
  <c r="W338" i="103" s="1"/>
  <c r="M339" i="103"/>
  <c r="N339" i="103" s="1"/>
  <c r="O339" i="103" s="1"/>
  <c r="P339" i="103" s="1"/>
  <c r="Q339" i="103" s="1"/>
  <c r="R339" i="103" s="1"/>
  <c r="S339" i="103" s="1"/>
  <c r="T339" i="103" s="1"/>
  <c r="U339" i="103" s="1"/>
  <c r="V339" i="103" s="1"/>
  <c r="W339" i="103" s="1"/>
  <c r="M340" i="103"/>
  <c r="N340" i="103" s="1"/>
  <c r="O340" i="103" s="1"/>
  <c r="P340" i="103" s="1"/>
  <c r="Q340" i="103" s="1"/>
  <c r="R340" i="103" s="1"/>
  <c r="S340" i="103" s="1"/>
  <c r="T340" i="103" s="1"/>
  <c r="U340" i="103" s="1"/>
  <c r="V340" i="103" s="1"/>
  <c r="W340" i="103" s="1"/>
  <c r="M341" i="103"/>
  <c r="N341" i="103" s="1"/>
  <c r="O341" i="103" s="1"/>
  <c r="P341" i="103" s="1"/>
  <c r="Q341" i="103" s="1"/>
  <c r="R341" i="103" s="1"/>
  <c r="S341" i="103" s="1"/>
  <c r="T341" i="103" s="1"/>
  <c r="U341" i="103" s="1"/>
  <c r="V341" i="103" s="1"/>
  <c r="W341" i="103" s="1"/>
  <c r="M342" i="103"/>
  <c r="M343" i="103"/>
  <c r="N343" i="103" s="1"/>
  <c r="O343" i="103" s="1"/>
  <c r="P343" i="103" s="1"/>
  <c r="Q343" i="103" s="1"/>
  <c r="R343" i="103" s="1"/>
  <c r="S343" i="103" s="1"/>
  <c r="T343" i="103" s="1"/>
  <c r="U343" i="103" s="1"/>
  <c r="V343" i="103" s="1"/>
  <c r="W343" i="103" s="1"/>
  <c r="M344" i="103"/>
  <c r="N344" i="103" s="1"/>
  <c r="O344" i="103" s="1"/>
  <c r="P344" i="103" s="1"/>
  <c r="Q344" i="103" s="1"/>
  <c r="R344" i="103" s="1"/>
  <c r="S344" i="103" s="1"/>
  <c r="T344" i="103" s="1"/>
  <c r="U344" i="103" s="1"/>
  <c r="V344" i="103" s="1"/>
  <c r="W344" i="103" s="1"/>
  <c r="M345" i="103"/>
  <c r="N345" i="103" s="1"/>
  <c r="O345" i="103" s="1"/>
  <c r="P345" i="103" s="1"/>
  <c r="Q345" i="103" s="1"/>
  <c r="R345" i="103" s="1"/>
  <c r="S345" i="103" s="1"/>
  <c r="T345" i="103" s="1"/>
  <c r="U345" i="103" s="1"/>
  <c r="V345" i="103" s="1"/>
  <c r="W345" i="103" s="1"/>
  <c r="M346" i="103"/>
  <c r="N346" i="103" s="1"/>
  <c r="O346" i="103" s="1"/>
  <c r="P346" i="103" s="1"/>
  <c r="Q346" i="103" s="1"/>
  <c r="R346" i="103" s="1"/>
  <c r="S346" i="103" s="1"/>
  <c r="T346" i="103" s="1"/>
  <c r="U346" i="103" s="1"/>
  <c r="V346" i="103" s="1"/>
  <c r="W346" i="103" s="1"/>
  <c r="M347" i="103"/>
  <c r="N347" i="103" s="1"/>
  <c r="O347" i="103" s="1"/>
  <c r="P347" i="103" s="1"/>
  <c r="Q347" i="103" s="1"/>
  <c r="R347" i="103" s="1"/>
  <c r="S347" i="103" s="1"/>
  <c r="T347" i="103" s="1"/>
  <c r="U347" i="103" s="1"/>
  <c r="V347" i="103" s="1"/>
  <c r="W347" i="103" s="1"/>
  <c r="M348" i="103"/>
  <c r="N348" i="103" s="1"/>
  <c r="O348" i="103" s="1"/>
  <c r="P348" i="103" s="1"/>
  <c r="Q348" i="103" s="1"/>
  <c r="R348" i="103" s="1"/>
  <c r="S348" i="103" s="1"/>
  <c r="T348" i="103" s="1"/>
  <c r="U348" i="103" s="1"/>
  <c r="V348" i="103" s="1"/>
  <c r="W348" i="103" s="1"/>
  <c r="M349" i="103"/>
  <c r="N349" i="103" s="1"/>
  <c r="O349" i="103" s="1"/>
  <c r="P349" i="103" s="1"/>
  <c r="Q349" i="103" s="1"/>
  <c r="R349" i="103" s="1"/>
  <c r="S349" i="103" s="1"/>
  <c r="T349" i="103" s="1"/>
  <c r="U349" i="103" s="1"/>
  <c r="V349" i="103" s="1"/>
  <c r="W349" i="103" s="1"/>
  <c r="M350" i="103"/>
  <c r="N350" i="103" s="1"/>
  <c r="O350" i="103" s="1"/>
  <c r="P350" i="103" s="1"/>
  <c r="Q350" i="103" s="1"/>
  <c r="R350" i="103" s="1"/>
  <c r="S350" i="103" s="1"/>
  <c r="T350" i="103" s="1"/>
  <c r="U350" i="103" s="1"/>
  <c r="V350" i="103" s="1"/>
  <c r="W350" i="103" s="1"/>
  <c r="M351" i="103"/>
  <c r="N351" i="103" s="1"/>
  <c r="O351" i="103" s="1"/>
  <c r="P351" i="103" s="1"/>
  <c r="Q351" i="103" s="1"/>
  <c r="R351" i="103" s="1"/>
  <c r="S351" i="103" s="1"/>
  <c r="T351" i="103" s="1"/>
  <c r="U351" i="103" s="1"/>
  <c r="V351" i="103" s="1"/>
  <c r="W351" i="103" s="1"/>
  <c r="M352" i="103"/>
  <c r="N352" i="103" s="1"/>
  <c r="O352" i="103" s="1"/>
  <c r="P352" i="103" s="1"/>
  <c r="Q352" i="103" s="1"/>
  <c r="R352" i="103" s="1"/>
  <c r="S352" i="103" s="1"/>
  <c r="T352" i="103" s="1"/>
  <c r="U352" i="103" s="1"/>
  <c r="V352" i="103" s="1"/>
  <c r="W352" i="103" s="1"/>
  <c r="M353" i="103"/>
  <c r="N353" i="103" s="1"/>
  <c r="O353" i="103" s="1"/>
  <c r="P353" i="103" s="1"/>
  <c r="Q353" i="103" s="1"/>
  <c r="R353" i="103" s="1"/>
  <c r="S353" i="103" s="1"/>
  <c r="T353" i="103" s="1"/>
  <c r="U353" i="103" s="1"/>
  <c r="V353" i="103" s="1"/>
  <c r="W353" i="103" s="1"/>
  <c r="M354" i="103"/>
  <c r="N354" i="103" s="1"/>
  <c r="O354" i="103" s="1"/>
  <c r="P354" i="103" s="1"/>
  <c r="Q354" i="103" s="1"/>
  <c r="R354" i="103" s="1"/>
  <c r="S354" i="103" s="1"/>
  <c r="T354" i="103" s="1"/>
  <c r="U354" i="103" s="1"/>
  <c r="V354" i="103" s="1"/>
  <c r="W354" i="103" s="1"/>
  <c r="M355" i="103"/>
  <c r="N355" i="103" s="1"/>
  <c r="O355" i="103" s="1"/>
  <c r="P355" i="103" s="1"/>
  <c r="Q355" i="103" s="1"/>
  <c r="R355" i="103" s="1"/>
  <c r="S355" i="103" s="1"/>
  <c r="T355" i="103" s="1"/>
  <c r="U355" i="103" s="1"/>
  <c r="V355" i="103" s="1"/>
  <c r="W355" i="103" s="1"/>
  <c r="M356" i="103"/>
  <c r="M357" i="103"/>
  <c r="M358" i="103"/>
  <c r="N358" i="103" s="1"/>
  <c r="O358" i="103" s="1"/>
  <c r="P358" i="103" s="1"/>
  <c r="Q358" i="103" s="1"/>
  <c r="R358" i="103" s="1"/>
  <c r="S358" i="103" s="1"/>
  <c r="T358" i="103" s="1"/>
  <c r="U358" i="103" s="1"/>
  <c r="V358" i="103" s="1"/>
  <c r="W358" i="103" s="1"/>
  <c r="M359" i="103"/>
  <c r="N359" i="103" s="1"/>
  <c r="O359" i="103" s="1"/>
  <c r="P359" i="103" s="1"/>
  <c r="Q359" i="103" s="1"/>
  <c r="R359" i="103" s="1"/>
  <c r="S359" i="103" s="1"/>
  <c r="T359" i="103" s="1"/>
  <c r="U359" i="103" s="1"/>
  <c r="V359" i="103" s="1"/>
  <c r="W359" i="103" s="1"/>
  <c r="M360" i="103"/>
  <c r="N360" i="103" s="1"/>
  <c r="M361" i="103"/>
  <c r="N361" i="103" s="1"/>
  <c r="O361" i="103" s="1"/>
  <c r="P361" i="103" s="1"/>
  <c r="Q361" i="103" s="1"/>
  <c r="R361" i="103" s="1"/>
  <c r="S361" i="103" s="1"/>
  <c r="T361" i="103" s="1"/>
  <c r="U361" i="103" s="1"/>
  <c r="V361" i="103" s="1"/>
  <c r="W361" i="103" s="1"/>
  <c r="M362" i="103"/>
  <c r="M363" i="103"/>
  <c r="M364" i="103"/>
  <c r="N364" i="103" s="1"/>
  <c r="O364" i="103" s="1"/>
  <c r="P364" i="103" s="1"/>
  <c r="Q364" i="103" s="1"/>
  <c r="R364" i="103" s="1"/>
  <c r="S364" i="103" s="1"/>
  <c r="T364" i="103" s="1"/>
  <c r="U364" i="103" s="1"/>
  <c r="V364" i="103" s="1"/>
  <c r="W364" i="103" s="1"/>
  <c r="M365" i="103"/>
  <c r="N365" i="103" s="1"/>
  <c r="O365" i="103" s="1"/>
  <c r="P365" i="103" s="1"/>
  <c r="Q365" i="103" s="1"/>
  <c r="R365" i="103" s="1"/>
  <c r="S365" i="103" s="1"/>
  <c r="T365" i="103" s="1"/>
  <c r="U365" i="103" s="1"/>
  <c r="V365" i="103" s="1"/>
  <c r="W365" i="103" s="1"/>
  <c r="M366" i="103"/>
  <c r="N366" i="103" s="1"/>
  <c r="O366" i="103" s="1"/>
  <c r="P366" i="103" s="1"/>
  <c r="Q366" i="103" s="1"/>
  <c r="R366" i="103" s="1"/>
  <c r="S366" i="103" s="1"/>
  <c r="T366" i="103" s="1"/>
  <c r="U366" i="103" s="1"/>
  <c r="V366" i="103" s="1"/>
  <c r="W366" i="103" s="1"/>
  <c r="M367" i="103"/>
  <c r="N367" i="103" s="1"/>
  <c r="O367" i="103" s="1"/>
  <c r="P367" i="103" s="1"/>
  <c r="Q367" i="103" s="1"/>
  <c r="R367" i="103" s="1"/>
  <c r="S367" i="103" s="1"/>
  <c r="T367" i="103" s="1"/>
  <c r="U367" i="103" s="1"/>
  <c r="V367" i="103" s="1"/>
  <c r="W367" i="103" s="1"/>
  <c r="M368" i="103"/>
  <c r="N368" i="103" s="1"/>
  <c r="O368" i="103" s="1"/>
  <c r="M369" i="103"/>
  <c r="N369" i="103" s="1"/>
  <c r="O369" i="103" s="1"/>
  <c r="P369" i="103" s="1"/>
  <c r="Q369" i="103" s="1"/>
  <c r="R369" i="103" s="1"/>
  <c r="S369" i="103" s="1"/>
  <c r="T369" i="103" s="1"/>
  <c r="U369" i="103" s="1"/>
  <c r="V369" i="103" s="1"/>
  <c r="W369" i="103" s="1"/>
  <c r="M370" i="103"/>
  <c r="N370" i="103" s="1"/>
  <c r="O370" i="103" s="1"/>
  <c r="P370" i="103" s="1"/>
  <c r="Q370" i="103" s="1"/>
  <c r="R370" i="103" s="1"/>
  <c r="S370" i="103" s="1"/>
  <c r="T370" i="103" s="1"/>
  <c r="U370" i="103" s="1"/>
  <c r="V370" i="103" s="1"/>
  <c r="W370" i="103" s="1"/>
  <c r="M371" i="103"/>
  <c r="N371" i="103" s="1"/>
  <c r="O371" i="103" s="1"/>
  <c r="P371" i="103" s="1"/>
  <c r="Q371" i="103" s="1"/>
  <c r="R371" i="103" s="1"/>
  <c r="S371" i="103" s="1"/>
  <c r="T371" i="103" s="1"/>
  <c r="U371" i="103" s="1"/>
  <c r="V371" i="103" s="1"/>
  <c r="W371" i="103" s="1"/>
  <c r="M372" i="103"/>
  <c r="N372" i="103" s="1"/>
  <c r="O372" i="103" s="1"/>
  <c r="P372" i="103" s="1"/>
  <c r="Q372" i="103" s="1"/>
  <c r="R372" i="103" s="1"/>
  <c r="S372" i="103" s="1"/>
  <c r="T372" i="103" s="1"/>
  <c r="U372" i="103" s="1"/>
  <c r="V372" i="103" s="1"/>
  <c r="W372" i="103" s="1"/>
  <c r="M373" i="103"/>
  <c r="N373" i="103" s="1"/>
  <c r="M374" i="103"/>
  <c r="N374" i="103" s="1"/>
  <c r="O374" i="103" s="1"/>
  <c r="P374" i="103" s="1"/>
  <c r="Q374" i="103" s="1"/>
  <c r="R374" i="103" s="1"/>
  <c r="S374" i="103" s="1"/>
  <c r="T374" i="103" s="1"/>
  <c r="U374" i="103" s="1"/>
  <c r="V374" i="103" s="1"/>
  <c r="W374" i="103" s="1"/>
  <c r="M375" i="103"/>
  <c r="N375" i="103" s="1"/>
  <c r="O375" i="103" s="1"/>
  <c r="P375" i="103" s="1"/>
  <c r="Q375" i="103" s="1"/>
  <c r="R375" i="103" s="1"/>
  <c r="S375" i="103" s="1"/>
  <c r="T375" i="103" s="1"/>
  <c r="U375" i="103" s="1"/>
  <c r="V375" i="103" s="1"/>
  <c r="W375" i="103" s="1"/>
  <c r="M376" i="103"/>
  <c r="N376" i="103" s="1"/>
  <c r="O376" i="103" s="1"/>
  <c r="P376" i="103" s="1"/>
  <c r="Q376" i="103" s="1"/>
  <c r="R376" i="103" s="1"/>
  <c r="S376" i="103" s="1"/>
  <c r="T376" i="103" s="1"/>
  <c r="U376" i="103" s="1"/>
  <c r="V376" i="103" s="1"/>
  <c r="W376" i="103" s="1"/>
  <c r="M377" i="103"/>
  <c r="N377" i="103" s="1"/>
  <c r="M378" i="103"/>
  <c r="N378" i="103" s="1"/>
  <c r="M379" i="103"/>
  <c r="N379" i="103" s="1"/>
  <c r="O379" i="103" s="1"/>
  <c r="P379" i="103" s="1"/>
  <c r="Q379" i="103" s="1"/>
  <c r="R379" i="103" s="1"/>
  <c r="S379" i="103" s="1"/>
  <c r="T379" i="103" s="1"/>
  <c r="U379" i="103" s="1"/>
  <c r="V379" i="103" s="1"/>
  <c r="W379" i="103" s="1"/>
  <c r="M380" i="103"/>
  <c r="M381" i="103"/>
  <c r="N381" i="103" s="1"/>
  <c r="O381" i="103" s="1"/>
  <c r="P381" i="103" s="1"/>
  <c r="Q381" i="103" s="1"/>
  <c r="R381" i="103" s="1"/>
  <c r="S381" i="103" s="1"/>
  <c r="T381" i="103" s="1"/>
  <c r="U381" i="103" s="1"/>
  <c r="M382" i="103"/>
  <c r="M383" i="103"/>
  <c r="N383" i="103" s="1"/>
  <c r="O383" i="103" s="1"/>
  <c r="P383" i="103" s="1"/>
  <c r="Q383" i="103" s="1"/>
  <c r="R383" i="103" s="1"/>
  <c r="S383" i="103" s="1"/>
  <c r="T383" i="103" s="1"/>
  <c r="U383" i="103" s="1"/>
  <c r="V383" i="103" s="1"/>
  <c r="W383" i="103" s="1"/>
  <c r="M384" i="103"/>
  <c r="N384" i="103" s="1"/>
  <c r="O384" i="103" s="1"/>
  <c r="P384" i="103" s="1"/>
  <c r="Q384" i="103" s="1"/>
  <c r="R384" i="103" s="1"/>
  <c r="S384" i="103" s="1"/>
  <c r="T384" i="103" s="1"/>
  <c r="M385" i="103"/>
  <c r="N385" i="103" s="1"/>
  <c r="O385" i="103" s="1"/>
  <c r="P385" i="103" s="1"/>
  <c r="Q385" i="103" s="1"/>
  <c r="R385" i="103" s="1"/>
  <c r="S385" i="103" s="1"/>
  <c r="T385" i="103" s="1"/>
  <c r="U385" i="103" s="1"/>
  <c r="V385" i="103" s="1"/>
  <c r="W385" i="103" s="1"/>
  <c r="M386" i="103"/>
  <c r="N386" i="103" s="1"/>
  <c r="O386" i="103" s="1"/>
  <c r="P386" i="103" s="1"/>
  <c r="Q386" i="103" s="1"/>
  <c r="R386" i="103" s="1"/>
  <c r="S386" i="103" s="1"/>
  <c r="T386" i="103" s="1"/>
  <c r="U386" i="103" s="1"/>
  <c r="V386" i="103" s="1"/>
  <c r="W386" i="103" s="1"/>
  <c r="M387" i="103"/>
  <c r="N387" i="103" s="1"/>
  <c r="O387" i="103" s="1"/>
  <c r="P387" i="103" s="1"/>
  <c r="Q387" i="103" s="1"/>
  <c r="R387" i="103" s="1"/>
  <c r="S387" i="103" s="1"/>
  <c r="T387" i="103" s="1"/>
  <c r="U387" i="103" s="1"/>
  <c r="V387" i="103" s="1"/>
  <c r="W387" i="103" s="1"/>
  <c r="M388" i="103"/>
  <c r="N388" i="103" s="1"/>
  <c r="O388" i="103" s="1"/>
  <c r="M389" i="103"/>
  <c r="M390" i="103"/>
  <c r="N390" i="103" s="1"/>
  <c r="O390" i="103" s="1"/>
  <c r="P390" i="103" s="1"/>
  <c r="Q390" i="103" s="1"/>
  <c r="R390" i="103" s="1"/>
  <c r="S390" i="103" s="1"/>
  <c r="T390" i="103" s="1"/>
  <c r="U390" i="103" s="1"/>
  <c r="V390" i="103" s="1"/>
  <c r="W390" i="103" s="1"/>
  <c r="M391" i="103"/>
  <c r="N391" i="103" s="1"/>
  <c r="O391" i="103" s="1"/>
  <c r="P391" i="103" s="1"/>
  <c r="Q391" i="103" s="1"/>
  <c r="R391" i="103" s="1"/>
  <c r="S391" i="103" s="1"/>
  <c r="T391" i="103" s="1"/>
  <c r="U391" i="103" s="1"/>
  <c r="V391" i="103" s="1"/>
  <c r="W391" i="103" s="1"/>
  <c r="M392" i="103"/>
  <c r="N392" i="103" s="1"/>
  <c r="O392" i="103" s="1"/>
  <c r="P392" i="103" s="1"/>
  <c r="Q392" i="103" s="1"/>
  <c r="R392" i="103" s="1"/>
  <c r="S392" i="103" s="1"/>
  <c r="T392" i="103" s="1"/>
  <c r="U392" i="103" s="1"/>
  <c r="V392" i="103" s="1"/>
  <c r="W392" i="103" s="1"/>
  <c r="M393" i="103"/>
  <c r="N393" i="103" s="1"/>
  <c r="O393" i="103" s="1"/>
  <c r="P393" i="103" s="1"/>
  <c r="M394" i="103"/>
  <c r="N394" i="103" s="1"/>
  <c r="O394" i="103" s="1"/>
  <c r="P394" i="103" s="1"/>
  <c r="Q394" i="103" s="1"/>
  <c r="R394" i="103" s="1"/>
  <c r="S394" i="103" s="1"/>
  <c r="T394" i="103" s="1"/>
  <c r="U394" i="103" s="1"/>
  <c r="V394" i="103" s="1"/>
  <c r="W394" i="103" s="1"/>
  <c r="M395" i="103"/>
  <c r="N395" i="103" s="1"/>
  <c r="O395" i="103" s="1"/>
  <c r="P395" i="103" s="1"/>
  <c r="Q395" i="103" s="1"/>
  <c r="R395" i="103" s="1"/>
  <c r="S395" i="103" s="1"/>
  <c r="T395" i="103" s="1"/>
  <c r="U395" i="103" s="1"/>
  <c r="V395" i="103" s="1"/>
  <c r="W395" i="103" s="1"/>
  <c r="M396" i="103"/>
  <c r="M397" i="103"/>
  <c r="M398" i="103"/>
  <c r="N398" i="103" s="1"/>
  <c r="O398" i="103" s="1"/>
  <c r="P398" i="103" s="1"/>
  <c r="Q398" i="103" s="1"/>
  <c r="R398" i="103" s="1"/>
  <c r="S398" i="103" s="1"/>
  <c r="T398" i="103" s="1"/>
  <c r="U398" i="103" s="1"/>
  <c r="V398" i="103" s="1"/>
  <c r="W398" i="103" s="1"/>
  <c r="M399" i="103"/>
  <c r="N399" i="103" s="1"/>
  <c r="O399" i="103" s="1"/>
  <c r="P399" i="103" s="1"/>
  <c r="Q399" i="103" s="1"/>
  <c r="R399" i="103" s="1"/>
  <c r="S399" i="103" s="1"/>
  <c r="T399" i="103" s="1"/>
  <c r="U399" i="103" s="1"/>
  <c r="V399" i="103" s="1"/>
  <c r="W399" i="103" s="1"/>
  <c r="M400" i="103"/>
  <c r="N400" i="103" s="1"/>
  <c r="O400" i="103" s="1"/>
  <c r="P400" i="103" s="1"/>
  <c r="Q400" i="103" s="1"/>
  <c r="R400" i="103" s="1"/>
  <c r="S400" i="103" s="1"/>
  <c r="T400" i="103" s="1"/>
  <c r="U400" i="103" s="1"/>
  <c r="V400" i="103" s="1"/>
  <c r="W400" i="103" s="1"/>
  <c r="M401" i="103"/>
  <c r="N401" i="103" s="1"/>
  <c r="O401" i="103" s="1"/>
  <c r="P401" i="103" s="1"/>
  <c r="Q401" i="103" s="1"/>
  <c r="R401" i="103" s="1"/>
  <c r="S401" i="103" s="1"/>
  <c r="M402" i="103"/>
  <c r="M403" i="103"/>
  <c r="N403" i="103" s="1"/>
  <c r="M404" i="103"/>
  <c r="N404" i="103" s="1"/>
  <c r="O404" i="103" s="1"/>
  <c r="P404" i="103" s="1"/>
  <c r="Q404" i="103" s="1"/>
  <c r="M405" i="103"/>
  <c r="N405" i="103" s="1"/>
  <c r="O405" i="103" s="1"/>
  <c r="P405" i="103" s="1"/>
  <c r="Q405" i="103" s="1"/>
  <c r="R405" i="103" s="1"/>
  <c r="S405" i="103" s="1"/>
  <c r="M406" i="103"/>
  <c r="M407" i="103"/>
  <c r="N407" i="103" s="1"/>
  <c r="O407" i="103" s="1"/>
  <c r="P407" i="103" s="1"/>
  <c r="Q407" i="103" s="1"/>
  <c r="R407" i="103" s="1"/>
  <c r="S407" i="103" s="1"/>
  <c r="T407" i="103" s="1"/>
  <c r="U407" i="103" s="1"/>
  <c r="V407" i="103" s="1"/>
  <c r="W407" i="103" s="1"/>
  <c r="M408" i="103"/>
  <c r="N408" i="103" s="1"/>
  <c r="O408" i="103" s="1"/>
  <c r="P408" i="103" s="1"/>
  <c r="Q408" i="103" s="1"/>
  <c r="R408" i="103" s="1"/>
  <c r="S408" i="103" s="1"/>
  <c r="T408" i="103" s="1"/>
  <c r="U408" i="103" s="1"/>
  <c r="V408" i="103" s="1"/>
  <c r="W408" i="103" s="1"/>
  <c r="M409" i="103"/>
  <c r="N409" i="103" s="1"/>
  <c r="O409" i="103" s="1"/>
  <c r="P409" i="103" s="1"/>
  <c r="Q409" i="103" s="1"/>
  <c r="R409" i="103" s="1"/>
  <c r="S409" i="103" s="1"/>
  <c r="T409" i="103" s="1"/>
  <c r="U409" i="103" s="1"/>
  <c r="V409" i="103" s="1"/>
  <c r="W409" i="103" s="1"/>
  <c r="M410" i="103"/>
  <c r="N410" i="103" s="1"/>
  <c r="O410" i="103" s="1"/>
  <c r="P410" i="103" s="1"/>
  <c r="Q410" i="103" s="1"/>
  <c r="R410" i="103" s="1"/>
  <c r="S410" i="103" s="1"/>
  <c r="T410" i="103" s="1"/>
  <c r="U410" i="103" s="1"/>
  <c r="V410" i="103" s="1"/>
  <c r="W410" i="103" s="1"/>
  <c r="M411" i="103"/>
  <c r="N411" i="103" s="1"/>
  <c r="O411" i="103" s="1"/>
  <c r="P411" i="103" s="1"/>
  <c r="Q411" i="103" s="1"/>
  <c r="R411" i="103" s="1"/>
  <c r="S411" i="103" s="1"/>
  <c r="T411" i="103" s="1"/>
  <c r="U411" i="103" s="1"/>
  <c r="V411" i="103" s="1"/>
  <c r="W411" i="103" s="1"/>
  <c r="M412" i="103"/>
  <c r="N412" i="103" s="1"/>
  <c r="O412" i="103" s="1"/>
  <c r="P412" i="103" s="1"/>
  <c r="Q412" i="103" s="1"/>
  <c r="R412" i="103" s="1"/>
  <c r="S412" i="103" s="1"/>
  <c r="T412" i="103" s="1"/>
  <c r="U412" i="103" s="1"/>
  <c r="V412" i="103" s="1"/>
  <c r="W412" i="103" s="1"/>
  <c r="M413" i="103"/>
  <c r="N413" i="103" s="1"/>
  <c r="O413" i="103" s="1"/>
  <c r="P413" i="103" s="1"/>
  <c r="Q413" i="103" s="1"/>
  <c r="R413" i="103" s="1"/>
  <c r="S413" i="103" s="1"/>
  <c r="T413" i="103" s="1"/>
  <c r="U413" i="103" s="1"/>
  <c r="V413" i="103" s="1"/>
  <c r="W413" i="103" s="1"/>
  <c r="M414" i="103"/>
  <c r="N414" i="103" s="1"/>
  <c r="O414" i="103" s="1"/>
  <c r="P414" i="103" s="1"/>
  <c r="Q414" i="103" s="1"/>
  <c r="R414" i="103" s="1"/>
  <c r="S414" i="103" s="1"/>
  <c r="T414" i="103" s="1"/>
  <c r="U414" i="103" s="1"/>
  <c r="V414" i="103" s="1"/>
  <c r="W414" i="103" s="1"/>
  <c r="M415" i="103"/>
  <c r="M416" i="103"/>
  <c r="M417" i="103"/>
  <c r="N417" i="103" s="1"/>
  <c r="O417" i="103" s="1"/>
  <c r="P417" i="103" s="1"/>
  <c r="Q417" i="103" s="1"/>
  <c r="R417" i="103" s="1"/>
  <c r="S417" i="103" s="1"/>
  <c r="T417" i="103" s="1"/>
  <c r="U417" i="103" s="1"/>
  <c r="V417" i="103" s="1"/>
  <c r="W417" i="103" s="1"/>
  <c r="M418" i="103"/>
  <c r="N418" i="103" s="1"/>
  <c r="O418" i="103" s="1"/>
  <c r="P418" i="103" s="1"/>
  <c r="Q418" i="103" s="1"/>
  <c r="R418" i="103" s="1"/>
  <c r="S418" i="103" s="1"/>
  <c r="T418" i="103" s="1"/>
  <c r="U418" i="103" s="1"/>
  <c r="V418" i="103" s="1"/>
  <c r="W418" i="103" s="1"/>
  <c r="M419" i="103"/>
  <c r="M420" i="103"/>
  <c r="N420" i="103" s="1"/>
  <c r="O420" i="103" s="1"/>
  <c r="P420" i="103" s="1"/>
  <c r="Q420" i="103" s="1"/>
  <c r="R420" i="103" s="1"/>
  <c r="S420" i="103" s="1"/>
  <c r="T420" i="103" s="1"/>
  <c r="U420" i="103" s="1"/>
  <c r="V420" i="103" s="1"/>
  <c r="W420" i="103" s="1"/>
  <c r="M421" i="103"/>
  <c r="N421" i="103" s="1"/>
  <c r="O421" i="103" s="1"/>
  <c r="P421" i="103" s="1"/>
  <c r="M422" i="103"/>
  <c r="M423" i="103"/>
  <c r="M424" i="103"/>
  <c r="N424" i="103" s="1"/>
  <c r="O424" i="103" s="1"/>
  <c r="P424" i="103" s="1"/>
  <c r="Q424" i="103" s="1"/>
  <c r="R424" i="103" s="1"/>
  <c r="S424" i="103" s="1"/>
  <c r="T424" i="103" s="1"/>
  <c r="U424" i="103" s="1"/>
  <c r="V424" i="103" s="1"/>
  <c r="W424" i="103" s="1"/>
  <c r="M425" i="103"/>
  <c r="N425" i="103" s="1"/>
  <c r="O425" i="103" s="1"/>
  <c r="P425" i="103" s="1"/>
  <c r="Q425" i="103" s="1"/>
  <c r="R425" i="103" s="1"/>
  <c r="S425" i="103" s="1"/>
  <c r="T425" i="103" s="1"/>
  <c r="U425" i="103" s="1"/>
  <c r="V425" i="103" s="1"/>
  <c r="W425" i="103" s="1"/>
  <c r="M426" i="103"/>
  <c r="N426" i="103" s="1"/>
  <c r="O426" i="103" s="1"/>
  <c r="P426" i="103" s="1"/>
  <c r="Q426" i="103" s="1"/>
  <c r="R426" i="103" s="1"/>
  <c r="S426" i="103" s="1"/>
  <c r="T426" i="103" s="1"/>
  <c r="U426" i="103" s="1"/>
  <c r="V426" i="103" s="1"/>
  <c r="W426" i="103" s="1"/>
  <c r="M427" i="103"/>
  <c r="N427" i="103" s="1"/>
  <c r="O427" i="103" s="1"/>
  <c r="P427" i="103" s="1"/>
  <c r="Q427" i="103" s="1"/>
  <c r="R427" i="103" s="1"/>
  <c r="S427" i="103" s="1"/>
  <c r="T427" i="103" s="1"/>
  <c r="U427" i="103" s="1"/>
  <c r="V427" i="103" s="1"/>
  <c r="W427" i="103" s="1"/>
  <c r="M428" i="103"/>
  <c r="N428" i="103" s="1"/>
  <c r="O428" i="103" s="1"/>
  <c r="P428" i="103" s="1"/>
  <c r="Q428" i="103" s="1"/>
  <c r="R428" i="103" s="1"/>
  <c r="S428" i="103" s="1"/>
  <c r="T428" i="103" s="1"/>
  <c r="U428" i="103" s="1"/>
  <c r="V428" i="103" s="1"/>
  <c r="W428" i="103" s="1"/>
  <c r="M429" i="103"/>
  <c r="N429" i="103" s="1"/>
  <c r="O429" i="103" s="1"/>
  <c r="P429" i="103" s="1"/>
  <c r="Q429" i="103" s="1"/>
  <c r="R429" i="103" s="1"/>
  <c r="S429" i="103" s="1"/>
  <c r="T429" i="103" s="1"/>
  <c r="U429" i="103" s="1"/>
  <c r="V429" i="103" s="1"/>
  <c r="W429" i="103" s="1"/>
  <c r="M430" i="103"/>
  <c r="N430" i="103" s="1"/>
  <c r="O430" i="103" s="1"/>
  <c r="P430" i="103" s="1"/>
  <c r="Q430" i="103" s="1"/>
  <c r="R430" i="103" s="1"/>
  <c r="S430" i="103" s="1"/>
  <c r="T430" i="103" s="1"/>
  <c r="U430" i="103" s="1"/>
  <c r="V430" i="103" s="1"/>
  <c r="W430" i="103" s="1"/>
  <c r="M431" i="103"/>
  <c r="N431" i="103" s="1"/>
  <c r="O431" i="103" s="1"/>
  <c r="P431" i="103" s="1"/>
  <c r="Q431" i="103" s="1"/>
  <c r="R431" i="103" s="1"/>
  <c r="S431" i="103" s="1"/>
  <c r="T431" i="103" s="1"/>
  <c r="U431" i="103" s="1"/>
  <c r="V431" i="103" s="1"/>
  <c r="W431" i="103" s="1"/>
  <c r="M432" i="103"/>
  <c r="N432" i="103" s="1"/>
  <c r="O432" i="103" s="1"/>
  <c r="P432" i="103" s="1"/>
  <c r="Q432" i="103" s="1"/>
  <c r="R432" i="103" s="1"/>
  <c r="S432" i="103" s="1"/>
  <c r="T432" i="103" s="1"/>
  <c r="U432" i="103" s="1"/>
  <c r="V432" i="103" s="1"/>
  <c r="W432" i="103" s="1"/>
  <c r="M433" i="103"/>
  <c r="N433" i="103" s="1"/>
  <c r="O433" i="103" s="1"/>
  <c r="P433" i="103" s="1"/>
  <c r="Q433" i="103" s="1"/>
  <c r="R433" i="103" s="1"/>
  <c r="S433" i="103" s="1"/>
  <c r="T433" i="103" s="1"/>
  <c r="U433" i="103" s="1"/>
  <c r="V433" i="103" s="1"/>
  <c r="W433" i="103" s="1"/>
  <c r="M434" i="103"/>
  <c r="N434" i="103" s="1"/>
  <c r="O434" i="103" s="1"/>
  <c r="P434" i="103" s="1"/>
  <c r="Q434" i="103" s="1"/>
  <c r="R434" i="103" s="1"/>
  <c r="S434" i="103" s="1"/>
  <c r="T434" i="103" s="1"/>
  <c r="U434" i="103" s="1"/>
  <c r="V434" i="103" s="1"/>
  <c r="W434" i="103" s="1"/>
  <c r="M435" i="103"/>
  <c r="N435" i="103" s="1"/>
  <c r="O435" i="103" s="1"/>
  <c r="P435" i="103" s="1"/>
  <c r="Q435" i="103" s="1"/>
  <c r="R435" i="103" s="1"/>
  <c r="S435" i="103" s="1"/>
  <c r="T435" i="103" s="1"/>
  <c r="U435" i="103" s="1"/>
  <c r="V435" i="103" s="1"/>
  <c r="W435" i="103" s="1"/>
  <c r="M436" i="103"/>
  <c r="M437" i="103"/>
  <c r="N437" i="103" s="1"/>
  <c r="O437" i="103" s="1"/>
  <c r="P437" i="103" s="1"/>
  <c r="Q437" i="103" s="1"/>
  <c r="M438" i="103"/>
  <c r="N438" i="103" s="1"/>
  <c r="O438" i="103" s="1"/>
  <c r="P438" i="103" s="1"/>
  <c r="Q438" i="103" s="1"/>
  <c r="R438" i="103" s="1"/>
  <c r="S438" i="103" s="1"/>
  <c r="T438" i="103" s="1"/>
  <c r="U438" i="103" s="1"/>
  <c r="V438" i="103" s="1"/>
  <c r="W438" i="103" s="1"/>
  <c r="M439" i="103"/>
  <c r="M440" i="103"/>
  <c r="N440" i="103" s="1"/>
  <c r="O440" i="103" s="1"/>
  <c r="P440" i="103" s="1"/>
  <c r="Q440" i="103" s="1"/>
  <c r="R440" i="103" s="1"/>
  <c r="S440" i="103" s="1"/>
  <c r="T440" i="103" s="1"/>
  <c r="U440" i="103" s="1"/>
  <c r="V440" i="103" s="1"/>
  <c r="W440" i="103" s="1"/>
  <c r="M441" i="103"/>
  <c r="M442" i="103"/>
  <c r="M443" i="103"/>
  <c r="N443" i="103" s="1"/>
  <c r="O443" i="103" s="1"/>
  <c r="P443" i="103" s="1"/>
  <c r="Q443" i="103" s="1"/>
  <c r="R443" i="103" s="1"/>
  <c r="S443" i="103" s="1"/>
  <c r="T443" i="103" s="1"/>
  <c r="U443" i="103" s="1"/>
  <c r="V443" i="103" s="1"/>
  <c r="W443" i="103" s="1"/>
  <c r="M444" i="103"/>
  <c r="N444" i="103" s="1"/>
  <c r="O444" i="103" s="1"/>
  <c r="P444" i="103" s="1"/>
  <c r="Q444" i="103" s="1"/>
  <c r="R444" i="103" s="1"/>
  <c r="S444" i="103" s="1"/>
  <c r="T444" i="103" s="1"/>
  <c r="U444" i="103" s="1"/>
  <c r="V444" i="103" s="1"/>
  <c r="W444" i="103" s="1"/>
  <c r="M445" i="103"/>
  <c r="N445" i="103" s="1"/>
  <c r="O445" i="103" s="1"/>
  <c r="P445" i="103" s="1"/>
  <c r="Q445" i="103" s="1"/>
  <c r="R445" i="103" s="1"/>
  <c r="S445" i="103" s="1"/>
  <c r="T445" i="103" s="1"/>
  <c r="U445" i="103" s="1"/>
  <c r="V445" i="103" s="1"/>
  <c r="W445" i="103" s="1"/>
  <c r="M446" i="103"/>
  <c r="N446" i="103" s="1"/>
  <c r="O446" i="103" s="1"/>
  <c r="P446" i="103" s="1"/>
  <c r="Q446" i="103" s="1"/>
  <c r="R446" i="103" s="1"/>
  <c r="S446" i="103" s="1"/>
  <c r="T446" i="103" s="1"/>
  <c r="U446" i="103" s="1"/>
  <c r="V446" i="103" s="1"/>
  <c r="W446" i="103" s="1"/>
  <c r="M447" i="103"/>
  <c r="N447" i="103" s="1"/>
  <c r="O447" i="103" s="1"/>
  <c r="P447" i="103" s="1"/>
  <c r="Q447" i="103" s="1"/>
  <c r="R447" i="103" s="1"/>
  <c r="S447" i="103" s="1"/>
  <c r="T447" i="103" s="1"/>
  <c r="U447" i="103" s="1"/>
  <c r="V447" i="103" s="1"/>
  <c r="W447" i="103" s="1"/>
  <c r="M448" i="103"/>
  <c r="M449" i="103"/>
  <c r="N449" i="103" s="1"/>
  <c r="O449" i="103" s="1"/>
  <c r="P449" i="103" s="1"/>
  <c r="Q449" i="103" s="1"/>
  <c r="R449" i="103" s="1"/>
  <c r="S449" i="103" s="1"/>
  <c r="T449" i="103" s="1"/>
  <c r="U449" i="103" s="1"/>
  <c r="M450" i="103"/>
  <c r="N450" i="103" s="1"/>
  <c r="O450" i="103" s="1"/>
  <c r="P450" i="103" s="1"/>
  <c r="Q450" i="103" s="1"/>
  <c r="R450" i="103" s="1"/>
  <c r="M451" i="103"/>
  <c r="N451" i="103" s="1"/>
  <c r="O451" i="103" s="1"/>
  <c r="P451" i="103" s="1"/>
  <c r="Q451" i="103" s="1"/>
  <c r="R451" i="103" s="1"/>
  <c r="S451" i="103" s="1"/>
  <c r="T451" i="103" s="1"/>
  <c r="U451" i="103" s="1"/>
  <c r="V451" i="103" s="1"/>
  <c r="W451" i="103" s="1"/>
  <c r="M452" i="103"/>
  <c r="N452" i="103" s="1"/>
  <c r="O452" i="103" s="1"/>
  <c r="P452" i="103" s="1"/>
  <c r="Q452" i="103" s="1"/>
  <c r="R452" i="103" s="1"/>
  <c r="S452" i="103" s="1"/>
  <c r="T452" i="103" s="1"/>
  <c r="U452" i="103" s="1"/>
  <c r="V452" i="103" s="1"/>
  <c r="W452" i="103" s="1"/>
  <c r="M453" i="103"/>
  <c r="N453" i="103" s="1"/>
  <c r="O453" i="103" s="1"/>
  <c r="P453" i="103" s="1"/>
  <c r="Q453" i="103" s="1"/>
  <c r="R453" i="103" s="1"/>
  <c r="S453" i="103" s="1"/>
  <c r="T453" i="103" s="1"/>
  <c r="U453" i="103" s="1"/>
  <c r="V453" i="103" s="1"/>
  <c r="W453" i="103" s="1"/>
  <c r="M454" i="103"/>
  <c r="N454" i="103" s="1"/>
  <c r="O454" i="103" s="1"/>
  <c r="P454" i="103" s="1"/>
  <c r="Q454" i="103" s="1"/>
  <c r="R454" i="103" s="1"/>
  <c r="S454" i="103" s="1"/>
  <c r="T454" i="103" s="1"/>
  <c r="U454" i="103" s="1"/>
  <c r="V454" i="103" s="1"/>
  <c r="W454" i="103" s="1"/>
  <c r="M455" i="103"/>
  <c r="N455" i="103" s="1"/>
  <c r="O455" i="103" s="1"/>
  <c r="P455" i="103" s="1"/>
  <c r="Q455" i="103" s="1"/>
  <c r="R455" i="103" s="1"/>
  <c r="S455" i="103" s="1"/>
  <c r="T455" i="103" s="1"/>
  <c r="U455" i="103" s="1"/>
  <c r="V455" i="103" s="1"/>
  <c r="W455" i="103" s="1"/>
  <c r="M456" i="103"/>
  <c r="N456" i="103" s="1"/>
  <c r="O456" i="103" s="1"/>
  <c r="P456" i="103" s="1"/>
  <c r="Q456" i="103" s="1"/>
  <c r="R456" i="103" s="1"/>
  <c r="S456" i="103" s="1"/>
  <c r="T456" i="103" s="1"/>
  <c r="U456" i="103" s="1"/>
  <c r="V456" i="103" s="1"/>
  <c r="W456" i="103" s="1"/>
  <c r="M457" i="103"/>
  <c r="M458" i="103"/>
  <c r="N458" i="103" s="1"/>
  <c r="O458" i="103" s="1"/>
  <c r="P458" i="103" s="1"/>
  <c r="Q458" i="103" s="1"/>
  <c r="R458" i="103" s="1"/>
  <c r="S458" i="103" s="1"/>
  <c r="T458" i="103" s="1"/>
  <c r="U458" i="103" s="1"/>
  <c r="V458" i="103" s="1"/>
  <c r="W458" i="103" s="1"/>
  <c r="M459" i="103"/>
  <c r="M460" i="103"/>
  <c r="N460" i="103" s="1"/>
  <c r="O460" i="103" s="1"/>
  <c r="P460" i="103" s="1"/>
  <c r="Q460" i="103" s="1"/>
  <c r="R460" i="103" s="1"/>
  <c r="S460" i="103" s="1"/>
  <c r="T460" i="103" s="1"/>
  <c r="U460" i="103" s="1"/>
  <c r="V460" i="103" s="1"/>
  <c r="W460" i="103" s="1"/>
  <c r="M461" i="103"/>
  <c r="N461" i="103" s="1"/>
  <c r="O461" i="103" s="1"/>
  <c r="P461" i="103" s="1"/>
  <c r="Q461" i="103" s="1"/>
  <c r="R461" i="103" s="1"/>
  <c r="S461" i="103" s="1"/>
  <c r="T461" i="103" s="1"/>
  <c r="U461" i="103" s="1"/>
  <c r="V461" i="103" s="1"/>
  <c r="W461" i="103" s="1"/>
  <c r="M462" i="103"/>
  <c r="N462" i="103" s="1"/>
  <c r="O462" i="103" s="1"/>
  <c r="P462" i="103" s="1"/>
  <c r="Q462" i="103" s="1"/>
  <c r="R462" i="103" s="1"/>
  <c r="S462" i="103" s="1"/>
  <c r="T462" i="103" s="1"/>
  <c r="U462" i="103" s="1"/>
  <c r="V462" i="103" s="1"/>
  <c r="W462" i="103" s="1"/>
  <c r="M463" i="103"/>
  <c r="N463" i="103" s="1"/>
  <c r="O463" i="103" s="1"/>
  <c r="P463" i="103" s="1"/>
  <c r="Q463" i="103" s="1"/>
  <c r="R463" i="103" s="1"/>
  <c r="S463" i="103" s="1"/>
  <c r="T463" i="103" s="1"/>
  <c r="U463" i="103" s="1"/>
  <c r="V463" i="103" s="1"/>
  <c r="W463" i="103" s="1"/>
  <c r="M464" i="103"/>
  <c r="N464" i="103" s="1"/>
  <c r="O464" i="103" s="1"/>
  <c r="P464" i="103" s="1"/>
  <c r="Q464" i="103" s="1"/>
  <c r="R464" i="103" s="1"/>
  <c r="S464" i="103" s="1"/>
  <c r="T464" i="103" s="1"/>
  <c r="U464" i="103" s="1"/>
  <c r="V464" i="103" s="1"/>
  <c r="W464" i="103" s="1"/>
  <c r="M465" i="103"/>
  <c r="N465" i="103" s="1"/>
  <c r="O465" i="103" s="1"/>
  <c r="P465" i="103" s="1"/>
  <c r="Q465" i="103" s="1"/>
  <c r="R465" i="103" s="1"/>
  <c r="S465" i="103" s="1"/>
  <c r="T465" i="103" s="1"/>
  <c r="U465" i="103" s="1"/>
  <c r="V465" i="103" s="1"/>
  <c r="W465" i="103" s="1"/>
  <c r="M466" i="103"/>
  <c r="N466" i="103" s="1"/>
  <c r="O466" i="103" s="1"/>
  <c r="P466" i="103" s="1"/>
  <c r="Q466" i="103" s="1"/>
  <c r="R466" i="103" s="1"/>
  <c r="S466" i="103" s="1"/>
  <c r="T466" i="103" s="1"/>
  <c r="U466" i="103" s="1"/>
  <c r="V466" i="103" s="1"/>
  <c r="W466" i="103" s="1"/>
  <c r="M467" i="103"/>
  <c r="N467" i="103" s="1"/>
  <c r="O467" i="103" s="1"/>
  <c r="P467" i="103" s="1"/>
  <c r="Q467" i="103" s="1"/>
  <c r="R467" i="103" s="1"/>
  <c r="S467" i="103" s="1"/>
  <c r="T467" i="103" s="1"/>
  <c r="U467" i="103" s="1"/>
  <c r="V467" i="103" s="1"/>
  <c r="W467" i="103" s="1"/>
  <c r="M468" i="103"/>
  <c r="N468" i="103" s="1"/>
  <c r="O468" i="103" s="1"/>
  <c r="P468" i="103" s="1"/>
  <c r="Q468" i="103" s="1"/>
  <c r="R468" i="103" s="1"/>
  <c r="S468" i="103" s="1"/>
  <c r="T468" i="103" s="1"/>
  <c r="U468" i="103" s="1"/>
  <c r="V468" i="103" s="1"/>
  <c r="W468" i="103" s="1"/>
  <c r="M469" i="103"/>
  <c r="N469" i="103" s="1"/>
  <c r="O469" i="103" s="1"/>
  <c r="P469" i="103" s="1"/>
  <c r="Q469" i="103" s="1"/>
  <c r="R469" i="103" s="1"/>
  <c r="S469" i="103" s="1"/>
  <c r="T469" i="103" s="1"/>
  <c r="U469" i="103" s="1"/>
  <c r="V469" i="103" s="1"/>
  <c r="W469" i="103" s="1"/>
  <c r="M470" i="103"/>
  <c r="N470" i="103" s="1"/>
  <c r="O470" i="103" s="1"/>
  <c r="P470" i="103" s="1"/>
  <c r="Q470" i="103" s="1"/>
  <c r="R470" i="103" s="1"/>
  <c r="S470" i="103" s="1"/>
  <c r="T470" i="103" s="1"/>
  <c r="U470" i="103" s="1"/>
  <c r="V470" i="103" s="1"/>
  <c r="W470" i="103" s="1"/>
  <c r="M471" i="103"/>
  <c r="N471" i="103" s="1"/>
  <c r="O471" i="103" s="1"/>
  <c r="P471" i="103" s="1"/>
  <c r="Q471" i="103" s="1"/>
  <c r="R471" i="103" s="1"/>
  <c r="S471" i="103" s="1"/>
  <c r="T471" i="103" s="1"/>
  <c r="U471" i="103" s="1"/>
  <c r="V471" i="103" s="1"/>
  <c r="W471" i="103" s="1"/>
  <c r="M472" i="103"/>
  <c r="N472" i="103" s="1"/>
  <c r="O472" i="103" s="1"/>
  <c r="P472" i="103" s="1"/>
  <c r="Q472" i="103" s="1"/>
  <c r="R472" i="103" s="1"/>
  <c r="S472" i="103" s="1"/>
  <c r="T472" i="103" s="1"/>
  <c r="U472" i="103" s="1"/>
  <c r="V472" i="103" s="1"/>
  <c r="W472" i="103" s="1"/>
  <c r="M473" i="103"/>
  <c r="N473" i="103" s="1"/>
  <c r="O473" i="103" s="1"/>
  <c r="P473" i="103" s="1"/>
  <c r="Q473" i="103" s="1"/>
  <c r="M474" i="103"/>
  <c r="M475" i="103"/>
  <c r="M476" i="103"/>
  <c r="N476" i="103" s="1"/>
  <c r="M477" i="103"/>
  <c r="N477" i="103" s="1"/>
  <c r="O477" i="103" s="1"/>
  <c r="P477" i="103" s="1"/>
  <c r="Q477" i="103" s="1"/>
  <c r="R477" i="103" s="1"/>
  <c r="S477" i="103" s="1"/>
  <c r="T477" i="103" s="1"/>
  <c r="U477" i="103" s="1"/>
  <c r="V477" i="103" s="1"/>
  <c r="W477" i="103" s="1"/>
  <c r="M478" i="103"/>
  <c r="N478" i="103" s="1"/>
  <c r="O478" i="103" s="1"/>
  <c r="P478" i="103" s="1"/>
  <c r="Q478" i="103" s="1"/>
  <c r="R478" i="103" s="1"/>
  <c r="S478" i="103" s="1"/>
  <c r="T478" i="103" s="1"/>
  <c r="U478" i="103" s="1"/>
  <c r="V478" i="103" s="1"/>
  <c r="W478" i="103" s="1"/>
  <c r="M479" i="103"/>
  <c r="N479" i="103" s="1"/>
  <c r="O479" i="103" s="1"/>
  <c r="P479" i="103" s="1"/>
  <c r="Q479" i="103" s="1"/>
  <c r="R479" i="103" s="1"/>
  <c r="S479" i="103" s="1"/>
  <c r="T479" i="103" s="1"/>
  <c r="U479" i="103" s="1"/>
  <c r="V479" i="103" s="1"/>
  <c r="W479" i="103" s="1"/>
  <c r="M480" i="103"/>
  <c r="N480" i="103" s="1"/>
  <c r="O480" i="103" s="1"/>
  <c r="P480" i="103" s="1"/>
  <c r="Q480" i="103" s="1"/>
  <c r="R480" i="103" s="1"/>
  <c r="S480" i="103" s="1"/>
  <c r="T480" i="103" s="1"/>
  <c r="U480" i="103" s="1"/>
  <c r="V480" i="103" s="1"/>
  <c r="W480" i="103" s="1"/>
  <c r="M481" i="103"/>
  <c r="N481" i="103" s="1"/>
  <c r="O481" i="103" s="1"/>
  <c r="P481" i="103" s="1"/>
  <c r="Q481" i="103" s="1"/>
  <c r="R481" i="103" s="1"/>
  <c r="S481" i="103" s="1"/>
  <c r="T481" i="103" s="1"/>
  <c r="U481" i="103" s="1"/>
  <c r="V481" i="103" s="1"/>
  <c r="W481" i="103" s="1"/>
  <c r="M482" i="103"/>
  <c r="N482" i="103" s="1"/>
  <c r="O482" i="103" s="1"/>
  <c r="P482" i="103" s="1"/>
  <c r="Q482" i="103" s="1"/>
  <c r="R482" i="103" s="1"/>
  <c r="S482" i="103" s="1"/>
  <c r="T482" i="103" s="1"/>
  <c r="U482" i="103" s="1"/>
  <c r="V482" i="103" s="1"/>
  <c r="W482" i="103" s="1"/>
  <c r="M483" i="103"/>
  <c r="N483" i="103" s="1"/>
  <c r="O483" i="103" s="1"/>
  <c r="P483" i="103" s="1"/>
  <c r="Q483" i="103" s="1"/>
  <c r="R483" i="103" s="1"/>
  <c r="S483" i="103" s="1"/>
  <c r="T483" i="103" s="1"/>
  <c r="U483" i="103" s="1"/>
  <c r="V483" i="103" s="1"/>
  <c r="W483" i="103" s="1"/>
  <c r="M484" i="103"/>
  <c r="N484" i="103" s="1"/>
  <c r="O484" i="103" s="1"/>
  <c r="P484" i="103" s="1"/>
  <c r="Q484" i="103" s="1"/>
  <c r="R484" i="103" s="1"/>
  <c r="S484" i="103" s="1"/>
  <c r="T484" i="103" s="1"/>
  <c r="U484" i="103" s="1"/>
  <c r="V484" i="103" s="1"/>
  <c r="W484" i="103" s="1"/>
  <c r="M485" i="103"/>
  <c r="N485" i="103" s="1"/>
  <c r="O485" i="103" s="1"/>
  <c r="P485" i="103" s="1"/>
  <c r="Q485" i="103" s="1"/>
  <c r="R485" i="103" s="1"/>
  <c r="S485" i="103" s="1"/>
  <c r="T485" i="103" s="1"/>
  <c r="U485" i="103" s="1"/>
  <c r="V485" i="103" s="1"/>
  <c r="W485" i="103" s="1"/>
  <c r="M486" i="103"/>
  <c r="N486" i="103" s="1"/>
  <c r="O486" i="103" s="1"/>
  <c r="P486" i="103" s="1"/>
  <c r="Q486" i="103" s="1"/>
  <c r="R486" i="103" s="1"/>
  <c r="S486" i="103" s="1"/>
  <c r="T486" i="103" s="1"/>
  <c r="U486" i="103" s="1"/>
  <c r="V486" i="103" s="1"/>
  <c r="W486" i="103" s="1"/>
  <c r="M487" i="103"/>
  <c r="N487" i="103" s="1"/>
  <c r="O487" i="103" s="1"/>
  <c r="P487" i="103" s="1"/>
  <c r="Q487" i="103" s="1"/>
  <c r="R487" i="103" s="1"/>
  <c r="S487" i="103" s="1"/>
  <c r="T487" i="103" s="1"/>
  <c r="U487" i="103" s="1"/>
  <c r="V487" i="103" s="1"/>
  <c r="W487" i="103" s="1"/>
  <c r="M488" i="103"/>
  <c r="N488" i="103" s="1"/>
  <c r="O488" i="103" s="1"/>
  <c r="P488" i="103" s="1"/>
  <c r="Q488" i="103" s="1"/>
  <c r="R488" i="103" s="1"/>
  <c r="S488" i="103" s="1"/>
  <c r="T488" i="103" s="1"/>
  <c r="U488" i="103" s="1"/>
  <c r="V488" i="103" s="1"/>
  <c r="W488" i="103" s="1"/>
  <c r="M489" i="103"/>
  <c r="N489" i="103" s="1"/>
  <c r="O489" i="103" s="1"/>
  <c r="P489" i="103" s="1"/>
  <c r="Q489" i="103" s="1"/>
  <c r="R489" i="103" s="1"/>
  <c r="S489" i="103" s="1"/>
  <c r="T489" i="103" s="1"/>
  <c r="U489" i="103" s="1"/>
  <c r="V489" i="103" s="1"/>
  <c r="W489" i="103" s="1"/>
  <c r="M490" i="103"/>
  <c r="N490" i="103" s="1"/>
  <c r="O490" i="103" s="1"/>
  <c r="P490" i="103" s="1"/>
  <c r="Q490" i="103" s="1"/>
  <c r="R490" i="103" s="1"/>
  <c r="S490" i="103" s="1"/>
  <c r="T490" i="103" s="1"/>
  <c r="U490" i="103" s="1"/>
  <c r="V490" i="103" s="1"/>
  <c r="W490" i="103" s="1"/>
  <c r="M491" i="103"/>
  <c r="N491" i="103" s="1"/>
  <c r="O491" i="103" s="1"/>
  <c r="P491" i="103" s="1"/>
  <c r="Q491" i="103" s="1"/>
  <c r="R491" i="103" s="1"/>
  <c r="S491" i="103" s="1"/>
  <c r="T491" i="103" s="1"/>
  <c r="U491" i="103" s="1"/>
  <c r="V491" i="103" s="1"/>
  <c r="W491" i="103" s="1"/>
  <c r="M492" i="103"/>
  <c r="M493" i="103"/>
  <c r="N493" i="103" s="1"/>
  <c r="M494" i="103"/>
  <c r="N494" i="103" s="1"/>
  <c r="O494" i="103" s="1"/>
  <c r="P494" i="103" s="1"/>
  <c r="Q494" i="103" s="1"/>
  <c r="R494" i="103" s="1"/>
  <c r="S494" i="103" s="1"/>
  <c r="T494" i="103" s="1"/>
  <c r="U494" i="103" s="1"/>
  <c r="V494" i="103" s="1"/>
  <c r="W494" i="103" s="1"/>
  <c r="M495" i="103"/>
  <c r="N495" i="103" s="1"/>
  <c r="O495" i="103" s="1"/>
  <c r="P495" i="103" s="1"/>
  <c r="Q495" i="103" s="1"/>
  <c r="R495" i="103" s="1"/>
  <c r="S495" i="103" s="1"/>
  <c r="T495" i="103" s="1"/>
  <c r="U495" i="103" s="1"/>
  <c r="V495" i="103" s="1"/>
  <c r="W495" i="103" s="1"/>
  <c r="M496" i="103"/>
  <c r="M497" i="103"/>
  <c r="N497" i="103" s="1"/>
  <c r="O497" i="103" s="1"/>
  <c r="P497" i="103" s="1"/>
  <c r="Q497" i="103" s="1"/>
  <c r="R497" i="103" s="1"/>
  <c r="S497" i="103" s="1"/>
  <c r="T497" i="103" s="1"/>
  <c r="U497" i="103" s="1"/>
  <c r="V497" i="103" s="1"/>
  <c r="W497" i="103" s="1"/>
  <c r="M498" i="103"/>
  <c r="N498" i="103" s="1"/>
  <c r="O498" i="103" s="1"/>
  <c r="P498" i="103" s="1"/>
  <c r="Q498" i="103" s="1"/>
  <c r="R498" i="103" s="1"/>
  <c r="S498" i="103" s="1"/>
  <c r="T498" i="103" s="1"/>
  <c r="U498" i="103" s="1"/>
  <c r="V498" i="103" s="1"/>
  <c r="W498" i="103" s="1"/>
  <c r="M499" i="103"/>
  <c r="N499" i="103" s="1"/>
  <c r="O499" i="103" s="1"/>
  <c r="P499" i="103" s="1"/>
  <c r="Q499" i="103" s="1"/>
  <c r="R499" i="103" s="1"/>
  <c r="S499" i="103" s="1"/>
  <c r="T499" i="103" s="1"/>
  <c r="U499" i="103" s="1"/>
  <c r="V499" i="103" s="1"/>
  <c r="W499" i="103" s="1"/>
  <c r="M500" i="103"/>
  <c r="N500" i="103" s="1"/>
  <c r="O500" i="103" s="1"/>
  <c r="P500" i="103" s="1"/>
  <c r="Q500" i="103" s="1"/>
  <c r="R500" i="103" s="1"/>
  <c r="S500" i="103" s="1"/>
  <c r="T500" i="103" s="1"/>
  <c r="U500" i="103" s="1"/>
  <c r="V500" i="103" s="1"/>
  <c r="W500" i="103" s="1"/>
  <c r="M9" i="103"/>
  <c r="N9" i="103" s="1"/>
  <c r="O9" i="103" s="1"/>
  <c r="P9" i="103" s="1"/>
  <c r="Q9" i="103" s="1"/>
  <c r="R9" i="103" s="1"/>
  <c r="S9" i="103" s="1"/>
  <c r="T9" i="103" s="1"/>
  <c r="U9" i="103" s="1"/>
  <c r="V9" i="103" s="1"/>
  <c r="W9" i="103" s="1"/>
  <c r="U384" i="103" l="1"/>
  <c r="V474" i="103"/>
  <c r="U142" i="103"/>
  <c r="R238" i="103"/>
  <c r="W216" i="103"/>
  <c r="V14" i="103"/>
  <c r="V291" i="103"/>
  <c r="R23" i="103"/>
  <c r="W331" i="103"/>
  <c r="W226" i="103"/>
  <c r="S23" i="103" l="1"/>
  <c r="W291" i="103"/>
  <c r="S238" i="103"/>
  <c r="V384" i="103"/>
  <c r="W14" i="103"/>
  <c r="V142" i="103"/>
  <c r="W474" i="103"/>
  <c r="T238" i="103" l="1"/>
  <c r="W384" i="103"/>
  <c r="W142" i="103"/>
  <c r="T23" i="103"/>
  <c r="U23" i="103" l="1"/>
  <c r="U238" i="103"/>
  <c r="V23" i="103" l="1"/>
  <c r="V238" i="103"/>
  <c r="W23" i="103" l="1"/>
  <c r="W238" i="103"/>
  <c r="F26" i="62" l="1"/>
  <c r="F29" i="62"/>
  <c r="G26" i="62" l="1"/>
  <c r="H30" i="62"/>
  <c r="H26" i="62" l="1"/>
  <c r="I26" i="62" s="1"/>
  <c r="J26" i="62" s="1"/>
  <c r="K26" i="62" s="1"/>
  <c r="L26" i="62" s="1"/>
  <c r="M26" i="62" s="1"/>
  <c r="N26" i="62" s="1"/>
  <c r="O26" i="62" s="1"/>
  <c r="P26" i="62" s="1"/>
  <c r="Q26" i="62" s="1"/>
  <c r="R26" i="62" s="1"/>
  <c r="S26" i="62" s="1"/>
  <c r="T26" i="62" s="1"/>
  <c r="U26" i="62" s="1"/>
  <c r="V26" i="62" s="1"/>
  <c r="W26" i="62" s="1"/>
  <c r="X26" i="62" s="1"/>
  <c r="Y26" i="62" s="1"/>
  <c r="Z26" i="62" s="1"/>
  <c r="Z29" i="62"/>
  <c r="BB90" i="92" l="1" a="1"/>
  <c r="BB90" i="92" s="1"/>
  <c r="BB101" i="92" a="1"/>
  <c r="BB101" i="92" s="1"/>
  <c r="BB122" i="92" a="1"/>
  <c r="BB122" i="92" s="1"/>
  <c r="BB143" i="92" a="1"/>
  <c r="BB143" i="92" s="1"/>
  <c r="BB164" i="92" a="1"/>
  <c r="BB164" i="92" s="1"/>
  <c r="BB185" i="92" a="1"/>
  <c r="BB185" i="92" s="1"/>
  <c r="BB206" i="92" a="1"/>
  <c r="BB206" i="92" s="1"/>
  <c r="BB227" i="92" a="1"/>
  <c r="BB227" i="92" s="1"/>
  <c r="BB248" i="92" a="1"/>
  <c r="BB248" i="92" s="1"/>
  <c r="BB269" i="92" a="1"/>
  <c r="BB269" i="92" s="1"/>
  <c r="BB290" i="92" a="1"/>
  <c r="BB290" i="92" s="1"/>
  <c r="BB301" i="92" a="1"/>
  <c r="BB301" i="92" s="1"/>
  <c r="BB322" i="92" a="1"/>
  <c r="BB322" i="92" s="1"/>
  <c r="BB343" i="92" a="1"/>
  <c r="BB343" i="92" s="1"/>
  <c r="BB364" i="92" a="1"/>
  <c r="BB364" i="92" s="1"/>
  <c r="BB385" i="92" a="1"/>
  <c r="BB385" i="92" s="1"/>
  <c r="BB406" i="92" a="1"/>
  <c r="BB406" i="92" s="1"/>
  <c r="BB81" i="92" a="1"/>
  <c r="BB81" i="92" s="1"/>
  <c r="BB102" i="92" a="1"/>
  <c r="BB102" i="92" s="1"/>
  <c r="BB123" i="92" a="1"/>
  <c r="BB123" i="92" s="1"/>
  <c r="BB144" i="92" a="1"/>
  <c r="BB144" i="92" s="1"/>
  <c r="BB165" i="92" a="1"/>
  <c r="BB165" i="92" s="1"/>
  <c r="BB186" i="92" a="1"/>
  <c r="BB186" i="92" s="1"/>
  <c r="BB207" i="92" a="1"/>
  <c r="BB207" i="92" s="1"/>
  <c r="BB228" i="92" a="1"/>
  <c r="BB228" i="92" s="1"/>
  <c r="BB249" i="92" a="1"/>
  <c r="BB249" i="92" s="1"/>
  <c r="BB270" i="92" a="1"/>
  <c r="BB270" i="92" s="1"/>
  <c r="BB302" i="92" a="1"/>
  <c r="BB302" i="92" s="1"/>
  <c r="BB344" i="92" a="1"/>
  <c r="BB344" i="92" s="1"/>
  <c r="BB386" i="92" a="1"/>
  <c r="BB386" i="92" s="1"/>
  <c r="BB407" i="92" a="1"/>
  <c r="BB407" i="92" s="1"/>
  <c r="BB11" i="92" a="1"/>
  <c r="BB11" i="92" s="1"/>
  <c r="BB21" i="92" a="1"/>
  <c r="BB21" i="92" s="1"/>
  <c r="BB31" i="92" a="1"/>
  <c r="BB31" i="92" s="1"/>
  <c r="BB41" i="92" a="1"/>
  <c r="BB41" i="92" s="1"/>
  <c r="BB51" i="92" a="1"/>
  <c r="BB51" i="92" s="1"/>
  <c r="BB61" i="92" a="1"/>
  <c r="BB61" i="92" s="1"/>
  <c r="BB92" i="92" a="1"/>
  <c r="BB92" i="92" s="1"/>
  <c r="BB10" i="92" a="1"/>
  <c r="BB10" i="92" s="1"/>
  <c r="BB20" i="92" a="1"/>
  <c r="BB20" i="92" s="1"/>
  <c r="BB30" i="92" a="1"/>
  <c r="BB30" i="92" s="1"/>
  <c r="BB40" i="92" a="1"/>
  <c r="BB40" i="92" s="1"/>
  <c r="BB50" i="92" a="1"/>
  <c r="BB50" i="92" s="1"/>
  <c r="BB60" i="92" a="1"/>
  <c r="BB60" i="92" s="1"/>
  <c r="BB70" i="92" a="1"/>
  <c r="BB70" i="92" s="1"/>
  <c r="BB80" i="92" a="1"/>
  <c r="BB80" i="92" s="1"/>
  <c r="BB91" i="92" a="1"/>
  <c r="BB91" i="92" s="1"/>
  <c r="BB112" i="92" a="1"/>
  <c r="BB112" i="92" s="1"/>
  <c r="BB133" i="92" a="1"/>
  <c r="BB133" i="92" s="1"/>
  <c r="BB154" i="92" a="1"/>
  <c r="BB154" i="92" s="1"/>
  <c r="BB175" i="92" a="1"/>
  <c r="BB175" i="92" s="1"/>
  <c r="BB196" i="92" a="1"/>
  <c r="BB196" i="92" s="1"/>
  <c r="BB217" i="92" a="1"/>
  <c r="BB217" i="92" s="1"/>
  <c r="BB238" i="92" a="1"/>
  <c r="BB238" i="92" s="1"/>
  <c r="BB259" i="92" a="1"/>
  <c r="BB259" i="92" s="1"/>
  <c r="BB280" i="92" a="1"/>
  <c r="BB280" i="92" s="1"/>
  <c r="BB291" i="92" a="1"/>
  <c r="BB291" i="92" s="1"/>
  <c r="BB312" i="92" a="1"/>
  <c r="BB312" i="92" s="1"/>
  <c r="BB333" i="92" a="1"/>
  <c r="BB333" i="92" s="1"/>
  <c r="BB354" i="92" a="1"/>
  <c r="BB354" i="92" s="1"/>
  <c r="BB375" i="92" a="1"/>
  <c r="BB375" i="92" s="1"/>
  <c r="BB396" i="92" a="1"/>
  <c r="BB396" i="92" s="1"/>
  <c r="BB417" i="92" a="1"/>
  <c r="BB417" i="92" s="1"/>
  <c r="BB281" i="92" a="1"/>
  <c r="BB281" i="92" s="1"/>
  <c r="BB323" i="92" a="1"/>
  <c r="BB323" i="92" s="1"/>
  <c r="BB365" i="92" a="1"/>
  <c r="BB365" i="92" s="1"/>
  <c r="BB14" i="92" a="1"/>
  <c r="BB14" i="92" s="1"/>
  <c r="BB24" i="92" a="1"/>
  <c r="BB24" i="92" s="1"/>
  <c r="BB34" i="92" a="1"/>
  <c r="BB34" i="92" s="1"/>
  <c r="BB44" i="92" a="1"/>
  <c r="BB44" i="92" s="1"/>
  <c r="BB54" i="92" a="1"/>
  <c r="BB54" i="92" s="1"/>
  <c r="BB64" i="92" a="1"/>
  <c r="BB64" i="92" s="1"/>
  <c r="BB74" i="92" a="1"/>
  <c r="BB74" i="92" s="1"/>
  <c r="BB95" i="92" a="1"/>
  <c r="BB95" i="92" s="1"/>
  <c r="BB116" i="92" a="1"/>
  <c r="BB116" i="92" s="1"/>
  <c r="BB137" i="92" a="1"/>
  <c r="BB137" i="92" s="1"/>
  <c r="BB158" i="92" a="1"/>
  <c r="BB158" i="92" s="1"/>
  <c r="BB179" i="92" a="1"/>
  <c r="BB179" i="92" s="1"/>
  <c r="BB200" i="92" a="1"/>
  <c r="BB200" i="92" s="1"/>
  <c r="BB211" i="92" a="1"/>
  <c r="BB211" i="92" s="1"/>
  <c r="BB232" i="92" a="1"/>
  <c r="BB232" i="92" s="1"/>
  <c r="BB253" i="92" a="1"/>
  <c r="BB253" i="92" s="1"/>
  <c r="BB274" i="92" a="1"/>
  <c r="BB274" i="92" s="1"/>
  <c r="BB295" i="92" a="1"/>
  <c r="BB295" i="92" s="1"/>
  <c r="BB316" i="92" a="1"/>
  <c r="BB316" i="92" s="1"/>
  <c r="BB337" i="92" a="1"/>
  <c r="BB337" i="92" s="1"/>
  <c r="BB358" i="92" a="1"/>
  <c r="BB358" i="92" s="1"/>
  <c r="BB379" i="92" a="1"/>
  <c r="BB379" i="92" s="1"/>
  <c r="BB400" i="92" a="1"/>
  <c r="BB400" i="92" s="1"/>
  <c r="BB411" i="92" a="1"/>
  <c r="BB411" i="92" s="1"/>
  <c r="BB117" i="92" a="1"/>
  <c r="BB117" i="92" s="1"/>
  <c r="BB191" i="92" a="1"/>
  <c r="BB191" i="92" s="1"/>
  <c r="BB254" i="92" a="1"/>
  <c r="BB254" i="92" s="1"/>
  <c r="BB338" i="92" a="1"/>
  <c r="BB338" i="92" s="1"/>
  <c r="BB85" i="92" a="1"/>
  <c r="BB85" i="92" s="1"/>
  <c r="BB106" i="92" a="1"/>
  <c r="BB106" i="92" s="1"/>
  <c r="BB127" i="92" a="1"/>
  <c r="BB127" i="92" s="1"/>
  <c r="BB148" i="92" a="1"/>
  <c r="BB148" i="92" s="1"/>
  <c r="BB169" i="92" a="1"/>
  <c r="BB169" i="92" s="1"/>
  <c r="BB190" i="92" a="1"/>
  <c r="BB190" i="92" s="1"/>
  <c r="BB201" i="92" a="1"/>
  <c r="BB201" i="92" s="1"/>
  <c r="BB222" i="92" a="1"/>
  <c r="BB222" i="92" s="1"/>
  <c r="BB243" i="92" a="1"/>
  <c r="BB243" i="92" s="1"/>
  <c r="BB264" i="92" a="1"/>
  <c r="BB264" i="92" s="1"/>
  <c r="BB285" i="92" a="1"/>
  <c r="BB285" i="92" s="1"/>
  <c r="BB306" i="92" a="1"/>
  <c r="BB306" i="92" s="1"/>
  <c r="BB327" i="92" a="1"/>
  <c r="BB327" i="92" s="1"/>
  <c r="BB348" i="92" a="1"/>
  <c r="BB348" i="92" s="1"/>
  <c r="BB369" i="92" a="1"/>
  <c r="BB369" i="92" s="1"/>
  <c r="BB390" i="92" a="1"/>
  <c r="BB390" i="92" s="1"/>
  <c r="BB401" i="92" a="1"/>
  <c r="BB401" i="92" s="1"/>
  <c r="BB422" i="92" a="1"/>
  <c r="BB422" i="92" s="1"/>
  <c r="BB15" i="92" a="1"/>
  <c r="BB15" i="92" s="1"/>
  <c r="BB25" i="92" a="1"/>
  <c r="BB25" i="92" s="1"/>
  <c r="BB35" i="92" a="1"/>
  <c r="BB35" i="92" s="1"/>
  <c r="BB45" i="92" a="1"/>
  <c r="BB45" i="92" s="1"/>
  <c r="BB55" i="92" a="1"/>
  <c r="BB55" i="92" s="1"/>
  <c r="BB65" i="92" a="1"/>
  <c r="BB65" i="92" s="1"/>
  <c r="BB75" i="92" a="1"/>
  <c r="BB75" i="92" s="1"/>
  <c r="BB96" i="92" a="1"/>
  <c r="BB96" i="92" s="1"/>
  <c r="BB138" i="92" a="1"/>
  <c r="BB138" i="92" s="1"/>
  <c r="BB159" i="92" a="1"/>
  <c r="BB159" i="92" s="1"/>
  <c r="BB180" i="92" a="1"/>
  <c r="BB180" i="92" s="1"/>
  <c r="BB212" i="92" a="1"/>
  <c r="BB212" i="92" s="1"/>
  <c r="BB233" i="92" a="1"/>
  <c r="BB233" i="92" s="1"/>
  <c r="BB275" i="92" a="1"/>
  <c r="BB275" i="92" s="1"/>
  <c r="BB296" i="92" a="1"/>
  <c r="BB296" i="92" s="1"/>
  <c r="BB317" i="92" a="1"/>
  <c r="BB317" i="92" s="1"/>
  <c r="BB359" i="92" a="1"/>
  <c r="BB359" i="92" s="1"/>
  <c r="BB380" i="92" a="1"/>
  <c r="BB380" i="92" s="1"/>
  <c r="BB391" i="92" a="1"/>
  <c r="BB391" i="92" s="1"/>
  <c r="BB412" i="92" a="1"/>
  <c r="BB412" i="92" s="1"/>
  <c r="BB18" i="92" a="1"/>
  <c r="BB18" i="92" s="1"/>
  <c r="BB28" i="92" a="1"/>
  <c r="BB28" i="92" s="1"/>
  <c r="BB38" i="92" a="1"/>
  <c r="BB38" i="92" s="1"/>
  <c r="BB48" i="92" a="1"/>
  <c r="BB48" i="92" s="1"/>
  <c r="BB58" i="92" a="1"/>
  <c r="BB58" i="92" s="1"/>
  <c r="BB68" i="92" a="1"/>
  <c r="BB68" i="92" s="1"/>
  <c r="BB78" i="92" a="1"/>
  <c r="BB78" i="92" s="1"/>
  <c r="BB99" i="92" a="1"/>
  <c r="BB99" i="92" s="1"/>
  <c r="BB120" i="92" a="1"/>
  <c r="BB120" i="92" s="1"/>
  <c r="BB131" i="92" a="1"/>
  <c r="BB131" i="92" s="1"/>
  <c r="BB152" i="92" a="1"/>
  <c r="BB152" i="92" s="1"/>
  <c r="BB173" i="92" a="1"/>
  <c r="BB173" i="92" s="1"/>
  <c r="BB194" i="92" a="1"/>
  <c r="BB194" i="92" s="1"/>
  <c r="BB215" i="92" a="1"/>
  <c r="BB215" i="92" s="1"/>
  <c r="BB236" i="92" a="1"/>
  <c r="BB236" i="92" s="1"/>
  <c r="BB257" i="92" a="1"/>
  <c r="BB257" i="92" s="1"/>
  <c r="BB278" i="92" a="1"/>
  <c r="BB278" i="92" s="1"/>
  <c r="BB299" i="92" a="1"/>
  <c r="BB299" i="92" s="1"/>
  <c r="BB320" i="92" a="1"/>
  <c r="BB320" i="92" s="1"/>
  <c r="BB331" i="92" a="1"/>
  <c r="BB331" i="92" s="1"/>
  <c r="BB352" i="92" a="1"/>
  <c r="BB352" i="92" s="1"/>
  <c r="BB373" i="92" a="1"/>
  <c r="BB373" i="92" s="1"/>
  <c r="BB394" i="92" a="1"/>
  <c r="BB394" i="92" s="1"/>
  <c r="BB415" i="92" a="1"/>
  <c r="BB415" i="92" s="1"/>
  <c r="BB89" i="92" a="1"/>
  <c r="BB89" i="92" s="1"/>
  <c r="BB110" i="92" a="1"/>
  <c r="BB110" i="92" s="1"/>
  <c r="BB121" i="92" a="1"/>
  <c r="BB121" i="92" s="1"/>
  <c r="BB142" i="92" a="1"/>
  <c r="BB142" i="92" s="1"/>
  <c r="BB163" i="92" a="1"/>
  <c r="BB163" i="92" s="1"/>
  <c r="BB184" i="92" a="1"/>
  <c r="BB184" i="92" s="1"/>
  <c r="BB205" i="92" a="1"/>
  <c r="BB205" i="92" s="1"/>
  <c r="BB226" i="92" a="1"/>
  <c r="BB226" i="92" s="1"/>
  <c r="BB247" i="92" a="1"/>
  <c r="BB247" i="92" s="1"/>
  <c r="BB268" i="92" a="1"/>
  <c r="BB268" i="92" s="1"/>
  <c r="BB289" i="92" a="1"/>
  <c r="BB289" i="92" s="1"/>
  <c r="BB310" i="92" a="1"/>
  <c r="BB310" i="92" s="1"/>
  <c r="BB321" i="92" a="1"/>
  <c r="BB321" i="92" s="1"/>
  <c r="BB342" i="92" a="1"/>
  <c r="BB342" i="92" s="1"/>
  <c r="BB363" i="92" a="1"/>
  <c r="BB363" i="92" s="1"/>
  <c r="BB12" i="92" a="1"/>
  <c r="BB12" i="92" s="1"/>
  <c r="BB29" i="92" a="1"/>
  <c r="BB29" i="92" s="1"/>
  <c r="BB47" i="92" a="1"/>
  <c r="BB47" i="92" s="1"/>
  <c r="BB66" i="92" a="1"/>
  <c r="BB66" i="92" s="1"/>
  <c r="BB156" i="92" a="1"/>
  <c r="BB156" i="92" s="1"/>
  <c r="BB225" i="92" a="1"/>
  <c r="BB225" i="92" s="1"/>
  <c r="BB244" i="92" a="1"/>
  <c r="BB244" i="92" s="1"/>
  <c r="BB314" i="92" a="1"/>
  <c r="BB314" i="92" s="1"/>
  <c r="BB330" i="92" a="1"/>
  <c r="BB330" i="92" s="1"/>
  <c r="BB349" i="92" a="1"/>
  <c r="BB349" i="92" s="1"/>
  <c r="BB84" i="92" a="1"/>
  <c r="BB84" i="92" s="1"/>
  <c r="BB104" i="92" a="1"/>
  <c r="BB104" i="92" s="1"/>
  <c r="BB139" i="92" a="1"/>
  <c r="BB139" i="92" s="1"/>
  <c r="BB174" i="92" a="1"/>
  <c r="BB174" i="92" s="1"/>
  <c r="BB192" i="92" a="1"/>
  <c r="BB192" i="92" s="1"/>
  <c r="BB209" i="92" a="1"/>
  <c r="BB209" i="92" s="1"/>
  <c r="BB262" i="92" a="1"/>
  <c r="BB262" i="92" s="1"/>
  <c r="BB279" i="92" a="1"/>
  <c r="BB279" i="92" s="1"/>
  <c r="BB297" i="92" a="1"/>
  <c r="BB297" i="92" s="1"/>
  <c r="BB332" i="92" a="1"/>
  <c r="BB332" i="92" s="1"/>
  <c r="BB367" i="92" a="1"/>
  <c r="BB367" i="92" s="1"/>
  <c r="BB383" i="92" a="1"/>
  <c r="BB383" i="92" s="1"/>
  <c r="BB399" i="92" a="1"/>
  <c r="BB399" i="92" s="1"/>
  <c r="BB13" i="92" a="1"/>
  <c r="BB13" i="92" s="1"/>
  <c r="BB32" i="92" a="1"/>
  <c r="BB32" i="92" s="1"/>
  <c r="BB49" i="92" a="1"/>
  <c r="BB49" i="92" s="1"/>
  <c r="BB67" i="92" a="1"/>
  <c r="BB67" i="92" s="1"/>
  <c r="BB86" i="92" a="1"/>
  <c r="BB86" i="92" s="1"/>
  <c r="BB157" i="92" a="1"/>
  <c r="BB157" i="92" s="1"/>
  <c r="BB176" i="92" a="1"/>
  <c r="BB176" i="92" s="1"/>
  <c r="BB245" i="92" a="1"/>
  <c r="BB245" i="92" s="1"/>
  <c r="BB315" i="92" a="1"/>
  <c r="BB315" i="92" s="1"/>
  <c r="BB53" i="92" a="1"/>
  <c r="BB53" i="92" s="1"/>
  <c r="BB88" i="92" a="1"/>
  <c r="BB88" i="92" s="1"/>
  <c r="BB108" i="92" a="1"/>
  <c r="BB108" i="92" s="1"/>
  <c r="BB161" i="92" a="1"/>
  <c r="BB161" i="92" s="1"/>
  <c r="BB178" i="92" a="1"/>
  <c r="BB178" i="92" s="1"/>
  <c r="BB197" i="92" a="1"/>
  <c r="BB197" i="92" s="1"/>
  <c r="BB231" i="92" a="1"/>
  <c r="BB231" i="92" s="1"/>
  <c r="BB266" i="92" a="1"/>
  <c r="BB266" i="92" s="1"/>
  <c r="BB336" i="92" a="1"/>
  <c r="BB336" i="92" s="1"/>
  <c r="BB355" i="92" a="1"/>
  <c r="BB355" i="92" s="1"/>
  <c r="BB17" i="92" a="1"/>
  <c r="BB17" i="92" s="1"/>
  <c r="BB36" i="92" a="1"/>
  <c r="BB36" i="92" s="1"/>
  <c r="BB72" i="92" a="1"/>
  <c r="BB72" i="92" s="1"/>
  <c r="BB126" i="92" a="1"/>
  <c r="BB126" i="92" s="1"/>
  <c r="BB145" i="92" a="1"/>
  <c r="BB145" i="92" s="1"/>
  <c r="BB214" i="92" a="1"/>
  <c r="BB214" i="92" s="1"/>
  <c r="BB250" i="92" a="1"/>
  <c r="BB250" i="92" s="1"/>
  <c r="BB284" i="92" a="1"/>
  <c r="BB284" i="92" s="1"/>
  <c r="BB303" i="92" a="1"/>
  <c r="BB303" i="92" s="1"/>
  <c r="BB319" i="92" a="1"/>
  <c r="BB319" i="92" s="1"/>
  <c r="BB372" i="92" a="1"/>
  <c r="BB372" i="92" s="1"/>
  <c r="BB388" i="92" a="1"/>
  <c r="BB388" i="92" s="1"/>
  <c r="BB404" i="92" a="1"/>
  <c r="BB404" i="92" s="1"/>
  <c r="BB420" i="92" a="1"/>
  <c r="BB420" i="92" s="1"/>
  <c r="BB109" i="92" a="1"/>
  <c r="BB109" i="92" s="1"/>
  <c r="BB128" i="92" a="1"/>
  <c r="BB128" i="92" s="1"/>
  <c r="BB162" i="92" a="1"/>
  <c r="BB162" i="92" s="1"/>
  <c r="BB181" i="92" a="1"/>
  <c r="BB181" i="92" s="1"/>
  <c r="BB198" i="92" a="1"/>
  <c r="BB198" i="92" s="1"/>
  <c r="BB251" i="92" a="1"/>
  <c r="BB251" i="92" s="1"/>
  <c r="BB267" i="92" a="1"/>
  <c r="BB267" i="92" s="1"/>
  <c r="BB286" i="92" a="1"/>
  <c r="BB286" i="92" s="1"/>
  <c r="BB356" i="92" a="1"/>
  <c r="BB356" i="92" s="1"/>
  <c r="BB405" i="92" a="1"/>
  <c r="BB405" i="92" s="1"/>
  <c r="BB421" i="92" a="1"/>
  <c r="BB421" i="92" s="1"/>
  <c r="BB182" i="92" a="1"/>
  <c r="BB182" i="92" s="1"/>
  <c r="BB199" i="92" a="1"/>
  <c r="BB199" i="92" s="1"/>
  <c r="BB252" i="92" a="1"/>
  <c r="BB252" i="92" s="1"/>
  <c r="BB271" i="92" a="1"/>
  <c r="BB271" i="92" s="1"/>
  <c r="BB287" i="92" a="1"/>
  <c r="BB287" i="92" s="1"/>
  <c r="BB357" i="92" a="1"/>
  <c r="BB357" i="92" s="1"/>
  <c r="BB19" i="92" a="1"/>
  <c r="BB19" i="92" s="1"/>
  <c r="BB37" i="92" a="1"/>
  <c r="BB37" i="92" s="1"/>
  <c r="BB56" i="92" a="1"/>
  <c r="BB56" i="92" s="1"/>
  <c r="BB73" i="92" a="1"/>
  <c r="BB73" i="92" s="1"/>
  <c r="BB93" i="92" a="1"/>
  <c r="BB93" i="92" s="1"/>
  <c r="BB111" i="92" a="1"/>
  <c r="BB111" i="92" s="1"/>
  <c r="BB146" i="92" a="1"/>
  <c r="BB146" i="92" s="1"/>
  <c r="BB216" i="92" a="1"/>
  <c r="BB216" i="92" s="1"/>
  <c r="BB234" i="92" a="1"/>
  <c r="BB234" i="92" s="1"/>
  <c r="BB304" i="92" a="1"/>
  <c r="BB304" i="92" s="1"/>
  <c r="BB339" i="92" a="1"/>
  <c r="BB339" i="92" s="1"/>
  <c r="BB389" i="92" a="1"/>
  <c r="BB389" i="92" s="1"/>
  <c r="BB9" i="92" a="1"/>
  <c r="BB9" i="92" s="1"/>
  <c r="BB113" i="92" a="1"/>
  <c r="BB113" i="92" s="1"/>
  <c r="BB129" i="92" a="1"/>
  <c r="BB129" i="92" s="1"/>
  <c r="BB218" i="92" a="1"/>
  <c r="BB218" i="92" s="1"/>
  <c r="BB374" i="92" a="1"/>
  <c r="BB374" i="92" s="1"/>
  <c r="BB63" i="92" a="1"/>
  <c r="BB63" i="92" s="1"/>
  <c r="BB82" i="92" a="1"/>
  <c r="BB82" i="92" s="1"/>
  <c r="BB118" i="92" a="1"/>
  <c r="BB118" i="92" s="1"/>
  <c r="BB153" i="92" a="1"/>
  <c r="BB153" i="92" s="1"/>
  <c r="BB171" i="92" a="1"/>
  <c r="BB171" i="92" s="1"/>
  <c r="BB188" i="92" a="1"/>
  <c r="BB188" i="92" s="1"/>
  <c r="BB241" i="92" a="1"/>
  <c r="BB241" i="92" s="1"/>
  <c r="BB258" i="92" a="1"/>
  <c r="BB258" i="92" s="1"/>
  <c r="BB276" i="92" a="1"/>
  <c r="BB276" i="92" s="1"/>
  <c r="BB311" i="92" a="1"/>
  <c r="BB311" i="92" s="1"/>
  <c r="BB346" i="92" a="1"/>
  <c r="BB346" i="92" s="1"/>
  <c r="BB381" i="92" a="1"/>
  <c r="BB381" i="92" s="1"/>
  <c r="BB397" i="92" a="1"/>
  <c r="BB397" i="92" s="1"/>
  <c r="BB413" i="92" a="1"/>
  <c r="BB413" i="92" s="1"/>
  <c r="BB27" i="92" a="1"/>
  <c r="BB27" i="92" s="1"/>
  <c r="BB46" i="92" a="1"/>
  <c r="BB46" i="92" s="1"/>
  <c r="BB100" i="92" a="1"/>
  <c r="BB100" i="92" s="1"/>
  <c r="BB136" i="92" a="1"/>
  <c r="BB136" i="92" s="1"/>
  <c r="BB155" i="92" a="1"/>
  <c r="BB155" i="92" s="1"/>
  <c r="BB224" i="92" a="1"/>
  <c r="BB224" i="92" s="1"/>
  <c r="BB52" i="92" a="1"/>
  <c r="BB52" i="92" s="1"/>
  <c r="BB87" i="92" a="1"/>
  <c r="BB87" i="92" s="1"/>
  <c r="BB263" i="92" a="1"/>
  <c r="BB263" i="92" s="1"/>
  <c r="BB294" i="92" a="1"/>
  <c r="BB294" i="92" s="1"/>
  <c r="BB326" i="92" a="1"/>
  <c r="BB326" i="92" s="1"/>
  <c r="BB384" i="92" a="1"/>
  <c r="BB384" i="92" s="1"/>
  <c r="BB361" i="92" a="1"/>
  <c r="BB361" i="92" s="1"/>
  <c r="BB132" i="92" a="1"/>
  <c r="BB132" i="92" s="1"/>
  <c r="BB167" i="92" a="1"/>
  <c r="BB167" i="92" s="1"/>
  <c r="BB272" i="92" a="1"/>
  <c r="BB272" i="92" s="1"/>
  <c r="BB300" i="92" a="1"/>
  <c r="BB300" i="92" s="1"/>
  <c r="BB392" i="92" a="1"/>
  <c r="BB392" i="92" s="1"/>
  <c r="BB414" i="92" a="1"/>
  <c r="BB414" i="92" s="1"/>
  <c r="BB134" i="92" a="1"/>
  <c r="BB134" i="92" s="1"/>
  <c r="BB239" i="92" a="1"/>
  <c r="BB239" i="92" s="1"/>
  <c r="BB362" i="92" a="1"/>
  <c r="BB362" i="92" s="1"/>
  <c r="BB416" i="92" a="1"/>
  <c r="BB416" i="92" s="1"/>
  <c r="BB16" i="92" a="1"/>
  <c r="BB16" i="92" s="1"/>
  <c r="BB125" i="92" a="1"/>
  <c r="BB125" i="92" s="1"/>
  <c r="BB160" i="92" a="1"/>
  <c r="BB160" i="92" s="1"/>
  <c r="BB195" i="92" a="1"/>
  <c r="BB195" i="92" s="1"/>
  <c r="BB230" i="92" a="1"/>
  <c r="BB230" i="92" s="1"/>
  <c r="BB265" i="92" a="1"/>
  <c r="BB265" i="92" s="1"/>
  <c r="BB328" i="92" a="1"/>
  <c r="BB328" i="92" s="1"/>
  <c r="BB410" i="92" a="1"/>
  <c r="BB410" i="92" s="1"/>
  <c r="BB22" i="92" a="1"/>
  <c r="BB22" i="92" s="1"/>
  <c r="BB57" i="92" a="1"/>
  <c r="BB57" i="92" s="1"/>
  <c r="BB94" i="92" a="1"/>
  <c r="BB94" i="92" s="1"/>
  <c r="BB166" i="92" a="1"/>
  <c r="BB166" i="92" s="1"/>
  <c r="BB235" i="92" a="1"/>
  <c r="BB235" i="92" s="1"/>
  <c r="BB298" i="92" a="1"/>
  <c r="BB298" i="92" s="1"/>
  <c r="BB329" i="92" a="1"/>
  <c r="BB329" i="92" s="1"/>
  <c r="BB360" i="92" a="1"/>
  <c r="BB360" i="92" s="1"/>
  <c r="BB130" i="92" a="1"/>
  <c r="BB130" i="92" s="1"/>
  <c r="BB202" i="92" a="1"/>
  <c r="BB202" i="92" s="1"/>
  <c r="BB387" i="92" a="1"/>
  <c r="BB387" i="92" s="1"/>
  <c r="BB23" i="92" a="1"/>
  <c r="BB23" i="92" s="1"/>
  <c r="BB59" i="92" a="1"/>
  <c r="BB59" i="92" s="1"/>
  <c r="BB237" i="92" a="1"/>
  <c r="BB237" i="92" s="1"/>
  <c r="BB334" i="92" a="1"/>
  <c r="BB334" i="92" s="1"/>
  <c r="BB97" i="92" a="1"/>
  <c r="BB97" i="92" s="1"/>
  <c r="BB203" i="92" a="1"/>
  <c r="BB203" i="92" s="1"/>
  <c r="BB305" i="92" a="1"/>
  <c r="BB305" i="92" s="1"/>
  <c r="BB62" i="92" a="1"/>
  <c r="BB62" i="92" s="1"/>
  <c r="BB168" i="92" a="1"/>
  <c r="BB168" i="92" s="1"/>
  <c r="BB273" i="92" a="1"/>
  <c r="BB273" i="92" s="1"/>
  <c r="BB307" i="92" a="1"/>
  <c r="BB307" i="92" s="1"/>
  <c r="BB335" i="92" a="1"/>
  <c r="BB335" i="92" s="1"/>
  <c r="BB393" i="92" a="1"/>
  <c r="BB393" i="92" s="1"/>
  <c r="BB418" i="92" a="1"/>
  <c r="BB418" i="92" s="1"/>
  <c r="BB26" i="92" a="1"/>
  <c r="BB26" i="92" s="1"/>
  <c r="BB98" i="92" a="1"/>
  <c r="BB98" i="92" s="1"/>
  <c r="BB135" i="92" a="1"/>
  <c r="BB135" i="92" s="1"/>
  <c r="BB170" i="92" a="1"/>
  <c r="BB170" i="92" s="1"/>
  <c r="BB204" i="92" a="1"/>
  <c r="BB204" i="92" s="1"/>
  <c r="BB240" i="92" a="1"/>
  <c r="BB240" i="92" s="1"/>
  <c r="BB366" i="92" a="1"/>
  <c r="BB366" i="92" s="1"/>
  <c r="BB103" i="92" a="1"/>
  <c r="BB103" i="92" s="1"/>
  <c r="BB172" i="92" a="1"/>
  <c r="BB172" i="92" s="1"/>
  <c r="BB208" i="92" a="1"/>
  <c r="BB208" i="92" s="1"/>
  <c r="BB242" i="92" a="1"/>
  <c r="BB242" i="92" s="1"/>
  <c r="BB308" i="92" a="1"/>
  <c r="BB308" i="92" s="1"/>
  <c r="BB340" i="92" a="1"/>
  <c r="BB340" i="92" s="1"/>
  <c r="BB419" i="92" a="1"/>
  <c r="BB419" i="92" s="1"/>
  <c r="BB398" i="92" a="1"/>
  <c r="BB398" i="92" s="1"/>
  <c r="BB39" i="92" a="1"/>
  <c r="BB39" i="92" s="1"/>
  <c r="BB147" i="92" a="1"/>
  <c r="BB147" i="92" s="1"/>
  <c r="BB345" i="92" a="1"/>
  <c r="BB345" i="92" s="1"/>
  <c r="BB376" i="92" a="1"/>
  <c r="BB376" i="92" s="1"/>
  <c r="BB76" i="92" a="1"/>
  <c r="BB76" i="92" s="1"/>
  <c r="BB114" i="92" a="1"/>
  <c r="BB114" i="92" s="1"/>
  <c r="BB149" i="92" a="1"/>
  <c r="BB149" i="92" s="1"/>
  <c r="BB183" i="92" a="1"/>
  <c r="BB183" i="92" s="1"/>
  <c r="BB219" i="92" a="1"/>
  <c r="BB219" i="92" s="1"/>
  <c r="BB283" i="92" a="1"/>
  <c r="BB283" i="92" s="1"/>
  <c r="BB402" i="92" a="1"/>
  <c r="BB402" i="92" s="1"/>
  <c r="BB42" i="92" a="1"/>
  <c r="BB42" i="92" s="1"/>
  <c r="BB255" i="92" a="1"/>
  <c r="BB255" i="92" s="1"/>
  <c r="BB377" i="92" a="1"/>
  <c r="BB377" i="92" s="1"/>
  <c r="BB77" i="92" a="1"/>
  <c r="BB77" i="92" s="1"/>
  <c r="BB115" i="92" a="1"/>
  <c r="BB115" i="92" s="1"/>
  <c r="BB150" i="92" a="1"/>
  <c r="BB150" i="92" s="1"/>
  <c r="BB220" i="92" a="1"/>
  <c r="BB220" i="92" s="1"/>
  <c r="BB288" i="92" a="1"/>
  <c r="BB288" i="92" s="1"/>
  <c r="BB318" i="92" a="1"/>
  <c r="BB318" i="92" s="1"/>
  <c r="BB347" i="92" a="1"/>
  <c r="BB347" i="92" s="1"/>
  <c r="BB403" i="92" a="1"/>
  <c r="BB403" i="92" s="1"/>
  <c r="BB43" i="92" a="1"/>
  <c r="BB43" i="92" s="1"/>
  <c r="BB151" i="92" a="1"/>
  <c r="BB151" i="92" s="1"/>
  <c r="BB221" i="92" a="1"/>
  <c r="BB221" i="92" s="1"/>
  <c r="BB256" i="92" a="1"/>
  <c r="BB256" i="92" s="1"/>
  <c r="BB324" i="92" a="1"/>
  <c r="BB324" i="92" s="1"/>
  <c r="BB350" i="92" a="1"/>
  <c r="BB350" i="92" s="1"/>
  <c r="BB378" i="92" a="1"/>
  <c r="BB378" i="92" s="1"/>
  <c r="BB79" i="92" a="1"/>
  <c r="BB79" i="92" s="1"/>
  <c r="BB223" i="92" a="1"/>
  <c r="BB223" i="92" s="1"/>
  <c r="BB292" i="92" a="1"/>
  <c r="BB292" i="92" s="1"/>
  <c r="BB351" i="92" a="1"/>
  <c r="BB351" i="92" s="1"/>
  <c r="BB408" i="92" a="1"/>
  <c r="BB408" i="92" s="1"/>
  <c r="BB83" i="92" a="1"/>
  <c r="BB83" i="92" s="1"/>
  <c r="BB119" i="92" a="1"/>
  <c r="BB119" i="92" s="1"/>
  <c r="BB189" i="92" a="1"/>
  <c r="BB189" i="92" s="1"/>
  <c r="BB260" i="92" a="1"/>
  <c r="BB260" i="92" s="1"/>
  <c r="BB325" i="92" a="1"/>
  <c r="BB325" i="92" s="1"/>
  <c r="BB124" i="92" a="1"/>
  <c r="BB124" i="92" s="1"/>
  <c r="BB193" i="92" a="1"/>
  <c r="BB193" i="92" s="1"/>
  <c r="BB229" i="92" a="1"/>
  <c r="BB229" i="92" s="1"/>
  <c r="BB261" i="92" a="1"/>
  <c r="BB261" i="92" s="1"/>
  <c r="BB293" i="92" a="1"/>
  <c r="BB293" i="92" s="1"/>
  <c r="BB353" i="92" a="1"/>
  <c r="BB353" i="92" s="1"/>
  <c r="BB382" i="92" a="1"/>
  <c r="BB382" i="92" s="1"/>
  <c r="BB409" i="92" a="1"/>
  <c r="BB409" i="92" s="1"/>
  <c r="BB105" i="92" a="1"/>
  <c r="BB105" i="92" s="1"/>
  <c r="BB140" i="92" a="1"/>
  <c r="BB140" i="92" s="1"/>
  <c r="BB210" i="92" a="1"/>
  <c r="BB210" i="92" s="1"/>
  <c r="BB341" i="92" a="1"/>
  <c r="BB341" i="92" s="1"/>
  <c r="BB368" i="92" a="1"/>
  <c r="BB368" i="92" s="1"/>
  <c r="BB395" i="92" a="1"/>
  <c r="BB395" i="92" s="1"/>
  <c r="BB33" i="92" a="1"/>
  <c r="BB33" i="92" s="1"/>
  <c r="BB69" i="92" a="1"/>
  <c r="BB69" i="92" s="1"/>
  <c r="BB107" i="92" a="1"/>
  <c r="BB107" i="92" s="1"/>
  <c r="BB141" i="92" a="1"/>
  <c r="BB141" i="92" s="1"/>
  <c r="BB177" i="92" a="1"/>
  <c r="BB177" i="92" s="1"/>
  <c r="BB246" i="92" a="1"/>
  <c r="BB246" i="92" s="1"/>
  <c r="BB277" i="92" a="1"/>
  <c r="BB277" i="92" s="1"/>
  <c r="BB309" i="92" a="1"/>
  <c r="BB309" i="92" s="1"/>
  <c r="BB370" i="92" a="1"/>
  <c r="BB370" i="92" s="1"/>
  <c r="BB71" i="92" a="1"/>
  <c r="BB71" i="92" s="1"/>
  <c r="BB213" i="92" a="1"/>
  <c r="BB213" i="92" s="1"/>
  <c r="BB282" i="92" a="1"/>
  <c r="BB282" i="92" s="1"/>
  <c r="BB313" i="92" a="1"/>
  <c r="BB313" i="92" s="1"/>
  <c r="BB371" i="92" a="1"/>
  <c r="BB371" i="92" s="1"/>
  <c r="BB187" i="92" a="1"/>
  <c r="BB187" i="92" s="1"/>
  <c r="BD326" i="92" a="1"/>
  <c r="BD326" i="92" s="1"/>
  <c r="BD198" i="92" a="1"/>
  <c r="BD198" i="92" s="1"/>
  <c r="BD366" i="92" a="1"/>
  <c r="BD366" i="92" s="1"/>
  <c r="BD61" i="92" a="1"/>
  <c r="BD61" i="92" s="1"/>
  <c r="BD158" i="92" a="1"/>
  <c r="BD158" i="92" s="1"/>
  <c r="BD216" i="92" a="1"/>
  <c r="BD216" i="92" s="1"/>
  <c r="BD45" i="92" a="1"/>
  <c r="BD45" i="92" s="1"/>
  <c r="BD299" i="92" a="1"/>
  <c r="BD299" i="92" s="1"/>
  <c r="BD254" i="92" a="1"/>
  <c r="BD254" i="92" s="1"/>
  <c r="BD273" i="92" a="1"/>
  <c r="BD273" i="92" s="1"/>
  <c r="BD323" i="92" a="1"/>
  <c r="BD323" i="92" s="1"/>
  <c r="BD210" i="92" a="1"/>
  <c r="BD210" i="92" s="1"/>
  <c r="BD122" i="92" a="1"/>
  <c r="BD122" i="92" s="1"/>
  <c r="BD129" i="92" a="1"/>
  <c r="BD129" i="92" s="1"/>
  <c r="BD243" i="92" a="1"/>
  <c r="BD243" i="92" s="1"/>
  <c r="BD135" i="92" a="1"/>
  <c r="BD135" i="92" s="1"/>
  <c r="BD309" i="92" a="1"/>
  <c r="BD309" i="92" s="1"/>
  <c r="BD68" i="92" a="1"/>
  <c r="BD68" i="92" s="1"/>
  <c r="BD21" i="92" a="1"/>
  <c r="BD21" i="92" s="1"/>
  <c r="BD251" i="92" a="1"/>
  <c r="BD251" i="92" s="1"/>
  <c r="BD287" i="92" a="1"/>
  <c r="BD287" i="92" s="1"/>
  <c r="BD18" i="92" a="1"/>
  <c r="BD18" i="92" s="1"/>
  <c r="BD120" i="92" a="1"/>
  <c r="BD120" i="92" s="1"/>
  <c r="BD58" i="92" a="1"/>
  <c r="BD58" i="92" s="1"/>
  <c r="BD156" i="92" a="1"/>
  <c r="BD156" i="92" s="1"/>
  <c r="BD144" i="92" a="1"/>
  <c r="BD144" i="92" s="1"/>
  <c r="BD335" i="92" a="1"/>
  <c r="BD335" i="92" s="1"/>
  <c r="BD194" i="92" a="1"/>
  <c r="BD194" i="92" s="1"/>
  <c r="BD213" i="92" a="1"/>
  <c r="BD213" i="92" s="1"/>
  <c r="BD142" i="92" a="1"/>
  <c r="BD142" i="92" s="1"/>
  <c r="BD150" i="92" a="1"/>
  <c r="BD150" i="92" s="1"/>
  <c r="BD380" i="92" a="1"/>
  <c r="BD380" i="92" s="1"/>
  <c r="BD69" i="92" a="1"/>
  <c r="BD69" i="92" s="1"/>
  <c r="BD272" i="92" a="1"/>
  <c r="BD272" i="92" s="1"/>
  <c r="BD65" i="92" a="1"/>
  <c r="BD65" i="92" s="1"/>
  <c r="BD140" i="92" a="1"/>
  <c r="BD140" i="92" s="1"/>
  <c r="BD111" i="92" a="1"/>
  <c r="BD111" i="92" s="1"/>
  <c r="BD264" i="92" a="1"/>
  <c r="BD264" i="92" s="1"/>
  <c r="BD419" i="92" a="1"/>
  <c r="BD419" i="92" s="1"/>
  <c r="BD38" i="92" a="1"/>
  <c r="BD38" i="92" s="1"/>
  <c r="BD136" i="92" a="1"/>
  <c r="BD136" i="92" s="1"/>
  <c r="BD64" i="92" a="1"/>
  <c r="BD64" i="92" s="1"/>
  <c r="BD275" i="92" a="1"/>
  <c r="BD275" i="92" s="1"/>
  <c r="BD174" i="92" a="1"/>
  <c r="BD174" i="92" s="1"/>
  <c r="BD193" i="92" a="1"/>
  <c r="BD193" i="92" s="1"/>
  <c r="BD361" i="92" a="1"/>
  <c r="BD361" i="92" s="1"/>
  <c r="BD130" i="92" a="1"/>
  <c r="BD130" i="92" s="1"/>
  <c r="BD160" i="92" a="1"/>
  <c r="BD160" i="92" s="1"/>
  <c r="BD49" i="92" a="1"/>
  <c r="BD49" i="92" s="1"/>
  <c r="BD262" i="92" a="1"/>
  <c r="BD262" i="92" s="1"/>
  <c r="BD192" i="92" a="1"/>
  <c r="BD192" i="92" s="1"/>
  <c r="BD388" i="92" a="1"/>
  <c r="BD388" i="92" s="1"/>
  <c r="BD344" i="92" a="1"/>
  <c r="BD344" i="92" s="1"/>
  <c r="BD20" i="92" a="1"/>
  <c r="BD20" i="92" s="1"/>
  <c r="BD71" i="92" a="1"/>
  <c r="BD71" i="92" s="1"/>
  <c r="BD207" i="92" a="1"/>
  <c r="BD207" i="92" s="1"/>
  <c r="BD237" i="92" a="1"/>
  <c r="BD237" i="92" s="1"/>
  <c r="BD39" i="92" a="1"/>
  <c r="BD39" i="92" s="1"/>
  <c r="BD86" i="92" a="1"/>
  <c r="BD86" i="92" s="1"/>
  <c r="BD138" i="92" a="1"/>
  <c r="BD138" i="92" s="1"/>
  <c r="BD246" i="92" a="1"/>
  <c r="BD246" i="92" s="1"/>
  <c r="BD400" i="92" a="1"/>
  <c r="BD400" i="92" s="1"/>
  <c r="BD118" i="92" a="1"/>
  <c r="BD118" i="92" s="1"/>
  <c r="BD196" i="92" a="1"/>
  <c r="BD196" i="92" s="1"/>
  <c r="BD364" i="92" a="1"/>
  <c r="BD364" i="92" s="1"/>
  <c r="BD219" i="92" a="1"/>
  <c r="BD219" i="92" s="1"/>
  <c r="BD234" i="92" a="1"/>
  <c r="BD234" i="92" s="1"/>
  <c r="BD253" i="92" a="1"/>
  <c r="BD253" i="92" s="1"/>
  <c r="BD123" i="92" a="1"/>
  <c r="BD123" i="92" s="1"/>
  <c r="BD190" i="92" a="1"/>
  <c r="BD190" i="92" s="1"/>
  <c r="BD401" i="92" a="1"/>
  <c r="BD401" i="92" s="1"/>
  <c r="BD109" i="92" a="1"/>
  <c r="BD109" i="92" s="1"/>
  <c r="BD163" i="92" a="1"/>
  <c r="BD163" i="92" s="1"/>
  <c r="BD392" i="92" a="1"/>
  <c r="BD392" i="92" s="1"/>
  <c r="BD229" i="92" a="1"/>
  <c r="BD229" i="92" s="1"/>
  <c r="BD48" i="92" a="1"/>
  <c r="BD48" i="92" s="1"/>
  <c r="BD340" i="92" a="1"/>
  <c r="BD340" i="92" s="1"/>
  <c r="BD211" i="92" a="1"/>
  <c r="BD211" i="92" s="1"/>
  <c r="BD267" i="92" a="1"/>
  <c r="BD267" i="92" s="1"/>
  <c r="BD46" i="92" a="1"/>
  <c r="BD46" i="92" s="1"/>
  <c r="BD362" i="92" a="1"/>
  <c r="BD362" i="92" s="1"/>
  <c r="BD227" i="92" a="1"/>
  <c r="BD227" i="92" s="1"/>
  <c r="BD345" i="92" a="1"/>
  <c r="BD345" i="92" s="1"/>
  <c r="BD319" i="92" a="1"/>
  <c r="BD319" i="92" s="1"/>
  <c r="BD285" i="92" a="1"/>
  <c r="BD285" i="92" s="1"/>
  <c r="BD78" i="92" a="1"/>
  <c r="BD78" i="92" s="1"/>
  <c r="BD186" i="92" a="1"/>
  <c r="BD186" i="92" s="1"/>
  <c r="BD240" i="92" a="1"/>
  <c r="BD240" i="92" s="1"/>
  <c r="BD98" i="92" a="1"/>
  <c r="BD98" i="92" s="1"/>
  <c r="BD176" i="92" a="1"/>
  <c r="BD176" i="92" s="1"/>
  <c r="BD244" i="92" a="1"/>
  <c r="BD244" i="92" s="1"/>
  <c r="BD415" i="92" a="1"/>
  <c r="BD415" i="92" s="1"/>
  <c r="BD214" i="92" a="1"/>
  <c r="BD214" i="92" s="1"/>
  <c r="BD233" i="92" a="1"/>
  <c r="BD233" i="92" s="1"/>
  <c r="BD342" i="92" a="1"/>
  <c r="BD342" i="92" s="1"/>
  <c r="BD170" i="92" a="1"/>
  <c r="BD170" i="92" s="1"/>
  <c r="BD141" i="92" a="1"/>
  <c r="BD141" i="92" s="1"/>
  <c r="BD89" i="92" a="1"/>
  <c r="BD89" i="92" s="1"/>
  <c r="BD43" i="92" a="1"/>
  <c r="BD43" i="92" s="1"/>
  <c r="BD332" i="92" a="1"/>
  <c r="BD332" i="92" s="1"/>
  <c r="BD189" i="92" a="1"/>
  <c r="BD189" i="92" s="1"/>
  <c r="BD28" i="92" a="1"/>
  <c r="BD28" i="92" s="1"/>
  <c r="BD220" i="92" a="1"/>
  <c r="BD220" i="92" s="1"/>
  <c r="BD131" i="92" a="1"/>
  <c r="BD131" i="92" s="1"/>
  <c r="BD247" i="92" a="1"/>
  <c r="BD247" i="92" s="1"/>
  <c r="BD105" i="92" a="1"/>
  <c r="BD105" i="92" s="1"/>
  <c r="BD408" i="92" a="1"/>
  <c r="BD408" i="92" s="1"/>
  <c r="BD377" i="92" a="1"/>
  <c r="BD377" i="92" s="1"/>
  <c r="BD113" i="92" a="1"/>
  <c r="BD113" i="92" s="1"/>
  <c r="BD9" i="92" a="1"/>
  <c r="BD9" i="92" s="1"/>
  <c r="BD317" i="92" a="1"/>
  <c r="BD317" i="92" s="1"/>
  <c r="BD225" i="92" a="1"/>
  <c r="BD225" i="92" s="1"/>
  <c r="BD279" i="92" a="1"/>
  <c r="BD279" i="92" s="1"/>
  <c r="BD417" i="92" a="1"/>
  <c r="BD417" i="92" s="1"/>
  <c r="BD116" i="92" a="1"/>
  <c r="BD116" i="92" s="1"/>
  <c r="BD303" i="92" a="1"/>
  <c r="BD303" i="92" s="1"/>
  <c r="BD175" i="92" a="1"/>
  <c r="BD175" i="92" s="1"/>
  <c r="BD154" i="92" a="1"/>
  <c r="BD154" i="92" s="1"/>
  <c r="BD173" i="92" a="1"/>
  <c r="BD173" i="92" s="1"/>
  <c r="BD121" i="92" a="1"/>
  <c r="BD121" i="92" s="1"/>
  <c r="BD110" i="92" a="1"/>
  <c r="BD110" i="92" s="1"/>
  <c r="BD379" i="92" a="1"/>
  <c r="BD379" i="92" s="1"/>
  <c r="BD29" i="92" a="1"/>
  <c r="BD29" i="92" s="1"/>
  <c r="BD162" i="92" a="1"/>
  <c r="BD162" i="92" s="1"/>
  <c r="BD132" i="92" a="1"/>
  <c r="BD132" i="92" s="1"/>
  <c r="BD368" i="92" a="1"/>
  <c r="BD368" i="92" s="1"/>
  <c r="BD224" i="92" a="1"/>
  <c r="BD224" i="92" s="1"/>
  <c r="BD339" i="92" a="1"/>
  <c r="BD339" i="92" s="1"/>
  <c r="BD410" i="92" a="1"/>
  <c r="BD410" i="92" s="1"/>
  <c r="BD187" i="92" a="1"/>
  <c r="BD187" i="92" s="1"/>
  <c r="BD283" i="92" a="1"/>
  <c r="BD283" i="92" s="1"/>
  <c r="BD277" i="92" a="1"/>
  <c r="BD277" i="92" s="1"/>
  <c r="BD145" i="92" a="1"/>
  <c r="BD145" i="92" s="1"/>
  <c r="BD179" i="92" a="1"/>
  <c r="BD179" i="92" s="1"/>
  <c r="BD397" i="92" a="1"/>
  <c r="BD397" i="92" s="1"/>
  <c r="BD96" i="92" a="1"/>
  <c r="BD96" i="92" s="1"/>
  <c r="BD203" i="92" a="1"/>
  <c r="BD203" i="92" s="1"/>
  <c r="BD115" i="92" a="1"/>
  <c r="BD115" i="92" s="1"/>
  <c r="BD134" i="92" a="1"/>
  <c r="BD134" i="92" s="1"/>
  <c r="BD153" i="92" a="1"/>
  <c r="BD153" i="92" s="1"/>
  <c r="BD320" i="92" a="1"/>
  <c r="BD320" i="92" s="1"/>
  <c r="BD90" i="92" a="1"/>
  <c r="BD90" i="92" s="1"/>
  <c r="BD159" i="92" a="1"/>
  <c r="BD159" i="92" s="1"/>
  <c r="BD386" i="92" a="1"/>
  <c r="BD386" i="92" s="1"/>
  <c r="BD82" i="92" a="1"/>
  <c r="BD82" i="92" s="1"/>
  <c r="BD72" i="92" a="1"/>
  <c r="BD72" i="92" s="1"/>
  <c r="BD348" i="92" a="1"/>
  <c r="BD348" i="92" s="1"/>
  <c r="BD124" i="92" a="1"/>
  <c r="BD124" i="92" s="1"/>
  <c r="BD239" i="92" a="1"/>
  <c r="BD239" i="92" s="1"/>
  <c r="BD370" i="92" a="1"/>
  <c r="BD370" i="92" s="1"/>
  <c r="BD167" i="92" a="1"/>
  <c r="BD167" i="92" s="1"/>
  <c r="BD63" i="92" a="1"/>
  <c r="BD63" i="92" s="1"/>
  <c r="BD257" i="92" a="1"/>
  <c r="BD257" i="92" s="1"/>
  <c r="BD25" i="92" a="1"/>
  <c r="BD25" i="92" s="1"/>
  <c r="BD139" i="92" a="1"/>
  <c r="BD139" i="92" s="1"/>
  <c r="BD357" i="92" a="1"/>
  <c r="BD357" i="92" s="1"/>
  <c r="BD76" i="92" a="1"/>
  <c r="BD76" i="92" s="1"/>
  <c r="BD23" i="92" a="1"/>
  <c r="BD23" i="92" s="1"/>
  <c r="BD95" i="92" a="1"/>
  <c r="BD95" i="92" s="1"/>
  <c r="BD114" i="92" a="1"/>
  <c r="BD114" i="92" s="1"/>
  <c r="BD133" i="92" a="1"/>
  <c r="BD133" i="92" s="1"/>
  <c r="BD100" i="92" a="1"/>
  <c r="BD100" i="92" s="1"/>
  <c r="BD70" i="92" a="1"/>
  <c r="BD70" i="92" s="1"/>
  <c r="BD255" i="92" a="1"/>
  <c r="BD255" i="92" s="1"/>
  <c r="BD286" i="92" a="1"/>
  <c r="BD286" i="92" s="1"/>
  <c r="BD381" i="92" a="1"/>
  <c r="BD381" i="92" s="1"/>
  <c r="BD52" i="92" a="1"/>
  <c r="BD52" i="92" s="1"/>
  <c r="BD328" i="92" a="1"/>
  <c r="BD328" i="92" s="1"/>
  <c r="BD24" i="92" a="1"/>
  <c r="BD24" i="92" s="1"/>
  <c r="BD355" i="92" a="1"/>
  <c r="BD355" i="92" s="1"/>
  <c r="BD310" i="92" a="1"/>
  <c r="BD310" i="92" s="1"/>
  <c r="BD147" i="92" a="1"/>
  <c r="BD147" i="92" s="1"/>
  <c r="BD242" i="92" a="1"/>
  <c r="BD242" i="92" s="1"/>
  <c r="BD304" i="92" a="1"/>
  <c r="BD304" i="92" s="1"/>
  <c r="BD99" i="92" a="1"/>
  <c r="BD99" i="92" s="1"/>
  <c r="BD337" i="92" a="1"/>
  <c r="BD337" i="92" s="1"/>
  <c r="BD56" i="92" a="1"/>
  <c r="BD56" i="92" s="1"/>
  <c r="BD302" i="92" a="1"/>
  <c r="BD302" i="92" s="1"/>
  <c r="BD75" i="92" a="1"/>
  <c r="BD75" i="92" s="1"/>
  <c r="BD94" i="92" a="1"/>
  <c r="BD94" i="92" s="1"/>
  <c r="BD50" i="92" a="1"/>
  <c r="BD50" i="92" s="1"/>
  <c r="BD412" i="92" a="1"/>
  <c r="BD412" i="92" s="1"/>
  <c r="BD206" i="92" a="1"/>
  <c r="BD206" i="92" s="1"/>
  <c r="BD261" i="92" a="1"/>
  <c r="BD261" i="92" s="1"/>
  <c r="BD391" i="92" a="1"/>
  <c r="BD391" i="92" s="1"/>
  <c r="BD308" i="92" a="1"/>
  <c r="BD308" i="92" s="1"/>
  <c r="BD403" i="92" a="1"/>
  <c r="BD403" i="92" s="1"/>
  <c r="BD295" i="92" a="1"/>
  <c r="BD295" i="92" s="1"/>
  <c r="BD250" i="92" a="1"/>
  <c r="BD250" i="92" s="1"/>
  <c r="BD127" i="92" a="1"/>
  <c r="BD127" i="92" s="1"/>
  <c r="BD298" i="92" a="1"/>
  <c r="BD298" i="92" s="1"/>
  <c r="BD420" i="92" a="1"/>
  <c r="BD420" i="92" s="1"/>
  <c r="BD354" i="92" a="1"/>
  <c r="BD354" i="92" s="1"/>
  <c r="BD373" i="92" a="1"/>
  <c r="BD373" i="92" s="1"/>
  <c r="BD42" i="92" a="1"/>
  <c r="BD42" i="92" s="1"/>
  <c r="BD217" i="92" a="1"/>
  <c r="BD217" i="92" s="1"/>
  <c r="BD184" i="92" a="1"/>
  <c r="BD184" i="92" s="1"/>
  <c r="BD79" i="92" a="1"/>
  <c r="BD79" i="92" s="1"/>
  <c r="BD297" i="92" a="1"/>
  <c r="BD297" i="92" s="1"/>
  <c r="BD36" i="92" a="1"/>
  <c r="BD36" i="92" s="1"/>
  <c r="BD182" i="92" a="1"/>
  <c r="BD182" i="92" s="1"/>
  <c r="BD55" i="92" a="1"/>
  <c r="BD55" i="92" s="1"/>
  <c r="BD74" i="92" a="1"/>
  <c r="BD74" i="92" s="1"/>
  <c r="BD93" i="92" a="1"/>
  <c r="BD93" i="92" s="1"/>
  <c r="BD395" i="92" a="1"/>
  <c r="BD395" i="92" s="1"/>
  <c r="BD30" i="92" a="1"/>
  <c r="BD30" i="92" s="1"/>
  <c r="BD292" i="92" a="1"/>
  <c r="BD292" i="92" s="1"/>
  <c r="BD146" i="92" a="1"/>
  <c r="BD146" i="92" s="1"/>
  <c r="BD181" i="92" a="1"/>
  <c r="BD181" i="92" s="1"/>
  <c r="BD351" i="92" a="1"/>
  <c r="BD351" i="92" s="1"/>
  <c r="BD288" i="92" a="1"/>
  <c r="BD288" i="92" s="1"/>
  <c r="BD263" i="92" a="1"/>
  <c r="BD263" i="92" s="1"/>
  <c r="BD215" i="92" a="1"/>
  <c r="BD215" i="92" s="1"/>
  <c r="BD389" i="92" a="1"/>
  <c r="BD389" i="92" s="1"/>
  <c r="BD107" i="92" a="1"/>
  <c r="BD107" i="92" s="1"/>
  <c r="BD223" i="92" a="1"/>
  <c r="BD223" i="92" s="1"/>
  <c r="BD376" i="92" a="1"/>
  <c r="BD376" i="92" s="1"/>
  <c r="BD281" i="92" a="1"/>
  <c r="BD281" i="92" s="1"/>
  <c r="BD14" i="92" a="1"/>
  <c r="BD14" i="92" s="1"/>
  <c r="BD232" i="92" a="1"/>
  <c r="BD232" i="92" s="1"/>
  <c r="BD311" i="92" a="1"/>
  <c r="BD311" i="92" s="1"/>
  <c r="BD151" i="92" a="1"/>
  <c r="BD151" i="92" s="1"/>
  <c r="BD422" i="92" a="1"/>
  <c r="BD422" i="92" s="1"/>
  <c r="BD249" i="92" a="1"/>
  <c r="BD249" i="92" s="1"/>
  <c r="BD137" i="92" a="1"/>
  <c r="BD137" i="92" s="1"/>
  <c r="BD394" i="92" a="1"/>
  <c r="BD394" i="92" s="1"/>
  <c r="BD13" i="92" a="1"/>
  <c r="BD13" i="92" s="1"/>
  <c r="BD171" i="92" a="1"/>
  <c r="BD171" i="92" s="1"/>
  <c r="BD180" i="92" a="1"/>
  <c r="BD180" i="92" s="1"/>
  <c r="BD208" i="92" a="1"/>
  <c r="BD208" i="92" s="1"/>
  <c r="BD252" i="92" a="1"/>
  <c r="BD252" i="92" s="1"/>
  <c r="BD117" i="92" a="1"/>
  <c r="BD117" i="92" s="1"/>
  <c r="BD166" i="92" a="1"/>
  <c r="BD166" i="92" s="1"/>
  <c r="BD374" i="92" a="1"/>
  <c r="BD374" i="92" s="1"/>
  <c r="BD266" i="92" a="1"/>
  <c r="BD266" i="92" s="1"/>
  <c r="BD185" i="92" a="1"/>
  <c r="BD185" i="92" s="1"/>
  <c r="BD85" i="92" a="1"/>
  <c r="BD85" i="92" s="1"/>
  <c r="BD31" i="92" a="1"/>
  <c r="BD31" i="92" s="1"/>
  <c r="BD222" i="92" a="1"/>
  <c r="BD222" i="92" s="1"/>
  <c r="BD407" i="92" a="1"/>
  <c r="BD407" i="92" s="1"/>
  <c r="BD101" i="92" a="1"/>
  <c r="BD101" i="92" s="1"/>
  <c r="BD197" i="92" a="1"/>
  <c r="BD197" i="92" s="1"/>
  <c r="BD44" i="92" a="1"/>
  <c r="BD44" i="92" s="1"/>
  <c r="BD59" i="92" a="1"/>
  <c r="BD59" i="92" s="1"/>
  <c r="BD416" i="92" a="1"/>
  <c r="BD416" i="92" s="1"/>
  <c r="BD16" i="92" a="1"/>
  <c r="BD16" i="92" s="1"/>
  <c r="BD62" i="92" a="1"/>
  <c r="BD62" i="92" s="1"/>
  <c r="BD35" i="92" a="1"/>
  <c r="BD35" i="92" s="1"/>
  <c r="BD54" i="92" a="1"/>
  <c r="BD54" i="92" s="1"/>
  <c r="BD73" i="92" a="1"/>
  <c r="BD73" i="92" s="1"/>
  <c r="BD195" i="92" a="1"/>
  <c r="BD195" i="92" s="1"/>
  <c r="BD10" i="92" a="1"/>
  <c r="BD10" i="92" s="1"/>
  <c r="BD172" i="92" a="1"/>
  <c r="BD172" i="92" s="1"/>
  <c r="BD26" i="92" a="1"/>
  <c r="BD26" i="92" s="1"/>
  <c r="BD41" i="92" a="1"/>
  <c r="BD41" i="92" s="1"/>
  <c r="BD271" i="92" a="1"/>
  <c r="BD271" i="92" s="1"/>
  <c r="BD268" i="92" a="1"/>
  <c r="BD268" i="92" s="1"/>
  <c r="BD183" i="92" a="1"/>
  <c r="BD183" i="92" s="1"/>
  <c r="BD155" i="92" a="1"/>
  <c r="BD155" i="92" s="1"/>
  <c r="BD329" i="92" a="1"/>
  <c r="BD329" i="92" s="1"/>
  <c r="BD87" i="92" a="1"/>
  <c r="BD87" i="92" s="1"/>
  <c r="BD157" i="92" a="1"/>
  <c r="BD157" i="92" s="1"/>
  <c r="BD83" i="92" a="1"/>
  <c r="BD83" i="92" s="1"/>
  <c r="BD382" i="92" a="1"/>
  <c r="BD382" i="92" s="1"/>
  <c r="BD300" i="92" a="1"/>
  <c r="BD300" i="92" s="1"/>
  <c r="BD177" i="92" a="1"/>
  <c r="BD177" i="92" s="1"/>
  <c r="BD363" i="92" a="1"/>
  <c r="BD363" i="92" s="1"/>
  <c r="BD19" i="92" a="1"/>
  <c r="BD19" i="92" s="1"/>
  <c r="BD396" i="92" a="1"/>
  <c r="BD396" i="92" s="1"/>
  <c r="BD406" i="92" a="1"/>
  <c r="BD406" i="92" s="1"/>
  <c r="BD341" i="92" a="1"/>
  <c r="BD341" i="92" s="1"/>
  <c r="BD15" i="92" a="1"/>
  <c r="BD15" i="92" s="1"/>
  <c r="BD34" i="92" a="1"/>
  <c r="BD34" i="92" s="1"/>
  <c r="BD53" i="92" a="1"/>
  <c r="BD53" i="92" s="1"/>
  <c r="BD352" i="92" a="1"/>
  <c r="BD352" i="92" s="1"/>
  <c r="BD306" i="92" a="1"/>
  <c r="BD306" i="92" s="1"/>
  <c r="BD32" i="92" a="1"/>
  <c r="BD32" i="92" s="1"/>
  <c r="BD365" i="92" a="1"/>
  <c r="BD365" i="92" s="1"/>
  <c r="BD360" i="92" a="1"/>
  <c r="BD360" i="92" s="1"/>
  <c r="BD231" i="92" a="1"/>
  <c r="BD231" i="92" s="1"/>
  <c r="BD248" i="92" a="1"/>
  <c r="BD248" i="92" s="1"/>
  <c r="BD103" i="92" a="1"/>
  <c r="BD103" i="92" s="1"/>
  <c r="BD372" i="92" a="1"/>
  <c r="BD372" i="92" s="1"/>
  <c r="BD289" i="92" a="1"/>
  <c r="BD289" i="92" s="1"/>
  <c r="BD67" i="92" a="1"/>
  <c r="BD67" i="92" s="1"/>
  <c r="BD60" i="92" a="1"/>
  <c r="BD60" i="92" s="1"/>
  <c r="BD398" i="92" a="1"/>
  <c r="BD398" i="92" s="1"/>
  <c r="BD346" i="92" a="1"/>
  <c r="BD346" i="92" s="1"/>
  <c r="BD414" i="92" a="1"/>
  <c r="BD414" i="92" s="1"/>
  <c r="BD33" i="92" a="1"/>
  <c r="BD33" i="92" s="1"/>
  <c r="BD126" i="92" a="1"/>
  <c r="BD126" i="92" s="1"/>
  <c r="BD265" i="92" a="1"/>
  <c r="BD265" i="92" s="1"/>
  <c r="BD260" i="92" a="1"/>
  <c r="BD260" i="92" s="1"/>
  <c r="BD228" i="92" a="1"/>
  <c r="BD228" i="92" s="1"/>
  <c r="BD312" i="92" a="1"/>
  <c r="BD312" i="92" s="1"/>
  <c r="BD47" i="92" a="1"/>
  <c r="BD47" i="92" s="1"/>
  <c r="BD259" i="92" a="1"/>
  <c r="BD259" i="92" s="1"/>
  <c r="BD358" i="92" a="1"/>
  <c r="BD358" i="92" s="1"/>
  <c r="BD356" i="92" a="1"/>
  <c r="BD356" i="92" s="1"/>
  <c r="BD226" i="92" a="1"/>
  <c r="BD226" i="92" s="1"/>
  <c r="BD201" i="92" a="1"/>
  <c r="BD201" i="92" s="1"/>
  <c r="BD413" i="92" a="1"/>
  <c r="BD413" i="92" s="1"/>
  <c r="BD112" i="92" a="1"/>
  <c r="BD112" i="92" s="1"/>
  <c r="BD385" i="92" a="1"/>
  <c r="BD385" i="92" s="1"/>
  <c r="BD205" i="92" a="1"/>
  <c r="BD205" i="92" s="1"/>
  <c r="BD91" i="92" a="1"/>
  <c r="BD91" i="92" s="1"/>
  <c r="BD322" i="92" a="1"/>
  <c r="BD322" i="92" s="1"/>
  <c r="BD209" i="92" a="1"/>
  <c r="BD209" i="92" s="1"/>
  <c r="BD27" i="92" a="1"/>
  <c r="BD27" i="92" s="1"/>
  <c r="BD119" i="92" a="1"/>
  <c r="BD119" i="92" s="1"/>
  <c r="BD338" i="92" a="1"/>
  <c r="BD338" i="92" s="1"/>
  <c r="BD336" i="92" a="1"/>
  <c r="BD336" i="92" s="1"/>
  <c r="BD81" i="92" a="1"/>
  <c r="BD81" i="92" s="1"/>
  <c r="BD393" i="92" a="1"/>
  <c r="BD393" i="92" s="1"/>
  <c r="BD411" i="92" a="1"/>
  <c r="BD411" i="92" s="1"/>
  <c r="BD11" i="92" a="1"/>
  <c r="BD11" i="92" s="1"/>
  <c r="BD40" i="92" a="1"/>
  <c r="BD40" i="92" s="1"/>
  <c r="BD188" i="92" a="1"/>
  <c r="BD188" i="92" s="1"/>
  <c r="BD212" i="92" a="1"/>
  <c r="BD212" i="92" s="1"/>
  <c r="BD97" i="92" a="1"/>
  <c r="BD97" i="92" s="1"/>
  <c r="BD418" i="92" a="1"/>
  <c r="BD418" i="92" s="1"/>
  <c r="BD256" i="92" a="1"/>
  <c r="BD256" i="92" s="1"/>
  <c r="BD325" i="92" a="1"/>
  <c r="BD325" i="92" s="1"/>
  <c r="BD284" i="92" a="1"/>
  <c r="BD284" i="92" s="1"/>
  <c r="BD421" i="92" a="1"/>
  <c r="BD421" i="92" s="1"/>
  <c r="BD324" i="92" a="1"/>
  <c r="BD324" i="92" s="1"/>
  <c r="BD291" i="92" a="1"/>
  <c r="BD291" i="92" s="1"/>
  <c r="BD152" i="92" a="1"/>
  <c r="BD152" i="92" s="1"/>
  <c r="BD200" i="92" a="1"/>
  <c r="BD200" i="92" s="1"/>
  <c r="BD88" i="92" a="1"/>
  <c r="BD88" i="92" s="1"/>
  <c r="BD378" i="92" a="1"/>
  <c r="BD378" i="92" s="1"/>
  <c r="BD236" i="92" a="1"/>
  <c r="BD236" i="92" s="1"/>
  <c r="BD125" i="92" a="1"/>
  <c r="BD125" i="92" s="1"/>
  <c r="BD204" i="92" a="1"/>
  <c r="BD204" i="92" s="1"/>
  <c r="BD301" i="92" a="1"/>
  <c r="BD301" i="92" s="1"/>
  <c r="BD84" i="92" a="1"/>
  <c r="BD84" i="92" s="1"/>
  <c r="BD359" i="92" a="1"/>
  <c r="BD359" i="92" s="1"/>
  <c r="BD230" i="92" a="1"/>
  <c r="BD230" i="92" s="1"/>
  <c r="BD307" i="92" a="1"/>
  <c r="BD307" i="92" s="1"/>
  <c r="BD293" i="92" a="1"/>
  <c r="BD293" i="92" s="1"/>
  <c r="BD318" i="92" a="1"/>
  <c r="BD318" i="92" s="1"/>
  <c r="BD66" i="92" a="1"/>
  <c r="BD66" i="92" s="1"/>
  <c r="BD241" i="92" a="1"/>
  <c r="BD241" i="92" s="1"/>
  <c r="BD77" i="92" a="1"/>
  <c r="BD77" i="92" s="1"/>
  <c r="BD402" i="92" a="1"/>
  <c r="BD402" i="92" s="1"/>
  <c r="BD369" i="92" a="1"/>
  <c r="BD369" i="92" s="1"/>
  <c r="BD169" i="92" a="1"/>
  <c r="BD169" i="92" s="1"/>
  <c r="BD384" i="92" a="1"/>
  <c r="BD384" i="92" s="1"/>
  <c r="BD258" i="92" a="1"/>
  <c r="BD258" i="92" s="1"/>
  <c r="BD405" i="92" a="1"/>
  <c r="BD405" i="92" s="1"/>
  <c r="BD104" i="92" a="1"/>
  <c r="BD104" i="92" s="1"/>
  <c r="BD383" i="92" a="1"/>
  <c r="BD383" i="92" s="1"/>
  <c r="BD161" i="92" a="1"/>
  <c r="BD161" i="92" s="1"/>
  <c r="BD305" i="92" a="1"/>
  <c r="BD305" i="92" s="1"/>
  <c r="BD294" i="92" a="1"/>
  <c r="BD294" i="92" s="1"/>
  <c r="BD353" i="92" a="1"/>
  <c r="BD353" i="92" s="1"/>
  <c r="BD313" i="92" a="1"/>
  <c r="BD313" i="92" s="1"/>
  <c r="BD106" i="92" a="1"/>
  <c r="BD106" i="92" s="1"/>
  <c r="BD57" i="92" a="1"/>
  <c r="BD57" i="92" s="1"/>
  <c r="BD245" i="92" a="1"/>
  <c r="BD245" i="92" s="1"/>
  <c r="BD191" i="92" a="1"/>
  <c r="BD191" i="92" s="1"/>
  <c r="BD199" i="92" a="1"/>
  <c r="BD199" i="92" s="1"/>
  <c r="BD92" i="92" a="1"/>
  <c r="BD92" i="92" s="1"/>
  <c r="BD37" i="92" a="1"/>
  <c r="BD37" i="92" s="1"/>
  <c r="BD165" i="92" a="1"/>
  <c r="BD165" i="92" s="1"/>
  <c r="BD51" i="92" a="1"/>
  <c r="BD51" i="92" s="1"/>
  <c r="BD375" i="92" a="1"/>
  <c r="BD375" i="92" s="1"/>
  <c r="BD12" i="92" a="1"/>
  <c r="BD12" i="92" s="1"/>
  <c r="BD17" i="92" a="1"/>
  <c r="BD17" i="92" s="1"/>
  <c r="BD280" i="92" a="1"/>
  <c r="BD280" i="92" s="1"/>
  <c r="BD290" i="92" a="1"/>
  <c r="BD290" i="92" s="1"/>
  <c r="BD315" i="92" a="1"/>
  <c r="BD315" i="92" s="1"/>
  <c r="BD371" i="92" a="1"/>
  <c r="BD371" i="92" s="1"/>
  <c r="BD282" i="92" a="1"/>
  <c r="BD282" i="92" s="1"/>
  <c r="BD235" i="92" a="1"/>
  <c r="BD235" i="92" s="1"/>
  <c r="BD331" i="92" a="1"/>
  <c r="BD331" i="92" s="1"/>
  <c r="BD143" i="92" a="1"/>
  <c r="BD143" i="92" s="1"/>
  <c r="BD278" i="92" a="1"/>
  <c r="BD278" i="92" s="1"/>
  <c r="BD238" i="92" a="1"/>
  <c r="BD238" i="92" s="1"/>
  <c r="BD330" i="92" a="1"/>
  <c r="BD330" i="92" s="1"/>
  <c r="BD168" i="92" a="1"/>
  <c r="BD168" i="92" s="1"/>
  <c r="BD218" i="92" a="1"/>
  <c r="BD218" i="92" s="1"/>
  <c r="BD148" i="92" a="1"/>
  <c r="BD148" i="92" s="1"/>
  <c r="BD178" i="92" a="1"/>
  <c r="BD178" i="92" s="1"/>
  <c r="BD269" i="92" a="1"/>
  <c r="BD269" i="92" s="1"/>
  <c r="BD128" i="92" a="1"/>
  <c r="BD128" i="92" s="1"/>
  <c r="BD316" i="92" a="1"/>
  <c r="BD316" i="92" s="1"/>
  <c r="BD296" i="92" a="1"/>
  <c r="BD296" i="92" s="1"/>
  <c r="BD276" i="92" a="1"/>
  <c r="BD276" i="92" s="1"/>
  <c r="BD102" i="92" a="1"/>
  <c r="BD102" i="92" s="1"/>
  <c r="BD202" i="92" a="1"/>
  <c r="BD202" i="92" s="1"/>
  <c r="BD80" i="92" a="1"/>
  <c r="BD80" i="92" s="1"/>
  <c r="BD404" i="92" a="1"/>
  <c r="BD404" i="92" s="1"/>
  <c r="BD390" i="92" a="1"/>
  <c r="BD390" i="92" s="1"/>
  <c r="BD387" i="92" a="1"/>
  <c r="BD387" i="92" s="1"/>
  <c r="BD321" i="92" a="1"/>
  <c r="BD321" i="92" s="1"/>
  <c r="BD343" i="92" a="1"/>
  <c r="BD343" i="92" s="1"/>
  <c r="BD270" i="92" a="1"/>
  <c r="BD270" i="92" s="1"/>
  <c r="BD347" i="92" a="1"/>
  <c r="BD347" i="92" s="1"/>
  <c r="BD221" i="92" a="1"/>
  <c r="BD221" i="92" s="1"/>
  <c r="BD409" i="92" a="1"/>
  <c r="BD409" i="92" s="1"/>
  <c r="BD327" i="92" a="1"/>
  <c r="BD327" i="92" s="1"/>
  <c r="BD349" i="92" a="1"/>
  <c r="BD349" i="92" s="1"/>
  <c r="BD108" i="92" a="1"/>
  <c r="BD108" i="92" s="1"/>
  <c r="BD22" i="92" a="1"/>
  <c r="BD22" i="92" s="1"/>
  <c r="BD399" i="92" a="1"/>
  <c r="BD399" i="92" s="1"/>
  <c r="BD164" i="92" a="1"/>
  <c r="BD164" i="92" s="1"/>
  <c r="BD350" i="92" a="1"/>
  <c r="BD350" i="92" s="1"/>
  <c r="BD367" i="92" a="1"/>
  <c r="BD367" i="92" s="1"/>
  <c r="BD334" i="92" a="1"/>
  <c r="BD334" i="92" s="1"/>
  <c r="BD314" i="92" a="1"/>
  <c r="BD314" i="92" s="1"/>
  <c r="BD274" i="92" a="1"/>
  <c r="BD274" i="92" s="1"/>
  <c r="BD333" i="92" a="1"/>
  <c r="BD333" i="92" s="1"/>
  <c r="BD149" i="92" a="1"/>
  <c r="BD149" i="92" s="1"/>
  <c r="BN329" i="92" a="1"/>
  <c r="BN329" i="92" s="1"/>
  <c r="BN367" i="92" a="1"/>
  <c r="BN367" i="92" s="1"/>
  <c r="BN365" i="92" a="1"/>
  <c r="BN365" i="92" s="1"/>
  <c r="BN244" i="92" a="1"/>
  <c r="BN244" i="92" s="1"/>
  <c r="BN262" i="92" a="1"/>
  <c r="BN262" i="92" s="1"/>
  <c r="BN141" i="92" a="1"/>
  <c r="BN141" i="92" s="1"/>
  <c r="BN160" i="92" a="1"/>
  <c r="BN160" i="92" s="1"/>
  <c r="BN179" i="92" a="1"/>
  <c r="BN179" i="92" s="1"/>
  <c r="BN198" i="92" a="1"/>
  <c r="BN198" i="92" s="1"/>
  <c r="BN317" i="92" a="1"/>
  <c r="BN317" i="92" s="1"/>
  <c r="BN117" i="92" a="1"/>
  <c r="BN117" i="92" s="1"/>
  <c r="BN368" i="92" a="1"/>
  <c r="BN368" i="92" s="1"/>
  <c r="BN306" i="92" a="1"/>
  <c r="BN306" i="92" s="1"/>
  <c r="BN25" i="92" a="1"/>
  <c r="BN25" i="92" s="1"/>
  <c r="BN123" i="92" a="1"/>
  <c r="BN123" i="92" s="1"/>
  <c r="BN301" i="92" a="1"/>
  <c r="BN301" i="92" s="1"/>
  <c r="BN300" i="92" a="1"/>
  <c r="BN300" i="92" s="1"/>
  <c r="BN319" i="92" a="1"/>
  <c r="BN319" i="92" s="1"/>
  <c r="BN338" i="92" a="1"/>
  <c r="BN338" i="92" s="1"/>
  <c r="BN396" i="92" a="1"/>
  <c r="BN396" i="92" s="1"/>
  <c r="BN196" i="92" a="1"/>
  <c r="BN196" i="92" s="1"/>
  <c r="BN409" i="92" a="1"/>
  <c r="BN409" i="92" s="1"/>
  <c r="BN308" i="92" a="1"/>
  <c r="BN308" i="92" s="1"/>
  <c r="BN326" i="92" a="1"/>
  <c r="BN326" i="92" s="1"/>
  <c r="BN125" i="92" a="1"/>
  <c r="BN125" i="92" s="1"/>
  <c r="BN143" i="92" a="1"/>
  <c r="BN143" i="92" s="1"/>
  <c r="BN295" i="92" a="1"/>
  <c r="BN295" i="92" s="1"/>
  <c r="BN334" i="92" a="1"/>
  <c r="BN334" i="92" s="1"/>
  <c r="BN313" i="92" a="1"/>
  <c r="BN313" i="92" s="1"/>
  <c r="BN352" i="92" a="1"/>
  <c r="BN352" i="92" s="1"/>
  <c r="BN12" i="92" a="1"/>
  <c r="BN12" i="92" s="1"/>
  <c r="BR12" i="92" s="1"/>
  <c r="BN231" i="92" a="1"/>
  <c r="BN231" i="92" s="1"/>
  <c r="BR231" i="92" s="1"/>
  <c r="BN31" i="92" a="1"/>
  <c r="BN31" i="92" s="1"/>
  <c r="BN387" i="92" a="1"/>
  <c r="BN387" i="92" s="1"/>
  <c r="BN124" i="92" a="1"/>
  <c r="BN124" i="92" s="1"/>
  <c r="BN182" i="92" a="1"/>
  <c r="BN182" i="92" s="1"/>
  <c r="BN115" i="92" a="1"/>
  <c r="BN115" i="92" s="1"/>
  <c r="BN134" i="92" a="1"/>
  <c r="BN134" i="92" s="1"/>
  <c r="BN173" i="92" a="1"/>
  <c r="BN173" i="92" s="1"/>
  <c r="BN172" i="92" a="1"/>
  <c r="BN172" i="92" s="1"/>
  <c r="BN270" i="92" a="1"/>
  <c r="BN270" i="92" s="1"/>
  <c r="BN70" i="92" a="1"/>
  <c r="BN70" i="92" s="1"/>
  <c r="BP10" i="92" a="1"/>
  <c r="BP10" i="92" s="1"/>
  <c r="BP19" i="92" a="1"/>
  <c r="BP19" i="92" s="1"/>
  <c r="BP316" i="92" a="1"/>
  <c r="BP316" i="92" s="1"/>
  <c r="BP222" i="92" a="1"/>
  <c r="BP222" i="92" s="1"/>
  <c r="BP174" i="92" a="1"/>
  <c r="BP174" i="92" s="1"/>
  <c r="BP151" i="92" a="1"/>
  <c r="BP151" i="92" s="1"/>
  <c r="BP355" i="92" a="1"/>
  <c r="BP355" i="92" s="1"/>
  <c r="BP392" i="92" a="1"/>
  <c r="BP392" i="92" s="1"/>
  <c r="BN366" i="92" a="1"/>
  <c r="BN366" i="92" s="1"/>
  <c r="BN379" i="92" a="1"/>
  <c r="BN379" i="92" s="1"/>
  <c r="BN383" i="92" a="1"/>
  <c r="BN383" i="92" s="1"/>
  <c r="BN96" i="92" a="1"/>
  <c r="BN96" i="92" s="1"/>
  <c r="BN142" i="92" a="1"/>
  <c r="BN142" i="92" s="1"/>
  <c r="BN331" i="92" a="1"/>
  <c r="BN331" i="92" s="1"/>
  <c r="BN315" i="92" a="1"/>
  <c r="BN315" i="92" s="1"/>
  <c r="BN170" i="92" a="1"/>
  <c r="BN170" i="92" s="1"/>
  <c r="BP329" i="92" a="1"/>
  <c r="BP329" i="92" s="1"/>
  <c r="BP367" i="92" a="1"/>
  <c r="BP367" i="92" s="1"/>
  <c r="BP365" i="92" a="1"/>
  <c r="BP365" i="92" s="1"/>
  <c r="BP244" i="92" a="1"/>
  <c r="BP244" i="92" s="1"/>
  <c r="BP262" i="92" a="1"/>
  <c r="BP262" i="92" s="1"/>
  <c r="BP141" i="92" a="1"/>
  <c r="BP141" i="92" s="1"/>
  <c r="BP160" i="92" a="1"/>
  <c r="BP160" i="92" s="1"/>
  <c r="BP179" i="92" a="1"/>
  <c r="BP179" i="92" s="1"/>
  <c r="BP198" i="92" a="1"/>
  <c r="BP198" i="92" s="1"/>
  <c r="BP317" i="92" a="1"/>
  <c r="BP317" i="92" s="1"/>
  <c r="BP117" i="92" a="1"/>
  <c r="BP117" i="92" s="1"/>
  <c r="BP368" i="92" a="1"/>
  <c r="BP368" i="92" s="1"/>
  <c r="BP306" i="92" a="1"/>
  <c r="BP306" i="92" s="1"/>
  <c r="BP25" i="92" a="1"/>
  <c r="BP25" i="92" s="1"/>
  <c r="BP123" i="92" a="1"/>
  <c r="BP123" i="92" s="1"/>
  <c r="BP301" i="92" a="1"/>
  <c r="BP301" i="92" s="1"/>
  <c r="BP300" i="92" a="1"/>
  <c r="BP300" i="92" s="1"/>
  <c r="BP319" i="92" a="1"/>
  <c r="BP319" i="92" s="1"/>
  <c r="BP338" i="92" a="1"/>
  <c r="BP338" i="92" s="1"/>
  <c r="BP396" i="92" a="1"/>
  <c r="BP396" i="92" s="1"/>
  <c r="BP196" i="92" a="1"/>
  <c r="BP196" i="92" s="1"/>
  <c r="BP409" i="92" a="1"/>
  <c r="BP409" i="92" s="1"/>
  <c r="BP308" i="92" a="1"/>
  <c r="BP308" i="92" s="1"/>
  <c r="BP326" i="92" a="1"/>
  <c r="BP326" i="92" s="1"/>
  <c r="BP125" i="92" a="1"/>
  <c r="BP125" i="92" s="1"/>
  <c r="BP143" i="92" a="1"/>
  <c r="BP143" i="92" s="1"/>
  <c r="BP295" i="92" a="1"/>
  <c r="BP295" i="92" s="1"/>
  <c r="BP334" i="92" a="1"/>
  <c r="BP334" i="92" s="1"/>
  <c r="BP313" i="92" a="1"/>
  <c r="BP313" i="92" s="1"/>
  <c r="BP352" i="92" a="1"/>
  <c r="BP352" i="92" s="1"/>
  <c r="BP12" i="92" a="1"/>
  <c r="BP12" i="92" s="1"/>
  <c r="BP231" i="92" a="1"/>
  <c r="BP231" i="92" s="1"/>
  <c r="BP31" i="92" a="1"/>
  <c r="BP31" i="92" s="1"/>
  <c r="BP387" i="92" a="1"/>
  <c r="BP387" i="92" s="1"/>
  <c r="BP124" i="92" a="1"/>
  <c r="BP124" i="92" s="1"/>
  <c r="BP182" i="92" a="1"/>
  <c r="BP182" i="92" s="1"/>
  <c r="BP115" i="92" a="1"/>
  <c r="BP115" i="92" s="1"/>
  <c r="BP134" i="92" a="1"/>
  <c r="BP134" i="92" s="1"/>
  <c r="BP173" i="92" a="1"/>
  <c r="BP173" i="92" s="1"/>
  <c r="BP172" i="92" a="1"/>
  <c r="BP172" i="92" s="1"/>
  <c r="BP270" i="92" a="1"/>
  <c r="BP270" i="92" s="1"/>
  <c r="BP70" i="92" a="1"/>
  <c r="BP70" i="92" s="1"/>
  <c r="BN10" i="92" a="1"/>
  <c r="BN10" i="92" s="1"/>
  <c r="BP185" i="92" a="1"/>
  <c r="BP185" i="92" s="1"/>
  <c r="BP224" i="92" a="1"/>
  <c r="BP224" i="92" s="1"/>
  <c r="BP87" i="92" a="1"/>
  <c r="BP87" i="92" s="1"/>
  <c r="BP190" i="92" a="1"/>
  <c r="BP190" i="92" s="1"/>
  <c r="BN321" i="92" a="1"/>
  <c r="BN321" i="92" s="1"/>
  <c r="BN217" i="92" a="1"/>
  <c r="BN217" i="92" s="1"/>
  <c r="BN122" i="92" a="1"/>
  <c r="BN122" i="92" s="1"/>
  <c r="BN169" i="92" a="1"/>
  <c r="BN169" i="92" s="1"/>
  <c r="BN95" i="92" a="1"/>
  <c r="BN95" i="92" s="1"/>
  <c r="BN131" i="92" a="1"/>
  <c r="BN131" i="92" s="1"/>
  <c r="BN314" i="92" a="1"/>
  <c r="BN314" i="92" s="1"/>
  <c r="BR314" i="92" s="1"/>
  <c r="BN249" i="92" a="1"/>
  <c r="BN249" i="92" s="1"/>
  <c r="BN287" i="92" a="1"/>
  <c r="BN287" i="92" s="1"/>
  <c r="BN305" i="92" a="1"/>
  <c r="BN305" i="92" s="1"/>
  <c r="BN184" i="92" a="1"/>
  <c r="BN184" i="92" s="1"/>
  <c r="BN162" i="92" a="1"/>
  <c r="BN162" i="92" s="1"/>
  <c r="BN101" i="92" a="1"/>
  <c r="BN101" i="92" s="1"/>
  <c r="BN120" i="92" a="1"/>
  <c r="BN120" i="92" s="1"/>
  <c r="BN139" i="92" a="1"/>
  <c r="BN139" i="92" s="1"/>
  <c r="BR139" i="92" s="1"/>
  <c r="BN158" i="92" a="1"/>
  <c r="BN158" i="92" s="1"/>
  <c r="BN297" i="92" a="1"/>
  <c r="BN297" i="92" s="1"/>
  <c r="BN97" i="92" a="1"/>
  <c r="BN97" i="92" s="1"/>
  <c r="BN288" i="92" a="1"/>
  <c r="BN288" i="92" s="1"/>
  <c r="BN246" i="92" a="1"/>
  <c r="BN246" i="92" s="1"/>
  <c r="BN344" i="92" a="1"/>
  <c r="BN344" i="92" s="1"/>
  <c r="BN83" i="92" a="1"/>
  <c r="BN83" i="92" s="1"/>
  <c r="BN261" i="92" a="1"/>
  <c r="BN261" i="92" s="1"/>
  <c r="BN260" i="92" a="1"/>
  <c r="BN260" i="92" s="1"/>
  <c r="BN279" i="92" a="1"/>
  <c r="BN279" i="92" s="1"/>
  <c r="BN298" i="92" a="1"/>
  <c r="BN298" i="92" s="1"/>
  <c r="BN376" i="92" a="1"/>
  <c r="BN376" i="92" s="1"/>
  <c r="BN176" i="92" a="1"/>
  <c r="BN176" i="92" s="1"/>
  <c r="BN369" i="92" a="1"/>
  <c r="BN369" i="92" s="1"/>
  <c r="BN188" i="92" a="1"/>
  <c r="BN188" i="92" s="1"/>
  <c r="BN266" i="92" a="1"/>
  <c r="BN266" i="92" s="1"/>
  <c r="BN45" i="92" a="1"/>
  <c r="BN45" i="92" s="1"/>
  <c r="BN23" i="92" a="1"/>
  <c r="BN23" i="92" s="1"/>
  <c r="BN255" i="92" a="1"/>
  <c r="BN255" i="92" s="1"/>
  <c r="BN294" i="92" a="1"/>
  <c r="BN294" i="92" s="1"/>
  <c r="BN273" i="92" a="1"/>
  <c r="BN273" i="92" s="1"/>
  <c r="BN312" i="92" a="1"/>
  <c r="BN312" i="92" s="1"/>
  <c r="BN411" i="92" a="1"/>
  <c r="BN411" i="92" s="1"/>
  <c r="BN211" i="92" a="1"/>
  <c r="BN211" i="92" s="1"/>
  <c r="BN11" i="92" a="1"/>
  <c r="BN11" i="92" s="1"/>
  <c r="BN307" i="92" a="1"/>
  <c r="BN307" i="92" s="1"/>
  <c r="BN64" i="92" a="1"/>
  <c r="BN64" i="92" s="1"/>
  <c r="BN102" i="92" a="1"/>
  <c r="BN102" i="92" s="1"/>
  <c r="BN75" i="92" a="1"/>
  <c r="BN75" i="92" s="1"/>
  <c r="BN94" i="92" a="1"/>
  <c r="BN94" i="92" s="1"/>
  <c r="BN113" i="92" a="1"/>
  <c r="BN113" i="92" s="1"/>
  <c r="BN112" i="92" a="1"/>
  <c r="BN112" i="92" s="1"/>
  <c r="BN250" i="92" a="1"/>
  <c r="BN250" i="92" s="1"/>
  <c r="BN50" i="92" a="1"/>
  <c r="BN50" i="92" s="1"/>
  <c r="BN410" i="92" a="1"/>
  <c r="BN410" i="92" s="1"/>
  <c r="BP361" i="92" a="1"/>
  <c r="BP361" i="92" s="1"/>
  <c r="BP209" i="92" a="1"/>
  <c r="BP209" i="92" s="1"/>
  <c r="BP351" i="92" a="1"/>
  <c r="BP351" i="92" s="1"/>
  <c r="BP354" i="92" a="1"/>
  <c r="BP354" i="92" s="1"/>
  <c r="BN328" i="92" a="1"/>
  <c r="BN328" i="92" s="1"/>
  <c r="BN398" i="92" a="1"/>
  <c r="BN398" i="92" s="1"/>
  <c r="BN100" i="92" a="1"/>
  <c r="BN100" i="92" s="1"/>
  <c r="BN66" i="92" a="1"/>
  <c r="BN66" i="92" s="1"/>
  <c r="BN114" i="92" a="1"/>
  <c r="BN114" i="92" s="1"/>
  <c r="BN348" i="92" a="1"/>
  <c r="BN348" i="92" s="1"/>
  <c r="BN373" i="92" a="1"/>
  <c r="BN373" i="92" s="1"/>
  <c r="BP249" i="92" a="1"/>
  <c r="BP249" i="92" s="1"/>
  <c r="BP287" i="92" a="1"/>
  <c r="BP287" i="92" s="1"/>
  <c r="BP305" i="92" a="1"/>
  <c r="BP305" i="92" s="1"/>
  <c r="BR305" i="92" s="1"/>
  <c r="BP184" i="92" a="1"/>
  <c r="BP184" i="92" s="1"/>
  <c r="BP162" i="92" a="1"/>
  <c r="BP162" i="92" s="1"/>
  <c r="BP101" i="92" a="1"/>
  <c r="BP101" i="92" s="1"/>
  <c r="BP120" i="92" a="1"/>
  <c r="BP120" i="92" s="1"/>
  <c r="BP139" i="92" a="1"/>
  <c r="BP139" i="92" s="1"/>
  <c r="BP158" i="92" a="1"/>
  <c r="BP158" i="92" s="1"/>
  <c r="BP297" i="92" a="1"/>
  <c r="BP297" i="92" s="1"/>
  <c r="BP97" i="92" a="1"/>
  <c r="BP97" i="92" s="1"/>
  <c r="BP288" i="92" a="1"/>
  <c r="BP288" i="92" s="1"/>
  <c r="BP246" i="92" a="1"/>
  <c r="BP246" i="92" s="1"/>
  <c r="BP344" i="92" a="1"/>
  <c r="BP344" i="92" s="1"/>
  <c r="BP83" i="92" a="1"/>
  <c r="BP83" i="92" s="1"/>
  <c r="BP261" i="92" a="1"/>
  <c r="BP261" i="92" s="1"/>
  <c r="BP260" i="92" a="1"/>
  <c r="BP260" i="92" s="1"/>
  <c r="BP279" i="92" a="1"/>
  <c r="BP279" i="92" s="1"/>
  <c r="BP298" i="92" a="1"/>
  <c r="BP298" i="92" s="1"/>
  <c r="BP376" i="92" a="1"/>
  <c r="BP376" i="92" s="1"/>
  <c r="BP176" i="92" a="1"/>
  <c r="BP176" i="92" s="1"/>
  <c r="BP369" i="92" a="1"/>
  <c r="BP369" i="92" s="1"/>
  <c r="BP188" i="92" a="1"/>
  <c r="BP188" i="92" s="1"/>
  <c r="BP266" i="92" a="1"/>
  <c r="BP266" i="92" s="1"/>
  <c r="BP45" i="92" a="1"/>
  <c r="BP45" i="92" s="1"/>
  <c r="BP23" i="92" a="1"/>
  <c r="BP23" i="92" s="1"/>
  <c r="BP255" i="92" a="1"/>
  <c r="BP255" i="92" s="1"/>
  <c r="BP294" i="92" a="1"/>
  <c r="BP294" i="92" s="1"/>
  <c r="BP273" i="92" a="1"/>
  <c r="BP273" i="92" s="1"/>
  <c r="BP312" i="92" a="1"/>
  <c r="BP312" i="92" s="1"/>
  <c r="BP411" i="92" a="1"/>
  <c r="BP411" i="92" s="1"/>
  <c r="BP211" i="92" a="1"/>
  <c r="BP211" i="92" s="1"/>
  <c r="BP11" i="92" a="1"/>
  <c r="BP11" i="92" s="1"/>
  <c r="BP307" i="92" a="1"/>
  <c r="BP307" i="92" s="1"/>
  <c r="BP64" i="92" a="1"/>
  <c r="BP64" i="92" s="1"/>
  <c r="BP102" i="92" a="1"/>
  <c r="BP102" i="92" s="1"/>
  <c r="BP75" i="92" a="1"/>
  <c r="BP75" i="92" s="1"/>
  <c r="BP94" i="92" a="1"/>
  <c r="BP94" i="92" s="1"/>
  <c r="BP113" i="92" a="1"/>
  <c r="BP113" i="92" s="1"/>
  <c r="BP112" i="92" a="1"/>
  <c r="BP112" i="92" s="1"/>
  <c r="BP250" i="92" a="1"/>
  <c r="BP250" i="92" s="1"/>
  <c r="BP50" i="92" a="1"/>
  <c r="BP50" i="92" s="1"/>
  <c r="BN210" i="92" a="1"/>
  <c r="BN210" i="92" s="1"/>
  <c r="BP400" i="92" a="1"/>
  <c r="BP400" i="92" s="1"/>
  <c r="BP327" i="92" a="1"/>
  <c r="BP327" i="92" s="1"/>
  <c r="BP192" i="92" a="1"/>
  <c r="BP192" i="92" s="1"/>
  <c r="BP163" i="92" a="1"/>
  <c r="BP163" i="92" s="1"/>
  <c r="BP390" i="92" a="1"/>
  <c r="BP390" i="92" s="1"/>
  <c r="BN303" i="92" a="1"/>
  <c r="BN303" i="92" s="1"/>
  <c r="BN360" i="92" a="1"/>
  <c r="BN360" i="92" s="1"/>
  <c r="BN385" i="92" a="1"/>
  <c r="BN385" i="92" s="1"/>
  <c r="BN119" i="92" a="1"/>
  <c r="BN119" i="92" s="1"/>
  <c r="BN144" i="92" a="1"/>
  <c r="BN144" i="92" s="1"/>
  <c r="BN152" i="92" a="1"/>
  <c r="BN152" i="92" s="1"/>
  <c r="BN63" i="92" a="1"/>
  <c r="BN63" i="92" s="1"/>
  <c r="BN372" i="92" a="1"/>
  <c r="BN372" i="92" s="1"/>
  <c r="BN149" i="92" a="1"/>
  <c r="BN149" i="92" s="1"/>
  <c r="BN207" i="92" a="1"/>
  <c r="BN207" i="92" s="1"/>
  <c r="BN265" i="92" a="1"/>
  <c r="BN265" i="92" s="1"/>
  <c r="BN104" i="92" a="1"/>
  <c r="BN104" i="92" s="1"/>
  <c r="BN42" i="92" a="1"/>
  <c r="BN42" i="92" s="1"/>
  <c r="BN61" i="92" a="1"/>
  <c r="BN61" i="92" s="1"/>
  <c r="BN80" i="92" a="1"/>
  <c r="BN80" i="92" s="1"/>
  <c r="BN99" i="92" a="1"/>
  <c r="BN99" i="92" s="1"/>
  <c r="BN118" i="92" a="1"/>
  <c r="BN118" i="92" s="1"/>
  <c r="BN277" i="92" a="1"/>
  <c r="BN277" i="92" s="1"/>
  <c r="BN77" i="92" a="1"/>
  <c r="BN77" i="92" s="1"/>
  <c r="BN228" i="92" a="1"/>
  <c r="BN228" i="92" s="1"/>
  <c r="BN166" i="92" a="1"/>
  <c r="BN166" i="92" s="1"/>
  <c r="BN264" i="92" a="1"/>
  <c r="BN264" i="92" s="1"/>
  <c r="BN382" i="92" a="1"/>
  <c r="BN382" i="92" s="1"/>
  <c r="BN201" i="92" a="1"/>
  <c r="BN201" i="92" s="1"/>
  <c r="BN220" i="92" a="1"/>
  <c r="BN220" i="92" s="1"/>
  <c r="BN239" i="92" a="1"/>
  <c r="BN239" i="92" s="1"/>
  <c r="BN258" i="92" a="1"/>
  <c r="BN258" i="92" s="1"/>
  <c r="BN356" i="92" a="1"/>
  <c r="BN356" i="92" s="1"/>
  <c r="BN156" i="92" a="1"/>
  <c r="BN156" i="92" s="1"/>
  <c r="BN309" i="92" a="1"/>
  <c r="BN309" i="92" s="1"/>
  <c r="BN28" i="92" a="1"/>
  <c r="BN28" i="92" s="1"/>
  <c r="BN206" i="92" a="1"/>
  <c r="BN206" i="92" s="1"/>
  <c r="BN384" i="92" a="1"/>
  <c r="BN384" i="92" s="1"/>
  <c r="BN402" i="92" a="1"/>
  <c r="BN402" i="92" s="1"/>
  <c r="BN215" i="92" a="1"/>
  <c r="BN215" i="92" s="1"/>
  <c r="BN254" i="92" a="1"/>
  <c r="BN254" i="92" s="1"/>
  <c r="BN233" i="92" a="1"/>
  <c r="BN233" i="92" s="1"/>
  <c r="BN272" i="92" a="1"/>
  <c r="BN272" i="92" s="1"/>
  <c r="BR272" i="92" s="1"/>
  <c r="BN391" i="92" a="1"/>
  <c r="BN391" i="92" s="1"/>
  <c r="BN191" i="92" a="1"/>
  <c r="BN191" i="92" s="1"/>
  <c r="BN349" i="92" a="1"/>
  <c r="BN349" i="92" s="1"/>
  <c r="BN227" i="92" a="1"/>
  <c r="BN227" i="92" s="1"/>
  <c r="BN363" i="92" a="1"/>
  <c r="BN363" i="92" s="1"/>
  <c r="BN62" i="92" a="1"/>
  <c r="BN62" i="92" s="1"/>
  <c r="BN15" i="92" a="1"/>
  <c r="BN15" i="92" s="1"/>
  <c r="BN54" i="92" a="1"/>
  <c r="BN54" i="92" s="1"/>
  <c r="BN73" i="92" a="1"/>
  <c r="BN73" i="92" s="1"/>
  <c r="BN32" i="92" a="1"/>
  <c r="BN32" i="92" s="1"/>
  <c r="BN230" i="92" a="1"/>
  <c r="BN230" i="92" s="1"/>
  <c r="BN30" i="92" a="1"/>
  <c r="BN30" i="92" s="1"/>
  <c r="BN13" i="92" a="1"/>
  <c r="BN13" i="92" s="1"/>
  <c r="BP419" i="92" a="1"/>
  <c r="BP419" i="92" s="1"/>
  <c r="BN347" i="92" a="1"/>
  <c r="BN347" i="92" s="1"/>
  <c r="BP149" i="92" a="1"/>
  <c r="BP149" i="92" s="1"/>
  <c r="BP207" i="92" a="1"/>
  <c r="BP207" i="92" s="1"/>
  <c r="BP265" i="92" a="1"/>
  <c r="BP265" i="92" s="1"/>
  <c r="BP104" i="92" a="1"/>
  <c r="BP104" i="92" s="1"/>
  <c r="BP42" i="92" a="1"/>
  <c r="BP42" i="92" s="1"/>
  <c r="BP61" i="92" a="1"/>
  <c r="BP61" i="92" s="1"/>
  <c r="BP80" i="92" a="1"/>
  <c r="BP80" i="92" s="1"/>
  <c r="BP99" i="92" a="1"/>
  <c r="BP99" i="92" s="1"/>
  <c r="BP118" i="92" a="1"/>
  <c r="BP118" i="92" s="1"/>
  <c r="BP277" i="92" a="1"/>
  <c r="BP277" i="92" s="1"/>
  <c r="BP77" i="92" a="1"/>
  <c r="BP77" i="92" s="1"/>
  <c r="BR77" i="92" s="1"/>
  <c r="BP228" i="92" a="1"/>
  <c r="BP228" i="92" s="1"/>
  <c r="BP166" i="92" a="1"/>
  <c r="BP166" i="92" s="1"/>
  <c r="BP264" i="92" a="1"/>
  <c r="BP264" i="92" s="1"/>
  <c r="BP382" i="92" a="1"/>
  <c r="BP382" i="92" s="1"/>
  <c r="BP201" i="92" a="1"/>
  <c r="BP201" i="92" s="1"/>
  <c r="BP220" i="92" a="1"/>
  <c r="BP220" i="92" s="1"/>
  <c r="BR220" i="92" s="1"/>
  <c r="BP239" i="92" a="1"/>
  <c r="BP239" i="92" s="1"/>
  <c r="BR239" i="92" s="1"/>
  <c r="BP258" i="92" a="1"/>
  <c r="BP258" i="92" s="1"/>
  <c r="BP356" i="92" a="1"/>
  <c r="BP356" i="92" s="1"/>
  <c r="BP156" i="92" a="1"/>
  <c r="BP156" i="92" s="1"/>
  <c r="BP309" i="92" a="1"/>
  <c r="BP309" i="92" s="1"/>
  <c r="BP28" i="92" a="1"/>
  <c r="BP28" i="92" s="1"/>
  <c r="BP206" i="92" a="1"/>
  <c r="BP206" i="92" s="1"/>
  <c r="BP384" i="92" a="1"/>
  <c r="BP384" i="92" s="1"/>
  <c r="BP402" i="92" a="1"/>
  <c r="BP402" i="92" s="1"/>
  <c r="BP215" i="92" a="1"/>
  <c r="BP215" i="92" s="1"/>
  <c r="BP254" i="92" a="1"/>
  <c r="BP254" i="92" s="1"/>
  <c r="BP233" i="92" a="1"/>
  <c r="BP233" i="92" s="1"/>
  <c r="BP272" i="92" a="1"/>
  <c r="BP272" i="92" s="1"/>
  <c r="BP391" i="92" a="1"/>
  <c r="BP391" i="92" s="1"/>
  <c r="BP191" i="92" a="1"/>
  <c r="BP191" i="92" s="1"/>
  <c r="BP349" i="92" a="1"/>
  <c r="BP349" i="92" s="1"/>
  <c r="BP227" i="92" a="1"/>
  <c r="BP227" i="92" s="1"/>
  <c r="BP363" i="92" a="1"/>
  <c r="BP363" i="92" s="1"/>
  <c r="BP62" i="92" a="1"/>
  <c r="BP62" i="92" s="1"/>
  <c r="BP15" i="92" a="1"/>
  <c r="BP15" i="92" s="1"/>
  <c r="BP54" i="92" a="1"/>
  <c r="BP54" i="92" s="1"/>
  <c r="BP73" i="92" a="1"/>
  <c r="BP73" i="92" s="1"/>
  <c r="BP32" i="92" a="1"/>
  <c r="BP32" i="92" s="1"/>
  <c r="BP230" i="92" a="1"/>
  <c r="BP230" i="92" s="1"/>
  <c r="BP30" i="92" a="1"/>
  <c r="BP30" i="92" s="1"/>
  <c r="BN34" i="92" a="1"/>
  <c r="BN34" i="92" s="1"/>
  <c r="BP237" i="92" a="1"/>
  <c r="BP237" i="92" s="1"/>
  <c r="BN17" i="92" a="1"/>
  <c r="BN17" i="92" s="1"/>
  <c r="BN49" i="92" a="1"/>
  <c r="BN49" i="92" s="1"/>
  <c r="BN127" i="92" a="1"/>
  <c r="BN127" i="92" s="1"/>
  <c r="BN225" i="92" a="1"/>
  <c r="BN225" i="92" s="1"/>
  <c r="BN44" i="92" a="1"/>
  <c r="BN44" i="92" s="1"/>
  <c r="BN421" i="92" a="1"/>
  <c r="BN421" i="92" s="1"/>
  <c r="BN21" i="92" a="1"/>
  <c r="BN21" i="92" s="1"/>
  <c r="BN40" i="92" a="1"/>
  <c r="BN40" i="92" s="1"/>
  <c r="BN59" i="92" a="1"/>
  <c r="BN59" i="92" s="1"/>
  <c r="BN78" i="92" a="1"/>
  <c r="BN78" i="92" s="1"/>
  <c r="BN257" i="92" a="1"/>
  <c r="BN257" i="92" s="1"/>
  <c r="BN57" i="92" a="1"/>
  <c r="BN57" i="92" s="1"/>
  <c r="BN148" i="92" a="1"/>
  <c r="BN148" i="92" s="1"/>
  <c r="BR148" i="92" s="1"/>
  <c r="BN106" i="92" a="1"/>
  <c r="BN106" i="92" s="1"/>
  <c r="BN164" i="92" a="1"/>
  <c r="BN164" i="92" s="1"/>
  <c r="BN282" i="92" a="1"/>
  <c r="BN282" i="92" s="1"/>
  <c r="BN161" i="92" a="1"/>
  <c r="BN161" i="92" s="1"/>
  <c r="BN180" i="92" a="1"/>
  <c r="BN180" i="92" s="1"/>
  <c r="BN199" i="92" a="1"/>
  <c r="BN199" i="92" s="1"/>
  <c r="BN218" i="92" a="1"/>
  <c r="BN218" i="92" s="1"/>
  <c r="BN336" i="92" a="1"/>
  <c r="BN336" i="92" s="1"/>
  <c r="BN136" i="92" a="1"/>
  <c r="BN136" i="92" s="1"/>
  <c r="BN269" i="92" a="1"/>
  <c r="BN269" i="92" s="1"/>
  <c r="BN407" i="92" a="1"/>
  <c r="BN407" i="92" s="1"/>
  <c r="BN146" i="92" a="1"/>
  <c r="BN146" i="92" s="1"/>
  <c r="BN304" i="92" a="1"/>
  <c r="BN304" i="92" s="1"/>
  <c r="BN322" i="92" a="1"/>
  <c r="BN322" i="92" s="1"/>
  <c r="BN175" i="92" a="1"/>
  <c r="BN175" i="92" s="1"/>
  <c r="BN214" i="92" a="1"/>
  <c r="BN214" i="92" s="1"/>
  <c r="BN193" i="92" a="1"/>
  <c r="BN193" i="92" s="1"/>
  <c r="BN232" i="92" a="1"/>
  <c r="BN232" i="92" s="1"/>
  <c r="BN371" i="92" a="1"/>
  <c r="BN371" i="92" s="1"/>
  <c r="BN171" i="92" a="1"/>
  <c r="BN171" i="92" s="1"/>
  <c r="BN229" i="92" a="1"/>
  <c r="BN229" i="92" s="1"/>
  <c r="BN167" i="92" a="1"/>
  <c r="BN167" i="92" s="1"/>
  <c r="BN263" i="92" a="1"/>
  <c r="BN263" i="92" s="1"/>
  <c r="BN395" i="92" a="1"/>
  <c r="BN395" i="92" s="1"/>
  <c r="BN394" i="92" a="1"/>
  <c r="BN394" i="92" s="1"/>
  <c r="BP140" i="92" a="1"/>
  <c r="BP140" i="92" s="1"/>
  <c r="BN296" i="92" a="1"/>
  <c r="BN296" i="92" s="1"/>
  <c r="BP49" i="92" a="1"/>
  <c r="BP49" i="92" s="1"/>
  <c r="BR49" i="92" s="1"/>
  <c r="BP127" i="92" a="1"/>
  <c r="BP127" i="92" s="1"/>
  <c r="BP225" i="92" a="1"/>
  <c r="BP225" i="92" s="1"/>
  <c r="BP44" i="92" a="1"/>
  <c r="BP44" i="92" s="1"/>
  <c r="BP421" i="92" a="1"/>
  <c r="BP421" i="92" s="1"/>
  <c r="BP21" i="92" a="1"/>
  <c r="BP21" i="92" s="1"/>
  <c r="BP40" i="92" a="1"/>
  <c r="BP40" i="92" s="1"/>
  <c r="BP59" i="92" a="1"/>
  <c r="BP59" i="92" s="1"/>
  <c r="BP78" i="92" a="1"/>
  <c r="BP78" i="92" s="1"/>
  <c r="BP257" i="92" a="1"/>
  <c r="BP257" i="92" s="1"/>
  <c r="BP57" i="92" a="1"/>
  <c r="BP57" i="92" s="1"/>
  <c r="BP148" i="92" a="1"/>
  <c r="BP148" i="92" s="1"/>
  <c r="BP106" i="92" a="1"/>
  <c r="BP106" i="92" s="1"/>
  <c r="BP164" i="92" a="1"/>
  <c r="BP164" i="92" s="1"/>
  <c r="BP282" i="92" a="1"/>
  <c r="BP282" i="92" s="1"/>
  <c r="BP161" i="92" a="1"/>
  <c r="BP161" i="92" s="1"/>
  <c r="BP180" i="92" a="1"/>
  <c r="BP180" i="92" s="1"/>
  <c r="BP199" i="92" a="1"/>
  <c r="BP199" i="92" s="1"/>
  <c r="BP218" i="92" a="1"/>
  <c r="BP218" i="92" s="1"/>
  <c r="BP336" i="92" a="1"/>
  <c r="BP336" i="92" s="1"/>
  <c r="BP136" i="92" a="1"/>
  <c r="BP136" i="92" s="1"/>
  <c r="BR136" i="92" s="1"/>
  <c r="BP269" i="92" a="1"/>
  <c r="BP269" i="92" s="1"/>
  <c r="BP407" i="92" a="1"/>
  <c r="BP407" i="92" s="1"/>
  <c r="BP146" i="92" a="1"/>
  <c r="BP146" i="92" s="1"/>
  <c r="BP304" i="92" a="1"/>
  <c r="BP304" i="92" s="1"/>
  <c r="BP322" i="92" a="1"/>
  <c r="BP322" i="92" s="1"/>
  <c r="BP175" i="92" a="1"/>
  <c r="BP175" i="92" s="1"/>
  <c r="BP214" i="92" a="1"/>
  <c r="BP214" i="92" s="1"/>
  <c r="BP193" i="92" a="1"/>
  <c r="BP193" i="92" s="1"/>
  <c r="BP232" i="92" a="1"/>
  <c r="BP232" i="92" s="1"/>
  <c r="BP371" i="92" a="1"/>
  <c r="BP371" i="92" s="1"/>
  <c r="BP171" i="92" a="1"/>
  <c r="BP171" i="92" s="1"/>
  <c r="BP229" i="92" a="1"/>
  <c r="BP229" i="92" s="1"/>
  <c r="BP167" i="92" a="1"/>
  <c r="BP167" i="92" s="1"/>
  <c r="BP263" i="92" a="1"/>
  <c r="BP263" i="92" s="1"/>
  <c r="BP395" i="92" a="1"/>
  <c r="BP395" i="92" s="1"/>
  <c r="BP394" i="92" a="1"/>
  <c r="BP394" i="92" s="1"/>
  <c r="BP34" i="92" a="1"/>
  <c r="BP34" i="92" s="1"/>
  <c r="BP13" i="92" a="1"/>
  <c r="BP13" i="92" s="1"/>
  <c r="BP410" i="92" a="1"/>
  <c r="BP410" i="92" s="1"/>
  <c r="BP210" i="92" a="1"/>
  <c r="BP210" i="92" s="1"/>
  <c r="BP121" i="92" a="1"/>
  <c r="BP121" i="92" s="1"/>
  <c r="BN138" i="92" a="1"/>
  <c r="BN138" i="92" s="1"/>
  <c r="BN388" i="92" a="1"/>
  <c r="BN388" i="92" s="1"/>
  <c r="BN47" i="92" a="1"/>
  <c r="BN47" i="92" s="1"/>
  <c r="BN185" i="92" a="1"/>
  <c r="BN185" i="92" s="1"/>
  <c r="BN403" i="92" a="1"/>
  <c r="BN403" i="92" s="1"/>
  <c r="BN361" i="92" a="1"/>
  <c r="BN361" i="92" s="1"/>
  <c r="BN400" i="92" a="1"/>
  <c r="BN400" i="92" s="1"/>
  <c r="BN419" i="92" a="1"/>
  <c r="BN419" i="92" s="1"/>
  <c r="BN19" i="92" a="1"/>
  <c r="BN19" i="92" s="1"/>
  <c r="BN18" i="92" a="1"/>
  <c r="BN18" i="92" s="1"/>
  <c r="BN237" i="92" a="1"/>
  <c r="BN237" i="92" s="1"/>
  <c r="BN37" i="92" a="1"/>
  <c r="BN37" i="92" s="1"/>
  <c r="BN68" i="92" a="1"/>
  <c r="BN68" i="92" s="1"/>
  <c r="BN46" i="92" a="1"/>
  <c r="BN46" i="92" s="1"/>
  <c r="BN24" i="92" a="1"/>
  <c r="BN24" i="92" s="1"/>
  <c r="BN202" i="92" a="1"/>
  <c r="BN202" i="92" s="1"/>
  <c r="BN121" i="92" a="1"/>
  <c r="BN121" i="92" s="1"/>
  <c r="BN140" i="92" a="1"/>
  <c r="BN140" i="92" s="1"/>
  <c r="BN159" i="92" a="1"/>
  <c r="BN159" i="92" s="1"/>
  <c r="BN178" i="92" a="1"/>
  <c r="BN178" i="92" s="1"/>
  <c r="BN316" i="92" a="1"/>
  <c r="BN316" i="92" s="1"/>
  <c r="BN116" i="92" a="1"/>
  <c r="BN116" i="92" s="1"/>
  <c r="BN209" i="92" a="1"/>
  <c r="BN209" i="92" s="1"/>
  <c r="BN327" i="92" a="1"/>
  <c r="BN327" i="92" s="1"/>
  <c r="BN86" i="92" a="1"/>
  <c r="BN86" i="92" s="1"/>
  <c r="BN224" i="92" a="1"/>
  <c r="BN224" i="92" s="1"/>
  <c r="BN222" i="92" a="1"/>
  <c r="BN222" i="92" s="1"/>
  <c r="BN135" i="92" a="1"/>
  <c r="BN135" i="92" s="1"/>
  <c r="BN174" i="92" a="1"/>
  <c r="BN174" i="92" s="1"/>
  <c r="BN153" i="92" a="1"/>
  <c r="BN153" i="92" s="1"/>
  <c r="BN192" i="92" a="1"/>
  <c r="BN192" i="92" s="1"/>
  <c r="BN351" i="92" a="1"/>
  <c r="BN351" i="92" s="1"/>
  <c r="BN151" i="92" a="1"/>
  <c r="BN151" i="92" s="1"/>
  <c r="BN29" i="92" a="1"/>
  <c r="BN29" i="92" s="1"/>
  <c r="BN87" i="92" a="1"/>
  <c r="BN87" i="92" s="1"/>
  <c r="BN163" i="92" a="1"/>
  <c r="BN163" i="92" s="1"/>
  <c r="BN355" i="92" a="1"/>
  <c r="BN355" i="92" s="1"/>
  <c r="BN354" i="92" a="1"/>
  <c r="BN354" i="92" s="1"/>
  <c r="BN413" i="92" a="1"/>
  <c r="BN413" i="92" s="1"/>
  <c r="BN392" i="92" a="1"/>
  <c r="BN392" i="92" s="1"/>
  <c r="BN390" i="92" a="1"/>
  <c r="BN390" i="92" s="1"/>
  <c r="BN190" i="92" a="1"/>
  <c r="BN190" i="92" s="1"/>
  <c r="BP388" i="92" a="1"/>
  <c r="BP388" i="92" s="1"/>
  <c r="BP47" i="92" a="1"/>
  <c r="BP47" i="92" s="1"/>
  <c r="BP403" i="92" a="1"/>
  <c r="BP403" i="92" s="1"/>
  <c r="BP18" i="92" a="1"/>
  <c r="BP18" i="92" s="1"/>
  <c r="BP37" i="92" a="1"/>
  <c r="BP37" i="92" s="1"/>
  <c r="BP68" i="92" a="1"/>
  <c r="BP68" i="92" s="1"/>
  <c r="BP46" i="92" a="1"/>
  <c r="BP46" i="92" s="1"/>
  <c r="BP24" i="92" a="1"/>
  <c r="BP24" i="92" s="1"/>
  <c r="BP202" i="92" a="1"/>
  <c r="BP202" i="92" s="1"/>
  <c r="BP159" i="92" a="1"/>
  <c r="BP159" i="92" s="1"/>
  <c r="BP178" i="92" a="1"/>
  <c r="BP178" i="92" s="1"/>
  <c r="BR178" i="92" s="1"/>
  <c r="BP116" i="92" a="1"/>
  <c r="BP116" i="92" s="1"/>
  <c r="BP86" i="92" a="1"/>
  <c r="BP86" i="92" s="1"/>
  <c r="BP135" i="92" a="1"/>
  <c r="BP135" i="92" s="1"/>
  <c r="BP153" i="92" a="1"/>
  <c r="BP153" i="92" s="1"/>
  <c r="BP29" i="92" a="1"/>
  <c r="BP29" i="92" s="1"/>
  <c r="BP413" i="92" a="1"/>
  <c r="BP413" i="92" s="1"/>
  <c r="BN145" i="92" a="1"/>
  <c r="BN145" i="92" s="1"/>
  <c r="BN417" i="92" a="1"/>
  <c r="BN417" i="92" s="1"/>
  <c r="BN81" i="92" a="1"/>
  <c r="BN81" i="92" s="1"/>
  <c r="BN247" i="92" a="1"/>
  <c r="BN247" i="92" s="1"/>
  <c r="BN133" i="92" a="1"/>
  <c r="BN133" i="92" s="1"/>
  <c r="BN346" i="92" a="1"/>
  <c r="BN346" i="92" s="1"/>
  <c r="BN370" i="92" a="1"/>
  <c r="BN370" i="92" s="1"/>
  <c r="BN248" i="92" a="1"/>
  <c r="BN248" i="92" s="1"/>
  <c r="BN286" i="92" a="1"/>
  <c r="BN286" i="92" s="1"/>
  <c r="BN105" i="92" a="1"/>
  <c r="BN105" i="92" s="1"/>
  <c r="BN203" i="92" a="1"/>
  <c r="BN203" i="92" s="1"/>
  <c r="BN281" i="92" a="1"/>
  <c r="BN281" i="92" s="1"/>
  <c r="BN320" i="92" a="1"/>
  <c r="BN320" i="92" s="1"/>
  <c r="BN339" i="92" a="1"/>
  <c r="BN339" i="92" s="1"/>
  <c r="BN358" i="92" a="1"/>
  <c r="BN358" i="92" s="1"/>
  <c r="BN397" i="92" a="1"/>
  <c r="BN397" i="92" s="1"/>
  <c r="BN197" i="92" a="1"/>
  <c r="BN197" i="92" s="1"/>
  <c r="BN389" i="92" a="1"/>
  <c r="BN389" i="92" s="1"/>
  <c r="BN267" i="92" a="1"/>
  <c r="BN267" i="92" s="1"/>
  <c r="BN325" i="92" a="1"/>
  <c r="BN325" i="92" s="1"/>
  <c r="BR325" i="92" s="1"/>
  <c r="BN323" i="92" a="1"/>
  <c r="BN323" i="92" s="1"/>
  <c r="BN22" i="92" a="1"/>
  <c r="BN22" i="92" s="1"/>
  <c r="BN41" i="92" a="1"/>
  <c r="BN41" i="92" s="1"/>
  <c r="BN60" i="92" a="1"/>
  <c r="BN60" i="92" s="1"/>
  <c r="BN79" i="92" a="1"/>
  <c r="BN79" i="92" s="1"/>
  <c r="BN98" i="92" a="1"/>
  <c r="BN98" i="92" s="1"/>
  <c r="BN276" i="92" a="1"/>
  <c r="BN276" i="92" s="1"/>
  <c r="BN76" i="92" a="1"/>
  <c r="BN76" i="92" s="1"/>
  <c r="BN129" i="92" a="1"/>
  <c r="BN129" i="92" s="1"/>
  <c r="BN187" i="92" a="1"/>
  <c r="BN187" i="92" s="1"/>
  <c r="BN405" i="92" a="1"/>
  <c r="BN405" i="92" s="1"/>
  <c r="BN84" i="92" a="1"/>
  <c r="BN84" i="92" s="1"/>
  <c r="BN82" i="92" a="1"/>
  <c r="BN82" i="92" s="1"/>
  <c r="BN55" i="92" a="1"/>
  <c r="BN55" i="92" s="1"/>
  <c r="BN74" i="92" a="1"/>
  <c r="BN74" i="92" s="1"/>
  <c r="BN93" i="92" a="1"/>
  <c r="BN93" i="92" s="1"/>
  <c r="BN132" i="92" a="1"/>
  <c r="BN132" i="92" s="1"/>
  <c r="BN311" i="92" a="1"/>
  <c r="BN311" i="92" s="1"/>
  <c r="BN111" i="92" a="1"/>
  <c r="BN111" i="92" s="1"/>
  <c r="BN268" i="92" a="1"/>
  <c r="BN268" i="92" s="1"/>
  <c r="BN186" i="92" a="1"/>
  <c r="BN186" i="92" s="1"/>
  <c r="BN422" i="92" a="1"/>
  <c r="BN422" i="92" s="1"/>
  <c r="BN275" i="92" a="1"/>
  <c r="BN275" i="92" s="1"/>
  <c r="BN274" i="92" a="1"/>
  <c r="BN274" i="92" s="1"/>
  <c r="BN333" i="92" a="1"/>
  <c r="BN333" i="92" s="1"/>
  <c r="BN332" i="92" a="1"/>
  <c r="BN332" i="92" s="1"/>
  <c r="BN350" i="92" a="1"/>
  <c r="BN350" i="92" s="1"/>
  <c r="BN150" i="92" a="1"/>
  <c r="BN150" i="92" s="1"/>
  <c r="BP248" i="92" a="1"/>
  <c r="BP248" i="92" s="1"/>
  <c r="BP286" i="92" a="1"/>
  <c r="BP286" i="92" s="1"/>
  <c r="BP105" i="92" a="1"/>
  <c r="BP105" i="92" s="1"/>
  <c r="BP203" i="92" a="1"/>
  <c r="BP203" i="92" s="1"/>
  <c r="BP281" i="92" a="1"/>
  <c r="BP281" i="92" s="1"/>
  <c r="BP320" i="92" a="1"/>
  <c r="BP320" i="92" s="1"/>
  <c r="BP339" i="92" a="1"/>
  <c r="BP339" i="92" s="1"/>
  <c r="BP358" i="92" a="1"/>
  <c r="BP358" i="92" s="1"/>
  <c r="BP397" i="92" a="1"/>
  <c r="BP397" i="92" s="1"/>
  <c r="BP197" i="92" a="1"/>
  <c r="BP197" i="92" s="1"/>
  <c r="BP389" i="92" a="1"/>
  <c r="BP389" i="92" s="1"/>
  <c r="BP267" i="92" a="1"/>
  <c r="BP267" i="92" s="1"/>
  <c r="BP325" i="92" a="1"/>
  <c r="BP325" i="92" s="1"/>
  <c r="BP323" i="92" a="1"/>
  <c r="BP323" i="92" s="1"/>
  <c r="BP22" i="92" a="1"/>
  <c r="BP22" i="92" s="1"/>
  <c r="BP41" i="92" a="1"/>
  <c r="BP41" i="92" s="1"/>
  <c r="BP60" i="92" a="1"/>
  <c r="BP60" i="92" s="1"/>
  <c r="BP79" i="92" a="1"/>
  <c r="BP79" i="92" s="1"/>
  <c r="BP98" i="92" a="1"/>
  <c r="BP98" i="92" s="1"/>
  <c r="BP276" i="92" a="1"/>
  <c r="BP276" i="92" s="1"/>
  <c r="BP76" i="92" a="1"/>
  <c r="BP76" i="92" s="1"/>
  <c r="BP129" i="92" a="1"/>
  <c r="BP129" i="92" s="1"/>
  <c r="BP187" i="92" a="1"/>
  <c r="BP187" i="92" s="1"/>
  <c r="BP405" i="92" a="1"/>
  <c r="BP405" i="92" s="1"/>
  <c r="BR405" i="92" s="1"/>
  <c r="BP84" i="92" a="1"/>
  <c r="BP84" i="92" s="1"/>
  <c r="BP82" i="92" a="1"/>
  <c r="BP82" i="92" s="1"/>
  <c r="BP55" i="92" a="1"/>
  <c r="BP55" i="92" s="1"/>
  <c r="BP74" i="92" a="1"/>
  <c r="BP74" i="92" s="1"/>
  <c r="BP93" i="92" a="1"/>
  <c r="BP93" i="92" s="1"/>
  <c r="BP132" i="92" a="1"/>
  <c r="BP132" i="92" s="1"/>
  <c r="BP311" i="92" a="1"/>
  <c r="BP311" i="92" s="1"/>
  <c r="BP111" i="92" a="1"/>
  <c r="BP111" i="92" s="1"/>
  <c r="BP268" i="92" a="1"/>
  <c r="BP268" i="92" s="1"/>
  <c r="BP186" i="92" a="1"/>
  <c r="BP186" i="92" s="1"/>
  <c r="BP422" i="92" a="1"/>
  <c r="BP422" i="92" s="1"/>
  <c r="BP275" i="92" a="1"/>
  <c r="BP275" i="92" s="1"/>
  <c r="BP274" i="92" a="1"/>
  <c r="BP274" i="92" s="1"/>
  <c r="BP333" i="92" a="1"/>
  <c r="BP333" i="92" s="1"/>
  <c r="BP332" i="92" a="1"/>
  <c r="BP332" i="92" s="1"/>
  <c r="BP350" i="92" a="1"/>
  <c r="BP350" i="92" s="1"/>
  <c r="BP150" i="92" a="1"/>
  <c r="BP150" i="92" s="1"/>
  <c r="BN168" i="92" a="1"/>
  <c r="BN168" i="92" s="1"/>
  <c r="BN226" i="92" a="1"/>
  <c r="BN226" i="92" s="1"/>
  <c r="BN65" i="92" a="1"/>
  <c r="BN65" i="92" s="1"/>
  <c r="BP328" i="92" a="1"/>
  <c r="BP328" i="92" s="1"/>
  <c r="BP103" i="92" a="1"/>
  <c r="BP103" i="92" s="1"/>
  <c r="BN299" i="92" a="1"/>
  <c r="BN299" i="92" s="1"/>
  <c r="BP217" i="92" a="1"/>
  <c r="BP217" i="92" s="1"/>
  <c r="BP386" i="92" a="1"/>
  <c r="BP386" i="92" s="1"/>
  <c r="BN341" i="92" a="1"/>
  <c r="BN341" i="92" s="1"/>
  <c r="BP418" i="92" a="1"/>
  <c r="BP418" i="92" s="1"/>
  <c r="BN36" i="92" a="1"/>
  <c r="BN36" i="92" s="1"/>
  <c r="BP345" i="92" a="1"/>
  <c r="BP345" i="92" s="1"/>
  <c r="BN35" i="92" a="1"/>
  <c r="BN35" i="92" s="1"/>
  <c r="BP152" i="92" a="1"/>
  <c r="BP152" i="92" s="1"/>
  <c r="BP51" i="92" a="1"/>
  <c r="BP51" i="92" s="1"/>
  <c r="BN242" i="92" a="1"/>
  <c r="BN242" i="92" s="1"/>
  <c r="BP253" i="92" a="1"/>
  <c r="BP253" i="92" s="1"/>
  <c r="BN110" i="92" a="1"/>
  <c r="BN110" i="92" s="1"/>
  <c r="BN58" i="92" a="1"/>
  <c r="BN58" i="92" s="1"/>
  <c r="BN292" i="92" a="1"/>
  <c r="BN292" i="92" s="1"/>
  <c r="BP374" i="92" a="1"/>
  <c r="BP374" i="92" s="1"/>
  <c r="BP128" i="92" a="1"/>
  <c r="BP128" i="92" s="1"/>
  <c r="BP109" i="92" a="1"/>
  <c r="BP109" i="92" s="1"/>
  <c r="BN88" i="92" a="1"/>
  <c r="BN88" i="92" s="1"/>
  <c r="BP88" i="92" a="1"/>
  <c r="BP88" i="92" s="1"/>
  <c r="BP252" i="92" a="1"/>
  <c r="BP252" i="92" s="1"/>
  <c r="BN181" i="92" a="1"/>
  <c r="BN181" i="92" s="1"/>
  <c r="BN271" i="92" a="1"/>
  <c r="BN271" i="92" s="1"/>
  <c r="BP189" i="92" a="1"/>
  <c r="BP189" i="92" s="1"/>
  <c r="BN256" i="92" a="1"/>
  <c r="BN256" i="92" s="1"/>
  <c r="BR256" i="92" s="1"/>
  <c r="BN330" i="92" a="1"/>
  <c r="BN330" i="92" s="1"/>
  <c r="BP404" i="92" a="1"/>
  <c r="BP404" i="92" s="1"/>
  <c r="BP63" i="92" a="1"/>
  <c r="BP63" i="92" s="1"/>
  <c r="BN401" i="92" a="1"/>
  <c r="BN401" i="92" s="1"/>
  <c r="BP375" i="92" a="1"/>
  <c r="BP375" i="92" s="1"/>
  <c r="BN200" i="92" a="1"/>
  <c r="BN200" i="92" s="1"/>
  <c r="BN71" i="92" a="1"/>
  <c r="BN71" i="92" s="1"/>
  <c r="BN56" i="92" a="1"/>
  <c r="BN56" i="92" s="1"/>
  <c r="BP71" i="92" a="1"/>
  <c r="BP71" i="92" s="1"/>
  <c r="BN386" i="92" a="1"/>
  <c r="BN386" i="92" s="1"/>
  <c r="BN51" i="92" a="1"/>
  <c r="BN51" i="92" s="1"/>
  <c r="BP168" i="92" a="1"/>
  <c r="BP168" i="92" s="1"/>
  <c r="BN43" i="92" a="1"/>
  <c r="BN43" i="92" s="1"/>
  <c r="BP299" i="92" a="1"/>
  <c r="BP299" i="92" s="1"/>
  <c r="BN177" i="92" a="1"/>
  <c r="BN177" i="92" s="1"/>
  <c r="BP385" i="92" a="1"/>
  <c r="BP385" i="92" s="1"/>
  <c r="BP341" i="92" a="1"/>
  <c r="BP341" i="92" s="1"/>
  <c r="BN378" i="92" a="1"/>
  <c r="BN378" i="92" s="1"/>
  <c r="BP36" i="92" a="1"/>
  <c r="BP36" i="92" s="1"/>
  <c r="BN285" i="92" a="1"/>
  <c r="BN285" i="92" s="1"/>
  <c r="BP35" i="92" a="1"/>
  <c r="BP35" i="92" s="1"/>
  <c r="BN92" i="92" a="1"/>
  <c r="BN92" i="92" s="1"/>
  <c r="BP348" i="92" a="1"/>
  <c r="BP348" i="92" s="1"/>
  <c r="BP242" i="92" a="1"/>
  <c r="BP242" i="92" s="1"/>
  <c r="BN213" i="92" a="1"/>
  <c r="BN213" i="92" s="1"/>
  <c r="BP110" i="92" a="1"/>
  <c r="BP110" i="92" s="1"/>
  <c r="BP420" i="92" a="1"/>
  <c r="BP420" i="92" s="1"/>
  <c r="BP235" i="92" a="1"/>
  <c r="BP235" i="92" s="1"/>
  <c r="BN52" i="92" a="1"/>
  <c r="BN52" i="92" s="1"/>
  <c r="BN9" i="92" a="1"/>
  <c r="BN9" i="92" s="1"/>
  <c r="BP331" i="92" a="1"/>
  <c r="BP331" i="92" s="1"/>
  <c r="BP283" i="92" a="1"/>
  <c r="BP283" i="92" s="1"/>
  <c r="BP408" i="92" a="1"/>
  <c r="BP408" i="92" s="1"/>
  <c r="BN234" i="92" a="1"/>
  <c r="BN234" i="92" s="1"/>
  <c r="BP20" i="92" a="1"/>
  <c r="BP20" i="92" s="1"/>
  <c r="BP243" i="92" a="1"/>
  <c r="BP243" i="92" s="1"/>
  <c r="BP122" i="92" a="1"/>
  <c r="BP122" i="92" s="1"/>
  <c r="BN91" i="92" a="1"/>
  <c r="BN91" i="92" s="1"/>
  <c r="BN357" i="92" a="1"/>
  <c r="BN357" i="92" s="1"/>
  <c r="BN342" i="92" a="1"/>
  <c r="BN342" i="92" s="1"/>
  <c r="BP96" i="92" a="1"/>
  <c r="BP96" i="92" s="1"/>
  <c r="BP170" i="92" a="1"/>
  <c r="BP170" i="92" s="1"/>
  <c r="BP27" i="92" a="1"/>
  <c r="BP27" i="92" s="1"/>
  <c r="BN412" i="92" a="1"/>
  <c r="BN412" i="92" s="1"/>
  <c r="BN418" i="92" a="1"/>
  <c r="BN418" i="92" s="1"/>
  <c r="BP130" i="92" a="1"/>
  <c r="BP130" i="92" s="1"/>
  <c r="BN108" i="92" a="1"/>
  <c r="BN108" i="92" s="1"/>
  <c r="BP43" i="92" a="1"/>
  <c r="BP43" i="92" s="1"/>
  <c r="BN259" i="92" a="1"/>
  <c r="BN259" i="92" s="1"/>
  <c r="BP177" i="92" a="1"/>
  <c r="BP177" i="92" s="1"/>
  <c r="BN245" i="92" a="1"/>
  <c r="BN245" i="92" s="1"/>
  <c r="BP81" i="92" a="1"/>
  <c r="BP81" i="92" s="1"/>
  <c r="BP378" i="92" a="1"/>
  <c r="BP378" i="92" s="1"/>
  <c r="BN16" i="92" a="1"/>
  <c r="BN16" i="92" s="1"/>
  <c r="BP285" i="92" a="1"/>
  <c r="BP285" i="92" s="1"/>
  <c r="BN414" i="92" a="1"/>
  <c r="BN414" i="92" s="1"/>
  <c r="BP92" i="92" a="1"/>
  <c r="BP92" i="92" s="1"/>
  <c r="BN208" i="92" a="1"/>
  <c r="BN208" i="92" s="1"/>
  <c r="BP315" i="92" a="1"/>
  <c r="BP315" i="92" s="1"/>
  <c r="BP213" i="92" a="1"/>
  <c r="BP213" i="92" s="1"/>
  <c r="BN90" i="92" a="1"/>
  <c r="BN90" i="92" s="1"/>
  <c r="BP169" i="92" a="1"/>
  <c r="BP169" i="92" s="1"/>
  <c r="BN128" i="92" a="1"/>
  <c r="BN128" i="92" s="1"/>
  <c r="BP144" i="92" a="1"/>
  <c r="BP144" i="92" s="1"/>
  <c r="BN195" i="92" a="1"/>
  <c r="BN195" i="92" s="1"/>
  <c r="BP52" i="92" a="1"/>
  <c r="BP52" i="92" s="1"/>
  <c r="BN252" i="92" a="1"/>
  <c r="BN252" i="92" s="1"/>
  <c r="BN14" i="92" a="1"/>
  <c r="BN14" i="92" s="1"/>
  <c r="BN26" i="92" a="1"/>
  <c r="BN26" i="92" s="1"/>
  <c r="BP364" i="92" a="1"/>
  <c r="BP364" i="92" s="1"/>
  <c r="BN223" i="92" a="1"/>
  <c r="BN223" i="92" s="1"/>
  <c r="BP247" i="92" a="1"/>
  <c r="BP247" i="92" s="1"/>
  <c r="BN284" i="92" a="1"/>
  <c r="BN284" i="92" s="1"/>
  <c r="BN240" i="92" a="1"/>
  <c r="BN240" i="92" s="1"/>
  <c r="BN290" i="92" a="1"/>
  <c r="BN290" i="92" s="1"/>
  <c r="BP119" i="92" a="1"/>
  <c r="BP119" i="92" s="1"/>
  <c r="BP91" i="92" a="1"/>
  <c r="BP91" i="92" s="1"/>
  <c r="BP357" i="92" a="1"/>
  <c r="BP357" i="92" s="1"/>
  <c r="BP406" i="92" a="1"/>
  <c r="BP406" i="92" s="1"/>
  <c r="BN381" i="92" a="1"/>
  <c r="BN381" i="92" s="1"/>
  <c r="BP335" i="92" a="1"/>
  <c r="BP335" i="92" s="1"/>
  <c r="BP337" i="92" a="1"/>
  <c r="BP337" i="92" s="1"/>
  <c r="BP412" i="92" a="1"/>
  <c r="BP412" i="92" s="1"/>
  <c r="BP108" i="92" a="1"/>
  <c r="BP108" i="92" s="1"/>
  <c r="BN362" i="92" a="1"/>
  <c r="BN362" i="92" s="1"/>
  <c r="BP259" i="92" a="1"/>
  <c r="BP259" i="92" s="1"/>
  <c r="BN157" i="92" a="1"/>
  <c r="BN157" i="92" s="1"/>
  <c r="BP245" i="92" a="1"/>
  <c r="BP245" i="92" s="1"/>
  <c r="BN420" i="92" a="1"/>
  <c r="BN420" i="92" s="1"/>
  <c r="BP138" i="92" a="1"/>
  <c r="BP138" i="92" s="1"/>
  <c r="BP16" i="92" a="1"/>
  <c r="BP16" i="92" s="1"/>
  <c r="BN205" i="92" a="1"/>
  <c r="BN205" i="92" s="1"/>
  <c r="BP414" i="92" a="1"/>
  <c r="BP414" i="92" s="1"/>
  <c r="BN72" i="92" a="1"/>
  <c r="BN72" i="92" s="1"/>
  <c r="BP208" i="92" a="1"/>
  <c r="BP208" i="92" s="1"/>
  <c r="BN235" i="92" a="1"/>
  <c r="BN235" i="92" s="1"/>
  <c r="BP372" i="92" a="1"/>
  <c r="BP372" i="92" s="1"/>
  <c r="BP90" i="92" a="1"/>
  <c r="BP90" i="92" s="1"/>
  <c r="BP205" i="92" a="1"/>
  <c r="BP205" i="92" s="1"/>
  <c r="BP72" i="92" a="1"/>
  <c r="BP72" i="92" s="1"/>
  <c r="BN109" i="92" a="1"/>
  <c r="BN109" i="92" s="1"/>
  <c r="BP114" i="92" a="1"/>
  <c r="BP114" i="92" s="1"/>
  <c r="BP195" i="92" a="1"/>
  <c r="BP195" i="92" s="1"/>
  <c r="BP9" i="92" a="1"/>
  <c r="BP9" i="92" s="1"/>
  <c r="BN189" i="92" a="1"/>
  <c r="BN189" i="92" s="1"/>
  <c r="BN243" i="92" a="1"/>
  <c r="BN243" i="92" s="1"/>
  <c r="BP26" i="92" a="1"/>
  <c r="BP26" i="92" s="1"/>
  <c r="BN353" i="92" a="1"/>
  <c r="BN353" i="92" s="1"/>
  <c r="BN147" i="92" a="1"/>
  <c r="BN147" i="92" s="1"/>
  <c r="BP53" i="92" a="1"/>
  <c r="BP53" i="92" s="1"/>
  <c r="BP240" i="92" a="1"/>
  <c r="BP240" i="92" s="1"/>
  <c r="BN33" i="92" a="1"/>
  <c r="BN33" i="92" s="1"/>
  <c r="BN39" i="92" a="1"/>
  <c r="BN39" i="92" s="1"/>
  <c r="BN293" i="92" a="1"/>
  <c r="BN293" i="92" s="1"/>
  <c r="BN337" i="92" a="1"/>
  <c r="BN337" i="92" s="1"/>
  <c r="BN302" i="92" a="1"/>
  <c r="BN302" i="92" s="1"/>
  <c r="BP56" i="92" a="1"/>
  <c r="BP56" i="92" s="1"/>
  <c r="BP302" i="92" a="1"/>
  <c r="BP302" i="92" s="1"/>
  <c r="BN48" i="92" a="1"/>
  <c r="BN48" i="92" s="1"/>
  <c r="BP362" i="92" a="1"/>
  <c r="BP362" i="92" s="1"/>
  <c r="BN219" i="92" a="1"/>
  <c r="BN219" i="92" s="1"/>
  <c r="BP157" i="92" a="1"/>
  <c r="BP157" i="92" s="1"/>
  <c r="BN165" i="92" a="1"/>
  <c r="BN165" i="92" s="1"/>
  <c r="BN374" i="92" a="1"/>
  <c r="BN374" i="92" s="1"/>
  <c r="BN20" i="92" a="1"/>
  <c r="BN20" i="92" s="1"/>
  <c r="BP359" i="92" a="1"/>
  <c r="BP359" i="92" s="1"/>
  <c r="BP290" i="92" a="1"/>
  <c r="BP290" i="92" s="1"/>
  <c r="BP342" i="92" a="1"/>
  <c r="BP342" i="92" s="1"/>
  <c r="BP95" i="92" a="1"/>
  <c r="BP95" i="92" s="1"/>
  <c r="BP48" i="92" a="1"/>
  <c r="BP48" i="92" s="1"/>
  <c r="BP321" i="92" a="1"/>
  <c r="BP321" i="92" s="1"/>
  <c r="BP219" i="92" a="1"/>
  <c r="BP219" i="92" s="1"/>
  <c r="BN137" i="92" a="1"/>
  <c r="BN137" i="92" s="1"/>
  <c r="BP165" i="92" a="1"/>
  <c r="BP165" i="92" s="1"/>
  <c r="BN380" i="92" a="1"/>
  <c r="BN380" i="92" s="1"/>
  <c r="BP58" i="92" a="1"/>
  <c r="BP58" i="92" s="1"/>
  <c r="BP292" i="92" a="1"/>
  <c r="BP292" i="92" s="1"/>
  <c r="BR292" i="92" s="1"/>
  <c r="BP278" i="92" a="1"/>
  <c r="BP278" i="92" s="1"/>
  <c r="BP67" i="92" a="1"/>
  <c r="BP67" i="92" s="1"/>
  <c r="BP216" i="92" a="1"/>
  <c r="BP216" i="92" s="1"/>
  <c r="BP200" i="92" a="1"/>
  <c r="BP200" i="92" s="1"/>
  <c r="BP366" i="92" a="1"/>
  <c r="BP366" i="92" s="1"/>
  <c r="BN241" i="92" a="1"/>
  <c r="BN241" i="92" s="1"/>
  <c r="BP398" i="92" a="1"/>
  <c r="BP398" i="92" s="1"/>
  <c r="BP137" i="92" a="1"/>
  <c r="BP137" i="92" s="1"/>
  <c r="BN85" i="92" a="1"/>
  <c r="BN85" i="92" s="1"/>
  <c r="BP380" i="92" a="1"/>
  <c r="BP380" i="92" s="1"/>
  <c r="BN38" i="92" a="1"/>
  <c r="BN38" i="92" s="1"/>
  <c r="BP181" i="92" a="1"/>
  <c r="BP181" i="92" s="1"/>
  <c r="BP33" i="92" a="1"/>
  <c r="BP33" i="92" s="1"/>
  <c r="BN345" i="92" a="1"/>
  <c r="BN345" i="92" s="1"/>
  <c r="BP226" i="92" a="1"/>
  <c r="BP226" i="92" s="1"/>
  <c r="BP241" i="92" a="1"/>
  <c r="BP241" i="92" s="1"/>
  <c r="BN318" i="92" a="1"/>
  <c r="BN318" i="92" s="1"/>
  <c r="BP17" i="92" a="1"/>
  <c r="BP17" i="92" s="1"/>
  <c r="BP85" i="92" a="1"/>
  <c r="BP85" i="92" s="1"/>
  <c r="BN340" i="92" a="1"/>
  <c r="BN340" i="92" s="1"/>
  <c r="BP38" i="92" a="1"/>
  <c r="BP38" i="92" s="1"/>
  <c r="BR38" i="92" s="1"/>
  <c r="BN89" i="92" a="1"/>
  <c r="BN89" i="92" s="1"/>
  <c r="BN155" i="92" a="1"/>
  <c r="BN155" i="92" s="1"/>
  <c r="BP234" i="92" a="1"/>
  <c r="BP234" i="92" s="1"/>
  <c r="BP324" i="92" a="1"/>
  <c r="BP324" i="92" s="1"/>
  <c r="BN103" i="92" a="1"/>
  <c r="BN103" i="92" s="1"/>
  <c r="BN126" i="92" a="1"/>
  <c r="BN126" i="92" s="1"/>
  <c r="BN221" i="92" a="1"/>
  <c r="BN221" i="92" s="1"/>
  <c r="BP318" i="92" a="1"/>
  <c r="BP318" i="92" s="1"/>
  <c r="BN289" i="92" a="1"/>
  <c r="BN289" i="92" s="1"/>
  <c r="BP383" i="92" a="1"/>
  <c r="BP383" i="92" s="1"/>
  <c r="BP340" i="92" a="1"/>
  <c r="BP340" i="92" s="1"/>
  <c r="BN416" i="92" a="1"/>
  <c r="BN416" i="92" s="1"/>
  <c r="BP89" i="92" a="1"/>
  <c r="BP89" i="92" s="1"/>
  <c r="BN343" i="92" a="1"/>
  <c r="BN343" i="92" s="1"/>
  <c r="BP14" i="92" a="1"/>
  <c r="BP14" i="92" s="1"/>
  <c r="BN291" i="92" a="1"/>
  <c r="BN291" i="92" s="1"/>
  <c r="BP346" i="92" a="1"/>
  <c r="BP346" i="92" s="1"/>
  <c r="BP155" i="92" a="1"/>
  <c r="BP155" i="92" s="1"/>
  <c r="BN212" i="92" a="1"/>
  <c r="BN212" i="92" s="1"/>
  <c r="BP126" i="92" a="1"/>
  <c r="BP126" i="92" s="1"/>
  <c r="BP221" i="92" a="1"/>
  <c r="BP221" i="92" s="1"/>
  <c r="BN278" i="92" a="1"/>
  <c r="BN278" i="92" s="1"/>
  <c r="BP289" i="92" a="1"/>
  <c r="BP289" i="92" s="1"/>
  <c r="BN283" i="92" a="1"/>
  <c r="BN283" i="92" s="1"/>
  <c r="BP100" i="92" a="1"/>
  <c r="BP100" i="92" s="1"/>
  <c r="BP416" i="92" a="1"/>
  <c r="BP416" i="92" s="1"/>
  <c r="BN408" i="92" a="1"/>
  <c r="BN408" i="92" s="1"/>
  <c r="BP343" i="92" a="1"/>
  <c r="BP343" i="92" s="1"/>
  <c r="BN393" i="92" a="1"/>
  <c r="BN393" i="92" s="1"/>
  <c r="BP291" i="92" a="1"/>
  <c r="BP291" i="92" s="1"/>
  <c r="BN364" i="92" a="1"/>
  <c r="BN364" i="92" s="1"/>
  <c r="BP314" i="92" a="1"/>
  <c r="BP314" i="92" s="1"/>
  <c r="BP212" i="92" a="1"/>
  <c r="BP212" i="92" s="1"/>
  <c r="BP296" i="92" a="1"/>
  <c r="BP296" i="92" s="1"/>
  <c r="BP393" i="92" a="1"/>
  <c r="BP393" i="92" s="1"/>
  <c r="BP370" i="92" a="1"/>
  <c r="BP370" i="92" s="1"/>
  <c r="BN238" i="92" a="1"/>
  <c r="BN238" i="92" s="1"/>
  <c r="BP271" i="92" a="1"/>
  <c r="BP271" i="92" s="1"/>
  <c r="BP377" i="92" a="1"/>
  <c r="BP377" i="92" s="1"/>
  <c r="BN375" i="92" a="1"/>
  <c r="BN375" i="92" s="1"/>
  <c r="BP147" i="92" a="1"/>
  <c r="BP147" i="92" s="1"/>
  <c r="BN406" i="92" a="1"/>
  <c r="BN406" i="92" s="1"/>
  <c r="BP401" i="92" a="1"/>
  <c r="BP401" i="92" s="1"/>
  <c r="BR401" i="92" s="1"/>
  <c r="BN335" i="92" a="1"/>
  <c r="BN335" i="92" s="1"/>
  <c r="BP39" i="92" a="1"/>
  <c r="BP39" i="92" s="1"/>
  <c r="BP66" i="92" a="1"/>
  <c r="BP66" i="92" s="1"/>
  <c r="BN130" i="92" a="1"/>
  <c r="BN130" i="92" s="1"/>
  <c r="BP381" i="92" a="1"/>
  <c r="BP381" i="92" s="1"/>
  <c r="BN253" i="92" a="1"/>
  <c r="BN253" i="92" s="1"/>
  <c r="BP145" i="92" a="1"/>
  <c r="BP145" i="92" s="1"/>
  <c r="BP360" i="92" a="1"/>
  <c r="BP360" i="92" s="1"/>
  <c r="BP238" i="92" a="1"/>
  <c r="BP238" i="92" s="1"/>
  <c r="BN69" i="92" a="1"/>
  <c r="BN69" i="92" s="1"/>
  <c r="BP223" i="92" a="1"/>
  <c r="BP223" i="92" s="1"/>
  <c r="BN399" i="92" a="1"/>
  <c r="BN399" i="92" s="1"/>
  <c r="BP256" i="92" a="1"/>
  <c r="BP256" i="92" s="1"/>
  <c r="BN107" i="92" a="1"/>
  <c r="BN107" i="92" s="1"/>
  <c r="BP142" i="92" a="1"/>
  <c r="BP142" i="92" s="1"/>
  <c r="BP353" i="92" a="1"/>
  <c r="BP353" i="92" s="1"/>
  <c r="BN251" i="92" a="1"/>
  <c r="BN251" i="92" s="1"/>
  <c r="BP284" i="92" a="1"/>
  <c r="BP284" i="92" s="1"/>
  <c r="BN194" i="92" a="1"/>
  <c r="BN194" i="92" s="1"/>
  <c r="BP330" i="92" a="1"/>
  <c r="BP330" i="92" s="1"/>
  <c r="BP65" i="92" a="1"/>
  <c r="BP65" i="92" s="1"/>
  <c r="BN280" i="92" a="1"/>
  <c r="BN280" i="92" s="1"/>
  <c r="BP417" i="92" a="1"/>
  <c r="BP417" i="92" s="1"/>
  <c r="BP69" i="92" a="1"/>
  <c r="BP69" i="92" s="1"/>
  <c r="BN183" i="92" a="1"/>
  <c r="BN183" i="92" s="1"/>
  <c r="BP399" i="92" a="1"/>
  <c r="BP399" i="92" s="1"/>
  <c r="BN236" i="92" a="1"/>
  <c r="BN236" i="92" s="1"/>
  <c r="BP107" i="92" a="1"/>
  <c r="BP107" i="92" s="1"/>
  <c r="BN415" i="92" a="1"/>
  <c r="BN415" i="92" s="1"/>
  <c r="BP133" i="92" a="1"/>
  <c r="BP133" i="92" s="1"/>
  <c r="BP251" i="92" a="1"/>
  <c r="BP251" i="92" s="1"/>
  <c r="BN204" i="92" a="1"/>
  <c r="BN204" i="92" s="1"/>
  <c r="BP194" i="92" a="1"/>
  <c r="BP194" i="92" s="1"/>
  <c r="BN310" i="92" a="1"/>
  <c r="BN310" i="92" s="1"/>
  <c r="BN404" i="92" a="1"/>
  <c r="BN404" i="92" s="1"/>
  <c r="BP280" i="92" a="1"/>
  <c r="BP280" i="92" s="1"/>
  <c r="BR280" i="92" s="1"/>
  <c r="BN377" i="92" a="1"/>
  <c r="BN377" i="92" s="1"/>
  <c r="BR377" i="92" s="1"/>
  <c r="BP347" i="92" a="1"/>
  <c r="BP347" i="92" s="1"/>
  <c r="BP183" i="92" a="1"/>
  <c r="BP183" i="92" s="1"/>
  <c r="BN359" i="92" a="1"/>
  <c r="BN359" i="92" s="1"/>
  <c r="BR359" i="92" s="1"/>
  <c r="BP236" i="92" a="1"/>
  <c r="BP236" i="92" s="1"/>
  <c r="BN67" i="92" a="1"/>
  <c r="BN67" i="92" s="1"/>
  <c r="BP415" i="92" a="1"/>
  <c r="BP415" i="92" s="1"/>
  <c r="BN53" i="92" a="1"/>
  <c r="BN53" i="92" s="1"/>
  <c r="BP131" i="92" a="1"/>
  <c r="BP131" i="92" s="1"/>
  <c r="BP204" i="92" a="1"/>
  <c r="BP204" i="92" s="1"/>
  <c r="BN154" i="92" a="1"/>
  <c r="BN154" i="92" s="1"/>
  <c r="BP310" i="92" a="1"/>
  <c r="BP310" i="92" s="1"/>
  <c r="BN216" i="92" a="1"/>
  <c r="BN216" i="92" s="1"/>
  <c r="BP154" i="92" a="1"/>
  <c r="BP154" i="92" s="1"/>
  <c r="BN324" i="92" a="1"/>
  <c r="BN324" i="92" s="1"/>
  <c r="BP373" i="92" a="1"/>
  <c r="BP373" i="92" s="1"/>
  <c r="BN27" i="92" a="1"/>
  <c r="BN27" i="92" s="1"/>
  <c r="BP303" i="92" a="1"/>
  <c r="BP303" i="92" s="1"/>
  <c r="BP293" i="92" a="1"/>
  <c r="BP293" i="92" s="1"/>
  <c r="BP379" i="92" a="1"/>
  <c r="BP379" i="92" s="1"/>
  <c r="BR417" i="92"/>
  <c r="BR123" i="92"/>
  <c r="BL380" i="92" a="1"/>
  <c r="BL380" i="92" s="1"/>
  <c r="F380" i="108" s="1"/>
  <c r="BL284" i="92" a="1"/>
  <c r="BL284" i="92" s="1"/>
  <c r="F284" i="108" s="1"/>
  <c r="BL134" i="92" a="1"/>
  <c r="BL134" i="92" s="1"/>
  <c r="F134" i="108" s="1"/>
  <c r="BL217" i="92" a="1"/>
  <c r="BL217" i="92" s="1"/>
  <c r="F217" i="108" s="1"/>
  <c r="BL20" i="92" a="1"/>
  <c r="BL20" i="92" s="1"/>
  <c r="F20" i="108" s="1"/>
  <c r="BL420" i="92" a="1"/>
  <c r="BL420" i="92" s="1"/>
  <c r="F420" i="108" s="1"/>
  <c r="BL324" i="92" a="1"/>
  <c r="BL324" i="92" s="1"/>
  <c r="F324" i="108" s="1"/>
  <c r="BL374" i="92" a="1"/>
  <c r="BL374" i="92" s="1"/>
  <c r="F374" i="108" s="1"/>
  <c r="BL98" i="92" a="1"/>
  <c r="BL98" i="92" s="1"/>
  <c r="F98" i="108" s="1"/>
  <c r="BL40" i="92" a="1"/>
  <c r="BL40" i="92" s="1"/>
  <c r="F40" i="108" s="1"/>
  <c r="BL344" i="92" a="1"/>
  <c r="BL344" i="92" s="1"/>
  <c r="F344" i="108" s="1"/>
  <c r="BL258" i="92" a="1"/>
  <c r="BL258" i="92" s="1"/>
  <c r="F258" i="108" s="1"/>
  <c r="BL60" i="92" a="1"/>
  <c r="BL60" i="92" s="1"/>
  <c r="F60" i="108" s="1"/>
  <c r="BL222" i="92" a="1"/>
  <c r="BL222" i="92" s="1"/>
  <c r="F222" i="108" s="1"/>
  <c r="BL364" i="92" a="1"/>
  <c r="BL364" i="92" s="1"/>
  <c r="F364" i="108" s="1"/>
  <c r="BL55" i="92" a="1"/>
  <c r="BL55" i="92" s="1"/>
  <c r="F55" i="108" s="1"/>
  <c r="BL358" i="92" a="1"/>
  <c r="BL358" i="92" s="1"/>
  <c r="F358" i="108" s="1"/>
  <c r="BR74" i="92"/>
  <c r="BR281" i="92"/>
  <c r="BR293" i="92"/>
  <c r="BL160" i="92" a="1"/>
  <c r="BL160" i="92" s="1"/>
  <c r="F160" i="108" s="1"/>
  <c r="BL64" i="92" a="1"/>
  <c r="BL64" i="92" s="1"/>
  <c r="F64" i="108" s="1"/>
  <c r="BL19" i="92" a="1"/>
  <c r="BL19" i="92" s="1"/>
  <c r="F19" i="108" s="1"/>
  <c r="BL220" i="92" a="1"/>
  <c r="BL220" i="92" s="1"/>
  <c r="F220" i="108" s="1"/>
  <c r="BL124" i="92" a="1"/>
  <c r="BL124" i="92" s="1"/>
  <c r="F124" i="108" s="1"/>
  <c r="BL56" i="92" a="1"/>
  <c r="BL56" i="92" s="1"/>
  <c r="F56" i="108" s="1"/>
  <c r="BL379" i="92" a="1"/>
  <c r="BL379" i="92" s="1"/>
  <c r="F379" i="108" s="1"/>
  <c r="BL120" i="92" a="1"/>
  <c r="BL120" i="92" s="1"/>
  <c r="F120" i="108" s="1"/>
  <c r="BL384" i="92" a="1"/>
  <c r="BL384" i="92" s="1"/>
  <c r="F384" i="108" s="1"/>
  <c r="BL223" i="92" a="1"/>
  <c r="BL223" i="92" s="1"/>
  <c r="F223" i="108" s="1"/>
  <c r="BL354" i="92" a="1"/>
  <c r="BL354" i="92" s="1"/>
  <c r="F354" i="108" s="1"/>
  <c r="BL36" i="92" a="1"/>
  <c r="BL36" i="92" s="1"/>
  <c r="F36" i="108" s="1"/>
  <c r="BL198" i="92" a="1"/>
  <c r="BL198" i="92" s="1"/>
  <c r="F198" i="108" s="1"/>
  <c r="BL402" i="92" a="1"/>
  <c r="BL402" i="92" s="1"/>
  <c r="F402" i="108" s="1"/>
  <c r="BL54" i="92" a="1"/>
  <c r="BL54" i="92" s="1"/>
  <c r="F54" i="108" s="1"/>
  <c r="BL215" i="92" a="1"/>
  <c r="BL215" i="92" s="1"/>
  <c r="F215" i="108" s="1"/>
  <c r="BL21" i="92" a="1"/>
  <c r="BL21" i="92" s="1"/>
  <c r="F21" i="108" s="1"/>
  <c r="BL421" i="92" a="1"/>
  <c r="BL421" i="92" s="1"/>
  <c r="F421" i="108" s="1"/>
  <c r="BL165" i="92" a="1"/>
  <c r="BL165" i="92" s="1"/>
  <c r="F165" i="108" s="1"/>
  <c r="BL140" i="92" a="1"/>
  <c r="BL140" i="92" s="1"/>
  <c r="F140" i="108" s="1"/>
  <c r="BL404" i="92" a="1"/>
  <c r="BL404" i="92" s="1"/>
  <c r="F404" i="108" s="1"/>
  <c r="BL74" i="92" a="1"/>
  <c r="BL74" i="92" s="1"/>
  <c r="F74" i="108" s="1"/>
  <c r="BL363" i="92" a="1"/>
  <c r="BL363" i="92" s="1"/>
  <c r="F363" i="108" s="1"/>
  <c r="BL156" i="92" a="1"/>
  <c r="BL156" i="92" s="1"/>
  <c r="F156" i="108" s="1"/>
  <c r="BL338" i="92" a="1"/>
  <c r="BL338" i="92" s="1"/>
  <c r="F338" i="108" s="1"/>
  <c r="BL194" i="92" a="1"/>
  <c r="BL194" i="92" s="1"/>
  <c r="F194" i="108" s="1"/>
  <c r="BL180" i="92" a="1"/>
  <c r="BL180" i="92" s="1"/>
  <c r="F180" i="108" s="1"/>
  <c r="BL175" i="92" a="1"/>
  <c r="BL175" i="92" s="1"/>
  <c r="F175" i="108" s="1"/>
  <c r="BL97" i="92" a="1"/>
  <c r="BL97" i="92" s="1"/>
  <c r="F97" i="108" s="1"/>
  <c r="BL82" i="92" a="1"/>
  <c r="BL82" i="92" s="1"/>
  <c r="F82" i="108" s="1"/>
  <c r="BL154" i="92" a="1"/>
  <c r="BL154" i="92" s="1"/>
  <c r="F154" i="108" s="1"/>
  <c r="BL276" i="92" a="1"/>
  <c r="BL276" i="92" s="1"/>
  <c r="F276" i="108" s="1"/>
  <c r="BL115" i="92" a="1"/>
  <c r="BL115" i="92" s="1"/>
  <c r="F115" i="108" s="1"/>
  <c r="BL334" i="92" a="1"/>
  <c r="BL334" i="92" s="1"/>
  <c r="F334" i="108" s="1"/>
  <c r="BL15" i="92" a="1"/>
  <c r="BL15" i="92" s="1"/>
  <c r="F15" i="108" s="1"/>
  <c r="BL39" i="92" a="1"/>
  <c r="BL39" i="92" s="1"/>
  <c r="F39" i="108" s="1"/>
  <c r="BL219" i="92" a="1"/>
  <c r="BL219" i="92" s="1"/>
  <c r="F219" i="108" s="1"/>
  <c r="BL61" i="92" a="1"/>
  <c r="BL61" i="92" s="1"/>
  <c r="F61" i="108" s="1"/>
  <c r="BL205" i="92" a="1"/>
  <c r="BL205" i="92" s="1"/>
  <c r="F205" i="108" s="1"/>
  <c r="BL200" i="92" a="1"/>
  <c r="BL200" i="92" s="1"/>
  <c r="F200" i="108" s="1"/>
  <c r="BL295" i="92" a="1"/>
  <c r="BL295" i="92" s="1"/>
  <c r="F295" i="108" s="1"/>
  <c r="BL337" i="92" a="1"/>
  <c r="BL337" i="92" s="1"/>
  <c r="F337" i="108" s="1"/>
  <c r="BL282" i="92" a="1"/>
  <c r="BL282" i="92" s="1"/>
  <c r="F282" i="108" s="1"/>
  <c r="BL314" i="92" a="1"/>
  <c r="BL314" i="92" s="1"/>
  <c r="F314" i="108" s="1"/>
  <c r="BL18" i="92" a="1"/>
  <c r="BL18" i="92" s="1"/>
  <c r="F18" i="108" s="1"/>
  <c r="BL336" i="92" a="1"/>
  <c r="BL336" i="92" s="1"/>
  <c r="F336" i="108" s="1"/>
  <c r="BL235" i="92" a="1"/>
  <c r="BL235" i="92" s="1"/>
  <c r="F235" i="108" s="1"/>
  <c r="BL135" i="92" a="1"/>
  <c r="BL135" i="92" s="1"/>
  <c r="F135" i="108" s="1"/>
  <c r="BL199" i="92" a="1"/>
  <c r="BL199" i="92" s="1"/>
  <c r="F199" i="108" s="1"/>
  <c r="BL339" i="92" a="1"/>
  <c r="BL339" i="92" s="1"/>
  <c r="F339" i="108" s="1"/>
  <c r="BL81" i="92" a="1"/>
  <c r="BL81" i="92" s="1"/>
  <c r="F81" i="108" s="1"/>
  <c r="BL225" i="92" a="1"/>
  <c r="BL225" i="92" s="1"/>
  <c r="F225" i="108" s="1"/>
  <c r="BL240" i="92" a="1"/>
  <c r="BL240" i="92" s="1"/>
  <c r="F240" i="108" s="1"/>
  <c r="BL415" i="92" a="1"/>
  <c r="BL415" i="92" s="1"/>
  <c r="F415" i="108" s="1"/>
  <c r="BL422" i="92" a="1"/>
  <c r="BL422" i="92" s="1"/>
  <c r="F422" i="108" s="1"/>
  <c r="BL138" i="92" a="1"/>
  <c r="BL138" i="92" s="1"/>
  <c r="F138" i="108" s="1"/>
  <c r="BL416" i="92" a="1"/>
  <c r="BL416" i="92" s="1"/>
  <c r="F416" i="108" s="1"/>
  <c r="BL355" i="92" a="1"/>
  <c r="BL355" i="92" s="1"/>
  <c r="F355" i="108" s="1"/>
  <c r="BL275" i="92" a="1"/>
  <c r="BL275" i="92" s="1"/>
  <c r="F275" i="108" s="1"/>
  <c r="BL319" i="92" a="1"/>
  <c r="BL319" i="92" s="1"/>
  <c r="F319" i="108" s="1"/>
  <c r="BL16" i="92" a="1"/>
  <c r="BL16" i="92" s="1"/>
  <c r="F16" i="108" s="1"/>
  <c r="BL22" i="92" a="1"/>
  <c r="BL22" i="92" s="1"/>
  <c r="F22" i="108" s="1"/>
  <c r="BL101" i="92" a="1"/>
  <c r="BL101" i="92" s="1"/>
  <c r="F101" i="108" s="1"/>
  <c r="BL245" i="92" a="1"/>
  <c r="BL245" i="92" s="1"/>
  <c r="F245" i="108" s="1"/>
  <c r="BL260" i="92" a="1"/>
  <c r="BL260" i="92" s="1"/>
  <c r="F260" i="108" s="1"/>
  <c r="BL95" i="92" a="1"/>
  <c r="BL95" i="92" s="1"/>
  <c r="F95" i="108" s="1"/>
  <c r="BL218" i="92" a="1"/>
  <c r="BL218" i="92" s="1"/>
  <c r="F218" i="108" s="1"/>
  <c r="BL99" i="92" a="1"/>
  <c r="BL99" i="92" s="1"/>
  <c r="F99" i="108" s="1"/>
  <c r="BL280" i="92" a="1"/>
  <c r="BL280" i="92" s="1"/>
  <c r="F280" i="108" s="1"/>
  <c r="BL195" i="92" a="1"/>
  <c r="BL195" i="92" s="1"/>
  <c r="F195" i="108" s="1"/>
  <c r="BL298" i="92" a="1"/>
  <c r="BL298" i="92" s="1"/>
  <c r="F298" i="108" s="1"/>
  <c r="BL179" i="92" a="1"/>
  <c r="BL179" i="92" s="1"/>
  <c r="F179" i="108" s="1"/>
  <c r="BL23" i="92" a="1"/>
  <c r="BL23" i="92" s="1"/>
  <c r="F23" i="108" s="1"/>
  <c r="BL300" i="92" a="1"/>
  <c r="BL300" i="92" s="1"/>
  <c r="F300" i="108" s="1"/>
  <c r="BL315" i="92" a="1"/>
  <c r="BL315" i="92" s="1"/>
  <c r="F315" i="108" s="1"/>
  <c r="BL398" i="92" a="1"/>
  <c r="BL398" i="92" s="1"/>
  <c r="F398" i="108" s="1"/>
  <c r="BL299" i="92" a="1"/>
  <c r="BL299" i="92" s="1"/>
  <c r="F299" i="108" s="1"/>
  <c r="BL143" i="92" a="1"/>
  <c r="BL143" i="92" s="1"/>
  <c r="F143" i="108" s="1"/>
  <c r="BL76" i="92" a="1"/>
  <c r="BL76" i="92" s="1"/>
  <c r="F76" i="108" s="1"/>
  <c r="BL320" i="92" a="1"/>
  <c r="BL320" i="92" s="1"/>
  <c r="F320" i="108" s="1"/>
  <c r="BL24" i="92" a="1"/>
  <c r="BL24" i="92" s="1"/>
  <c r="F24" i="108" s="1"/>
  <c r="BL399" i="92" a="1"/>
  <c r="BL399" i="92" s="1"/>
  <c r="F399" i="108" s="1"/>
  <c r="BL323" i="92" a="1"/>
  <c r="BL323" i="92" s="1"/>
  <c r="F323" i="108" s="1"/>
  <c r="BL216" i="92" a="1"/>
  <c r="BL216" i="92" s="1"/>
  <c r="F216" i="108" s="1"/>
  <c r="BL340" i="92" a="1"/>
  <c r="BL340" i="92" s="1"/>
  <c r="F340" i="108" s="1"/>
  <c r="BL44" i="92" a="1"/>
  <c r="BL44" i="92" s="1"/>
  <c r="F44" i="108" s="1"/>
  <c r="BL103" i="92" a="1"/>
  <c r="BL103" i="92" s="1"/>
  <c r="F103" i="108" s="1"/>
  <c r="BL96" i="92" a="1"/>
  <c r="BL96" i="92" s="1"/>
  <c r="F96" i="108" s="1"/>
  <c r="BL37" i="92" a="1"/>
  <c r="BL37" i="92" s="1"/>
  <c r="F37" i="108" s="1"/>
  <c r="BL356" i="92" a="1"/>
  <c r="BL356" i="92" s="1"/>
  <c r="F356" i="108" s="1"/>
  <c r="BL77" i="92" a="1"/>
  <c r="BL77" i="92" s="1"/>
  <c r="F77" i="108" s="1"/>
  <c r="BL63" i="92" a="1"/>
  <c r="BL63" i="92" s="1"/>
  <c r="F63" i="108" s="1"/>
  <c r="BL163" i="92" a="1"/>
  <c r="BL163" i="92" s="1"/>
  <c r="F163" i="108" s="1"/>
  <c r="BL201" i="92" a="1"/>
  <c r="BL201" i="92" s="1"/>
  <c r="F201" i="108" s="1"/>
  <c r="BL345" i="92" a="1"/>
  <c r="BL345" i="92" s="1"/>
  <c r="F345" i="108" s="1"/>
  <c r="BL360" i="92" a="1"/>
  <c r="BL360" i="92" s="1"/>
  <c r="F360" i="108" s="1"/>
  <c r="BL84" i="92" a="1"/>
  <c r="BL84" i="92" s="1"/>
  <c r="F84" i="108" s="1"/>
  <c r="BL263" i="92" a="1"/>
  <c r="BL263" i="92" s="1"/>
  <c r="F263" i="108" s="1"/>
  <c r="BL236" i="92" a="1"/>
  <c r="BL236" i="92" s="1"/>
  <c r="F236" i="108" s="1"/>
  <c r="BL157" i="92" a="1"/>
  <c r="BL157" i="92" s="1"/>
  <c r="F157" i="108" s="1"/>
  <c r="BL79" i="92" a="1"/>
  <c r="BL79" i="92" s="1"/>
  <c r="F79" i="108" s="1"/>
  <c r="BL197" i="92" a="1"/>
  <c r="BL197" i="92" s="1"/>
  <c r="F197" i="108" s="1"/>
  <c r="BL38" i="92" a="1"/>
  <c r="BL38" i="92" s="1"/>
  <c r="F38" i="108" s="1"/>
  <c r="BL144" i="92" a="1"/>
  <c r="BL144" i="92" s="1"/>
  <c r="F144" i="108" s="1"/>
  <c r="BL176" i="92" a="1"/>
  <c r="BL176" i="92" s="1"/>
  <c r="F176" i="108" s="1"/>
  <c r="BL162" i="92" a="1"/>
  <c r="BL162" i="92" s="1"/>
  <c r="F162" i="108" s="1"/>
  <c r="BL155" i="92" a="1"/>
  <c r="BL155" i="92" s="1"/>
  <c r="F155" i="108" s="1"/>
  <c r="BL397" i="92" a="1"/>
  <c r="BL397" i="92" s="1"/>
  <c r="F397" i="108" s="1"/>
  <c r="BL279" i="92" a="1"/>
  <c r="BL279" i="92" s="1"/>
  <c r="F279" i="108" s="1"/>
  <c r="BL278" i="92" a="1"/>
  <c r="BL278" i="92" s="1"/>
  <c r="F278" i="108" s="1"/>
  <c r="BL239" i="92" a="1"/>
  <c r="BL239" i="92" s="1"/>
  <c r="F239" i="108" s="1"/>
  <c r="BL297" i="92" a="1"/>
  <c r="BL297" i="92" s="1"/>
  <c r="F297" i="108" s="1"/>
  <c r="BL343" i="92" a="1"/>
  <c r="BL343" i="92" s="1"/>
  <c r="F343" i="108" s="1"/>
  <c r="BL257" i="92" a="1"/>
  <c r="BL257" i="92" s="1"/>
  <c r="F257" i="108" s="1"/>
  <c r="BL261" i="92" a="1"/>
  <c r="BL261" i="92" s="1"/>
  <c r="F261" i="108" s="1"/>
  <c r="BL405" i="92" a="1"/>
  <c r="BL405" i="92" s="1"/>
  <c r="F405" i="108" s="1"/>
  <c r="BL224" i="92" a="1"/>
  <c r="BL224" i="92" s="1"/>
  <c r="F224" i="108" s="1"/>
  <c r="BL357" i="92" a="1"/>
  <c r="BL357" i="92" s="1"/>
  <c r="F357" i="108" s="1"/>
  <c r="BL75" i="92" a="1"/>
  <c r="BL75" i="92" s="1"/>
  <c r="F75" i="108" s="1"/>
  <c r="BL158" i="92" a="1"/>
  <c r="BL158" i="92" s="1"/>
  <c r="F158" i="108" s="1"/>
  <c r="BL94" i="92" a="1"/>
  <c r="BL94" i="92" s="1"/>
  <c r="F94" i="108" s="1"/>
  <c r="BL221" i="92" a="1"/>
  <c r="BL221" i="92" s="1"/>
  <c r="F221" i="108" s="1"/>
  <c r="BL25" i="92" a="1"/>
  <c r="BL25" i="92" s="1"/>
  <c r="F25" i="108" s="1"/>
  <c r="BL106" i="92" a="1"/>
  <c r="BL106" i="92" s="1"/>
  <c r="F106" i="108" s="1"/>
  <c r="BL247" i="92" a="1"/>
  <c r="BL247" i="92" s="1"/>
  <c r="F247" i="108" s="1"/>
  <c r="BL388" i="92" a="1"/>
  <c r="BL388" i="92" s="1"/>
  <c r="F388" i="108" s="1"/>
  <c r="BL109" i="92" a="1"/>
  <c r="BL109" i="92" s="1"/>
  <c r="F109" i="108" s="1"/>
  <c r="BL230" i="92" a="1"/>
  <c r="BL230" i="92" s="1"/>
  <c r="F230" i="108" s="1"/>
  <c r="BL351" i="92" a="1"/>
  <c r="BL351" i="92" s="1"/>
  <c r="F351" i="108" s="1"/>
  <c r="BL72" i="92" a="1"/>
  <c r="BL72" i="92" s="1"/>
  <c r="F72" i="108" s="1"/>
  <c r="BL193" i="92" a="1"/>
  <c r="BL193" i="92" s="1"/>
  <c r="F193" i="108" s="1"/>
  <c r="BL244" i="92" a="1"/>
  <c r="BL244" i="92" s="1"/>
  <c r="F244" i="108" s="1"/>
  <c r="BL417" i="92" a="1"/>
  <c r="BL417" i="92" s="1"/>
  <c r="F417" i="108" s="1"/>
  <c r="BL255" i="92" a="1"/>
  <c r="BL255" i="92" s="1"/>
  <c r="F255" i="108" s="1"/>
  <c r="BL122" i="92" a="1"/>
  <c r="BL122" i="92" s="1"/>
  <c r="F122" i="108" s="1"/>
  <c r="BL418" i="92" a="1"/>
  <c r="BL418" i="92" s="1"/>
  <c r="F418" i="108" s="1"/>
  <c r="BL214" i="92" a="1"/>
  <c r="BL214" i="92" s="1"/>
  <c r="F214" i="108" s="1"/>
  <c r="BL241" i="92" a="1"/>
  <c r="BL241" i="92" s="1"/>
  <c r="F241" i="108" s="1"/>
  <c r="BL45" i="92" a="1"/>
  <c r="BL45" i="92" s="1"/>
  <c r="F45" i="108" s="1"/>
  <c r="BL126" i="92" a="1"/>
  <c r="BL126" i="92" s="1"/>
  <c r="F126" i="108" s="1"/>
  <c r="BL267" i="92" a="1"/>
  <c r="BL267" i="92" s="1"/>
  <c r="F267" i="108" s="1"/>
  <c r="BL264" i="92" a="1"/>
  <c r="BL264" i="92" s="1"/>
  <c r="F264" i="108" s="1"/>
  <c r="BL83" i="92" a="1"/>
  <c r="BL83" i="92" s="1"/>
  <c r="F83" i="108" s="1"/>
  <c r="BL375" i="92" a="1"/>
  <c r="BL375" i="92" s="1"/>
  <c r="F375" i="108" s="1"/>
  <c r="BL142" i="92" a="1"/>
  <c r="BL142" i="92" s="1"/>
  <c r="F142" i="108" s="1"/>
  <c r="BL57" i="92" a="1"/>
  <c r="BL57" i="92" s="1"/>
  <c r="F57" i="108" s="1"/>
  <c r="BL274" i="92" a="1"/>
  <c r="BL274" i="92" s="1"/>
  <c r="F274" i="108" s="1"/>
  <c r="BL17" i="92" a="1"/>
  <c r="BL17" i="92" s="1"/>
  <c r="F17" i="108" s="1"/>
  <c r="BL281" i="92" a="1"/>
  <c r="BL281" i="92" s="1"/>
  <c r="F281" i="108" s="1"/>
  <c r="BL65" i="92" a="1"/>
  <c r="BL65" i="92" s="1"/>
  <c r="F65" i="108" s="1"/>
  <c r="BL146" i="92" a="1"/>
  <c r="BL146" i="92" s="1"/>
  <c r="F146" i="108" s="1"/>
  <c r="BL287" i="92" a="1"/>
  <c r="BL287" i="92" s="1"/>
  <c r="F287" i="108" s="1"/>
  <c r="BL28" i="92" a="1"/>
  <c r="BL28" i="92" s="1"/>
  <c r="F28" i="108" s="1"/>
  <c r="BL149" i="92" a="1"/>
  <c r="BL149" i="92" s="1"/>
  <c r="F149" i="108" s="1"/>
  <c r="BL270" i="92" a="1"/>
  <c r="BL270" i="92" s="1"/>
  <c r="F270" i="108" s="1"/>
  <c r="BL391" i="92" a="1"/>
  <c r="BL391" i="92" s="1"/>
  <c r="F391" i="108" s="1"/>
  <c r="BL112" i="92" a="1"/>
  <c r="BL112" i="92" s="1"/>
  <c r="F112" i="108" s="1"/>
  <c r="BL233" i="92" a="1"/>
  <c r="BL233" i="92" s="1"/>
  <c r="F233" i="108" s="1"/>
  <c r="BL304" i="92" a="1"/>
  <c r="BL304" i="92" s="1"/>
  <c r="F304" i="108" s="1"/>
  <c r="BL183" i="92" a="1"/>
  <c r="BL183" i="92" s="1"/>
  <c r="F183" i="108" s="1"/>
  <c r="BL302" i="92" a="1"/>
  <c r="BL302" i="92" s="1"/>
  <c r="F302" i="108" s="1"/>
  <c r="BL177" i="92" a="1"/>
  <c r="BL177" i="92" s="1"/>
  <c r="F177" i="108" s="1"/>
  <c r="BL394" i="92" a="1"/>
  <c r="BL394" i="92" s="1"/>
  <c r="F394" i="108" s="1"/>
  <c r="BL137" i="92" a="1"/>
  <c r="BL137" i="92" s="1"/>
  <c r="F137" i="108" s="1"/>
  <c r="BL301" i="92" a="1"/>
  <c r="BL301" i="92" s="1"/>
  <c r="F301" i="108" s="1"/>
  <c r="BL85" i="92" a="1"/>
  <c r="BL85" i="92" s="1"/>
  <c r="F85" i="108" s="1"/>
  <c r="BL166" i="92" a="1"/>
  <c r="BL166" i="92" s="1"/>
  <c r="F166" i="108" s="1"/>
  <c r="BL307" i="92" a="1"/>
  <c r="BL307" i="92" s="1"/>
  <c r="F307" i="108" s="1"/>
  <c r="BL48" i="92" a="1"/>
  <c r="BL48" i="92" s="1"/>
  <c r="F48" i="108" s="1"/>
  <c r="BL169" i="92" a="1"/>
  <c r="BL169" i="92" s="1"/>
  <c r="F169" i="108" s="1"/>
  <c r="BL290" i="92" a="1"/>
  <c r="BL290" i="92" s="1"/>
  <c r="F290" i="108" s="1"/>
  <c r="BL11" i="92" a="1"/>
  <c r="BL11" i="92" s="1"/>
  <c r="F11" i="108" s="1"/>
  <c r="BL411" i="92" a="1"/>
  <c r="BL411" i="92" s="1"/>
  <c r="F411" i="108" s="1"/>
  <c r="BL132" i="92" a="1"/>
  <c r="BL132" i="92" s="1"/>
  <c r="F132" i="108" s="1"/>
  <c r="BL253" i="92" a="1"/>
  <c r="BL253" i="92" s="1"/>
  <c r="F253" i="108" s="1"/>
  <c r="BL139" i="92" a="1"/>
  <c r="BL139" i="92" s="1"/>
  <c r="F139" i="108" s="1"/>
  <c r="BL277" i="92" a="1"/>
  <c r="BL277" i="92" s="1"/>
  <c r="F277" i="108" s="1"/>
  <c r="BL14" i="92" a="1"/>
  <c r="BL14" i="92" s="1"/>
  <c r="F14" i="108" s="1"/>
  <c r="BL377" i="92" a="1"/>
  <c r="BL377" i="92" s="1"/>
  <c r="F377" i="108" s="1"/>
  <c r="BL202" i="92" a="1"/>
  <c r="BL202" i="92" s="1"/>
  <c r="F202" i="108" s="1"/>
  <c r="BL321" i="92" a="1"/>
  <c r="BL321" i="92" s="1"/>
  <c r="F321" i="108" s="1"/>
  <c r="BL105" i="92" a="1"/>
  <c r="BL105" i="92" s="1"/>
  <c r="F105" i="108" s="1"/>
  <c r="BL186" i="92" a="1"/>
  <c r="BL186" i="92" s="1"/>
  <c r="F186" i="108" s="1"/>
  <c r="BL327" i="92" a="1"/>
  <c r="BL327" i="92" s="1"/>
  <c r="F327" i="108" s="1"/>
  <c r="BL68" i="92" a="1"/>
  <c r="BL68" i="92" s="1"/>
  <c r="F68" i="108" s="1"/>
  <c r="BL189" i="92" a="1"/>
  <c r="BL189" i="92" s="1"/>
  <c r="F189" i="108" s="1"/>
  <c r="BL310" i="92" a="1"/>
  <c r="BL310" i="92" s="1"/>
  <c r="F310" i="108" s="1"/>
  <c r="BL31" i="92" a="1"/>
  <c r="BL31" i="92" s="1"/>
  <c r="F31" i="108" s="1"/>
  <c r="BL152" i="92" a="1"/>
  <c r="BL152" i="92" s="1"/>
  <c r="F152" i="108" s="1"/>
  <c r="BL273" i="92" a="1"/>
  <c r="BL273" i="92" s="1"/>
  <c r="F273" i="108" s="1"/>
  <c r="BL259" i="92" a="1"/>
  <c r="BL259" i="92" s="1"/>
  <c r="F259" i="108" s="1"/>
  <c r="BL174" i="92" a="1"/>
  <c r="BL174" i="92" s="1"/>
  <c r="F174" i="108" s="1"/>
  <c r="BL102" i="92" a="1"/>
  <c r="BL102" i="92" s="1"/>
  <c r="F102" i="108" s="1"/>
  <c r="BL342" i="92" a="1"/>
  <c r="BL342" i="92" s="1"/>
  <c r="F342" i="108" s="1"/>
  <c r="BL341" i="92" a="1"/>
  <c r="BL341" i="92" s="1"/>
  <c r="F341" i="108" s="1"/>
  <c r="BL125" i="92" a="1"/>
  <c r="BL125" i="92" s="1"/>
  <c r="F125" i="108" s="1"/>
  <c r="BL206" i="92" a="1"/>
  <c r="BL206" i="92" s="1"/>
  <c r="F206" i="108" s="1"/>
  <c r="BL294" i="92" a="1"/>
  <c r="BL294" i="92" s="1"/>
  <c r="F294" i="108" s="1"/>
  <c r="BL62" i="92" a="1"/>
  <c r="BL62" i="92" s="1"/>
  <c r="F62" i="108" s="1"/>
  <c r="BL262" i="92" a="1"/>
  <c r="BL262" i="92" s="1"/>
  <c r="F262" i="108" s="1"/>
  <c r="BL361" i="92" a="1"/>
  <c r="BL361" i="92" s="1"/>
  <c r="F361" i="108" s="1"/>
  <c r="BL145" i="92" a="1"/>
  <c r="BL145" i="92" s="1"/>
  <c r="F145" i="108" s="1"/>
  <c r="BL226" i="92" a="1"/>
  <c r="BL226" i="92" s="1"/>
  <c r="F226" i="108" s="1"/>
  <c r="BL414" i="92" a="1"/>
  <c r="BL414" i="92" s="1"/>
  <c r="F414" i="108" s="1"/>
  <c r="BL242" i="92" a="1"/>
  <c r="BL242" i="92" s="1"/>
  <c r="F242" i="108" s="1"/>
  <c r="BL382" i="92" a="1"/>
  <c r="BL382" i="92" s="1"/>
  <c r="F382" i="108" s="1"/>
  <c r="BL381" i="92" a="1"/>
  <c r="BL381" i="92" s="1"/>
  <c r="F381" i="108" s="1"/>
  <c r="BL185" i="92" a="1"/>
  <c r="BL185" i="92" s="1"/>
  <c r="F185" i="108" s="1"/>
  <c r="BL246" i="92" a="1"/>
  <c r="BL246" i="92" s="1"/>
  <c r="F246" i="108" s="1"/>
  <c r="BL396" i="92" a="1"/>
  <c r="BL396" i="92" s="1"/>
  <c r="F396" i="108" s="1"/>
  <c r="BL42" i="92" a="1"/>
  <c r="BL42" i="92" s="1"/>
  <c r="F42" i="108" s="1"/>
  <c r="BL159" i="92" a="1"/>
  <c r="BL159" i="92" s="1"/>
  <c r="F159" i="108" s="1"/>
  <c r="BL362" i="92" a="1"/>
  <c r="BL362" i="92" s="1"/>
  <c r="F362" i="108" s="1"/>
  <c r="BL35" i="92" a="1"/>
  <c r="BL35" i="92" s="1"/>
  <c r="F35" i="108" s="1"/>
  <c r="BL401" i="92" a="1"/>
  <c r="BL401" i="92" s="1"/>
  <c r="F401" i="108" s="1"/>
  <c r="BL265" i="92" a="1"/>
  <c r="BL265" i="92" s="1"/>
  <c r="F265" i="108" s="1"/>
  <c r="BL266" i="92" a="1"/>
  <c r="BL266" i="92" s="1"/>
  <c r="F266" i="108" s="1"/>
  <c r="BL407" i="92" a="1"/>
  <c r="BL407" i="92" s="1"/>
  <c r="F407" i="108" s="1"/>
  <c r="BL254" i="92" a="1"/>
  <c r="BL254" i="92" s="1"/>
  <c r="F254" i="108" s="1"/>
  <c r="BL322" i="92" a="1"/>
  <c r="BL322" i="92" s="1"/>
  <c r="F322" i="108" s="1"/>
  <c r="BL34" i="92" a="1"/>
  <c r="BL34" i="92" s="1"/>
  <c r="F34" i="108" s="1"/>
  <c r="BL419" i="92" a="1"/>
  <c r="BL419" i="92" s="1"/>
  <c r="F419" i="108" s="1"/>
  <c r="BL335" i="92" a="1"/>
  <c r="BL335" i="92" s="1"/>
  <c r="F335" i="108" s="1"/>
  <c r="BL285" i="92" a="1"/>
  <c r="BL285" i="92" s="1"/>
  <c r="F285" i="108" s="1"/>
  <c r="BL286" i="92" a="1"/>
  <c r="BL286" i="92" s="1"/>
  <c r="F286" i="108" s="1"/>
  <c r="BL27" i="92" a="1"/>
  <c r="BL27" i="92" s="1"/>
  <c r="F27" i="108" s="1"/>
  <c r="BL168" i="92" a="1"/>
  <c r="BL168" i="92" s="1"/>
  <c r="F168" i="108" s="1"/>
  <c r="BL289" i="92" a="1"/>
  <c r="BL289" i="92" s="1"/>
  <c r="F289" i="108" s="1"/>
  <c r="BL10" i="92" a="1"/>
  <c r="BL10" i="92" s="1"/>
  <c r="F10" i="108" s="1"/>
  <c r="BL410" i="92" a="1"/>
  <c r="BL410" i="92" s="1"/>
  <c r="F410" i="108" s="1"/>
  <c r="BL131" i="92" a="1"/>
  <c r="BL131" i="92" s="1"/>
  <c r="F131" i="108" s="1"/>
  <c r="BL252" i="92" a="1"/>
  <c r="BL252" i="92" s="1"/>
  <c r="F252" i="108" s="1"/>
  <c r="BL373" i="92" a="1"/>
  <c r="BL373" i="92" s="1"/>
  <c r="F373" i="108" s="1"/>
  <c r="BL400" i="92" a="1"/>
  <c r="BL400" i="92" s="1"/>
  <c r="F400" i="108" s="1"/>
  <c r="BL317" i="92" a="1"/>
  <c r="BL317" i="92" s="1"/>
  <c r="F317" i="108" s="1"/>
  <c r="BL378" i="92" a="1"/>
  <c r="BL378" i="92" s="1"/>
  <c r="F378" i="108" s="1"/>
  <c r="BL203" i="92" a="1"/>
  <c r="BL203" i="92" s="1"/>
  <c r="F203" i="108" s="1"/>
  <c r="BL178" i="92" a="1"/>
  <c r="BL178" i="92" s="1"/>
  <c r="F178" i="108" s="1"/>
  <c r="BL283" i="92" a="1"/>
  <c r="BL283" i="92" s="1"/>
  <c r="F283" i="108" s="1"/>
  <c r="BL365" i="92" a="1"/>
  <c r="BL365" i="92" s="1"/>
  <c r="F365" i="108" s="1"/>
  <c r="BL346" i="92" a="1"/>
  <c r="BL346" i="92" s="1"/>
  <c r="F346" i="108" s="1"/>
  <c r="BL87" i="92" a="1"/>
  <c r="BL87" i="92" s="1"/>
  <c r="F87" i="108" s="1"/>
  <c r="BL228" i="92" a="1"/>
  <c r="BL228" i="92" s="1"/>
  <c r="F228" i="108" s="1"/>
  <c r="BL349" i="92" a="1"/>
  <c r="BL349" i="92" s="1"/>
  <c r="F349" i="108" s="1"/>
  <c r="BL70" i="92" a="1"/>
  <c r="BL70" i="92" s="1"/>
  <c r="F70" i="108" s="1"/>
  <c r="BL191" i="92" a="1"/>
  <c r="BL191" i="92" s="1"/>
  <c r="F191" i="108" s="1"/>
  <c r="BL312" i="92" a="1"/>
  <c r="BL312" i="92" s="1"/>
  <c r="F312" i="108" s="1"/>
  <c r="BL33" i="92" a="1"/>
  <c r="BL33" i="92" s="1"/>
  <c r="F33" i="108" s="1"/>
  <c r="BL123" i="92" a="1"/>
  <c r="BL123" i="92" s="1"/>
  <c r="F123" i="108" s="1"/>
  <c r="BL243" i="92" a="1"/>
  <c r="BL243" i="92" s="1"/>
  <c r="F243" i="108" s="1"/>
  <c r="BL318" i="92" a="1"/>
  <c r="BL318" i="92" s="1"/>
  <c r="F318" i="108" s="1"/>
  <c r="BL403" i="92" a="1"/>
  <c r="BL403" i="92" s="1"/>
  <c r="F403" i="108" s="1"/>
  <c r="BL385" i="92" a="1"/>
  <c r="BL385" i="92" s="1"/>
  <c r="F385" i="108" s="1"/>
  <c r="BL366" i="92" a="1"/>
  <c r="BL366" i="92" s="1"/>
  <c r="F366" i="108" s="1"/>
  <c r="BL107" i="92" a="1"/>
  <c r="BL107" i="92" s="1"/>
  <c r="F107" i="108" s="1"/>
  <c r="BL305" i="92" a="1"/>
  <c r="BL305" i="92" s="1"/>
  <c r="F305" i="108" s="1"/>
  <c r="BL26" i="92" a="1"/>
  <c r="BL26" i="92" s="1"/>
  <c r="F26" i="108" s="1"/>
  <c r="BL227" i="92" a="1"/>
  <c r="BL227" i="92" s="1"/>
  <c r="F227" i="108" s="1"/>
  <c r="BL128" i="92" a="1"/>
  <c r="BL128" i="92" s="1"/>
  <c r="F128" i="108" s="1"/>
  <c r="BL80" i="92" a="1"/>
  <c r="BL80" i="92" s="1"/>
  <c r="F80" i="108" s="1"/>
  <c r="BL383" i="92" a="1"/>
  <c r="BL383" i="92" s="1"/>
  <c r="F383" i="108" s="1"/>
  <c r="BL182" i="92" a="1"/>
  <c r="BL182" i="92" s="1"/>
  <c r="F182" i="108" s="1"/>
  <c r="BL114" i="92" a="1"/>
  <c r="BL114" i="92" s="1"/>
  <c r="F114" i="108" s="1"/>
  <c r="BL118" i="92" a="1"/>
  <c r="BL118" i="92" s="1"/>
  <c r="F118" i="108" s="1"/>
  <c r="BL306" i="92" a="1"/>
  <c r="BL306" i="92" s="1"/>
  <c r="F306" i="108" s="1"/>
  <c r="BL248" i="92" a="1"/>
  <c r="BL248" i="92" s="1"/>
  <c r="F248" i="108" s="1"/>
  <c r="BL100" i="92" a="1"/>
  <c r="BL100" i="92" s="1"/>
  <c r="F100" i="108" s="1"/>
  <c r="BL316" i="92" a="1"/>
  <c r="BL316" i="92" s="1"/>
  <c r="F316" i="108" s="1"/>
  <c r="BL234" i="92" a="1"/>
  <c r="BL234" i="92" s="1"/>
  <c r="F234" i="108" s="1"/>
  <c r="BL238" i="92" a="1"/>
  <c r="BL238" i="92" s="1"/>
  <c r="F238" i="108" s="1"/>
  <c r="BL58" i="92" a="1"/>
  <c r="BL58" i="92" s="1"/>
  <c r="F58" i="108" s="1"/>
  <c r="BL326" i="92" a="1"/>
  <c r="BL326" i="92" s="1"/>
  <c r="F326" i="108" s="1"/>
  <c r="BL268" i="92" a="1"/>
  <c r="BL268" i="92" s="1"/>
  <c r="F268" i="108" s="1"/>
  <c r="BL117" i="92" a="1"/>
  <c r="BL117" i="92" s="1"/>
  <c r="F117" i="108" s="1"/>
  <c r="BL303" i="92" a="1"/>
  <c r="BL303" i="92" s="1"/>
  <c r="F303" i="108" s="1"/>
  <c r="BL237" i="92" a="1"/>
  <c r="BL237" i="92" s="1"/>
  <c r="F237" i="108" s="1"/>
  <c r="BL43" i="92" a="1"/>
  <c r="BL43" i="92" s="1"/>
  <c r="F43" i="108" s="1"/>
  <c r="BL141" i="92" a="1"/>
  <c r="BL141" i="92" s="1"/>
  <c r="F141" i="108" s="1"/>
  <c r="BL78" i="92" a="1"/>
  <c r="BL78" i="92" s="1"/>
  <c r="F78" i="108" s="1"/>
  <c r="BL181" i="92" a="1"/>
  <c r="BL181" i="92" s="1"/>
  <c r="F181" i="108" s="1"/>
  <c r="BL408" i="92" a="1"/>
  <c r="BL408" i="92" s="1"/>
  <c r="F408" i="108" s="1"/>
  <c r="BL104" i="92" a="1"/>
  <c r="BL104" i="92" s="1"/>
  <c r="F104" i="108" s="1"/>
  <c r="BL376" i="92" a="1"/>
  <c r="BL376" i="92" s="1"/>
  <c r="F376" i="108" s="1"/>
  <c r="BL184" i="92" a="1"/>
  <c r="BL184" i="92" s="1"/>
  <c r="F184" i="108" s="1"/>
  <c r="BL29" i="92" a="1"/>
  <c r="BL29" i="92" s="1"/>
  <c r="F29" i="108" s="1"/>
  <c r="BL30" i="92" a="1"/>
  <c r="BL30" i="92" s="1"/>
  <c r="F30" i="108" s="1"/>
  <c r="BL331" i="92" a="1"/>
  <c r="BL331" i="92" s="1"/>
  <c r="F331" i="108" s="1"/>
  <c r="BL172" i="92" a="1"/>
  <c r="BL172" i="92" s="1"/>
  <c r="F172" i="108" s="1"/>
  <c r="BL204" i="92" a="1"/>
  <c r="BL204" i="92" s="1"/>
  <c r="F204" i="108" s="1"/>
  <c r="BL49" i="92" a="1"/>
  <c r="BL49" i="92" s="1"/>
  <c r="F49" i="108" s="1"/>
  <c r="BL50" i="92" a="1"/>
  <c r="BL50" i="92" s="1"/>
  <c r="F50" i="108" s="1"/>
  <c r="BL371" i="92" a="1"/>
  <c r="BL371" i="92" s="1"/>
  <c r="F371" i="108" s="1"/>
  <c r="BL192" i="92" a="1"/>
  <c r="BL192" i="92" s="1"/>
  <c r="F192" i="108" s="1"/>
  <c r="BL212" i="92" a="1"/>
  <c r="BL212" i="92" s="1"/>
  <c r="F212" i="108" s="1"/>
  <c r="BL288" i="92" a="1"/>
  <c r="BL288" i="92" s="1"/>
  <c r="F288" i="108" s="1"/>
  <c r="BL69" i="92" a="1"/>
  <c r="BL69" i="92" s="1"/>
  <c r="F69" i="108" s="1"/>
  <c r="BL90" i="92" a="1"/>
  <c r="BL90" i="92" s="1"/>
  <c r="F90" i="108" s="1"/>
  <c r="BL116" i="92" a="1"/>
  <c r="BL116" i="92" s="1"/>
  <c r="F116" i="108" s="1"/>
  <c r="BL41" i="92" a="1"/>
  <c r="BL41" i="92" s="1"/>
  <c r="F41" i="108" s="1"/>
  <c r="BL89" i="92" a="1"/>
  <c r="BL89" i="92" s="1"/>
  <c r="F89" i="108" s="1"/>
  <c r="BL110" i="92" a="1"/>
  <c r="BL110" i="92" s="1"/>
  <c r="F110" i="108" s="1"/>
  <c r="BL232" i="92" a="1"/>
  <c r="BL232" i="92" s="1"/>
  <c r="F232" i="108" s="1"/>
  <c r="BL13" i="92" a="1"/>
  <c r="BL13" i="92" s="1"/>
  <c r="F13" i="108" s="1"/>
  <c r="BL272" i="92" a="1"/>
  <c r="BL272" i="92" s="1"/>
  <c r="F272" i="108" s="1"/>
  <c r="BL53" i="92" a="1"/>
  <c r="BL53" i="92" s="1"/>
  <c r="F53" i="108" s="1"/>
  <c r="BL330" i="92" a="1"/>
  <c r="BL330" i="92" s="1"/>
  <c r="F330" i="108" s="1"/>
  <c r="BL256" i="92" a="1"/>
  <c r="BL256" i="92" s="1"/>
  <c r="F256" i="108" s="1"/>
  <c r="BL121" i="92" a="1"/>
  <c r="BL121" i="92" s="1"/>
  <c r="F121" i="108" s="1"/>
  <c r="BL129" i="92" a="1"/>
  <c r="BL129" i="92" s="1"/>
  <c r="F129" i="108" s="1"/>
  <c r="BL130" i="92" a="1"/>
  <c r="BL130" i="92" s="1"/>
  <c r="F130" i="108" s="1"/>
  <c r="BL161" i="92" a="1"/>
  <c r="BL161" i="92" s="1"/>
  <c r="F161" i="108" s="1"/>
  <c r="BL88" i="92" a="1"/>
  <c r="BL88" i="92" s="1"/>
  <c r="F88" i="108" s="1"/>
  <c r="BL209" i="92" a="1"/>
  <c r="BL209" i="92" s="1"/>
  <c r="F209" i="108" s="1"/>
  <c r="BL150" i="92" a="1"/>
  <c r="BL150" i="92" s="1"/>
  <c r="F150" i="108" s="1"/>
  <c r="BL292" i="92" a="1"/>
  <c r="BL292" i="92" s="1"/>
  <c r="F292" i="108" s="1"/>
  <c r="BL73" i="92" a="1"/>
  <c r="BL73" i="92" s="1"/>
  <c r="F73" i="108" s="1"/>
  <c r="BL392" i="92" a="1"/>
  <c r="BL392" i="92" s="1"/>
  <c r="F392" i="108" s="1"/>
  <c r="BL47" i="92" a="1"/>
  <c r="BL47" i="92" s="1"/>
  <c r="F47" i="108" s="1"/>
  <c r="BL108" i="92" a="1"/>
  <c r="BL108" i="92" s="1"/>
  <c r="F108" i="108" s="1"/>
  <c r="BL229" i="92" a="1"/>
  <c r="BL229" i="92" s="1"/>
  <c r="F229" i="108" s="1"/>
  <c r="BL170" i="92" a="1"/>
  <c r="BL170" i="92" s="1"/>
  <c r="F170" i="108" s="1"/>
  <c r="BL332" i="92" a="1"/>
  <c r="BL332" i="92" s="1"/>
  <c r="F332" i="108" s="1"/>
  <c r="BL93" i="92" a="1"/>
  <c r="BL93" i="92" s="1"/>
  <c r="F93" i="108" s="1"/>
  <c r="BL51" i="92" a="1"/>
  <c r="BL51" i="92" s="1"/>
  <c r="F51" i="108" s="1"/>
  <c r="BL133" i="92" a="1"/>
  <c r="BL133" i="92" s="1"/>
  <c r="F133" i="108" s="1"/>
  <c r="BL329" i="92" a="1"/>
  <c r="BL329" i="92" s="1"/>
  <c r="F329" i="108" s="1"/>
  <c r="BL67" i="92" a="1"/>
  <c r="BL67" i="92" s="1"/>
  <c r="F67" i="108" s="1"/>
  <c r="BL148" i="92" a="1"/>
  <c r="BL148" i="92" s="1"/>
  <c r="F148" i="108" s="1"/>
  <c r="BL249" i="92" a="1"/>
  <c r="BL249" i="92" s="1"/>
  <c r="F249" i="108" s="1"/>
  <c r="BL190" i="92" a="1"/>
  <c r="BL190" i="92" s="1"/>
  <c r="F190" i="108" s="1"/>
  <c r="BL352" i="92" a="1"/>
  <c r="BL352" i="92" s="1"/>
  <c r="F352" i="108" s="1"/>
  <c r="BL113" i="92" a="1"/>
  <c r="BL113" i="92" s="1"/>
  <c r="F113" i="108" s="1"/>
  <c r="BL372" i="92" a="1"/>
  <c r="BL372" i="92" s="1"/>
  <c r="F372" i="108" s="1"/>
  <c r="BL167" i="92" a="1"/>
  <c r="BL167" i="92" s="1"/>
  <c r="F167" i="108" s="1"/>
  <c r="BL395" i="92" a="1"/>
  <c r="BL395" i="92" s="1"/>
  <c r="F395" i="108" s="1"/>
  <c r="BL127" i="92" a="1"/>
  <c r="BL127" i="92" s="1"/>
  <c r="F127" i="108" s="1"/>
  <c r="BL188" i="92" a="1"/>
  <c r="BL188" i="92" s="1"/>
  <c r="F188" i="108" s="1"/>
  <c r="BL269" i="92" a="1"/>
  <c r="BL269" i="92" s="1"/>
  <c r="F269" i="108" s="1"/>
  <c r="BL210" i="92" a="1"/>
  <c r="BL210" i="92" s="1"/>
  <c r="F210" i="108" s="1"/>
  <c r="BL147" i="92" a="1"/>
  <c r="BL147" i="92" s="1"/>
  <c r="F147" i="108" s="1"/>
  <c r="BL208" i="92" a="1"/>
  <c r="BL208" i="92" s="1"/>
  <c r="F208" i="108" s="1"/>
  <c r="BL309" i="92" a="1"/>
  <c r="BL309" i="92" s="1"/>
  <c r="F309" i="108" s="1"/>
  <c r="BL250" i="92" a="1"/>
  <c r="BL250" i="92" s="1"/>
  <c r="F250" i="108" s="1"/>
  <c r="BL71" i="92" a="1"/>
  <c r="BL71" i="92" s="1"/>
  <c r="F71" i="108" s="1"/>
  <c r="BL153" i="92" a="1"/>
  <c r="BL153" i="92" s="1"/>
  <c r="F153" i="108" s="1"/>
  <c r="BL59" i="92" a="1"/>
  <c r="BL59" i="92" s="1"/>
  <c r="F59" i="108" s="1"/>
  <c r="BL207" i="92" a="1"/>
  <c r="BL207" i="92" s="1"/>
  <c r="F207" i="108" s="1"/>
  <c r="BL328" i="92" a="1"/>
  <c r="BL328" i="92" s="1"/>
  <c r="F328" i="108" s="1"/>
  <c r="BL389" i="92" a="1"/>
  <c r="BL389" i="92" s="1"/>
  <c r="F389" i="108" s="1"/>
  <c r="BL370" i="92" a="1"/>
  <c r="BL370" i="92" s="1"/>
  <c r="F370" i="108" s="1"/>
  <c r="BL151" i="92" a="1"/>
  <c r="BL151" i="92" s="1"/>
  <c r="F151" i="108" s="1"/>
  <c r="BL293" i="92" a="1"/>
  <c r="BL293" i="92" s="1"/>
  <c r="F293" i="108" s="1"/>
  <c r="BL171" i="92" a="1"/>
  <c r="BL171" i="92" s="1"/>
  <c r="F171" i="108" s="1"/>
  <c r="BL313" i="92" a="1"/>
  <c r="BL313" i="92" s="1"/>
  <c r="F313" i="108" s="1"/>
  <c r="BL359" i="92" a="1"/>
  <c r="BL359" i="92" s="1"/>
  <c r="F359" i="108" s="1"/>
  <c r="BL119" i="92" a="1"/>
  <c r="BL119" i="92" s="1"/>
  <c r="F119" i="108" s="1"/>
  <c r="BL325" i="92" a="1"/>
  <c r="BL325" i="92" s="1"/>
  <c r="F325" i="108" s="1"/>
  <c r="BL347" i="92" a="1"/>
  <c r="BL347" i="92" s="1"/>
  <c r="F347" i="108" s="1"/>
  <c r="BL348" i="92" a="1"/>
  <c r="BL348" i="92" s="1"/>
  <c r="F348" i="108" s="1"/>
  <c r="BL409" i="92" a="1"/>
  <c r="BL409" i="92" s="1"/>
  <c r="F409" i="108" s="1"/>
  <c r="BL390" i="92" a="1"/>
  <c r="BL390" i="92" s="1"/>
  <c r="F390" i="108" s="1"/>
  <c r="BL367" i="92" a="1"/>
  <c r="BL367" i="92" s="1"/>
  <c r="F367" i="108" s="1"/>
  <c r="BL52" i="92" a="1"/>
  <c r="BL52" i="92" s="1"/>
  <c r="F52" i="108" s="1"/>
  <c r="BL187" i="92" a="1"/>
  <c r="BL187" i="92" s="1"/>
  <c r="F187" i="108" s="1"/>
  <c r="BL92" i="92" a="1"/>
  <c r="BL92" i="92" s="1"/>
  <c r="F92" i="108" s="1"/>
  <c r="BL412" i="92" a="1"/>
  <c r="BL412" i="92" s="1"/>
  <c r="F412" i="108" s="1"/>
  <c r="BL387" i="92" a="1"/>
  <c r="BL387" i="92" s="1"/>
  <c r="F387" i="108" s="1"/>
  <c r="BL91" i="92" a="1"/>
  <c r="BL91" i="92" s="1"/>
  <c r="F91" i="108" s="1"/>
  <c r="BL164" i="92" a="1"/>
  <c r="BL164" i="92" s="1"/>
  <c r="F164" i="108" s="1"/>
  <c r="BL136" i="92" a="1"/>
  <c r="BL136" i="92" s="1"/>
  <c r="F136" i="108" s="1"/>
  <c r="BL296" i="92" a="1"/>
  <c r="BL296" i="92" s="1"/>
  <c r="F296" i="108" s="1"/>
  <c r="BL111" i="92" a="1"/>
  <c r="BL111" i="92" s="1"/>
  <c r="F111" i="108" s="1"/>
  <c r="BL393" i="92" a="1"/>
  <c r="BL393" i="92" s="1"/>
  <c r="F393" i="108" s="1"/>
  <c r="BL350" i="92" a="1"/>
  <c r="BL350" i="92" s="1"/>
  <c r="F350" i="108" s="1"/>
  <c r="BL413" i="92" a="1"/>
  <c r="BL413" i="92" s="1"/>
  <c r="F413" i="108" s="1"/>
  <c r="BL32" i="92" a="1"/>
  <c r="BL32" i="92" s="1"/>
  <c r="F32" i="108" s="1"/>
  <c r="BL211" i="92" a="1"/>
  <c r="BL211" i="92" s="1"/>
  <c r="F211" i="108" s="1"/>
  <c r="BL231" i="92" a="1"/>
  <c r="BL231" i="92" s="1"/>
  <c r="F231" i="108" s="1"/>
  <c r="BL12" i="92" a="1"/>
  <c r="BL12" i="92" s="1"/>
  <c r="F12" i="108" s="1"/>
  <c r="BL46" i="92" a="1"/>
  <c r="BL46" i="92" s="1"/>
  <c r="F46" i="108" s="1"/>
  <c r="BL251" i="92" a="1"/>
  <c r="BL251" i="92" s="1"/>
  <c r="F251" i="108" s="1"/>
  <c r="BL173" i="92" a="1"/>
  <c r="BL173" i="92" s="1"/>
  <c r="F173" i="108" s="1"/>
  <c r="BL271" i="92" a="1"/>
  <c r="BL271" i="92" s="1"/>
  <c r="F271" i="108" s="1"/>
  <c r="BL213" i="92" a="1"/>
  <c r="BL213" i="92" s="1"/>
  <c r="F213" i="108" s="1"/>
  <c r="BL308" i="92" a="1"/>
  <c r="BL308" i="92" s="1"/>
  <c r="F308" i="108" s="1"/>
  <c r="BL196" i="92" a="1"/>
  <c r="BL196" i="92" s="1"/>
  <c r="F196" i="108" s="1"/>
  <c r="BL368" i="92" a="1"/>
  <c r="BL368" i="92" s="1"/>
  <c r="F368" i="108" s="1"/>
  <c r="BL66" i="92" a="1"/>
  <c r="BL66" i="92" s="1"/>
  <c r="F66" i="108" s="1"/>
  <c r="BL86" i="92" a="1"/>
  <c r="BL86" i="92" s="1"/>
  <c r="F86" i="108" s="1"/>
  <c r="BL9" i="92" a="1"/>
  <c r="BL9" i="92" s="1"/>
  <c r="F9" i="108" s="1"/>
  <c r="BL291" i="92" a="1"/>
  <c r="BL291" i="92" s="1"/>
  <c r="F291" i="108" s="1"/>
  <c r="BL333" i="92" a="1"/>
  <c r="BL333" i="92" s="1"/>
  <c r="F333" i="108" s="1"/>
  <c r="BL386" i="92" a="1"/>
  <c r="BL386" i="92" s="1"/>
  <c r="F386" i="108" s="1"/>
  <c r="BL369" i="92" a="1"/>
  <c r="BL369" i="92" s="1"/>
  <c r="F369" i="108" s="1"/>
  <c r="BL311" i="92" a="1"/>
  <c r="BL311" i="92" s="1"/>
  <c r="F311" i="108" s="1"/>
  <c r="BL353" i="92" a="1"/>
  <c r="BL353" i="92" s="1"/>
  <c r="F353" i="108" s="1"/>
  <c r="BL406" i="92" a="1"/>
  <c r="BL406" i="92" s="1"/>
  <c r="F406" i="108" s="1"/>
  <c r="BR193" i="92"/>
  <c r="BR157" i="92" l="1"/>
  <c r="BR408" i="92"/>
  <c r="BR108" i="92"/>
  <c r="BR170" i="92"/>
  <c r="BR421" i="92"/>
  <c r="BR211" i="92"/>
  <c r="BR411" i="92"/>
  <c r="BR133" i="92"/>
  <c r="BR333" i="92"/>
  <c r="BR130" i="92"/>
  <c r="BR84" i="92"/>
  <c r="BR413" i="92"/>
  <c r="BR397" i="92"/>
  <c r="BR311" i="92"/>
  <c r="BR356" i="92"/>
  <c r="BR30" i="92"/>
  <c r="BR111" i="92"/>
  <c r="BR389" i="92"/>
  <c r="BR55" i="92"/>
  <c r="H116" i="108"/>
  <c r="BR260" i="92"/>
  <c r="BR273" i="92"/>
  <c r="BR399" i="92"/>
  <c r="BR11" i="92"/>
  <c r="BR195" i="92"/>
  <c r="BR244" i="92"/>
  <c r="BR318" i="92"/>
  <c r="BR262" i="92"/>
  <c r="BR100" i="92"/>
  <c r="BR237" i="92"/>
  <c r="BR116" i="92"/>
  <c r="BR381" i="92"/>
  <c r="BR264" i="92"/>
  <c r="BR187" i="92"/>
  <c r="BR149" i="92"/>
  <c r="BR230" i="92"/>
  <c r="BR288" i="92"/>
  <c r="BR151" i="92"/>
  <c r="BR218" i="92"/>
  <c r="BR202" i="92"/>
  <c r="BR27" i="92"/>
  <c r="BR29" i="92"/>
  <c r="BR167" i="92"/>
  <c r="BR125" i="92"/>
  <c r="BR97" i="92"/>
  <c r="BR155" i="92"/>
  <c r="BR414" i="92"/>
  <c r="BR403" i="92"/>
  <c r="BR400" i="92"/>
  <c r="BR335" i="92"/>
  <c r="BR294" i="92"/>
  <c r="BR274" i="92"/>
  <c r="BR75" i="92"/>
  <c r="BR186" i="92"/>
  <c r="BR229" i="92"/>
  <c r="BR164" i="92"/>
  <c r="BR25" i="92"/>
  <c r="BR386" i="92"/>
  <c r="BR219" i="92"/>
  <c r="BR350" i="92"/>
  <c r="BR175" i="92"/>
  <c r="BR36" i="92"/>
  <c r="BR132" i="92"/>
  <c r="BR369" i="92"/>
  <c r="BR384" i="92"/>
  <c r="BR62" i="92"/>
  <c r="BR370" i="92"/>
  <c r="BR330" i="92"/>
  <c r="BR168" i="92"/>
  <c r="BR152" i="92"/>
  <c r="BR300" i="92"/>
  <c r="BR50" i="92"/>
  <c r="BR53" i="92"/>
  <c r="BF270" i="92"/>
  <c r="BR238" i="92"/>
  <c r="BR302" i="92"/>
  <c r="BR82" i="92"/>
  <c r="BR138" i="92"/>
  <c r="BR298" i="92"/>
  <c r="BR354" i="92"/>
  <c r="BR364" i="92"/>
  <c r="BR339" i="92"/>
  <c r="BR251" i="92"/>
  <c r="BR169" i="92"/>
  <c r="BR160" i="92"/>
  <c r="BR279" i="92"/>
  <c r="BR85" i="92"/>
  <c r="BR316" i="92"/>
  <c r="BR94" i="92"/>
  <c r="BR349" i="92"/>
  <c r="BR232" i="92"/>
  <c r="BR182" i="92"/>
  <c r="BR249" i="92"/>
  <c r="BR235" i="92"/>
  <c r="BR103" i="92"/>
  <c r="BR159" i="92"/>
  <c r="BR271" i="92"/>
  <c r="BR336" i="92"/>
  <c r="BR188" i="92"/>
  <c r="BR391" i="92"/>
  <c r="BR225" i="92"/>
  <c r="BR319" i="92"/>
  <c r="BR392" i="92"/>
  <c r="BR143" i="92"/>
  <c r="BR129" i="92"/>
  <c r="BR276" i="92"/>
  <c r="BR171" i="92"/>
  <c r="BR342" i="92"/>
  <c r="BR241" i="92"/>
  <c r="BR126" i="92"/>
  <c r="BR198" i="92"/>
  <c r="BR248" i="92"/>
  <c r="BR67" i="92"/>
  <c r="BR267" i="92"/>
  <c r="BR258" i="92"/>
  <c r="BR246" i="92"/>
  <c r="BR135" i="92"/>
  <c r="BR147" i="92"/>
  <c r="BR380" i="92"/>
  <c r="BR365" i="92"/>
  <c r="BR406" i="92"/>
  <c r="BR106" i="92"/>
  <c r="BR92" i="92"/>
  <c r="BR51" i="92"/>
  <c r="BR375" i="92"/>
  <c r="BR196" i="92"/>
  <c r="BR358" i="92"/>
  <c r="BR410" i="92"/>
  <c r="BR98" i="92"/>
  <c r="BR373" i="92"/>
  <c r="BR56" i="92"/>
  <c r="BR376" i="92"/>
  <c r="BR309" i="92"/>
  <c r="BR35" i="92"/>
  <c r="BR105" i="92"/>
  <c r="BR385" i="92"/>
  <c r="BR71" i="92"/>
  <c r="BR128" i="92"/>
  <c r="BR172" i="92"/>
  <c r="BR320" i="92"/>
  <c r="BR33" i="92"/>
  <c r="BR351" i="92"/>
  <c r="BR70" i="92"/>
  <c r="BR131" i="92"/>
  <c r="BR353" i="92"/>
  <c r="BR324" i="92"/>
  <c r="BR18" i="92"/>
  <c r="BR345" i="92"/>
  <c r="BR145" i="92"/>
  <c r="BR42" i="92"/>
  <c r="BR73" i="92"/>
  <c r="BR328" i="92"/>
  <c r="BR416" i="92"/>
  <c r="BR213" i="92"/>
  <c r="BR210" i="92"/>
  <c r="BR124" i="92"/>
  <c r="BR48" i="92"/>
  <c r="BR14" i="92"/>
  <c r="BR166" i="92"/>
  <c r="BR388" i="92"/>
  <c r="BR308" i="92"/>
  <c r="BR291" i="92"/>
  <c r="BR192" i="92"/>
  <c r="BR310" i="92"/>
  <c r="BR173" i="92"/>
  <c r="BR263" i="92"/>
  <c r="BR153" i="92"/>
  <c r="BR206" i="92"/>
  <c r="BR326" i="92"/>
  <c r="BR366" i="92"/>
  <c r="BR228" i="92"/>
  <c r="BR142" i="92"/>
  <c r="BR118" i="92"/>
  <c r="BR52" i="92"/>
  <c r="BR240" i="92"/>
  <c r="BR200" i="92"/>
  <c r="BR150" i="92"/>
  <c r="BR190" i="92"/>
  <c r="BR44" i="92"/>
  <c r="BR348" i="92"/>
  <c r="BR223" i="92"/>
  <c r="BR312" i="92"/>
  <c r="BR101" i="92"/>
  <c r="BR303" i="92"/>
  <c r="BR247" i="92"/>
  <c r="BR191" i="92"/>
  <c r="BR257" i="92"/>
  <c r="BR86" i="92"/>
  <c r="BR66" i="92"/>
  <c r="BR37" i="92"/>
  <c r="BR199" i="92"/>
  <c r="BR245" i="92"/>
  <c r="BR162" i="92"/>
  <c r="BR158" i="92"/>
  <c r="BR215" i="92"/>
  <c r="BR20" i="92"/>
  <c r="BR80" i="92"/>
  <c r="BR337" i="92"/>
  <c r="BR404" i="92"/>
  <c r="BR79" i="92"/>
  <c r="BR28" i="92"/>
  <c r="BR154" i="92"/>
  <c r="BR362" i="92"/>
  <c r="BR189" i="92"/>
  <c r="BR360" i="92"/>
  <c r="BR10" i="92"/>
  <c r="BR374" i="92"/>
  <c r="BR17" i="92"/>
  <c r="BR122" i="92"/>
  <c r="BR96" i="92"/>
  <c r="BR254" i="92"/>
  <c r="BR89" i="92"/>
  <c r="BR19" i="92"/>
  <c r="BR102" i="92"/>
  <c r="BR278" i="92"/>
  <c r="BR31" i="92"/>
  <c r="BR120" i="92"/>
  <c r="BR268" i="92"/>
  <c r="BR287" i="92"/>
  <c r="BR282" i="92"/>
  <c r="BR95" i="92"/>
  <c r="BR197" i="92"/>
  <c r="BR115" i="92"/>
  <c r="BR205" i="92"/>
  <c r="BR64" i="92"/>
  <c r="BR346" i="92"/>
  <c r="BR261" i="92"/>
  <c r="BR117" i="92"/>
  <c r="BR394" i="92"/>
  <c r="BR217" i="92"/>
  <c r="BR161" i="92"/>
  <c r="BR61" i="92"/>
  <c r="BR216" i="92"/>
  <c r="BR382" i="92"/>
  <c r="BR321" i="92"/>
  <c r="BR242" i="92"/>
  <c r="BR347" i="92"/>
  <c r="BR39" i="92"/>
  <c r="BR301" i="92"/>
  <c r="BR297" i="92"/>
  <c r="BR90" i="92"/>
  <c r="BR266" i="92"/>
  <c r="BR93" i="92"/>
  <c r="BR338" i="92"/>
  <c r="BR114" i="92"/>
  <c r="BR252" i="92"/>
  <c r="BR109" i="92"/>
  <c r="BR363" i="92"/>
  <c r="BR422" i="92"/>
  <c r="BR334" i="92"/>
  <c r="BR81" i="92"/>
  <c r="BR234" i="92"/>
  <c r="BR179" i="92"/>
  <c r="BR78" i="92"/>
  <c r="BR134" i="92"/>
  <c r="BR306" i="92"/>
  <c r="BR174" i="92"/>
  <c r="BR112" i="92"/>
  <c r="BR183" i="92"/>
  <c r="BR259" i="92"/>
  <c r="BR313" i="92"/>
  <c r="BR176" i="92"/>
  <c r="BR361" i="92"/>
  <c r="BR212" i="92"/>
  <c r="BR21" i="92"/>
  <c r="BR284" i="92"/>
  <c r="BR204" i="92"/>
  <c r="BR46" i="92"/>
  <c r="BR383" i="92"/>
  <c r="BR285" i="92"/>
  <c r="BR396" i="92"/>
  <c r="BR367" i="92"/>
  <c r="BR119" i="92"/>
  <c r="BR283" i="92"/>
  <c r="BR275" i="92"/>
  <c r="BR299" i="92"/>
  <c r="BR127" i="92"/>
  <c r="BR226" i="92"/>
  <c r="BR355" i="92"/>
  <c r="BR87" i="92"/>
  <c r="BR22" i="92"/>
  <c r="BR40" i="92"/>
  <c r="BR224" i="92"/>
  <c r="BR45" i="92"/>
  <c r="BR83" i="92"/>
  <c r="BR222" i="92"/>
  <c r="BR146" i="92"/>
  <c r="BR393" i="92"/>
  <c r="BR331" i="92"/>
  <c r="BR47" i="92"/>
  <c r="BR43" i="92"/>
  <c r="BR144" i="92"/>
  <c r="BR137" i="92"/>
  <c r="BR371" i="92"/>
  <c r="BR177" i="92"/>
  <c r="BR180" i="92"/>
  <c r="BR343" i="92"/>
  <c r="BR68" i="92"/>
  <c r="BR340" i="92"/>
  <c r="BR121" i="92"/>
  <c r="BR323" i="92"/>
  <c r="BR165" i="92"/>
  <c r="BR34" i="92"/>
  <c r="BR269" i="92"/>
  <c r="BR329" i="92"/>
  <c r="BR63" i="92"/>
  <c r="BR289" i="92"/>
  <c r="BR69" i="92"/>
  <c r="BR322" i="92"/>
  <c r="BR233" i="92"/>
  <c r="BR140" i="92"/>
  <c r="BR99" i="92"/>
  <c r="BR286" i="92"/>
  <c r="BR296" i="92"/>
  <c r="BR379" i="92"/>
  <c r="BR41" i="92"/>
  <c r="BR418" i="92"/>
  <c r="BR368" i="92"/>
  <c r="BR214" i="92"/>
  <c r="BR203" i="92"/>
  <c r="BR184" i="92"/>
  <c r="BR341" i="92"/>
  <c r="BR23" i="92"/>
  <c r="BR290" i="92"/>
  <c r="BR270" i="92"/>
  <c r="BR250" i="92"/>
  <c r="BR398" i="92"/>
  <c r="BR357" i="92"/>
  <c r="BR344" i="92"/>
  <c r="BR194" i="92"/>
  <c r="BR304" i="92"/>
  <c r="BR58" i="92"/>
  <c r="BR156" i="92"/>
  <c r="BR59" i="92"/>
  <c r="BR419" i="92"/>
  <c r="BR387" i="92"/>
  <c r="BR390" i="92"/>
  <c r="BR402" i="92"/>
  <c r="BR209" i="92"/>
  <c r="BR208" i="92"/>
  <c r="BR65" i="92"/>
  <c r="BR420" i="92"/>
  <c r="BR412" i="92"/>
  <c r="BR113" i="92"/>
  <c r="BR9" i="92"/>
  <c r="BR110" i="92"/>
  <c r="BR295" i="92"/>
  <c r="BR26" i="92"/>
  <c r="BR13" i="92"/>
  <c r="BR201" i="92"/>
  <c r="BR327" i="92"/>
  <c r="BR181" i="92"/>
  <c r="BR163" i="92"/>
  <c r="BR315" i="92"/>
  <c r="BR253" i="92"/>
  <c r="BR207" i="92"/>
  <c r="BR88" i="92"/>
  <c r="BR307" i="92"/>
  <c r="BR243" i="92"/>
  <c r="BR24" i="92"/>
  <c r="BR185" i="92"/>
  <c r="BR221" i="92"/>
  <c r="BR91" i="92"/>
  <c r="BR255" i="92"/>
  <c r="BR378" i="92"/>
  <c r="BR32" i="92"/>
  <c r="BR72" i="92"/>
  <c r="BR16" i="92"/>
  <c r="BR409" i="92"/>
  <c r="BR265" i="92"/>
  <c r="BR332" i="92"/>
  <c r="BR107" i="92"/>
  <c r="BR141" i="92"/>
  <c r="BR57" i="92"/>
  <c r="BR415" i="92"/>
  <c r="BR277" i="92"/>
  <c r="BR104" i="92"/>
  <c r="BR352" i="92"/>
  <c r="BR54" i="92"/>
  <c r="BR407" i="92"/>
  <c r="BR236" i="92"/>
  <c r="BR15" i="92"/>
  <c r="BR317" i="92"/>
  <c r="BR372" i="92"/>
  <c r="BR76" i="92"/>
  <c r="BR227" i="92"/>
  <c r="BR395" i="92"/>
  <c r="BR60" i="92"/>
  <c r="BF113" i="92"/>
  <c r="BF130" i="92"/>
  <c r="BT130" i="92" s="1"/>
  <c r="D130" i="108" s="1"/>
  <c r="BF309" i="92"/>
  <c r="BF320" i="92"/>
  <c r="BF149" i="92"/>
  <c r="BF102" i="92"/>
  <c r="BF281" i="92"/>
  <c r="BT281" i="92" s="1"/>
  <c r="D281" i="108" s="1"/>
  <c r="BF252" i="92"/>
  <c r="BF187" i="92"/>
  <c r="BT187" i="92" s="1"/>
  <c r="D187" i="108" s="1"/>
  <c r="BF388" i="92"/>
  <c r="BF383" i="92"/>
  <c r="BF41" i="92"/>
  <c r="BF421" i="92"/>
  <c r="BF215" i="92"/>
  <c r="BF291" i="92"/>
  <c r="BF412" i="92"/>
  <c r="BF372" i="92"/>
  <c r="BF375" i="92"/>
  <c r="BF237" i="92"/>
  <c r="BF177" i="92"/>
  <c r="BF125" i="92"/>
  <c r="BF300" i="92"/>
  <c r="BF306" i="92"/>
  <c r="BF59" i="92"/>
  <c r="BF223" i="92"/>
  <c r="BF261" i="92"/>
  <c r="BF129" i="92"/>
  <c r="BF181" i="92"/>
  <c r="BF345" i="92"/>
  <c r="BF322" i="92"/>
  <c r="BF60" i="92"/>
  <c r="BF101" i="92"/>
  <c r="BF366" i="92"/>
  <c r="BF298" i="92"/>
  <c r="BF363" i="92"/>
  <c r="BF21" i="92"/>
  <c r="BF399" i="92"/>
  <c r="BF288" i="92"/>
  <c r="BF73" i="92"/>
  <c r="BF34" i="92"/>
  <c r="BF110" i="92"/>
  <c r="BF392" i="92"/>
  <c r="BF28" i="92"/>
  <c r="BF407" i="92"/>
  <c r="BF176" i="92"/>
  <c r="BF220" i="92"/>
  <c r="BT220" i="92" s="1"/>
  <c r="D220" i="108" s="1"/>
  <c r="BF206" i="92"/>
  <c r="BF203" i="92"/>
  <c r="BF276" i="92"/>
  <c r="BF132" i="92"/>
  <c r="BF123" i="92"/>
  <c r="BT123" i="92" s="1"/>
  <c r="D123" i="108" s="1"/>
  <c r="BF398" i="92"/>
  <c r="BF167" i="92"/>
  <c r="BF43" i="92"/>
  <c r="BF44" i="92"/>
  <c r="BF314" i="92"/>
  <c r="BT314" i="92" s="1"/>
  <c r="D314" i="108" s="1"/>
  <c r="BF346" i="92"/>
  <c r="BF258" i="92"/>
  <c r="BF254" i="92"/>
  <c r="BF396" i="92"/>
  <c r="BF195" i="92"/>
  <c r="BF157" i="92"/>
  <c r="BT157" i="92" s="1"/>
  <c r="D157" i="108" s="1"/>
  <c r="BF350" i="92"/>
  <c r="BF14" i="92"/>
  <c r="BF50" i="92"/>
  <c r="BF415" i="92"/>
  <c r="BF31" i="92"/>
  <c r="BF92" i="92"/>
  <c r="BF68" i="92"/>
  <c r="BF268" i="92"/>
  <c r="BF171" i="92"/>
  <c r="BF349" i="92"/>
  <c r="BF256" i="92"/>
  <c r="BT256" i="92" s="1"/>
  <c r="D256" i="108" s="1"/>
  <c r="BF303" i="92"/>
  <c r="BF138" i="92"/>
  <c r="BF286" i="92"/>
  <c r="BF249" i="92"/>
  <c r="BF327" i="92"/>
  <c r="BF62" i="92"/>
  <c r="BF191" i="92"/>
  <c r="BF186" i="92"/>
  <c r="BF241" i="92"/>
  <c r="BF106" i="92"/>
  <c r="BF325" i="92"/>
  <c r="BT325" i="92" s="1"/>
  <c r="D325" i="108" s="1"/>
  <c r="BF302" i="92"/>
  <c r="BF40" i="92"/>
  <c r="BF26" i="92"/>
  <c r="BF81" i="92"/>
  <c r="BF377" i="92"/>
  <c r="BT377" i="92" s="1"/>
  <c r="D377" i="108" s="1"/>
  <c r="BF379" i="92"/>
  <c r="BF250" i="92"/>
  <c r="BF273" i="92"/>
  <c r="BF318" i="92"/>
  <c r="BF128" i="92"/>
  <c r="BF148" i="92"/>
  <c r="BT148" i="92" s="1"/>
  <c r="D148" i="108" s="1"/>
  <c r="BF57" i="92"/>
  <c r="BF342" i="92"/>
  <c r="BF358" i="92"/>
  <c r="BF351" i="92"/>
  <c r="BF97" i="92"/>
  <c r="BF381" i="92"/>
  <c r="BF49" i="92"/>
  <c r="BT49" i="92" s="1"/>
  <c r="D49" i="108" s="1"/>
  <c r="BF274" i="92"/>
  <c r="BF264" i="92"/>
  <c r="BF51" i="92"/>
  <c r="BF183" i="92"/>
  <c r="BF52" i="92"/>
  <c r="BF116" i="92"/>
  <c r="BT116" i="92" s="1"/>
  <c r="D116" i="108" s="1"/>
  <c r="BF32" i="92"/>
  <c r="BF235" i="92"/>
  <c r="BT235" i="92" s="1"/>
  <c r="D235" i="108" s="1"/>
  <c r="BF378" i="92"/>
  <c r="BF147" i="92"/>
  <c r="BT147" i="92" s="1"/>
  <c r="D147" i="108" s="1"/>
  <c r="BF406" i="92"/>
  <c r="BF23" i="92"/>
  <c r="BF213" i="92"/>
  <c r="BF24" i="92"/>
  <c r="BF294" i="92"/>
  <c r="BF404" i="92"/>
  <c r="BF356" i="92"/>
  <c r="BF93" i="92"/>
  <c r="BF155" i="92"/>
  <c r="BF77" i="92"/>
  <c r="BT77" i="92" s="1"/>
  <c r="D77" i="108" s="1"/>
  <c r="BF199" i="92"/>
  <c r="BF329" i="92"/>
  <c r="BF168" i="92"/>
  <c r="BF105" i="92"/>
  <c r="BF333" i="92"/>
  <c r="BT333" i="92" s="1"/>
  <c r="D333" i="108" s="1"/>
  <c r="BF137" i="92"/>
  <c r="BF296" i="92"/>
  <c r="BF48" i="92"/>
  <c r="BF280" i="92"/>
  <c r="BT280" i="92" s="1"/>
  <c r="D280" i="108" s="1"/>
  <c r="BF344" i="92"/>
  <c r="BF85" i="92"/>
  <c r="BF96" i="92"/>
  <c r="BF234" i="92"/>
  <c r="BF244" i="92"/>
  <c r="BF135" i="92"/>
  <c r="BF166" i="92"/>
  <c r="BF221" i="92"/>
  <c r="BF164" i="92"/>
  <c r="BF305" i="92"/>
  <c r="BT305" i="92" s="1"/>
  <c r="D305" i="108" s="1"/>
  <c r="BF84" i="92"/>
  <c r="BF337" i="92"/>
  <c r="BF194" i="92"/>
  <c r="BF69" i="92"/>
  <c r="BF414" i="92"/>
  <c r="BF389" i="92"/>
  <c r="BF321" i="92"/>
  <c r="BF315" i="92"/>
  <c r="BF163" i="92"/>
  <c r="BF12" i="92"/>
  <c r="BT12" i="92" s="1"/>
  <c r="D12" i="108" s="1"/>
  <c r="H12" i="108" s="1"/>
  <c r="BF269" i="92"/>
  <c r="BF278" i="92"/>
  <c r="BF419" i="92"/>
  <c r="BF193" i="92"/>
  <c r="BT193" i="92" s="1"/>
  <c r="D193" i="108" s="1"/>
  <c r="BF277" i="92"/>
  <c r="BF158" i="92"/>
  <c r="BF172" i="92"/>
  <c r="BF53" i="92"/>
  <c r="BF371" i="92"/>
  <c r="BF311" i="92"/>
  <c r="BF332" i="92"/>
  <c r="BF355" i="92"/>
  <c r="BF411" i="92"/>
  <c r="BF348" i="92"/>
  <c r="BF178" i="92"/>
  <c r="BT178" i="92" s="1"/>
  <c r="D178" i="108" s="1"/>
  <c r="BF239" i="92"/>
  <c r="BT239" i="92" s="1"/>
  <c r="D239" i="108" s="1"/>
  <c r="BF27" i="92"/>
  <c r="BF263" i="92"/>
  <c r="BF214" i="92"/>
  <c r="BF224" i="92"/>
  <c r="BF146" i="92"/>
  <c r="BF201" i="92"/>
  <c r="BF64" i="92"/>
  <c r="BF354" i="92"/>
  <c r="BF380" i="92"/>
  <c r="BF153" i="92"/>
  <c r="BF174" i="92"/>
  <c r="BF175" i="92"/>
  <c r="BF393" i="92"/>
  <c r="BF373" i="92"/>
  <c r="BF89" i="92"/>
  <c r="BF131" i="92"/>
  <c r="BF352" i="92"/>
  <c r="BF369" i="92"/>
  <c r="BF408" i="92"/>
  <c r="BT408" i="92" s="1"/>
  <c r="D408" i="108" s="1"/>
  <c r="BF248" i="92"/>
  <c r="BF165" i="92"/>
  <c r="BF367" i="92"/>
  <c r="BF326" i="92"/>
  <c r="BF88" i="92"/>
  <c r="BF317" i="92"/>
  <c r="BF246" i="92"/>
  <c r="BF58" i="92"/>
  <c r="BF222" i="92"/>
  <c r="BF295" i="92"/>
  <c r="BF143" i="92"/>
  <c r="BF417" i="92"/>
  <c r="BT417" i="92" s="1"/>
  <c r="D417" i="108" s="1"/>
  <c r="BF242" i="92"/>
  <c r="BF339" i="92"/>
  <c r="BF359" i="92"/>
  <c r="BT359" i="92" s="1"/>
  <c r="D359" i="108" s="1"/>
  <c r="BF139" i="92"/>
  <c r="BT139" i="92" s="1"/>
  <c r="D139" i="108" s="1"/>
  <c r="BF197" i="92"/>
  <c r="BF216" i="92"/>
  <c r="BF142" i="92"/>
  <c r="BF341" i="92"/>
  <c r="BF331" i="92"/>
  <c r="BF39" i="92"/>
  <c r="BF134" i="92"/>
  <c r="BT134" i="92" s="1"/>
  <c r="D134" i="108" s="1"/>
  <c r="BF204" i="92"/>
  <c r="BF126" i="92"/>
  <c r="BF161" i="92"/>
  <c r="BF233" i="92"/>
  <c r="BF87" i="92"/>
  <c r="BF360" i="92"/>
  <c r="BF279" i="92"/>
  <c r="BF154" i="92"/>
  <c r="BF316" i="92"/>
  <c r="BF212" i="92"/>
  <c r="BF115" i="92"/>
  <c r="BF37" i="92"/>
  <c r="BF232" i="92"/>
  <c r="BF253" i="92"/>
  <c r="BF108" i="92"/>
  <c r="BF208" i="92"/>
  <c r="BF90" i="92"/>
  <c r="BF283" i="92"/>
  <c r="BF304" i="92"/>
  <c r="BF200" i="92"/>
  <c r="BF275" i="92"/>
  <c r="BF103" i="92"/>
  <c r="BT103" i="92" s="1"/>
  <c r="D103" i="108" s="1"/>
  <c r="BF420" i="92"/>
  <c r="BF245" i="92"/>
  <c r="BF416" i="92"/>
  <c r="BF202" i="92"/>
  <c r="BF340" i="92"/>
  <c r="BF357" i="92"/>
  <c r="BF319" i="92"/>
  <c r="BF192" i="92"/>
  <c r="BF109" i="92"/>
  <c r="BF150" i="92"/>
  <c r="BF188" i="92"/>
  <c r="BF266" i="92"/>
  <c r="BF259" i="92"/>
  <c r="BF122" i="92"/>
  <c r="BF98" i="92"/>
  <c r="BF307" i="92"/>
  <c r="BF42" i="92"/>
  <c r="BF180" i="92"/>
  <c r="BT180" i="92" s="1"/>
  <c r="D180" i="108" s="1"/>
  <c r="BF54" i="92"/>
  <c r="BF184" i="92"/>
  <c r="BF362" i="92"/>
  <c r="BF100" i="92"/>
  <c r="BF86" i="92"/>
  <c r="BF410" i="92"/>
  <c r="BF141" i="92"/>
  <c r="BF282" i="92"/>
  <c r="BF20" i="92"/>
  <c r="BF118" i="92"/>
  <c r="BF67" i="92"/>
  <c r="BF182" i="92"/>
  <c r="BF78" i="92"/>
  <c r="BF94" i="92"/>
  <c r="BF230" i="92"/>
  <c r="BF236" i="92"/>
  <c r="BF112" i="92"/>
  <c r="BF33" i="92"/>
  <c r="BF413" i="92"/>
  <c r="BT413" i="92" s="1"/>
  <c r="D413" i="108" s="1"/>
  <c r="BF55" i="92"/>
  <c r="BF35" i="92"/>
  <c r="BT35" i="92" s="1"/>
  <c r="D35" i="108" s="1"/>
  <c r="BF391" i="92"/>
  <c r="BF70" i="92"/>
  <c r="BF312" i="92"/>
  <c r="BF209" i="92"/>
  <c r="BF189" i="92"/>
  <c r="BF343" i="92"/>
  <c r="BF387" i="92"/>
  <c r="BF364" i="92"/>
  <c r="BF301" i="92"/>
  <c r="BF287" i="92"/>
  <c r="BF22" i="92"/>
  <c r="BF207" i="92"/>
  <c r="BF83" i="92"/>
  <c r="BF127" i="92"/>
  <c r="BF368" i="92"/>
  <c r="BF400" i="92"/>
  <c r="BF225" i="92"/>
  <c r="BF376" i="92"/>
  <c r="BF47" i="92"/>
  <c r="BF173" i="92"/>
  <c r="BF13" i="92"/>
  <c r="BF251" i="92"/>
  <c r="BF292" i="92"/>
  <c r="BT292" i="92" s="1"/>
  <c r="D292" i="108" s="1"/>
  <c r="BF335" i="92"/>
  <c r="BF308" i="92"/>
  <c r="BF330" i="92"/>
  <c r="BF145" i="92"/>
  <c r="BF324" i="92"/>
  <c r="BT324" i="92" s="1"/>
  <c r="D324" i="108" s="1"/>
  <c r="BF243" i="92"/>
  <c r="BF65" i="92"/>
  <c r="BF56" i="92"/>
  <c r="BF422" i="92"/>
  <c r="BF160" i="92"/>
  <c r="BF365" i="92"/>
  <c r="BF144" i="92"/>
  <c r="BF66" i="92"/>
  <c r="BF170" i="92"/>
  <c r="BT170" i="92" s="1"/>
  <c r="D170" i="108" s="1"/>
  <c r="BF121" i="92"/>
  <c r="BF285" i="92"/>
  <c r="BF262" i="92"/>
  <c r="BF297" i="92"/>
  <c r="BF205" i="92"/>
  <c r="BF336" i="92"/>
  <c r="BF228" i="92"/>
  <c r="BF38" i="92"/>
  <c r="BT38" i="92" s="1"/>
  <c r="D38" i="108" s="1"/>
  <c r="BF76" i="92"/>
  <c r="BF353" i="92"/>
  <c r="BF418" i="92"/>
  <c r="BF394" i="92"/>
  <c r="BF310" i="92"/>
  <c r="BF71" i="92"/>
  <c r="BF385" i="92"/>
  <c r="BF395" i="92"/>
  <c r="BF374" i="92"/>
  <c r="BF226" i="92"/>
  <c r="BF18" i="92"/>
  <c r="BF45" i="92"/>
  <c r="BF16" i="92"/>
  <c r="BF267" i="92"/>
  <c r="BT267" i="92" s="1"/>
  <c r="D267" i="108" s="1"/>
  <c r="BF63" i="92"/>
  <c r="BF238" i="92"/>
  <c r="BT238" i="92" s="1"/>
  <c r="D238" i="108" s="1"/>
  <c r="BF107" i="92"/>
  <c r="BF111" i="92"/>
  <c r="BF409" i="92"/>
  <c r="BF114" i="92"/>
  <c r="BF370" i="92"/>
  <c r="BF95" i="92"/>
  <c r="BF119" i="92"/>
  <c r="BF30" i="92"/>
  <c r="BF272" i="92"/>
  <c r="BT272" i="92" s="1"/>
  <c r="D272" i="108" s="1"/>
  <c r="BF36" i="92"/>
  <c r="BF185" i="92"/>
  <c r="BF361" i="92"/>
  <c r="BF29" i="92"/>
  <c r="BF323" i="92"/>
  <c r="BF17" i="92"/>
  <c r="BF99" i="92"/>
  <c r="BF271" i="92"/>
  <c r="BF402" i="92"/>
  <c r="BF140" i="92"/>
  <c r="BF124" i="92"/>
  <c r="BT124" i="92" s="1"/>
  <c r="D124" i="108" s="1"/>
  <c r="BF46" i="92"/>
  <c r="BF265" i="92"/>
  <c r="BF79" i="92"/>
  <c r="BF117" i="92"/>
  <c r="BF255" i="92"/>
  <c r="BT255" i="92" s="1"/>
  <c r="D255" i="108" s="1"/>
  <c r="H255" i="108" s="1"/>
  <c r="BF257" i="92"/>
  <c r="BF299" i="92"/>
  <c r="BF75" i="92"/>
  <c r="BF151" i="92"/>
  <c r="BF328" i="92"/>
  <c r="BF9" i="92"/>
  <c r="BF162" i="92"/>
  <c r="BF240" i="92"/>
  <c r="BF334" i="92"/>
  <c r="BF284" i="92"/>
  <c r="BF25" i="92"/>
  <c r="BF247" i="92"/>
  <c r="BF289" i="92"/>
  <c r="BF198" i="92"/>
  <c r="BF74" i="92"/>
  <c r="BT74" i="92" s="1"/>
  <c r="D74" i="108" s="1"/>
  <c r="BF190" i="92"/>
  <c r="BT190" i="92" s="1"/>
  <c r="D190" i="108" s="1"/>
  <c r="BF196" i="92"/>
  <c r="BF231" i="92"/>
  <c r="BT231" i="92" s="1"/>
  <c r="D231" i="108" s="1"/>
  <c r="BF313" i="92"/>
  <c r="BF91" i="92"/>
  <c r="BF152" i="92"/>
  <c r="BF72" i="92"/>
  <c r="BF290" i="92"/>
  <c r="BF260" i="92"/>
  <c r="BF80" i="92"/>
  <c r="BF229" i="92"/>
  <c r="BF218" i="92"/>
  <c r="BF179" i="92"/>
  <c r="BF82" i="92"/>
  <c r="BF405" i="92"/>
  <c r="BT405" i="92" s="1"/>
  <c r="D405" i="108" s="1"/>
  <c r="BF382" i="92"/>
  <c r="BF120" i="92"/>
  <c r="BF104" i="92"/>
  <c r="BF19" i="92"/>
  <c r="BF133" i="92"/>
  <c r="BT133" i="92" s="1"/>
  <c r="D133" i="108" s="1"/>
  <c r="BF217" i="92"/>
  <c r="BF390" i="92"/>
  <c r="BF156" i="92"/>
  <c r="BF15" i="92"/>
  <c r="BF293" i="92"/>
  <c r="BT293" i="92" s="1"/>
  <c r="D293" i="108" s="1"/>
  <c r="BF338" i="92"/>
  <c r="BF11" i="92"/>
  <c r="BF136" i="92"/>
  <c r="BT136" i="92" s="1"/>
  <c r="D136" i="108" s="1"/>
  <c r="BF386" i="92"/>
  <c r="BF210" i="92"/>
  <c r="BF401" i="92"/>
  <c r="BT401" i="92" s="1"/>
  <c r="D401" i="108" s="1"/>
  <c r="BF347" i="92"/>
  <c r="BF384" i="92"/>
  <c r="BF159" i="92"/>
  <c r="BF227" i="92"/>
  <c r="BF397" i="92"/>
  <c r="BT397" i="92" s="1"/>
  <c r="D397" i="108" s="1"/>
  <c r="BF403" i="92"/>
  <c r="BF61" i="92"/>
  <c r="BF10" i="92"/>
  <c r="BF219" i="92"/>
  <c r="BT219" i="92" s="1"/>
  <c r="D219" i="108" s="1"/>
  <c r="BF211" i="92"/>
  <c r="BT211" i="92" s="1"/>
  <c r="D211" i="108" s="1"/>
  <c r="H211" i="108" s="1"/>
  <c r="BF169" i="92"/>
  <c r="BT399" i="92" l="1"/>
  <c r="D399" i="108" s="1"/>
  <c r="BT111" i="92"/>
  <c r="D111" i="108" s="1"/>
  <c r="H111" i="108" s="1"/>
  <c r="BT421" i="92"/>
  <c r="D421" i="108" s="1"/>
  <c r="BT108" i="92"/>
  <c r="D108" i="108" s="1"/>
  <c r="BT411" i="92"/>
  <c r="D411" i="108" s="1"/>
  <c r="H411" i="108" s="1"/>
  <c r="BT84" i="92"/>
  <c r="D84" i="108" s="1"/>
  <c r="H84" i="108" s="1"/>
  <c r="BT311" i="92"/>
  <c r="D311" i="108" s="1"/>
  <c r="H311" i="108" s="1"/>
  <c r="BT11" i="92"/>
  <c r="D11" i="108" s="1"/>
  <c r="M11" i="108" s="1"/>
  <c r="BT375" i="92"/>
  <c r="D375" i="108" s="1"/>
  <c r="L375" i="108" s="1"/>
  <c r="BT262" i="92"/>
  <c r="D262" i="108" s="1"/>
  <c r="H267" i="108"/>
  <c r="L267" i="108"/>
  <c r="M267" i="108"/>
  <c r="P267" i="108"/>
  <c r="O267" i="108"/>
  <c r="N267" i="108"/>
  <c r="H281" i="108"/>
  <c r="N281" i="108"/>
  <c r="L281" i="108"/>
  <c r="O281" i="108"/>
  <c r="P281" i="108"/>
  <c r="M281" i="108"/>
  <c r="H408" i="108"/>
  <c r="M408" i="108"/>
  <c r="P408" i="108"/>
  <c r="N408" i="108"/>
  <c r="L408" i="108"/>
  <c r="O408" i="108"/>
  <c r="N220" i="108"/>
  <c r="L220" i="108"/>
  <c r="M220" i="108"/>
  <c r="O220" i="108"/>
  <c r="P220" i="108"/>
  <c r="O231" i="108"/>
  <c r="M231" i="108"/>
  <c r="N231" i="108"/>
  <c r="L231" i="108"/>
  <c r="P231" i="108"/>
  <c r="H133" i="108"/>
  <c r="P133" i="108"/>
  <c r="N133" i="108"/>
  <c r="L133" i="108"/>
  <c r="M133" i="108"/>
  <c r="O133" i="108"/>
  <c r="H231" i="108"/>
  <c r="BT389" i="92"/>
  <c r="D389" i="108" s="1"/>
  <c r="H325" i="108"/>
  <c r="P325" i="108"/>
  <c r="O325" i="108"/>
  <c r="L325" i="108"/>
  <c r="M325" i="108"/>
  <c r="N325" i="108"/>
  <c r="H219" i="108"/>
  <c r="M219" i="108"/>
  <c r="N219" i="108"/>
  <c r="O219" i="108"/>
  <c r="L219" i="108"/>
  <c r="P219" i="108"/>
  <c r="H35" i="108"/>
  <c r="M35" i="108"/>
  <c r="P35" i="108"/>
  <c r="O35" i="108"/>
  <c r="N35" i="108"/>
  <c r="L35" i="108"/>
  <c r="BT55" i="92"/>
  <c r="D55" i="108" s="1"/>
  <c r="H413" i="108"/>
  <c r="P413" i="108"/>
  <c r="M413" i="108"/>
  <c r="O413" i="108"/>
  <c r="L413" i="108"/>
  <c r="N413" i="108"/>
  <c r="H220" i="108"/>
  <c r="H324" i="108"/>
  <c r="M324" i="108"/>
  <c r="N324" i="108"/>
  <c r="O324" i="108"/>
  <c r="L324" i="108"/>
  <c r="P324" i="108"/>
  <c r="H314" i="108"/>
  <c r="P314" i="108"/>
  <c r="N314" i="108"/>
  <c r="L314" i="108"/>
  <c r="M314" i="108"/>
  <c r="O314" i="108"/>
  <c r="H148" i="108"/>
  <c r="M148" i="108"/>
  <c r="N148" i="108"/>
  <c r="O148" i="108"/>
  <c r="P148" i="108"/>
  <c r="L148" i="108"/>
  <c r="H292" i="108"/>
  <c r="M292" i="108"/>
  <c r="P292" i="108"/>
  <c r="O292" i="108"/>
  <c r="N292" i="108"/>
  <c r="L292" i="108"/>
  <c r="H421" i="108"/>
  <c r="P421" i="108"/>
  <c r="N421" i="108"/>
  <c r="L421" i="108"/>
  <c r="M421" i="108"/>
  <c r="O421" i="108"/>
  <c r="O12" i="108"/>
  <c r="M12" i="108"/>
  <c r="N12" i="108"/>
  <c r="L12" i="108"/>
  <c r="P12" i="108"/>
  <c r="H123" i="108"/>
  <c r="M123" i="108"/>
  <c r="P123" i="108"/>
  <c r="O123" i="108"/>
  <c r="N123" i="108"/>
  <c r="L123" i="108"/>
  <c r="H262" i="108"/>
  <c r="O262" i="108"/>
  <c r="N262" i="108"/>
  <c r="P262" i="108"/>
  <c r="M262" i="108"/>
  <c r="L262" i="108"/>
  <c r="H235" i="108"/>
  <c r="P235" i="108"/>
  <c r="N235" i="108"/>
  <c r="L235" i="108"/>
  <c r="M235" i="108"/>
  <c r="O235" i="108"/>
  <c r="H180" i="108"/>
  <c r="O180" i="108"/>
  <c r="N180" i="108"/>
  <c r="P180" i="108"/>
  <c r="L180" i="108"/>
  <c r="M180" i="108"/>
  <c r="P116" i="108"/>
  <c r="L116" i="108"/>
  <c r="O116" i="108"/>
  <c r="N116" i="108"/>
  <c r="M116" i="108"/>
  <c r="H333" i="108"/>
  <c r="L333" i="108"/>
  <c r="N333" i="108"/>
  <c r="P333" i="108"/>
  <c r="O333" i="108"/>
  <c r="M333" i="108"/>
  <c r="H401" i="108"/>
  <c r="O401" i="108"/>
  <c r="M401" i="108"/>
  <c r="N401" i="108"/>
  <c r="L401" i="108"/>
  <c r="P401" i="108"/>
  <c r="H139" i="108"/>
  <c r="N139" i="108"/>
  <c r="M139" i="108"/>
  <c r="P139" i="108"/>
  <c r="L139" i="108"/>
  <c r="O139" i="108"/>
  <c r="L84" i="108"/>
  <c r="M84" i="108"/>
  <c r="O84" i="108"/>
  <c r="P84" i="108"/>
  <c r="H77" i="108"/>
  <c r="P77" i="108"/>
  <c r="L77" i="108"/>
  <c r="N77" i="108"/>
  <c r="O77" i="108"/>
  <c r="M77" i="108"/>
  <c r="H49" i="108"/>
  <c r="M49" i="108"/>
  <c r="P49" i="108"/>
  <c r="L49" i="108"/>
  <c r="N49" i="108"/>
  <c r="O49" i="108"/>
  <c r="H157" i="108"/>
  <c r="M157" i="108"/>
  <c r="N157" i="108"/>
  <c r="P157" i="108"/>
  <c r="L157" i="108"/>
  <c r="O157" i="108"/>
  <c r="H130" i="108"/>
  <c r="M130" i="108"/>
  <c r="N130" i="108"/>
  <c r="P130" i="108"/>
  <c r="O130" i="108"/>
  <c r="L130" i="108"/>
  <c r="H399" i="108"/>
  <c r="N399" i="108"/>
  <c r="M399" i="108"/>
  <c r="P399" i="108"/>
  <c r="O399" i="108"/>
  <c r="L399" i="108"/>
  <c r="H193" i="108"/>
  <c r="O193" i="108"/>
  <c r="L193" i="108"/>
  <c r="M193" i="108"/>
  <c r="P193" i="108"/>
  <c r="N193" i="108"/>
  <c r="M256" i="108"/>
  <c r="O256" i="108"/>
  <c r="N256" i="108"/>
  <c r="L256" i="108"/>
  <c r="P256" i="108"/>
  <c r="H147" i="108"/>
  <c r="L147" i="108"/>
  <c r="N147" i="108"/>
  <c r="P147" i="108"/>
  <c r="M147" i="108"/>
  <c r="O147" i="108"/>
  <c r="H124" i="108"/>
  <c r="O124" i="108"/>
  <c r="N124" i="108"/>
  <c r="L124" i="108"/>
  <c r="P124" i="108"/>
  <c r="M124" i="108"/>
  <c r="H134" i="108"/>
  <c r="P134" i="108"/>
  <c r="N134" i="108"/>
  <c r="L134" i="108"/>
  <c r="M134" i="108"/>
  <c r="O134" i="108"/>
  <c r="H187" i="108"/>
  <c r="M187" i="108"/>
  <c r="O187" i="108"/>
  <c r="L187" i="108"/>
  <c r="N187" i="108"/>
  <c r="P187" i="108"/>
  <c r="H239" i="108"/>
  <c r="M239" i="108"/>
  <c r="P239" i="108"/>
  <c r="L239" i="108"/>
  <c r="N239" i="108"/>
  <c r="O239" i="108"/>
  <c r="H405" i="108"/>
  <c r="L405" i="108"/>
  <c r="M405" i="108"/>
  <c r="P405" i="108"/>
  <c r="N405" i="108"/>
  <c r="O405" i="108"/>
  <c r="H108" i="108"/>
  <c r="P108" i="108"/>
  <c r="M108" i="108"/>
  <c r="L108" i="108"/>
  <c r="O108" i="108"/>
  <c r="N108" i="108"/>
  <c r="H359" i="108"/>
  <c r="O359" i="108"/>
  <c r="N359" i="108"/>
  <c r="L359" i="108"/>
  <c r="P359" i="108"/>
  <c r="M359" i="108"/>
  <c r="H305" i="108"/>
  <c r="P305" i="108"/>
  <c r="N305" i="108"/>
  <c r="O305" i="108"/>
  <c r="M305" i="108"/>
  <c r="L305" i="108"/>
  <c r="H417" i="108"/>
  <c r="M417" i="108"/>
  <c r="N417" i="108"/>
  <c r="P417" i="108"/>
  <c r="L417" i="108"/>
  <c r="O417" i="108"/>
  <c r="H293" i="108"/>
  <c r="O293" i="108"/>
  <c r="L293" i="108"/>
  <c r="P293" i="108"/>
  <c r="M293" i="108"/>
  <c r="N293" i="108"/>
  <c r="H38" i="108"/>
  <c r="N38" i="108"/>
  <c r="P38" i="108"/>
  <c r="M38" i="108"/>
  <c r="O38" i="108"/>
  <c r="L38" i="108"/>
  <c r="P111" i="108"/>
  <c r="L111" i="108"/>
  <c r="O111" i="108"/>
  <c r="M111" i="108"/>
  <c r="N111" i="108"/>
  <c r="P211" i="108"/>
  <c r="O211" i="108"/>
  <c r="L211" i="108"/>
  <c r="M211" i="108"/>
  <c r="N211" i="108"/>
  <c r="H74" i="108"/>
  <c r="N74" i="108"/>
  <c r="P74" i="108"/>
  <c r="L74" i="108"/>
  <c r="M74" i="108"/>
  <c r="O74" i="108"/>
  <c r="H103" i="108"/>
  <c r="P103" i="108"/>
  <c r="N103" i="108"/>
  <c r="M103" i="108"/>
  <c r="O103" i="108"/>
  <c r="L103" i="108"/>
  <c r="H397" i="108"/>
  <c r="P397" i="108"/>
  <c r="N397" i="108"/>
  <c r="L397" i="108"/>
  <c r="O397" i="108"/>
  <c r="M397" i="108"/>
  <c r="BT260" i="92"/>
  <c r="D260" i="108" s="1"/>
  <c r="H272" i="108"/>
  <c r="N272" i="108"/>
  <c r="O272" i="108"/>
  <c r="L272" i="108"/>
  <c r="P272" i="108"/>
  <c r="M272" i="108"/>
  <c r="N255" i="108"/>
  <c r="M255" i="108"/>
  <c r="P255" i="108"/>
  <c r="L255" i="108"/>
  <c r="O255" i="108"/>
  <c r="H190" i="108"/>
  <c r="P190" i="108"/>
  <c r="L190" i="108"/>
  <c r="M190" i="108"/>
  <c r="O190" i="108"/>
  <c r="N190" i="108"/>
  <c r="BT273" i="92"/>
  <c r="D273" i="108" s="1"/>
  <c r="H238" i="108"/>
  <c r="O238" i="108"/>
  <c r="N238" i="108"/>
  <c r="M238" i="108"/>
  <c r="L238" i="108"/>
  <c r="P238" i="108"/>
  <c r="H280" i="108"/>
  <c r="M280" i="108"/>
  <c r="O280" i="108"/>
  <c r="N280" i="108"/>
  <c r="L280" i="108"/>
  <c r="P280" i="108"/>
  <c r="H377" i="108"/>
  <c r="M377" i="108"/>
  <c r="O377" i="108"/>
  <c r="P377" i="108"/>
  <c r="L377" i="108"/>
  <c r="N377" i="108"/>
  <c r="H170" i="108"/>
  <c r="O170" i="108"/>
  <c r="M170" i="108"/>
  <c r="P170" i="108"/>
  <c r="N170" i="108"/>
  <c r="L170" i="108"/>
  <c r="H178" i="108"/>
  <c r="O178" i="108"/>
  <c r="L178" i="108"/>
  <c r="M178" i="108"/>
  <c r="P178" i="108"/>
  <c r="N178" i="108"/>
  <c r="N411" i="108"/>
  <c r="M411" i="108"/>
  <c r="L411" i="108"/>
  <c r="O411" i="108"/>
  <c r="P136" i="108"/>
  <c r="M136" i="108"/>
  <c r="L136" i="108"/>
  <c r="O136" i="108"/>
  <c r="N136" i="108"/>
  <c r="BT30" i="92"/>
  <c r="D30" i="108" s="1"/>
  <c r="BT356" i="92"/>
  <c r="D356" i="108" s="1"/>
  <c r="H256" i="108"/>
  <c r="H136" i="108"/>
  <c r="BT384" i="92"/>
  <c r="D384" i="108" s="1"/>
  <c r="BT160" i="92"/>
  <c r="D160" i="108" s="1"/>
  <c r="BT83" i="92"/>
  <c r="D83" i="108" s="1"/>
  <c r="BT195" i="92"/>
  <c r="BT318" i="92"/>
  <c r="BT97" i="92"/>
  <c r="D97" i="108" s="1"/>
  <c r="BT62" i="92"/>
  <c r="D62" i="108" s="1"/>
  <c r="BT419" i="92"/>
  <c r="D419" i="108" s="1"/>
  <c r="BT298" i="92"/>
  <c r="D298" i="108" s="1"/>
  <c r="BT79" i="92"/>
  <c r="D79" i="108" s="1"/>
  <c r="BT336" i="92"/>
  <c r="BT100" i="92"/>
  <c r="BT155" i="92"/>
  <c r="D155" i="108" s="1"/>
  <c r="BT244" i="92"/>
  <c r="BT202" i="92"/>
  <c r="D202" i="108" s="1"/>
  <c r="BT354" i="92"/>
  <c r="D354" i="108" s="1"/>
  <c r="BT213" i="92"/>
  <c r="BT412" i="92"/>
  <c r="D412" i="108" s="1"/>
  <c r="BT229" i="92"/>
  <c r="BT186" i="92"/>
  <c r="BT385" i="92"/>
  <c r="BT381" i="92"/>
  <c r="BT159" i="92"/>
  <c r="BT168" i="92"/>
  <c r="D168" i="108" s="1"/>
  <c r="BT302" i="92"/>
  <c r="BT179" i="92"/>
  <c r="D179" i="108" s="1"/>
  <c r="BT240" i="92"/>
  <c r="BT29" i="92"/>
  <c r="BT365" i="92"/>
  <c r="BT230" i="92"/>
  <c r="BT264" i="92"/>
  <c r="D264" i="108" s="1"/>
  <c r="BT14" i="92"/>
  <c r="BT320" i="92"/>
  <c r="BT167" i="92"/>
  <c r="BT120" i="92"/>
  <c r="D120" i="108" s="1"/>
  <c r="BT25" i="92"/>
  <c r="D25" i="108" s="1"/>
  <c r="BT105" i="92"/>
  <c r="BT82" i="92"/>
  <c r="BT369" i="92"/>
  <c r="D369" i="108" s="1"/>
  <c r="BT69" i="92"/>
  <c r="D69" i="108" s="1"/>
  <c r="BT149" i="92"/>
  <c r="D149" i="108" s="1"/>
  <c r="BT218" i="92"/>
  <c r="BT106" i="92"/>
  <c r="BT350" i="92"/>
  <c r="BT309" i="92"/>
  <c r="BT36" i="92"/>
  <c r="D36" i="108" s="1"/>
  <c r="BT125" i="92"/>
  <c r="BT151" i="92"/>
  <c r="BT339" i="92"/>
  <c r="D339" i="108" s="1"/>
  <c r="BT175" i="92"/>
  <c r="BT288" i="92"/>
  <c r="D288" i="108" s="1"/>
  <c r="BT391" i="92"/>
  <c r="D391" i="108" s="1"/>
  <c r="BT188" i="92"/>
  <c r="BT71" i="92"/>
  <c r="BT22" i="92"/>
  <c r="BT113" i="92"/>
  <c r="BT386" i="92"/>
  <c r="BT164" i="92"/>
  <c r="BT237" i="92"/>
  <c r="BT364" i="92"/>
  <c r="BT319" i="92"/>
  <c r="BT166" i="92"/>
  <c r="BT143" i="92"/>
  <c r="BT135" i="92"/>
  <c r="BT270" i="92"/>
  <c r="D270" i="108" s="1"/>
  <c r="BT144" i="92"/>
  <c r="BT50" i="92"/>
  <c r="D50" i="108" s="1"/>
  <c r="BT274" i="92"/>
  <c r="BT300" i="92"/>
  <c r="BT328" i="92"/>
  <c r="BT37" i="92"/>
  <c r="D37" i="108" s="1"/>
  <c r="BT294" i="92"/>
  <c r="BT295" i="92"/>
  <c r="BT43" i="92"/>
  <c r="BT251" i="92"/>
  <c r="D251" i="108" s="1"/>
  <c r="BT70" i="92"/>
  <c r="BT101" i="92"/>
  <c r="BT410" i="92"/>
  <c r="BT234" i="92"/>
  <c r="BT363" i="92"/>
  <c r="BT86" i="92"/>
  <c r="D86" i="108" s="1"/>
  <c r="BT312" i="92"/>
  <c r="BT173" i="92"/>
  <c r="BT326" i="92"/>
  <c r="BT367" i="92"/>
  <c r="BT263" i="92"/>
  <c r="D263" i="108" s="1"/>
  <c r="BT276" i="92"/>
  <c r="BT56" i="92"/>
  <c r="BT75" i="92"/>
  <c r="BT254" i="92"/>
  <c r="D254" i="108" s="1"/>
  <c r="BT132" i="92"/>
  <c r="BT403" i="92"/>
  <c r="D403" i="108" s="1"/>
  <c r="BT376" i="92"/>
  <c r="BT42" i="92"/>
  <c r="BT27" i="92"/>
  <c r="BT137" i="92"/>
  <c r="BT92" i="92"/>
  <c r="BT252" i="92"/>
  <c r="BT152" i="92"/>
  <c r="BT370" i="92"/>
  <c r="BT114" i="92"/>
  <c r="BT335" i="92"/>
  <c r="BT64" i="92"/>
  <c r="BT303" i="92"/>
  <c r="BT47" i="92"/>
  <c r="D47" i="108" s="1"/>
  <c r="BT225" i="92"/>
  <c r="BT33" i="92"/>
  <c r="BT248" i="92"/>
  <c r="D248" i="108" s="1"/>
  <c r="BT394" i="92"/>
  <c r="BT53" i="92"/>
  <c r="BT330" i="92"/>
  <c r="BT366" i="92"/>
  <c r="D366" i="108" s="1"/>
  <c r="BT289" i="92"/>
  <c r="BT18" i="92"/>
  <c r="BT66" i="92"/>
  <c r="BT400" i="92"/>
  <c r="BT98" i="92"/>
  <c r="BT414" i="92"/>
  <c r="D414" i="108" s="1"/>
  <c r="BT184" i="92"/>
  <c r="BT351" i="92"/>
  <c r="BT236" i="92"/>
  <c r="BT418" i="92"/>
  <c r="BT85" i="92"/>
  <c r="D85" i="108" s="1"/>
  <c r="BT154" i="92"/>
  <c r="D154" i="108" s="1"/>
  <c r="BT348" i="92"/>
  <c r="BT406" i="92"/>
  <c r="BT258" i="92"/>
  <c r="BT28" i="92"/>
  <c r="D28" i="108" s="1"/>
  <c r="BT345" i="92"/>
  <c r="BT129" i="92"/>
  <c r="D129" i="108" s="1"/>
  <c r="BT388" i="92"/>
  <c r="D388" i="108" s="1"/>
  <c r="BT196" i="92"/>
  <c r="D196" i="108" s="1"/>
  <c r="BT291" i="92"/>
  <c r="BT198" i="92"/>
  <c r="BT241" i="92"/>
  <c r="D241" i="108" s="1"/>
  <c r="BT358" i="92"/>
  <c r="D358" i="108" s="1"/>
  <c r="BT409" i="92"/>
  <c r="BT245" i="92"/>
  <c r="BT342" i="92"/>
  <c r="D342" i="108" s="1"/>
  <c r="BT353" i="92"/>
  <c r="BT207" i="92"/>
  <c r="D207" i="108" s="1"/>
  <c r="BT94" i="92"/>
  <c r="D94" i="108" s="1"/>
  <c r="BT316" i="92"/>
  <c r="BT131" i="92"/>
  <c r="BT145" i="92"/>
  <c r="BT182" i="92"/>
  <c r="D182" i="108" s="1"/>
  <c r="BT279" i="92"/>
  <c r="BT48" i="92"/>
  <c r="D48" i="108" s="1"/>
  <c r="BT128" i="92"/>
  <c r="BT249" i="92"/>
  <c r="BT271" i="92"/>
  <c r="BT169" i="92"/>
  <c r="BT338" i="92"/>
  <c r="D338" i="108" s="1"/>
  <c r="BT301" i="92"/>
  <c r="BT67" i="92"/>
  <c r="D67" i="108" s="1"/>
  <c r="BT373" i="92"/>
  <c r="D373" i="108" s="1"/>
  <c r="BT138" i="92"/>
  <c r="BT392" i="92"/>
  <c r="BT261" i="92"/>
  <c r="BT93" i="92"/>
  <c r="BT232" i="92"/>
  <c r="BT200" i="92"/>
  <c r="BT223" i="92"/>
  <c r="D223" i="108" s="1"/>
  <c r="BT297" i="92"/>
  <c r="BT150" i="92"/>
  <c r="BT10" i="92"/>
  <c r="D10" i="108" s="1"/>
  <c r="BT9" i="92"/>
  <c r="BT174" i="92"/>
  <c r="BT379" i="92"/>
  <c r="BT349" i="92"/>
  <c r="D349" i="108" s="1"/>
  <c r="BT34" i="92"/>
  <c r="BT306" i="92"/>
  <c r="BT61" i="92"/>
  <c r="BT45" i="92"/>
  <c r="D45" i="108" s="1"/>
  <c r="BT282" i="92"/>
  <c r="BT192" i="92"/>
  <c r="BT52" i="92"/>
  <c r="BT171" i="92"/>
  <c r="BT73" i="92"/>
  <c r="BT285" i="92"/>
  <c r="BT13" i="92"/>
  <c r="BT126" i="92"/>
  <c r="D126" i="108" s="1"/>
  <c r="BT380" i="92"/>
  <c r="BT172" i="92"/>
  <c r="D172" i="108" s="1"/>
  <c r="BT121" i="92"/>
  <c r="BT90" i="92"/>
  <c r="D90" i="108" s="1"/>
  <c r="BT246" i="92"/>
  <c r="BT158" i="92"/>
  <c r="BT51" i="92"/>
  <c r="BT398" i="92"/>
  <c r="BV124" i="92"/>
  <c r="BX124" i="92" s="1"/>
  <c r="I124" i="108" s="1"/>
  <c r="BV401" i="92"/>
  <c r="BX401" i="92" s="1"/>
  <c r="I401" i="108" s="1"/>
  <c r="BV170" i="92"/>
  <c r="BX170" i="92" s="1"/>
  <c r="I170" i="108" s="1"/>
  <c r="BV130" i="92"/>
  <c r="BX130" i="92" s="1"/>
  <c r="I130" i="108" s="1"/>
  <c r="BV190" i="92"/>
  <c r="BX190" i="92" s="1"/>
  <c r="I190" i="108" s="1"/>
  <c r="BV255" i="92"/>
  <c r="BX255" i="92" s="1"/>
  <c r="I255" i="108" s="1"/>
  <c r="BV157" i="92"/>
  <c r="BX157" i="92" s="1"/>
  <c r="I157" i="108" s="1"/>
  <c r="BV292" i="92"/>
  <c r="BX292" i="92" s="1"/>
  <c r="I292" i="108" s="1"/>
  <c r="BV235" i="92"/>
  <c r="BX235" i="92" s="1"/>
  <c r="I235" i="108" s="1"/>
  <c r="BV399" i="92"/>
  <c r="BX399" i="92" s="1"/>
  <c r="I399" i="108" s="1"/>
  <c r="BV267" i="92"/>
  <c r="BX267" i="92" s="1"/>
  <c r="I267" i="108" s="1"/>
  <c r="BV324" i="92"/>
  <c r="BX324" i="92" s="1"/>
  <c r="I324" i="108" s="1"/>
  <c r="BV413" i="92"/>
  <c r="BX413" i="92" s="1"/>
  <c r="I413" i="108" s="1"/>
  <c r="BV74" i="92"/>
  <c r="BX74" i="92" s="1"/>
  <c r="I74" i="108" s="1"/>
  <c r="BV333" i="92"/>
  <c r="BX333" i="92" s="1"/>
  <c r="I333" i="108" s="1"/>
  <c r="BV293" i="92"/>
  <c r="BX293" i="92" s="1"/>
  <c r="I293" i="108" s="1"/>
  <c r="BT247" i="92"/>
  <c r="D247" i="108" s="1"/>
  <c r="BV193" i="92"/>
  <c r="BX193" i="92" s="1"/>
  <c r="I193" i="108" s="1"/>
  <c r="BV325" i="92"/>
  <c r="BX325" i="92" s="1"/>
  <c r="I325" i="108" s="1"/>
  <c r="BV239" i="92"/>
  <c r="BX239" i="92" s="1"/>
  <c r="I239" i="108" s="1"/>
  <c r="BV12" i="92"/>
  <c r="BX12" i="92" s="1"/>
  <c r="I12" i="108" s="1"/>
  <c r="BV280" i="92"/>
  <c r="BX280" i="92" s="1"/>
  <c r="I280" i="108" s="1"/>
  <c r="BT44" i="92"/>
  <c r="D44" i="108" s="1"/>
  <c r="BV220" i="92"/>
  <c r="BX220" i="92" s="1"/>
  <c r="I220" i="108" s="1"/>
  <c r="BV421" i="92"/>
  <c r="BX421" i="92" s="1"/>
  <c r="I421" i="108" s="1"/>
  <c r="BT210" i="92"/>
  <c r="D210" i="108" s="1"/>
  <c r="BV111" i="92"/>
  <c r="BX111" i="92" s="1"/>
  <c r="I111" i="108" s="1"/>
  <c r="BT308" i="92"/>
  <c r="D308" i="108" s="1"/>
  <c r="BT189" i="92"/>
  <c r="D189" i="108" s="1"/>
  <c r="BV35" i="92"/>
  <c r="BX35" i="92" s="1"/>
  <c r="I35" i="108" s="1"/>
  <c r="BV77" i="92"/>
  <c r="BX77" i="92" s="1"/>
  <c r="I77" i="108" s="1"/>
  <c r="BV256" i="92"/>
  <c r="BX256" i="92" s="1"/>
  <c r="I256" i="108" s="1"/>
  <c r="BV281" i="92"/>
  <c r="BX281" i="92" s="1"/>
  <c r="I281" i="108" s="1"/>
  <c r="BV103" i="92"/>
  <c r="BX103" i="92" s="1"/>
  <c r="I103" i="108" s="1"/>
  <c r="BV139" i="92"/>
  <c r="BX139" i="92" s="1"/>
  <c r="I139" i="108" s="1"/>
  <c r="BV408" i="92"/>
  <c r="BX408" i="92" s="1"/>
  <c r="I408" i="108" s="1"/>
  <c r="BV55" i="92"/>
  <c r="BX55" i="92" s="1"/>
  <c r="I55" i="108" s="1"/>
  <c r="BT122" i="92"/>
  <c r="D122" i="108" s="1"/>
  <c r="BT153" i="92"/>
  <c r="D153" i="108" s="1"/>
  <c r="BV116" i="92"/>
  <c r="BX116" i="92" s="1"/>
  <c r="I116" i="108" s="1"/>
  <c r="BV211" i="92"/>
  <c r="BX211" i="92" s="1"/>
  <c r="I211" i="108" s="1"/>
  <c r="BV108" i="92"/>
  <c r="BX108" i="92" s="1"/>
  <c r="I108" i="108" s="1"/>
  <c r="BV187" i="92"/>
  <c r="BX187" i="92" s="1"/>
  <c r="I187" i="108" s="1"/>
  <c r="BV136" i="92"/>
  <c r="BX136" i="92" s="1"/>
  <c r="I136" i="108" s="1"/>
  <c r="BT80" i="92"/>
  <c r="D80" i="108" s="1"/>
  <c r="BT91" i="92"/>
  <c r="D91" i="108" s="1"/>
  <c r="BT374" i="92"/>
  <c r="D374" i="108" s="1"/>
  <c r="BV262" i="92"/>
  <c r="BX262" i="92" s="1"/>
  <c r="I262" i="108" s="1"/>
  <c r="BV377" i="92"/>
  <c r="BX377" i="92" s="1"/>
  <c r="I377" i="108" s="1"/>
  <c r="BV180" i="92"/>
  <c r="BX180" i="92" s="1"/>
  <c r="I180" i="108" s="1"/>
  <c r="BV84" i="92"/>
  <c r="BX84" i="92" s="1"/>
  <c r="I84" i="108" s="1"/>
  <c r="BV219" i="92"/>
  <c r="BX219" i="92" s="1"/>
  <c r="I219" i="108" s="1"/>
  <c r="BT217" i="92"/>
  <c r="D217" i="108" s="1"/>
  <c r="BV272" i="92"/>
  <c r="BX272" i="92" s="1"/>
  <c r="I272" i="108" s="1"/>
  <c r="BT89" i="92"/>
  <c r="D89" i="108" s="1"/>
  <c r="BV133" i="92"/>
  <c r="BX133" i="92" s="1"/>
  <c r="I133" i="108" s="1"/>
  <c r="BT17" i="92"/>
  <c r="D17" i="108" s="1"/>
  <c r="BT310" i="92"/>
  <c r="D310" i="108" s="1"/>
  <c r="BV134" i="92"/>
  <c r="BX134" i="92" s="1"/>
  <c r="I134" i="108" s="1"/>
  <c r="BV147" i="92"/>
  <c r="BX147" i="92" s="1"/>
  <c r="I147" i="108" s="1"/>
  <c r="BV49" i="92"/>
  <c r="BX49" i="92" s="1"/>
  <c r="I49" i="108" s="1"/>
  <c r="BT191" i="92"/>
  <c r="D191" i="108" s="1"/>
  <c r="BT362" i="92"/>
  <c r="D362" i="108" s="1"/>
  <c r="BV314" i="92"/>
  <c r="BX314" i="92" s="1"/>
  <c r="I314" i="108" s="1"/>
  <c r="BV38" i="92"/>
  <c r="BX38" i="92" s="1"/>
  <c r="I38" i="108" s="1"/>
  <c r="BT266" i="92"/>
  <c r="D266" i="108" s="1"/>
  <c r="BV305" i="92"/>
  <c r="BX305" i="92" s="1"/>
  <c r="I305" i="108" s="1"/>
  <c r="BT206" i="92"/>
  <c r="D206" i="108" s="1"/>
  <c r="BV397" i="92"/>
  <c r="BX397" i="92" s="1"/>
  <c r="I397" i="108" s="1"/>
  <c r="BV231" i="92"/>
  <c r="BX231" i="92" s="1"/>
  <c r="I231" i="108" s="1"/>
  <c r="BT107" i="92"/>
  <c r="D107" i="108" s="1"/>
  <c r="BT142" i="92"/>
  <c r="D142" i="108" s="1"/>
  <c r="BV359" i="92"/>
  <c r="BX359" i="92" s="1"/>
  <c r="I359" i="108" s="1"/>
  <c r="BV148" i="92"/>
  <c r="BX148" i="92" s="1"/>
  <c r="I148" i="108" s="1"/>
  <c r="BV123" i="92"/>
  <c r="BX123" i="92" s="1"/>
  <c r="I123" i="108" s="1"/>
  <c r="BV405" i="92"/>
  <c r="BX405" i="92" s="1"/>
  <c r="I405" i="108" s="1"/>
  <c r="BT257" i="92"/>
  <c r="D257" i="108" s="1"/>
  <c r="BV238" i="92"/>
  <c r="BX238" i="92" s="1"/>
  <c r="I238" i="108" s="1"/>
  <c r="BT228" i="92"/>
  <c r="D228" i="108" s="1"/>
  <c r="BT78" i="92"/>
  <c r="D78" i="108" s="1"/>
  <c r="BV417" i="92"/>
  <c r="BX417" i="92" s="1"/>
  <c r="I417" i="108" s="1"/>
  <c r="BV178" i="92"/>
  <c r="BX178" i="92" s="1"/>
  <c r="I178" i="108" s="1"/>
  <c r="BT327" i="92"/>
  <c r="D327" i="108" s="1"/>
  <c r="BT416" i="92"/>
  <c r="D416" i="108" s="1"/>
  <c r="BT118" i="92"/>
  <c r="D118" i="108" s="1"/>
  <c r="BT199" i="92"/>
  <c r="D199" i="108" s="1"/>
  <c r="BT102" i="92"/>
  <c r="D102" i="108" s="1"/>
  <c r="BT404" i="92"/>
  <c r="D404" i="108" s="1"/>
  <c r="BT81" i="92"/>
  <c r="D81" i="108" s="1"/>
  <c r="BT407" i="92"/>
  <c r="D407" i="108" s="1"/>
  <c r="BT46" i="92"/>
  <c r="D46" i="108" s="1"/>
  <c r="BT19" i="92"/>
  <c r="D19" i="108" s="1"/>
  <c r="BT127" i="92"/>
  <c r="D127" i="108" s="1"/>
  <c r="BT20" i="92"/>
  <c r="D20" i="108" s="1"/>
  <c r="BT87" i="92"/>
  <c r="D87" i="108" s="1"/>
  <c r="BT68" i="92"/>
  <c r="D68" i="108" s="1"/>
  <c r="BT334" i="92"/>
  <c r="D334" i="108" s="1"/>
  <c r="BT54" i="92"/>
  <c r="D54" i="108" s="1"/>
  <c r="BT355" i="92"/>
  <c r="D355" i="108" s="1"/>
  <c r="BT337" i="92"/>
  <c r="D337" i="108" s="1"/>
  <c r="BT216" i="92"/>
  <c r="D216" i="108" s="1"/>
  <c r="BT278" i="92"/>
  <c r="D278" i="108" s="1"/>
  <c r="BT296" i="92"/>
  <c r="D296" i="108" s="1"/>
  <c r="BT361" i="92"/>
  <c r="D361" i="108" s="1"/>
  <c r="BT205" i="92"/>
  <c r="D205" i="108" s="1"/>
  <c r="BT32" i="92"/>
  <c r="D32" i="108" s="1"/>
  <c r="BT396" i="92"/>
  <c r="D396" i="108" s="1"/>
  <c r="BT96" i="92"/>
  <c r="D96" i="108" s="1"/>
  <c r="BT141" i="92"/>
  <c r="D141" i="108" s="1"/>
  <c r="BT299" i="92"/>
  <c r="D299" i="108" s="1"/>
  <c r="BT109" i="92"/>
  <c r="D109" i="108" s="1"/>
  <c r="BT115" i="92"/>
  <c r="D115" i="108" s="1"/>
  <c r="BT208" i="92"/>
  <c r="D208" i="108" s="1"/>
  <c r="BT393" i="92"/>
  <c r="D393" i="108" s="1"/>
  <c r="BT360" i="92"/>
  <c r="D360" i="108" s="1"/>
  <c r="BT352" i="92"/>
  <c r="D352" i="108" s="1"/>
  <c r="BT162" i="92"/>
  <c r="D162" i="108" s="1"/>
  <c r="BT95" i="92"/>
  <c r="D95" i="108" s="1"/>
  <c r="BT112" i="92"/>
  <c r="D112" i="108" s="1"/>
  <c r="BT321" i="92"/>
  <c r="D321" i="108" s="1"/>
  <c r="BT183" i="92"/>
  <c r="D183" i="108" s="1"/>
  <c r="BT313" i="92"/>
  <c r="D313" i="108" s="1"/>
  <c r="BT253" i="92"/>
  <c r="D253" i="108" s="1"/>
  <c r="BT215" i="92"/>
  <c r="D215" i="108" s="1"/>
  <c r="BT347" i="92"/>
  <c r="D347" i="108" s="1"/>
  <c r="BT15" i="92"/>
  <c r="D15" i="108" s="1"/>
  <c r="BT304" i="92"/>
  <c r="D304" i="108" s="1"/>
  <c r="BT242" i="92"/>
  <c r="D242" i="108" s="1"/>
  <c r="BT40" i="92"/>
  <c r="D40" i="108" s="1"/>
  <c r="BT31" i="92"/>
  <c r="D31" i="108" s="1"/>
  <c r="BT346" i="92"/>
  <c r="D346" i="108" s="1"/>
  <c r="BT110" i="92"/>
  <c r="D110" i="108" s="1"/>
  <c r="BT221" i="92"/>
  <c r="D221" i="108" s="1"/>
  <c r="BT259" i="92"/>
  <c r="D259" i="108" s="1"/>
  <c r="BT382" i="92"/>
  <c r="D382" i="108" s="1"/>
  <c r="BT368" i="92"/>
  <c r="D368" i="108" s="1"/>
  <c r="BT275" i="92"/>
  <c r="D275" i="108" s="1"/>
  <c r="BT212" i="92"/>
  <c r="D212" i="108" s="1"/>
  <c r="BT197" i="92"/>
  <c r="D197" i="108" s="1"/>
  <c r="BT214" i="92"/>
  <c r="D214" i="108" s="1"/>
  <c r="BT371" i="92"/>
  <c r="D371" i="108" s="1"/>
  <c r="BT250" i="92"/>
  <c r="D250" i="108" s="1"/>
  <c r="BT322" i="92"/>
  <c r="D322" i="108" s="1"/>
  <c r="BT140" i="92"/>
  <c r="D140" i="108" s="1"/>
  <c r="BT402" i="92"/>
  <c r="D402" i="108" s="1"/>
  <c r="BT420" i="92"/>
  <c r="D420" i="108" s="1"/>
  <c r="BT357" i="92"/>
  <c r="D357" i="108" s="1"/>
  <c r="BT290" i="92"/>
  <c r="D290" i="108" s="1"/>
  <c r="BT161" i="92"/>
  <c r="D161" i="108" s="1"/>
  <c r="BT340" i="92"/>
  <c r="D340" i="108" s="1"/>
  <c r="BT163" i="92"/>
  <c r="D163" i="108" s="1"/>
  <c r="BT194" i="92"/>
  <c r="D194" i="108" s="1"/>
  <c r="BT24" i="92"/>
  <c r="D24" i="108" s="1"/>
  <c r="BT72" i="92"/>
  <c r="D72" i="108" s="1"/>
  <c r="BT268" i="92"/>
  <c r="D268" i="108" s="1"/>
  <c r="BT323" i="92"/>
  <c r="D323" i="108" s="1"/>
  <c r="BT58" i="92"/>
  <c r="D58" i="108" s="1"/>
  <c r="BT372" i="92"/>
  <c r="D372" i="108" s="1"/>
  <c r="BT63" i="92"/>
  <c r="D63" i="108" s="1"/>
  <c r="BT383" i="92"/>
  <c r="D383" i="108" s="1"/>
  <c r="BT227" i="92"/>
  <c r="D227" i="108" s="1"/>
  <c r="BT156" i="92"/>
  <c r="D156" i="108" s="1"/>
  <c r="BT59" i="92"/>
  <c r="D59" i="108" s="1"/>
  <c r="BT117" i="92"/>
  <c r="D117" i="108" s="1"/>
  <c r="BT16" i="92"/>
  <c r="D16" i="108" s="1"/>
  <c r="BT422" i="92"/>
  <c r="D422" i="108" s="1"/>
  <c r="BT269" i="92"/>
  <c r="D269" i="108" s="1"/>
  <c r="BT390" i="92"/>
  <c r="D390" i="108" s="1"/>
  <c r="BT287" i="92"/>
  <c r="D287" i="108" s="1"/>
  <c r="BT88" i="92"/>
  <c r="D88" i="108" s="1"/>
  <c r="BT415" i="92"/>
  <c r="D415" i="108" s="1"/>
  <c r="BT39" i="92"/>
  <c r="D39" i="108" s="1"/>
  <c r="BT26" i="92"/>
  <c r="D26" i="108" s="1"/>
  <c r="BT201" i="92"/>
  <c r="D201" i="108" s="1"/>
  <c r="BT315" i="92"/>
  <c r="D315" i="108" s="1"/>
  <c r="BT41" i="92"/>
  <c r="D41" i="108" s="1"/>
  <c r="BT387" i="92"/>
  <c r="D387" i="108" s="1"/>
  <c r="BT185" i="92"/>
  <c r="D185" i="108" s="1"/>
  <c r="BT76" i="92"/>
  <c r="D76" i="108" s="1"/>
  <c r="BT181" i="92"/>
  <c r="D181" i="108" s="1"/>
  <c r="BT99" i="92"/>
  <c r="D99" i="108" s="1"/>
  <c r="BT343" i="92"/>
  <c r="D343" i="108" s="1"/>
  <c r="BT332" i="92"/>
  <c r="D332" i="108" s="1"/>
  <c r="BT23" i="92"/>
  <c r="D23" i="108" s="1"/>
  <c r="BT57" i="92"/>
  <c r="D57" i="108" s="1"/>
  <c r="BT176" i="92"/>
  <c r="D176" i="108" s="1"/>
  <c r="BT177" i="92"/>
  <c r="D177" i="108" s="1"/>
  <c r="BT395" i="92"/>
  <c r="D395" i="108" s="1"/>
  <c r="BT146" i="92"/>
  <c r="D146" i="108" s="1"/>
  <c r="BT286" i="92"/>
  <c r="D286" i="108" s="1"/>
  <c r="BT21" i="92"/>
  <c r="D21" i="108" s="1"/>
  <c r="BT226" i="92"/>
  <c r="D226" i="108" s="1"/>
  <c r="BT209" i="92"/>
  <c r="D209" i="108" s="1"/>
  <c r="BT331" i="92"/>
  <c r="D331" i="108" s="1"/>
  <c r="BT329" i="92"/>
  <c r="D329" i="108" s="1"/>
  <c r="BT104" i="92"/>
  <c r="D104" i="108" s="1"/>
  <c r="BT265" i="92"/>
  <c r="D265" i="108" s="1"/>
  <c r="BT204" i="92"/>
  <c r="D204" i="108" s="1"/>
  <c r="BT224" i="92"/>
  <c r="D224" i="108" s="1"/>
  <c r="BT65" i="92"/>
  <c r="D65" i="108" s="1"/>
  <c r="BT341" i="92"/>
  <c r="D341" i="108" s="1"/>
  <c r="BT203" i="92"/>
  <c r="D203" i="108" s="1"/>
  <c r="BT243" i="92"/>
  <c r="D243" i="108" s="1"/>
  <c r="BT283" i="92"/>
  <c r="D283" i="108" s="1"/>
  <c r="BT119" i="92"/>
  <c r="D119" i="108" s="1"/>
  <c r="BT284" i="92"/>
  <c r="D284" i="108" s="1"/>
  <c r="BT233" i="92"/>
  <c r="D233" i="108" s="1"/>
  <c r="BT222" i="92"/>
  <c r="D222" i="108" s="1"/>
  <c r="BT165" i="92"/>
  <c r="D165" i="108" s="1"/>
  <c r="BT344" i="92"/>
  <c r="D344" i="108" s="1"/>
  <c r="BT307" i="92"/>
  <c r="D307" i="108" s="1"/>
  <c r="BT277" i="92"/>
  <c r="D277" i="108" s="1"/>
  <c r="BT60" i="92"/>
  <c r="D60" i="108" s="1"/>
  <c r="BT378" i="92"/>
  <c r="D378" i="108" s="1"/>
  <c r="BT317" i="92"/>
  <c r="D317" i="108" s="1"/>
  <c r="C21" i="62"/>
  <c r="BV30" i="92" l="1"/>
  <c r="BX30" i="92" s="1"/>
  <c r="I30" i="108" s="1"/>
  <c r="BV273" i="92"/>
  <c r="BX273" i="92" s="1"/>
  <c r="I273" i="108" s="1"/>
  <c r="H11" i="108"/>
  <c r="P375" i="108"/>
  <c r="BV311" i="92"/>
  <c r="BX311" i="92" s="1"/>
  <c r="I311" i="108" s="1"/>
  <c r="N375" i="108"/>
  <c r="H375" i="108"/>
  <c r="O311" i="108"/>
  <c r="L311" i="108"/>
  <c r="N311" i="108"/>
  <c r="M375" i="108"/>
  <c r="N84" i="108"/>
  <c r="BV375" i="92"/>
  <c r="BX375" i="92" s="1"/>
  <c r="I375" i="108" s="1"/>
  <c r="R375" i="108" s="1" a="1"/>
  <c r="R375" i="108" s="1"/>
  <c r="M311" i="108"/>
  <c r="O375" i="108"/>
  <c r="P311" i="108"/>
  <c r="BV11" i="92"/>
  <c r="BX11" i="92" s="1"/>
  <c r="I11" i="108" s="1"/>
  <c r="BV411" i="92"/>
  <c r="BX411" i="92" s="1"/>
  <c r="I411" i="108" s="1"/>
  <c r="R411" i="108" s="1" a="1"/>
  <c r="R411" i="108" s="1"/>
  <c r="P411" i="108"/>
  <c r="P11" i="108"/>
  <c r="BV389" i="92"/>
  <c r="BX389" i="92" s="1"/>
  <c r="I389" i="108" s="1"/>
  <c r="O11" i="108"/>
  <c r="N11" i="108"/>
  <c r="BV160" i="92"/>
  <c r="BX160" i="92" s="1"/>
  <c r="I160" i="108" s="1"/>
  <c r="L11" i="108"/>
  <c r="BV260" i="92"/>
  <c r="BX260" i="92" s="1"/>
  <c r="I260" i="108" s="1"/>
  <c r="H206" i="108"/>
  <c r="O206" i="108"/>
  <c r="M206" i="108"/>
  <c r="P206" i="108"/>
  <c r="L206" i="108"/>
  <c r="N206" i="108"/>
  <c r="H15" i="108"/>
  <c r="N15" i="108"/>
  <c r="L15" i="108"/>
  <c r="O15" i="108"/>
  <c r="M15" i="108"/>
  <c r="P15" i="108"/>
  <c r="BV33" i="92"/>
  <c r="BX33" i="92" s="1"/>
  <c r="I33" i="108" s="1"/>
  <c r="D33" i="108"/>
  <c r="H322" i="108"/>
  <c r="M322" i="108"/>
  <c r="N322" i="108"/>
  <c r="O322" i="108"/>
  <c r="L322" i="108"/>
  <c r="P322" i="108"/>
  <c r="BV326" i="92"/>
  <c r="BX326" i="92" s="1"/>
  <c r="I326" i="108" s="1"/>
  <c r="D326" i="108"/>
  <c r="P216" i="108"/>
  <c r="N216" i="108"/>
  <c r="M216" i="108"/>
  <c r="O216" i="108"/>
  <c r="L216" i="108"/>
  <c r="H216" i="108"/>
  <c r="H383" i="108"/>
  <c r="P383" i="108"/>
  <c r="M383" i="108"/>
  <c r="O383" i="108"/>
  <c r="L383" i="108"/>
  <c r="N383" i="108"/>
  <c r="BV335" i="92"/>
  <c r="BX335" i="92" s="1"/>
  <c r="I335" i="108" s="1"/>
  <c r="D335" i="108"/>
  <c r="H224" i="108"/>
  <c r="L224" i="108"/>
  <c r="P224" i="108"/>
  <c r="M224" i="108"/>
  <c r="O224" i="108"/>
  <c r="N224" i="108"/>
  <c r="BV83" i="92"/>
  <c r="BX83" i="92" s="1"/>
  <c r="I83" i="108" s="1"/>
  <c r="R83" i="108" s="1" a="1"/>
  <c r="R83" i="108" s="1"/>
  <c r="H204" i="108"/>
  <c r="M204" i="108"/>
  <c r="P204" i="108"/>
  <c r="L204" i="108"/>
  <c r="N204" i="108"/>
  <c r="O204" i="108"/>
  <c r="BV363" i="92"/>
  <c r="BX363" i="92" s="1"/>
  <c r="I363" i="108" s="1"/>
  <c r="D363" i="108"/>
  <c r="H69" i="108"/>
  <c r="R69" i="108" s="1" a="1"/>
  <c r="R69" i="108" s="1"/>
  <c r="L69" i="108"/>
  <c r="N69" i="108"/>
  <c r="M69" i="108"/>
  <c r="P69" i="108"/>
  <c r="O69" i="108"/>
  <c r="BV186" i="92"/>
  <c r="BX186" i="92" s="1"/>
  <c r="I186" i="108" s="1"/>
  <c r="D186" i="108"/>
  <c r="H265" i="108"/>
  <c r="P265" i="108"/>
  <c r="M265" i="108"/>
  <c r="L265" i="108"/>
  <c r="O265" i="108"/>
  <c r="N265" i="108"/>
  <c r="H387" i="108"/>
  <c r="O387" i="108"/>
  <c r="L387" i="108"/>
  <c r="N387" i="108"/>
  <c r="P387" i="108"/>
  <c r="M387" i="108"/>
  <c r="H58" i="108"/>
  <c r="N58" i="108"/>
  <c r="M58" i="108"/>
  <c r="P58" i="108"/>
  <c r="L58" i="108"/>
  <c r="O58" i="108"/>
  <c r="H275" i="108"/>
  <c r="M275" i="108"/>
  <c r="O275" i="108"/>
  <c r="N275" i="108"/>
  <c r="P275" i="108"/>
  <c r="L275" i="108"/>
  <c r="H162" i="108"/>
  <c r="O162" i="108"/>
  <c r="P162" i="108"/>
  <c r="L162" i="108"/>
  <c r="M162" i="108"/>
  <c r="N162" i="108"/>
  <c r="H334" i="108"/>
  <c r="M334" i="108"/>
  <c r="N334" i="108"/>
  <c r="O334" i="108"/>
  <c r="L334" i="108"/>
  <c r="P334" i="108"/>
  <c r="H257" i="108"/>
  <c r="L257" i="108"/>
  <c r="M257" i="108"/>
  <c r="N257" i="108"/>
  <c r="P257" i="108"/>
  <c r="O257" i="108"/>
  <c r="BV356" i="92"/>
  <c r="BX356" i="92" s="1"/>
  <c r="I356" i="108" s="1"/>
  <c r="BV73" i="92"/>
  <c r="BX73" i="92" s="1"/>
  <c r="I73" i="108" s="1"/>
  <c r="D73" i="108"/>
  <c r="BV261" i="92"/>
  <c r="BX261" i="92" s="1"/>
  <c r="I261" i="108" s="1"/>
  <c r="D261" i="108"/>
  <c r="H342" i="108"/>
  <c r="N342" i="108"/>
  <c r="L342" i="108"/>
  <c r="P342" i="108"/>
  <c r="O342" i="108"/>
  <c r="M342" i="108"/>
  <c r="BV184" i="92"/>
  <c r="BX184" i="92" s="1"/>
  <c r="I184" i="108" s="1"/>
  <c r="D184" i="108"/>
  <c r="BV152" i="92"/>
  <c r="BX152" i="92" s="1"/>
  <c r="I152" i="108" s="1"/>
  <c r="D152" i="108"/>
  <c r="BV234" i="92"/>
  <c r="BX234" i="92" s="1"/>
  <c r="I234" i="108" s="1"/>
  <c r="D234" i="108"/>
  <c r="BV237" i="92"/>
  <c r="BX237" i="92" s="1"/>
  <c r="I237" i="108" s="1"/>
  <c r="D237" i="108"/>
  <c r="H369" i="108"/>
  <c r="N369" i="108"/>
  <c r="O369" i="108"/>
  <c r="L369" i="108"/>
  <c r="M369" i="108"/>
  <c r="P369" i="108"/>
  <c r="BV229" i="92"/>
  <c r="BX229" i="92" s="1"/>
  <c r="I229" i="108" s="1"/>
  <c r="D229" i="108"/>
  <c r="H233" i="108"/>
  <c r="M233" i="108"/>
  <c r="N233" i="108"/>
  <c r="P233" i="108"/>
  <c r="L233" i="108"/>
  <c r="O233" i="108"/>
  <c r="H205" i="108"/>
  <c r="P205" i="108"/>
  <c r="M205" i="108"/>
  <c r="N205" i="108"/>
  <c r="O205" i="108"/>
  <c r="L205" i="108"/>
  <c r="H296" i="108"/>
  <c r="O296" i="108"/>
  <c r="M296" i="108"/>
  <c r="P296" i="108"/>
  <c r="N296" i="108"/>
  <c r="L296" i="108"/>
  <c r="H343" i="108"/>
  <c r="P343" i="108"/>
  <c r="M343" i="108"/>
  <c r="L343" i="108"/>
  <c r="O343" i="108"/>
  <c r="N343" i="108"/>
  <c r="H168" i="108"/>
  <c r="R168" i="108" s="1" a="1"/>
  <c r="R168" i="108" s="1"/>
  <c r="N168" i="108"/>
  <c r="P168" i="108"/>
  <c r="M168" i="108"/>
  <c r="O168" i="108"/>
  <c r="L168" i="108"/>
  <c r="N371" i="108"/>
  <c r="O371" i="108"/>
  <c r="L371" i="108"/>
  <c r="M371" i="108"/>
  <c r="P371" i="108"/>
  <c r="H371" i="108"/>
  <c r="BV64" i="92"/>
  <c r="BX64" i="92" s="1"/>
  <c r="I64" i="108" s="1"/>
  <c r="D64" i="108"/>
  <c r="H86" i="108"/>
  <c r="L86" i="108"/>
  <c r="P86" i="108"/>
  <c r="N86" i="108"/>
  <c r="M86" i="108"/>
  <c r="O86" i="108"/>
  <c r="H323" i="108"/>
  <c r="O323" i="108"/>
  <c r="P323" i="108"/>
  <c r="N323" i="108"/>
  <c r="M323" i="108"/>
  <c r="L323" i="108"/>
  <c r="BV410" i="92"/>
  <c r="BX410" i="92" s="1"/>
  <c r="I410" i="108" s="1"/>
  <c r="D410" i="108"/>
  <c r="O356" i="108"/>
  <c r="P356" i="108"/>
  <c r="M356" i="108"/>
  <c r="L356" i="108"/>
  <c r="N356" i="108"/>
  <c r="H356" i="108"/>
  <c r="N396" i="108"/>
  <c r="L396" i="108"/>
  <c r="M396" i="108"/>
  <c r="P396" i="108"/>
  <c r="O396" i="108"/>
  <c r="H396" i="108"/>
  <c r="BV29" i="92"/>
  <c r="BX29" i="92" s="1"/>
  <c r="I29" i="108" s="1"/>
  <c r="D29" i="108"/>
  <c r="H117" i="108"/>
  <c r="N117" i="108"/>
  <c r="P117" i="108"/>
  <c r="M117" i="108"/>
  <c r="L117" i="108"/>
  <c r="O117" i="108"/>
  <c r="H10" i="108"/>
  <c r="N10" i="108"/>
  <c r="P10" i="108"/>
  <c r="L10" i="108"/>
  <c r="O10" i="108"/>
  <c r="M10" i="108"/>
  <c r="H156" i="108"/>
  <c r="M156" i="108"/>
  <c r="O156" i="108"/>
  <c r="P156" i="108"/>
  <c r="L156" i="108"/>
  <c r="N156" i="108"/>
  <c r="BV135" i="92"/>
  <c r="BX135" i="92" s="1"/>
  <c r="I135" i="108" s="1"/>
  <c r="D135" i="108"/>
  <c r="H85" i="108"/>
  <c r="M85" i="108"/>
  <c r="O85" i="108"/>
  <c r="N85" i="108"/>
  <c r="L85" i="108"/>
  <c r="P85" i="108"/>
  <c r="H126" i="108"/>
  <c r="O126" i="108"/>
  <c r="P126" i="108"/>
  <c r="N126" i="108"/>
  <c r="M126" i="108"/>
  <c r="L126" i="108"/>
  <c r="H207" i="108"/>
  <c r="N207" i="108"/>
  <c r="O207" i="108"/>
  <c r="M207" i="108"/>
  <c r="L207" i="108"/>
  <c r="P207" i="108"/>
  <c r="H104" i="108"/>
  <c r="P104" i="108"/>
  <c r="O104" i="108"/>
  <c r="M104" i="108"/>
  <c r="L104" i="108"/>
  <c r="N104" i="108"/>
  <c r="O352" i="108"/>
  <c r="N352" i="108"/>
  <c r="L352" i="108"/>
  <c r="M352" i="108"/>
  <c r="P352" i="108"/>
  <c r="H352" i="108"/>
  <c r="BV82" i="92"/>
  <c r="BX82" i="92" s="1"/>
  <c r="I82" i="108" s="1"/>
  <c r="D82" i="108"/>
  <c r="H317" i="108"/>
  <c r="P317" i="108"/>
  <c r="N317" i="108"/>
  <c r="O317" i="108"/>
  <c r="M317" i="108"/>
  <c r="L317" i="108"/>
  <c r="H329" i="108"/>
  <c r="N329" i="108"/>
  <c r="O329" i="108"/>
  <c r="L329" i="108"/>
  <c r="M329" i="108"/>
  <c r="P329" i="108"/>
  <c r="H315" i="108"/>
  <c r="P315" i="108"/>
  <c r="M315" i="108"/>
  <c r="O315" i="108"/>
  <c r="N315" i="108"/>
  <c r="L315" i="108"/>
  <c r="H268" i="108"/>
  <c r="N268" i="108"/>
  <c r="O268" i="108"/>
  <c r="L268" i="108"/>
  <c r="M268" i="108"/>
  <c r="P268" i="108"/>
  <c r="H382" i="108"/>
  <c r="O382" i="108"/>
  <c r="N382" i="108"/>
  <c r="M382" i="108"/>
  <c r="L382" i="108"/>
  <c r="P382" i="108"/>
  <c r="M360" i="108"/>
  <c r="P360" i="108"/>
  <c r="L360" i="108"/>
  <c r="O360" i="108"/>
  <c r="N360" i="108"/>
  <c r="H360" i="108"/>
  <c r="H87" i="108"/>
  <c r="N87" i="108"/>
  <c r="O87" i="108"/>
  <c r="P87" i="108"/>
  <c r="L87" i="108"/>
  <c r="M87" i="108"/>
  <c r="H310" i="108"/>
  <c r="O310" i="108"/>
  <c r="P310" i="108"/>
  <c r="N310" i="108"/>
  <c r="M310" i="108"/>
  <c r="L310" i="108"/>
  <c r="BV384" i="92"/>
  <c r="BX384" i="92" s="1"/>
  <c r="I384" i="108" s="1"/>
  <c r="BV52" i="92"/>
  <c r="BX52" i="92" s="1"/>
  <c r="I52" i="108" s="1"/>
  <c r="D52" i="108"/>
  <c r="BV138" i="92"/>
  <c r="BX138" i="92" s="1"/>
  <c r="I138" i="108" s="1"/>
  <c r="D138" i="108"/>
  <c r="BV409" i="92"/>
  <c r="BX409" i="92" s="1"/>
  <c r="I409" i="108" s="1"/>
  <c r="D409" i="108"/>
  <c r="BV98" i="92"/>
  <c r="BX98" i="92" s="1"/>
  <c r="I98" i="108" s="1"/>
  <c r="D98" i="108"/>
  <c r="BV92" i="92"/>
  <c r="BX92" i="92" s="1"/>
  <c r="I92" i="108" s="1"/>
  <c r="D92" i="108"/>
  <c r="BV101" i="92"/>
  <c r="BX101" i="92" s="1"/>
  <c r="I101" i="108" s="1"/>
  <c r="D101" i="108"/>
  <c r="BV386" i="92"/>
  <c r="BX386" i="92" s="1"/>
  <c r="I386" i="108" s="1"/>
  <c r="D386" i="108"/>
  <c r="BV105" i="92"/>
  <c r="BX105" i="92" s="1"/>
  <c r="I105" i="108" s="1"/>
  <c r="D105" i="108"/>
  <c r="BV213" i="92"/>
  <c r="BX213" i="92" s="1"/>
  <c r="I213" i="108" s="1"/>
  <c r="D213" i="108"/>
  <c r="H30" i="108"/>
  <c r="R30" i="108" s="1" a="1"/>
  <c r="R30" i="108" s="1"/>
  <c r="M30" i="108"/>
  <c r="O30" i="108"/>
  <c r="N30" i="108"/>
  <c r="L30" i="108"/>
  <c r="P30" i="108"/>
  <c r="H357" i="108"/>
  <c r="N357" i="108"/>
  <c r="M357" i="108"/>
  <c r="O357" i="108"/>
  <c r="P357" i="108"/>
  <c r="L357" i="108"/>
  <c r="H199" i="108"/>
  <c r="N199" i="108"/>
  <c r="O199" i="108"/>
  <c r="L199" i="108"/>
  <c r="M199" i="108"/>
  <c r="P199" i="108"/>
  <c r="P16" i="108"/>
  <c r="N16" i="108"/>
  <c r="O16" i="108"/>
  <c r="L16" i="108"/>
  <c r="M16" i="108"/>
  <c r="H16" i="108"/>
  <c r="H243" i="108"/>
  <c r="O243" i="108"/>
  <c r="N243" i="108"/>
  <c r="M243" i="108"/>
  <c r="P243" i="108"/>
  <c r="L243" i="108"/>
  <c r="H313" i="108"/>
  <c r="P313" i="108"/>
  <c r="N313" i="108"/>
  <c r="O313" i="108"/>
  <c r="M313" i="108"/>
  <c r="L313" i="108"/>
  <c r="BV303" i="92"/>
  <c r="BX303" i="92" s="1"/>
  <c r="I303" i="108" s="1"/>
  <c r="D303" i="108"/>
  <c r="H362" i="108"/>
  <c r="N362" i="108"/>
  <c r="L362" i="108"/>
  <c r="O362" i="108"/>
  <c r="P362" i="108"/>
  <c r="M362" i="108"/>
  <c r="H78" i="108"/>
  <c r="P78" i="108"/>
  <c r="M78" i="108"/>
  <c r="N78" i="108"/>
  <c r="O78" i="108"/>
  <c r="L78" i="108"/>
  <c r="H210" i="108"/>
  <c r="M210" i="108"/>
  <c r="L210" i="108"/>
  <c r="P210" i="108"/>
  <c r="O210" i="108"/>
  <c r="N210" i="108"/>
  <c r="H372" i="108"/>
  <c r="M372" i="108"/>
  <c r="L372" i="108"/>
  <c r="P372" i="108"/>
  <c r="N372" i="108"/>
  <c r="O372" i="108"/>
  <c r="H273" i="108"/>
  <c r="R273" i="108" s="1" a="1"/>
  <c r="R273" i="108" s="1"/>
  <c r="O273" i="108"/>
  <c r="M273" i="108"/>
  <c r="P273" i="108"/>
  <c r="N273" i="108"/>
  <c r="L273" i="108"/>
  <c r="BV345" i="92"/>
  <c r="BX345" i="92" s="1"/>
  <c r="I345" i="108" s="1"/>
  <c r="D345" i="108"/>
  <c r="H420" i="108"/>
  <c r="O420" i="108"/>
  <c r="M420" i="108"/>
  <c r="L420" i="108"/>
  <c r="P420" i="108"/>
  <c r="N420" i="108"/>
  <c r="H28" i="108"/>
  <c r="P28" i="108"/>
  <c r="L28" i="108"/>
  <c r="M28" i="108"/>
  <c r="O28" i="108"/>
  <c r="N28" i="108"/>
  <c r="BV151" i="92"/>
  <c r="BX151" i="92" s="1"/>
  <c r="I151" i="108" s="1"/>
  <c r="D151" i="108"/>
  <c r="H118" i="108"/>
  <c r="P118" i="108"/>
  <c r="L118" i="108"/>
  <c r="O118" i="108"/>
  <c r="M118" i="108"/>
  <c r="N118" i="108"/>
  <c r="BV9" i="92"/>
  <c r="D9" i="108"/>
  <c r="BV276" i="92"/>
  <c r="BX276" i="92" s="1"/>
  <c r="I276" i="108" s="1"/>
  <c r="D276" i="108"/>
  <c r="H90" i="108"/>
  <c r="P90" i="108"/>
  <c r="L90" i="108"/>
  <c r="M90" i="108"/>
  <c r="N90" i="108"/>
  <c r="O90" i="108"/>
  <c r="BV406" i="92"/>
  <c r="BX406" i="92" s="1"/>
  <c r="I406" i="108" s="1"/>
  <c r="D406" i="108"/>
  <c r="BV144" i="92"/>
  <c r="BX144" i="92" s="1"/>
  <c r="I144" i="108" s="1"/>
  <c r="D144" i="108"/>
  <c r="H97" i="108"/>
  <c r="O97" i="108"/>
  <c r="P97" i="108"/>
  <c r="M97" i="108"/>
  <c r="N97" i="108"/>
  <c r="L97" i="108"/>
  <c r="H253" i="108"/>
  <c r="O253" i="108"/>
  <c r="P253" i="108"/>
  <c r="N253" i="108"/>
  <c r="M253" i="108"/>
  <c r="L253" i="108"/>
  <c r="BV367" i="92"/>
  <c r="BX367" i="92" s="1"/>
  <c r="I367" i="108" s="1"/>
  <c r="D367" i="108"/>
  <c r="H374" i="108"/>
  <c r="P374" i="108"/>
  <c r="M374" i="108"/>
  <c r="N374" i="108"/>
  <c r="O374" i="108"/>
  <c r="L374" i="108"/>
  <c r="H341" i="108"/>
  <c r="N341" i="108"/>
  <c r="O341" i="108"/>
  <c r="P341" i="108"/>
  <c r="M341" i="108"/>
  <c r="L341" i="108"/>
  <c r="H259" i="108"/>
  <c r="N259" i="108"/>
  <c r="O259" i="108"/>
  <c r="M259" i="108"/>
  <c r="P259" i="108"/>
  <c r="L259" i="108"/>
  <c r="H393" i="108"/>
  <c r="N393" i="108"/>
  <c r="P393" i="108"/>
  <c r="O393" i="108"/>
  <c r="M393" i="108"/>
  <c r="L393" i="108"/>
  <c r="H20" i="108"/>
  <c r="O20" i="108"/>
  <c r="L20" i="108"/>
  <c r="P20" i="108"/>
  <c r="N20" i="108"/>
  <c r="M20" i="108"/>
  <c r="H17" i="108"/>
  <c r="M17" i="108"/>
  <c r="P17" i="108"/>
  <c r="L17" i="108"/>
  <c r="N17" i="108"/>
  <c r="O17" i="108"/>
  <c r="BV192" i="92"/>
  <c r="BX192" i="92" s="1"/>
  <c r="I192" i="108" s="1"/>
  <c r="D192" i="108"/>
  <c r="H373" i="108"/>
  <c r="N373" i="108"/>
  <c r="O373" i="108"/>
  <c r="P373" i="108"/>
  <c r="M373" i="108"/>
  <c r="L373" i="108"/>
  <c r="H358" i="108"/>
  <c r="N358" i="108"/>
  <c r="M358" i="108"/>
  <c r="P358" i="108"/>
  <c r="O358" i="108"/>
  <c r="L358" i="108"/>
  <c r="BV400" i="92"/>
  <c r="BX400" i="92" s="1"/>
  <c r="I400" i="108" s="1"/>
  <c r="D400" i="108"/>
  <c r="BV137" i="92"/>
  <c r="BX137" i="92" s="1"/>
  <c r="I137" i="108" s="1"/>
  <c r="D137" i="108"/>
  <c r="BV70" i="92"/>
  <c r="BX70" i="92" s="1"/>
  <c r="I70" i="108" s="1"/>
  <c r="D70" i="108"/>
  <c r="BV113" i="92"/>
  <c r="BX113" i="92" s="1"/>
  <c r="I113" i="108" s="1"/>
  <c r="D113" i="108"/>
  <c r="H25" i="108"/>
  <c r="O25" i="108"/>
  <c r="L25" i="108"/>
  <c r="N25" i="108"/>
  <c r="M25" i="108"/>
  <c r="P25" i="108"/>
  <c r="H354" i="108"/>
  <c r="P354" i="108"/>
  <c r="N354" i="108"/>
  <c r="O354" i="108"/>
  <c r="M354" i="108"/>
  <c r="L354" i="108"/>
  <c r="M60" i="108"/>
  <c r="N60" i="108"/>
  <c r="L60" i="108"/>
  <c r="O60" i="108"/>
  <c r="P60" i="108"/>
  <c r="H60" i="108"/>
  <c r="H209" i="108"/>
  <c r="L209" i="108"/>
  <c r="M209" i="108"/>
  <c r="P209" i="108"/>
  <c r="O209" i="108"/>
  <c r="N209" i="108"/>
  <c r="H26" i="108"/>
  <c r="M26" i="108"/>
  <c r="N26" i="108"/>
  <c r="P26" i="108"/>
  <c r="L26" i="108"/>
  <c r="O26" i="108"/>
  <c r="H24" i="108"/>
  <c r="M24" i="108"/>
  <c r="P24" i="108"/>
  <c r="L24" i="108"/>
  <c r="N24" i="108"/>
  <c r="O24" i="108"/>
  <c r="H221" i="108"/>
  <c r="P221" i="108"/>
  <c r="O221" i="108"/>
  <c r="L221" i="108"/>
  <c r="N221" i="108"/>
  <c r="M221" i="108"/>
  <c r="H208" i="108"/>
  <c r="P208" i="108"/>
  <c r="M208" i="108"/>
  <c r="L208" i="108"/>
  <c r="O208" i="108"/>
  <c r="N208" i="108"/>
  <c r="H127" i="108"/>
  <c r="M127" i="108"/>
  <c r="P127" i="108"/>
  <c r="N127" i="108"/>
  <c r="L127" i="108"/>
  <c r="O127" i="108"/>
  <c r="BV282" i="92"/>
  <c r="BX282" i="92" s="1"/>
  <c r="I282" i="108" s="1"/>
  <c r="D282" i="108"/>
  <c r="H67" i="108"/>
  <c r="N67" i="108"/>
  <c r="P67" i="108"/>
  <c r="O67" i="108"/>
  <c r="L67" i="108"/>
  <c r="M67" i="108"/>
  <c r="H241" i="108"/>
  <c r="O241" i="108"/>
  <c r="N241" i="108"/>
  <c r="M241" i="108"/>
  <c r="P241" i="108"/>
  <c r="L241" i="108"/>
  <c r="BV66" i="92"/>
  <c r="BX66" i="92" s="1"/>
  <c r="I66" i="108" s="1"/>
  <c r="D66" i="108"/>
  <c r="BV27" i="92"/>
  <c r="BX27" i="92" s="1"/>
  <c r="I27" i="108" s="1"/>
  <c r="D27" i="108"/>
  <c r="N251" i="108"/>
  <c r="L251" i="108"/>
  <c r="O251" i="108"/>
  <c r="M251" i="108"/>
  <c r="P251" i="108"/>
  <c r="H251" i="108"/>
  <c r="BV22" i="92"/>
  <c r="BX22" i="92" s="1"/>
  <c r="I22" i="108" s="1"/>
  <c r="D22" i="108"/>
  <c r="M120" i="108"/>
  <c r="N120" i="108"/>
  <c r="P120" i="108"/>
  <c r="L120" i="108"/>
  <c r="O120" i="108"/>
  <c r="H120" i="108"/>
  <c r="H202" i="108"/>
  <c r="P202" i="108"/>
  <c r="O202" i="108"/>
  <c r="L202" i="108"/>
  <c r="N202" i="108"/>
  <c r="M202" i="108"/>
  <c r="H304" i="108"/>
  <c r="P304" i="108"/>
  <c r="N304" i="108"/>
  <c r="O304" i="108"/>
  <c r="L304" i="108"/>
  <c r="M304" i="108"/>
  <c r="N176" i="108"/>
  <c r="O176" i="108"/>
  <c r="P176" i="108"/>
  <c r="M176" i="108"/>
  <c r="L176" i="108"/>
  <c r="H176" i="108"/>
  <c r="H50" i="108"/>
  <c r="P50" i="108"/>
  <c r="O50" i="108"/>
  <c r="M50" i="108"/>
  <c r="N50" i="108"/>
  <c r="L50" i="108"/>
  <c r="H23" i="108"/>
  <c r="P23" i="108"/>
  <c r="M23" i="108"/>
  <c r="O23" i="108"/>
  <c r="N23" i="108"/>
  <c r="L23" i="108"/>
  <c r="H215" i="108"/>
  <c r="P215" i="108"/>
  <c r="L215" i="108"/>
  <c r="N215" i="108"/>
  <c r="O215" i="108"/>
  <c r="M215" i="108"/>
  <c r="BV348" i="92"/>
  <c r="BX348" i="92" s="1"/>
  <c r="I348" i="108" s="1"/>
  <c r="D348" i="108"/>
  <c r="H278" i="108"/>
  <c r="O278" i="108"/>
  <c r="P278" i="108"/>
  <c r="L278" i="108"/>
  <c r="N278" i="108"/>
  <c r="M278" i="108"/>
  <c r="H99" i="108"/>
  <c r="O99" i="108"/>
  <c r="P99" i="108"/>
  <c r="N99" i="108"/>
  <c r="L99" i="108"/>
  <c r="M99" i="108"/>
  <c r="BV143" i="92"/>
  <c r="BX143" i="92" s="1"/>
  <c r="I143" i="108" s="1"/>
  <c r="D143" i="108"/>
  <c r="H337" i="108"/>
  <c r="M337" i="108"/>
  <c r="O337" i="108"/>
  <c r="N337" i="108"/>
  <c r="L337" i="108"/>
  <c r="P337" i="108"/>
  <c r="BV381" i="92"/>
  <c r="BX381" i="92" s="1"/>
  <c r="I381" i="108" s="1"/>
  <c r="D381" i="108"/>
  <c r="H63" i="108"/>
  <c r="L63" i="108"/>
  <c r="N63" i="108"/>
  <c r="M63" i="108"/>
  <c r="P63" i="108"/>
  <c r="O63" i="108"/>
  <c r="N112" i="108"/>
  <c r="L112" i="108"/>
  <c r="P112" i="108"/>
  <c r="M112" i="108"/>
  <c r="O112" i="108"/>
  <c r="H112" i="108"/>
  <c r="BV236" i="92"/>
  <c r="BX236" i="92" s="1"/>
  <c r="I236" i="108" s="1"/>
  <c r="D236" i="108"/>
  <c r="H95" i="108"/>
  <c r="O95" i="108"/>
  <c r="P95" i="108"/>
  <c r="N95" i="108"/>
  <c r="M95" i="108"/>
  <c r="L95" i="108"/>
  <c r="BV353" i="92"/>
  <c r="BX353" i="92" s="1"/>
  <c r="I353" i="108" s="1"/>
  <c r="D353" i="108"/>
  <c r="BV164" i="92"/>
  <c r="BX164" i="92" s="1"/>
  <c r="I164" i="108" s="1"/>
  <c r="D164" i="108"/>
  <c r="P331" i="108"/>
  <c r="N331" i="108"/>
  <c r="L331" i="108"/>
  <c r="O331" i="108"/>
  <c r="M331" i="108"/>
  <c r="H331" i="108"/>
  <c r="H72" i="108"/>
  <c r="O72" i="108"/>
  <c r="M72" i="108"/>
  <c r="L72" i="108"/>
  <c r="P72" i="108"/>
  <c r="N72" i="108"/>
  <c r="H277" i="108"/>
  <c r="P277" i="108"/>
  <c r="M277" i="108"/>
  <c r="O277" i="108"/>
  <c r="L277" i="108"/>
  <c r="N277" i="108"/>
  <c r="H226" i="108"/>
  <c r="N226" i="108"/>
  <c r="P226" i="108"/>
  <c r="O226" i="108"/>
  <c r="M226" i="108"/>
  <c r="L226" i="108"/>
  <c r="H39" i="108"/>
  <c r="M39" i="108"/>
  <c r="L39" i="108"/>
  <c r="P39" i="108"/>
  <c r="N39" i="108"/>
  <c r="O39" i="108"/>
  <c r="H194" i="108"/>
  <c r="N194" i="108"/>
  <c r="P194" i="108"/>
  <c r="L194" i="108"/>
  <c r="M194" i="108"/>
  <c r="O194" i="108"/>
  <c r="H110" i="108"/>
  <c r="P110" i="108"/>
  <c r="L110" i="108"/>
  <c r="N110" i="108"/>
  <c r="M110" i="108"/>
  <c r="O110" i="108"/>
  <c r="H115" i="108"/>
  <c r="M115" i="108"/>
  <c r="N115" i="108"/>
  <c r="L115" i="108"/>
  <c r="P115" i="108"/>
  <c r="O115" i="108"/>
  <c r="H19" i="108"/>
  <c r="P19" i="108"/>
  <c r="N19" i="108"/>
  <c r="O19" i="108"/>
  <c r="M19" i="108"/>
  <c r="L19" i="108"/>
  <c r="H89" i="108"/>
  <c r="O89" i="108"/>
  <c r="L89" i="108"/>
  <c r="P89" i="108"/>
  <c r="N89" i="108"/>
  <c r="M89" i="108"/>
  <c r="M153" i="108"/>
  <c r="N153" i="108"/>
  <c r="O153" i="108"/>
  <c r="P153" i="108"/>
  <c r="L153" i="108"/>
  <c r="H153" i="108"/>
  <c r="H45" i="108"/>
  <c r="P45" i="108"/>
  <c r="M45" i="108"/>
  <c r="O45" i="108"/>
  <c r="N45" i="108"/>
  <c r="L45" i="108"/>
  <c r="BV301" i="92"/>
  <c r="BX301" i="92" s="1"/>
  <c r="I301" i="108" s="1"/>
  <c r="D301" i="108"/>
  <c r="BV198" i="92"/>
  <c r="BX198" i="92" s="1"/>
  <c r="I198" i="108" s="1"/>
  <c r="D198" i="108"/>
  <c r="BV18" i="92"/>
  <c r="BX18" i="92" s="1"/>
  <c r="I18" i="108" s="1"/>
  <c r="D18" i="108"/>
  <c r="BV42" i="92"/>
  <c r="BX42" i="92" s="1"/>
  <c r="I42" i="108" s="1"/>
  <c r="D42" i="108"/>
  <c r="BV43" i="92"/>
  <c r="BX43" i="92" s="1"/>
  <c r="I43" i="108" s="1"/>
  <c r="D43" i="108"/>
  <c r="BV71" i="92"/>
  <c r="BX71" i="92" s="1"/>
  <c r="I71" i="108" s="1"/>
  <c r="D71" i="108"/>
  <c r="BV167" i="92"/>
  <c r="BX167" i="92" s="1"/>
  <c r="I167" i="108" s="1"/>
  <c r="D167" i="108"/>
  <c r="BV244" i="92"/>
  <c r="BX244" i="92" s="1"/>
  <c r="I244" i="108" s="1"/>
  <c r="D244" i="108"/>
  <c r="H269" i="108"/>
  <c r="O269" i="108"/>
  <c r="N269" i="108"/>
  <c r="L269" i="108"/>
  <c r="P269" i="108"/>
  <c r="M269" i="108"/>
  <c r="H402" i="108"/>
  <c r="P402" i="108"/>
  <c r="O402" i="108"/>
  <c r="N402" i="108"/>
  <c r="M402" i="108"/>
  <c r="L402" i="108"/>
  <c r="BV240" i="92"/>
  <c r="BX240" i="92" s="1"/>
  <c r="I240" i="108" s="1"/>
  <c r="D240" i="108"/>
  <c r="M361" i="108"/>
  <c r="O361" i="108"/>
  <c r="L361" i="108"/>
  <c r="P361" i="108"/>
  <c r="N361" i="108"/>
  <c r="H361" i="108"/>
  <c r="BV225" i="92"/>
  <c r="BX225" i="92" s="1"/>
  <c r="I225" i="108" s="1"/>
  <c r="D225" i="108"/>
  <c r="M332" i="108"/>
  <c r="O332" i="108"/>
  <c r="P332" i="108"/>
  <c r="N332" i="108"/>
  <c r="L332" i="108"/>
  <c r="H332" i="108"/>
  <c r="BV145" i="92"/>
  <c r="BX145" i="92" s="1"/>
  <c r="I145" i="108" s="1"/>
  <c r="D145" i="108"/>
  <c r="H250" i="108"/>
  <c r="M250" i="108"/>
  <c r="P250" i="108"/>
  <c r="N250" i="108"/>
  <c r="L250" i="108"/>
  <c r="O250" i="108"/>
  <c r="BV131" i="92"/>
  <c r="BX131" i="92" s="1"/>
  <c r="I131" i="108" s="1"/>
  <c r="D131" i="108"/>
  <c r="H197" i="108"/>
  <c r="O197" i="108"/>
  <c r="M197" i="108"/>
  <c r="L197" i="108"/>
  <c r="P197" i="108"/>
  <c r="N197" i="108"/>
  <c r="BV385" i="92"/>
  <c r="BX385" i="92" s="1"/>
  <c r="I385" i="108" s="1"/>
  <c r="D385" i="108"/>
  <c r="H46" i="108"/>
  <c r="O46" i="108"/>
  <c r="M46" i="108"/>
  <c r="P46" i="108"/>
  <c r="L46" i="108"/>
  <c r="N46" i="108"/>
  <c r="H142" i="108"/>
  <c r="P142" i="108"/>
  <c r="M142" i="108"/>
  <c r="O142" i="108"/>
  <c r="N142" i="108"/>
  <c r="L142" i="108"/>
  <c r="H122" i="108"/>
  <c r="L122" i="108"/>
  <c r="M122" i="108"/>
  <c r="O122" i="108"/>
  <c r="P122" i="108"/>
  <c r="N122" i="108"/>
  <c r="BV61" i="92"/>
  <c r="BX61" i="92" s="1"/>
  <c r="I61" i="108" s="1"/>
  <c r="D61" i="108"/>
  <c r="H338" i="108"/>
  <c r="P338" i="108"/>
  <c r="L338" i="108"/>
  <c r="O338" i="108"/>
  <c r="M338" i="108"/>
  <c r="N338" i="108"/>
  <c r="BV291" i="92"/>
  <c r="BX291" i="92" s="1"/>
  <c r="I291" i="108" s="1"/>
  <c r="D291" i="108"/>
  <c r="BV289" i="92"/>
  <c r="BX289" i="92" s="1"/>
  <c r="I289" i="108" s="1"/>
  <c r="D289" i="108"/>
  <c r="BV376" i="92"/>
  <c r="BX376" i="92" s="1"/>
  <c r="I376" i="108" s="1"/>
  <c r="D376" i="108"/>
  <c r="BV295" i="92"/>
  <c r="BX295" i="92" s="1"/>
  <c r="I295" i="108" s="1"/>
  <c r="D295" i="108"/>
  <c r="BV188" i="92"/>
  <c r="BX188" i="92" s="1"/>
  <c r="I188" i="108" s="1"/>
  <c r="D188" i="108"/>
  <c r="BV320" i="92"/>
  <c r="BX320" i="92" s="1"/>
  <c r="I320" i="108" s="1"/>
  <c r="D320" i="108"/>
  <c r="H155" i="108"/>
  <c r="O155" i="108"/>
  <c r="L155" i="108"/>
  <c r="N155" i="108"/>
  <c r="P155" i="108"/>
  <c r="M155" i="108"/>
  <c r="H177" i="108"/>
  <c r="P177" i="108"/>
  <c r="L177" i="108"/>
  <c r="O177" i="108"/>
  <c r="M177" i="108"/>
  <c r="N177" i="108"/>
  <c r="H339" i="108"/>
  <c r="N339" i="108"/>
  <c r="P339" i="108"/>
  <c r="O339" i="108"/>
  <c r="L339" i="108"/>
  <c r="M339" i="108"/>
  <c r="H284" i="108"/>
  <c r="O284" i="108"/>
  <c r="N284" i="108"/>
  <c r="M284" i="108"/>
  <c r="P284" i="108"/>
  <c r="L284" i="108"/>
  <c r="H48" i="108"/>
  <c r="P48" i="108"/>
  <c r="N48" i="108"/>
  <c r="M48" i="108"/>
  <c r="O48" i="108"/>
  <c r="L48" i="108"/>
  <c r="H419" i="108"/>
  <c r="P419" i="108"/>
  <c r="N419" i="108"/>
  <c r="O419" i="108"/>
  <c r="L419" i="108"/>
  <c r="M419" i="108"/>
  <c r="H119" i="108"/>
  <c r="P119" i="108"/>
  <c r="M119" i="108"/>
  <c r="N119" i="108"/>
  <c r="O119" i="108"/>
  <c r="L119" i="108"/>
  <c r="H266" i="108"/>
  <c r="N266" i="108"/>
  <c r="O266" i="108"/>
  <c r="P266" i="108"/>
  <c r="M266" i="108"/>
  <c r="L266" i="108"/>
  <c r="BV246" i="92"/>
  <c r="BX246" i="92" s="1"/>
  <c r="I246" i="108" s="1"/>
  <c r="D246" i="108"/>
  <c r="BV125" i="92"/>
  <c r="BX125" i="92" s="1"/>
  <c r="I125" i="108" s="1"/>
  <c r="D125" i="108"/>
  <c r="P416" i="108"/>
  <c r="N416" i="108"/>
  <c r="M416" i="108"/>
  <c r="O416" i="108"/>
  <c r="L416" i="108"/>
  <c r="H416" i="108"/>
  <c r="P36" i="108"/>
  <c r="L36" i="108"/>
  <c r="O36" i="108"/>
  <c r="N36" i="108"/>
  <c r="M36" i="108"/>
  <c r="H36" i="108"/>
  <c r="BV150" i="92"/>
  <c r="BX150" i="92" s="1"/>
  <c r="I150" i="108" s="1"/>
  <c r="D150" i="108"/>
  <c r="H270" i="108"/>
  <c r="O270" i="108"/>
  <c r="N270" i="108"/>
  <c r="P270" i="108"/>
  <c r="M270" i="108"/>
  <c r="L270" i="108"/>
  <c r="BV318" i="92"/>
  <c r="BX318" i="92" s="1"/>
  <c r="I318" i="108" s="1"/>
  <c r="D318" i="108"/>
  <c r="H203" i="108"/>
  <c r="N203" i="108"/>
  <c r="P203" i="108"/>
  <c r="M203" i="108"/>
  <c r="O203" i="108"/>
  <c r="L203" i="108"/>
  <c r="BV297" i="92"/>
  <c r="BX297" i="92" s="1"/>
  <c r="I297" i="108" s="1"/>
  <c r="D297" i="108"/>
  <c r="H183" i="108"/>
  <c r="N183" i="108"/>
  <c r="L183" i="108"/>
  <c r="P183" i="108"/>
  <c r="M183" i="108"/>
  <c r="O183" i="108"/>
  <c r="H308" i="108"/>
  <c r="O308" i="108"/>
  <c r="M308" i="108"/>
  <c r="L308" i="108"/>
  <c r="P308" i="108"/>
  <c r="N308" i="108"/>
  <c r="BV380" i="92"/>
  <c r="BX380" i="92" s="1"/>
  <c r="I380" i="108" s="1"/>
  <c r="D380" i="108"/>
  <c r="BV159" i="92"/>
  <c r="BX159" i="92" s="1"/>
  <c r="I159" i="108" s="1"/>
  <c r="D159" i="108"/>
  <c r="H65" i="108"/>
  <c r="N65" i="108"/>
  <c r="M65" i="108"/>
  <c r="O65" i="108"/>
  <c r="L65" i="108"/>
  <c r="P65" i="108"/>
  <c r="H321" i="108"/>
  <c r="P321" i="108"/>
  <c r="O321" i="108"/>
  <c r="M321" i="108"/>
  <c r="L321" i="108"/>
  <c r="N321" i="108"/>
  <c r="H94" i="108"/>
  <c r="P94" i="108"/>
  <c r="O94" i="108"/>
  <c r="M94" i="108"/>
  <c r="L94" i="108"/>
  <c r="N94" i="108"/>
  <c r="BV312" i="92"/>
  <c r="BX312" i="92" s="1"/>
  <c r="I312" i="108" s="1"/>
  <c r="D312" i="108"/>
  <c r="BV218" i="92"/>
  <c r="BX218" i="92" s="1"/>
  <c r="I218" i="108" s="1"/>
  <c r="D218" i="108"/>
  <c r="H160" i="108"/>
  <c r="R160" i="108" s="1" a="1"/>
  <c r="R160" i="108" s="1"/>
  <c r="N160" i="108"/>
  <c r="L160" i="108"/>
  <c r="O160" i="108"/>
  <c r="M160" i="108"/>
  <c r="P160" i="108"/>
  <c r="M191" i="108"/>
  <c r="O191" i="108"/>
  <c r="N191" i="108"/>
  <c r="P191" i="108"/>
  <c r="L191" i="108"/>
  <c r="H191" i="108"/>
  <c r="BV232" i="92"/>
  <c r="BX232" i="92" s="1"/>
  <c r="I232" i="108" s="1"/>
  <c r="D232" i="108"/>
  <c r="H149" i="108"/>
  <c r="L149" i="108"/>
  <c r="P149" i="108"/>
  <c r="O149" i="108"/>
  <c r="N149" i="108"/>
  <c r="M149" i="108"/>
  <c r="H212" i="108"/>
  <c r="M212" i="108"/>
  <c r="N212" i="108"/>
  <c r="O212" i="108"/>
  <c r="L212" i="108"/>
  <c r="P212" i="108"/>
  <c r="BV370" i="92"/>
  <c r="BX370" i="92" s="1"/>
  <c r="I370" i="108" s="1"/>
  <c r="D370" i="108"/>
  <c r="H68" i="108"/>
  <c r="M68" i="108"/>
  <c r="O68" i="108"/>
  <c r="L68" i="108"/>
  <c r="P68" i="108"/>
  <c r="N68" i="108"/>
  <c r="H109" i="108"/>
  <c r="M109" i="108"/>
  <c r="L109" i="108"/>
  <c r="N109" i="108"/>
  <c r="P109" i="108"/>
  <c r="O109" i="108"/>
  <c r="H340" i="108"/>
  <c r="L340" i="108"/>
  <c r="P340" i="108"/>
  <c r="M340" i="108"/>
  <c r="N340" i="108"/>
  <c r="O340" i="108"/>
  <c r="N31" i="108"/>
  <c r="P31" i="108"/>
  <c r="L31" i="108"/>
  <c r="M31" i="108"/>
  <c r="O31" i="108"/>
  <c r="H31" i="108"/>
  <c r="H299" i="108"/>
  <c r="P299" i="108"/>
  <c r="L299" i="108"/>
  <c r="M299" i="108"/>
  <c r="O299" i="108"/>
  <c r="N299" i="108"/>
  <c r="H407" i="108"/>
  <c r="M407" i="108"/>
  <c r="L407" i="108"/>
  <c r="N407" i="108"/>
  <c r="P407" i="108"/>
  <c r="O407" i="108"/>
  <c r="H107" i="108"/>
  <c r="M107" i="108"/>
  <c r="L107" i="108"/>
  <c r="N107" i="108"/>
  <c r="P107" i="108"/>
  <c r="O107" i="108"/>
  <c r="H217" i="108"/>
  <c r="L217" i="108"/>
  <c r="P217" i="108"/>
  <c r="O217" i="108"/>
  <c r="N217" i="108"/>
  <c r="M217" i="108"/>
  <c r="BV306" i="92"/>
  <c r="BX306" i="92" s="1"/>
  <c r="I306" i="108" s="1"/>
  <c r="D306" i="108"/>
  <c r="BV169" i="92"/>
  <c r="BX169" i="92" s="1"/>
  <c r="I169" i="108" s="1"/>
  <c r="D169" i="108"/>
  <c r="M196" i="108"/>
  <c r="O196" i="108"/>
  <c r="L196" i="108"/>
  <c r="P196" i="108"/>
  <c r="N196" i="108"/>
  <c r="H196" i="108"/>
  <c r="H366" i="108"/>
  <c r="M366" i="108"/>
  <c r="L366" i="108"/>
  <c r="P366" i="108"/>
  <c r="O366" i="108"/>
  <c r="N366" i="108"/>
  <c r="H403" i="108"/>
  <c r="M403" i="108"/>
  <c r="O403" i="108"/>
  <c r="L403" i="108"/>
  <c r="P403" i="108"/>
  <c r="N403" i="108"/>
  <c r="BV294" i="92"/>
  <c r="BX294" i="92" s="1"/>
  <c r="I294" i="108" s="1"/>
  <c r="D294" i="108"/>
  <c r="L391" i="108"/>
  <c r="M391" i="108"/>
  <c r="N391" i="108"/>
  <c r="P391" i="108"/>
  <c r="O391" i="108"/>
  <c r="H391" i="108"/>
  <c r="BV14" i="92"/>
  <c r="BX14" i="92" s="1"/>
  <c r="I14" i="108" s="1"/>
  <c r="D14" i="108"/>
  <c r="BV100" i="92"/>
  <c r="BX100" i="92" s="1"/>
  <c r="I100" i="108" s="1"/>
  <c r="D100" i="108"/>
  <c r="H260" i="108"/>
  <c r="M260" i="108"/>
  <c r="L260" i="108"/>
  <c r="P260" i="108"/>
  <c r="O260" i="108"/>
  <c r="N260" i="108"/>
  <c r="H102" i="108"/>
  <c r="P102" i="108"/>
  <c r="L102" i="108"/>
  <c r="O102" i="108"/>
  <c r="N102" i="108"/>
  <c r="M102" i="108"/>
  <c r="BV51" i="92"/>
  <c r="BX51" i="92" s="1"/>
  <c r="I51" i="108" s="1"/>
  <c r="D51" i="108"/>
  <c r="BV379" i="92"/>
  <c r="BX379" i="92" s="1"/>
  <c r="I379" i="108" s="1"/>
  <c r="D379" i="108"/>
  <c r="BV394" i="92"/>
  <c r="BX394" i="92" s="1"/>
  <c r="I394" i="108" s="1"/>
  <c r="D394" i="108"/>
  <c r="BV75" i="92"/>
  <c r="BX75" i="92" s="1"/>
  <c r="I75" i="108" s="1"/>
  <c r="D75" i="108"/>
  <c r="BV300" i="92"/>
  <c r="BX300" i="92" s="1"/>
  <c r="I300" i="108" s="1"/>
  <c r="D300" i="108"/>
  <c r="BV365" i="92"/>
  <c r="BX365" i="92" s="1"/>
  <c r="I365" i="108" s="1"/>
  <c r="D365" i="108"/>
  <c r="H422" i="108"/>
  <c r="P422" i="108"/>
  <c r="L422" i="108"/>
  <c r="N422" i="108"/>
  <c r="O422" i="108"/>
  <c r="M422" i="108"/>
  <c r="BV174" i="92"/>
  <c r="BX174" i="92" s="1"/>
  <c r="I174" i="108" s="1"/>
  <c r="D174" i="108"/>
  <c r="H248" i="108"/>
  <c r="R248" i="108" s="1" a="1"/>
  <c r="R248" i="108" s="1"/>
  <c r="N248" i="108"/>
  <c r="O248" i="108"/>
  <c r="L248" i="108"/>
  <c r="M248" i="108"/>
  <c r="P248" i="108"/>
  <c r="BV274" i="92"/>
  <c r="BX274" i="92" s="1"/>
  <c r="I274" i="108" s="1"/>
  <c r="D274" i="108"/>
  <c r="H57" i="108"/>
  <c r="O57" i="108"/>
  <c r="P57" i="108"/>
  <c r="L57" i="108"/>
  <c r="N57" i="108"/>
  <c r="M57" i="108"/>
  <c r="H347" i="108"/>
  <c r="M347" i="108"/>
  <c r="P347" i="108"/>
  <c r="L347" i="108"/>
  <c r="N347" i="108"/>
  <c r="O347" i="108"/>
  <c r="BV279" i="92"/>
  <c r="BX279" i="92" s="1"/>
  <c r="I279" i="108" s="1"/>
  <c r="D279" i="108"/>
  <c r="H62" i="108"/>
  <c r="O62" i="108"/>
  <c r="P62" i="108"/>
  <c r="L62" i="108"/>
  <c r="M62" i="108"/>
  <c r="N62" i="108"/>
  <c r="M140" i="108"/>
  <c r="N140" i="108"/>
  <c r="P140" i="108"/>
  <c r="L140" i="108"/>
  <c r="O140" i="108"/>
  <c r="H140" i="108"/>
  <c r="H182" i="108"/>
  <c r="M182" i="108"/>
  <c r="L182" i="108"/>
  <c r="O182" i="108"/>
  <c r="N182" i="108"/>
  <c r="P182" i="108"/>
  <c r="H47" i="108"/>
  <c r="R47" i="108" s="1" a="1"/>
  <c r="R47" i="108" s="1"/>
  <c r="M47" i="108"/>
  <c r="O47" i="108"/>
  <c r="N47" i="108"/>
  <c r="P47" i="108"/>
  <c r="L47" i="108"/>
  <c r="BV309" i="92"/>
  <c r="BX309" i="92" s="1"/>
  <c r="I309" i="108" s="1"/>
  <c r="D309" i="108"/>
  <c r="H172" i="108"/>
  <c r="P172" i="108"/>
  <c r="M172" i="108"/>
  <c r="N172" i="108"/>
  <c r="O172" i="108"/>
  <c r="L172" i="108"/>
  <c r="H223" i="108"/>
  <c r="P223" i="108"/>
  <c r="O223" i="108"/>
  <c r="M223" i="108"/>
  <c r="N223" i="108"/>
  <c r="L223" i="108"/>
  <c r="H181" i="108"/>
  <c r="P181" i="108"/>
  <c r="M181" i="108"/>
  <c r="N181" i="108"/>
  <c r="O181" i="108"/>
  <c r="L181" i="108"/>
  <c r="H80" i="108"/>
  <c r="N80" i="108"/>
  <c r="O80" i="108"/>
  <c r="M80" i="108"/>
  <c r="L80" i="108"/>
  <c r="P80" i="108"/>
  <c r="BV200" i="92"/>
  <c r="BX200" i="92" s="1"/>
  <c r="I200" i="108" s="1"/>
  <c r="D200" i="108"/>
  <c r="BV166" i="92"/>
  <c r="BX166" i="92" s="1"/>
  <c r="I166" i="108" s="1"/>
  <c r="D166" i="108"/>
  <c r="H76" i="108"/>
  <c r="N76" i="108"/>
  <c r="O76" i="108"/>
  <c r="P76" i="108"/>
  <c r="L76" i="108"/>
  <c r="M76" i="108"/>
  <c r="H228" i="108"/>
  <c r="M228" i="108"/>
  <c r="O228" i="108"/>
  <c r="N228" i="108"/>
  <c r="P228" i="108"/>
  <c r="L228" i="108"/>
  <c r="BV13" i="92"/>
  <c r="BX13" i="92" s="1"/>
  <c r="I13" i="108" s="1"/>
  <c r="D13" i="108"/>
  <c r="BV319" i="92"/>
  <c r="BX319" i="92" s="1"/>
  <c r="I319" i="108" s="1"/>
  <c r="D319" i="108"/>
  <c r="H185" i="108"/>
  <c r="M185" i="108"/>
  <c r="O185" i="108"/>
  <c r="N185" i="108"/>
  <c r="P185" i="108"/>
  <c r="L185" i="108"/>
  <c r="P41" i="108"/>
  <c r="N41" i="108"/>
  <c r="M41" i="108"/>
  <c r="O41" i="108"/>
  <c r="L41" i="108"/>
  <c r="H41" i="108"/>
  <c r="H368" i="108"/>
  <c r="P368" i="108"/>
  <c r="M368" i="108"/>
  <c r="N368" i="108"/>
  <c r="O368" i="108"/>
  <c r="L368" i="108"/>
  <c r="H414" i="108"/>
  <c r="P414" i="108"/>
  <c r="N414" i="108"/>
  <c r="M414" i="108"/>
  <c r="O414" i="108"/>
  <c r="L414" i="108"/>
  <c r="H21" i="108"/>
  <c r="P21" i="108"/>
  <c r="M21" i="108"/>
  <c r="N21" i="108"/>
  <c r="O21" i="108"/>
  <c r="L21" i="108"/>
  <c r="H346" i="108"/>
  <c r="M346" i="108"/>
  <c r="L346" i="108"/>
  <c r="P346" i="108"/>
  <c r="O346" i="108"/>
  <c r="N346" i="108"/>
  <c r="H344" i="108"/>
  <c r="M344" i="108"/>
  <c r="O344" i="108"/>
  <c r="N344" i="108"/>
  <c r="L344" i="108"/>
  <c r="P344" i="108"/>
  <c r="H88" i="108"/>
  <c r="P88" i="108"/>
  <c r="O88" i="108"/>
  <c r="N88" i="108"/>
  <c r="M88" i="108"/>
  <c r="L88" i="108"/>
  <c r="H146" i="108"/>
  <c r="M146" i="108"/>
  <c r="O146" i="108"/>
  <c r="L146" i="108"/>
  <c r="P146" i="108"/>
  <c r="N146" i="108"/>
  <c r="H287" i="108"/>
  <c r="N287" i="108"/>
  <c r="L287" i="108"/>
  <c r="O287" i="108"/>
  <c r="M287" i="108"/>
  <c r="P287" i="108"/>
  <c r="H161" i="108"/>
  <c r="P161" i="108"/>
  <c r="M161" i="108"/>
  <c r="L161" i="108"/>
  <c r="N161" i="108"/>
  <c r="O161" i="108"/>
  <c r="M40" i="108"/>
  <c r="P40" i="108"/>
  <c r="L40" i="108"/>
  <c r="O40" i="108"/>
  <c r="N40" i="108"/>
  <c r="H40" i="108"/>
  <c r="O141" i="108"/>
  <c r="L141" i="108"/>
  <c r="N141" i="108"/>
  <c r="P141" i="108"/>
  <c r="M141" i="108"/>
  <c r="H141" i="108"/>
  <c r="H81" i="108"/>
  <c r="M81" i="108"/>
  <c r="N81" i="108"/>
  <c r="L81" i="108"/>
  <c r="P81" i="108"/>
  <c r="O81" i="108"/>
  <c r="H247" i="108"/>
  <c r="O247" i="108"/>
  <c r="N247" i="108"/>
  <c r="M247" i="108"/>
  <c r="L247" i="108"/>
  <c r="P247" i="108"/>
  <c r="BV34" i="92"/>
  <c r="BX34" i="92" s="1"/>
  <c r="I34" i="108" s="1"/>
  <c r="D34" i="108"/>
  <c r="BV271" i="92"/>
  <c r="BX271" i="92" s="1"/>
  <c r="I271" i="108" s="1"/>
  <c r="D271" i="108"/>
  <c r="H388" i="108"/>
  <c r="O388" i="108"/>
  <c r="P388" i="108"/>
  <c r="N388" i="108"/>
  <c r="M388" i="108"/>
  <c r="L388" i="108"/>
  <c r="BV330" i="92"/>
  <c r="BX330" i="92" s="1"/>
  <c r="I330" i="108" s="1"/>
  <c r="D330" i="108"/>
  <c r="BV132" i="92"/>
  <c r="BX132" i="92" s="1"/>
  <c r="I132" i="108" s="1"/>
  <c r="D132" i="108"/>
  <c r="H37" i="108"/>
  <c r="P37" i="108"/>
  <c r="M37" i="108"/>
  <c r="N37" i="108"/>
  <c r="L37" i="108"/>
  <c r="O37" i="108"/>
  <c r="H288" i="108"/>
  <c r="L288" i="108"/>
  <c r="N288" i="108"/>
  <c r="M288" i="108"/>
  <c r="P288" i="108"/>
  <c r="O288" i="108"/>
  <c r="H264" i="108"/>
  <c r="O264" i="108"/>
  <c r="P264" i="108"/>
  <c r="M264" i="108"/>
  <c r="L264" i="108"/>
  <c r="N264" i="108"/>
  <c r="BV336" i="92"/>
  <c r="BX336" i="92" s="1"/>
  <c r="I336" i="108" s="1"/>
  <c r="D336" i="108"/>
  <c r="H389" i="108"/>
  <c r="N389" i="108"/>
  <c r="O389" i="108"/>
  <c r="M389" i="108"/>
  <c r="L389" i="108"/>
  <c r="P389" i="108"/>
  <c r="BV128" i="92"/>
  <c r="BX128" i="92" s="1"/>
  <c r="I128" i="108" s="1"/>
  <c r="D128" i="108"/>
  <c r="H298" i="108"/>
  <c r="O298" i="108"/>
  <c r="M298" i="108"/>
  <c r="P298" i="108"/>
  <c r="N298" i="108"/>
  <c r="L298" i="108"/>
  <c r="M32" i="108"/>
  <c r="P32" i="108"/>
  <c r="O32" i="108"/>
  <c r="N32" i="108"/>
  <c r="L32" i="108"/>
  <c r="H32" i="108"/>
  <c r="BV158" i="92"/>
  <c r="BX158" i="92" s="1"/>
  <c r="I158" i="108" s="1"/>
  <c r="D158" i="108"/>
  <c r="BV56" i="92"/>
  <c r="BX56" i="92" s="1"/>
  <c r="I56" i="108" s="1"/>
  <c r="D56" i="108"/>
  <c r="BV258" i="92"/>
  <c r="BX258" i="92" s="1"/>
  <c r="I258" i="108" s="1"/>
  <c r="D258" i="108"/>
  <c r="H283" i="108"/>
  <c r="N283" i="108"/>
  <c r="O283" i="108"/>
  <c r="L283" i="108"/>
  <c r="P283" i="108"/>
  <c r="M283" i="108"/>
  <c r="H263" i="108"/>
  <c r="O263" i="108"/>
  <c r="L263" i="108"/>
  <c r="M263" i="108"/>
  <c r="N263" i="108"/>
  <c r="P263" i="108"/>
  <c r="H179" i="108"/>
  <c r="O179" i="108"/>
  <c r="M179" i="108"/>
  <c r="N179" i="108"/>
  <c r="L179" i="108"/>
  <c r="P179" i="108"/>
  <c r="H59" i="108"/>
  <c r="N59" i="108"/>
  <c r="M59" i="108"/>
  <c r="O59" i="108"/>
  <c r="P59" i="108"/>
  <c r="L59" i="108"/>
  <c r="H327" i="108"/>
  <c r="P327" i="108"/>
  <c r="L327" i="108"/>
  <c r="M327" i="108"/>
  <c r="N327" i="108"/>
  <c r="O327" i="108"/>
  <c r="BV121" i="92"/>
  <c r="BX121" i="92" s="1"/>
  <c r="I121" i="108" s="1"/>
  <c r="D121" i="108"/>
  <c r="BV302" i="92"/>
  <c r="BX302" i="92" s="1"/>
  <c r="I302" i="108" s="1"/>
  <c r="D302" i="108"/>
  <c r="H189" i="108"/>
  <c r="N189" i="108"/>
  <c r="L189" i="108"/>
  <c r="M189" i="108"/>
  <c r="P189" i="108"/>
  <c r="O189" i="108"/>
  <c r="H154" i="108"/>
  <c r="M154" i="108"/>
  <c r="P154" i="108"/>
  <c r="L154" i="108"/>
  <c r="N154" i="108"/>
  <c r="O154" i="108"/>
  <c r="BV350" i="92"/>
  <c r="BX350" i="92" s="1"/>
  <c r="I350" i="108" s="1"/>
  <c r="D350" i="108"/>
  <c r="BV195" i="92"/>
  <c r="BX195" i="92" s="1"/>
  <c r="I195" i="108" s="1"/>
  <c r="D195" i="108"/>
  <c r="H227" i="108"/>
  <c r="O227" i="108"/>
  <c r="M227" i="108"/>
  <c r="L227" i="108"/>
  <c r="N227" i="108"/>
  <c r="P227" i="108"/>
  <c r="O91" i="108"/>
  <c r="M91" i="108"/>
  <c r="N91" i="108"/>
  <c r="P91" i="108"/>
  <c r="L91" i="108"/>
  <c r="H91" i="108"/>
  <c r="BV316" i="92"/>
  <c r="BX316" i="92" s="1"/>
  <c r="I316" i="108" s="1"/>
  <c r="D316" i="108"/>
  <c r="BV173" i="92"/>
  <c r="BX173" i="92" s="1"/>
  <c r="I173" i="108" s="1"/>
  <c r="D173" i="108"/>
  <c r="BV106" i="92"/>
  <c r="BX106" i="92" s="1"/>
  <c r="I106" i="108" s="1"/>
  <c r="D106" i="108"/>
  <c r="H83" i="108"/>
  <c r="M83" i="108"/>
  <c r="L83" i="108"/>
  <c r="P83" i="108"/>
  <c r="O83" i="108"/>
  <c r="N83" i="108"/>
  <c r="H214" i="108"/>
  <c r="N214" i="108"/>
  <c r="O214" i="108"/>
  <c r="P214" i="108"/>
  <c r="L214" i="108"/>
  <c r="M214" i="108"/>
  <c r="BV418" i="92"/>
  <c r="BX418" i="92" s="1"/>
  <c r="I418" i="108" s="1"/>
  <c r="D418" i="108"/>
  <c r="L355" i="108"/>
  <c r="O355" i="108"/>
  <c r="N355" i="108"/>
  <c r="P355" i="108"/>
  <c r="M355" i="108"/>
  <c r="H355" i="108"/>
  <c r="BV114" i="92"/>
  <c r="BX114" i="92" s="1"/>
  <c r="I114" i="108" s="1"/>
  <c r="D114" i="108"/>
  <c r="H384" i="108"/>
  <c r="L384" i="108"/>
  <c r="P384" i="108"/>
  <c r="O384" i="108"/>
  <c r="N384" i="108"/>
  <c r="M384" i="108"/>
  <c r="H54" i="108"/>
  <c r="P54" i="108"/>
  <c r="N54" i="108"/>
  <c r="M54" i="108"/>
  <c r="O54" i="108"/>
  <c r="L54" i="108"/>
  <c r="BV285" i="92"/>
  <c r="BX285" i="92" s="1"/>
  <c r="I285" i="108" s="1"/>
  <c r="D285" i="108"/>
  <c r="BV93" i="92"/>
  <c r="BX93" i="92" s="1"/>
  <c r="I93" i="108" s="1"/>
  <c r="D93" i="108"/>
  <c r="BV351" i="92"/>
  <c r="BX351" i="92" s="1"/>
  <c r="I351" i="108" s="1"/>
  <c r="D351" i="108"/>
  <c r="BV364" i="92"/>
  <c r="BX364" i="92" s="1"/>
  <c r="I364" i="108" s="1"/>
  <c r="D364" i="108"/>
  <c r="H44" i="108"/>
  <c r="O44" i="108"/>
  <c r="M44" i="108"/>
  <c r="P44" i="108"/>
  <c r="L44" i="108"/>
  <c r="N44" i="108"/>
  <c r="BV171" i="92"/>
  <c r="BX171" i="92" s="1"/>
  <c r="I171" i="108" s="1"/>
  <c r="D171" i="108"/>
  <c r="BV392" i="92"/>
  <c r="BX392" i="92" s="1"/>
  <c r="I392" i="108" s="1"/>
  <c r="D392" i="108"/>
  <c r="BV245" i="92"/>
  <c r="BX245" i="92" s="1"/>
  <c r="I245" i="108" s="1"/>
  <c r="D245" i="108"/>
  <c r="BV252" i="92"/>
  <c r="BX252" i="92" s="1"/>
  <c r="I252" i="108" s="1"/>
  <c r="D252" i="108"/>
  <c r="O412" i="108"/>
  <c r="M412" i="108"/>
  <c r="N412" i="108"/>
  <c r="P412" i="108"/>
  <c r="L412" i="108"/>
  <c r="H412" i="108"/>
  <c r="H378" i="108"/>
  <c r="P378" i="108"/>
  <c r="M378" i="108"/>
  <c r="O378" i="108"/>
  <c r="N378" i="108"/>
  <c r="L378" i="108"/>
  <c r="L201" i="108"/>
  <c r="N201" i="108"/>
  <c r="O201" i="108"/>
  <c r="M201" i="108"/>
  <c r="P201" i="108"/>
  <c r="H201" i="108"/>
  <c r="H307" i="108"/>
  <c r="L307" i="108"/>
  <c r="N307" i="108"/>
  <c r="P307" i="108"/>
  <c r="O307" i="108"/>
  <c r="M307" i="108"/>
  <c r="H415" i="108"/>
  <c r="P415" i="108"/>
  <c r="L415" i="108"/>
  <c r="O415" i="108"/>
  <c r="N415" i="108"/>
  <c r="M415" i="108"/>
  <c r="H163" i="108"/>
  <c r="N163" i="108"/>
  <c r="P163" i="108"/>
  <c r="M163" i="108"/>
  <c r="L163" i="108"/>
  <c r="O163" i="108"/>
  <c r="H286" i="108"/>
  <c r="P286" i="108"/>
  <c r="L286" i="108"/>
  <c r="O286" i="108"/>
  <c r="N286" i="108"/>
  <c r="M286" i="108"/>
  <c r="H165" i="108"/>
  <c r="O165" i="108"/>
  <c r="M165" i="108"/>
  <c r="N165" i="108"/>
  <c r="L165" i="108"/>
  <c r="P165" i="108"/>
  <c r="H222" i="108"/>
  <c r="L222" i="108"/>
  <c r="N222" i="108"/>
  <c r="M222" i="108"/>
  <c r="P222" i="108"/>
  <c r="O222" i="108"/>
  <c r="H395" i="108"/>
  <c r="P395" i="108"/>
  <c r="O395" i="108"/>
  <c r="N395" i="108"/>
  <c r="L395" i="108"/>
  <c r="M395" i="108"/>
  <c r="H390" i="108"/>
  <c r="P390" i="108"/>
  <c r="N390" i="108"/>
  <c r="L390" i="108"/>
  <c r="O390" i="108"/>
  <c r="M390" i="108"/>
  <c r="H290" i="108"/>
  <c r="M290" i="108"/>
  <c r="O290" i="108"/>
  <c r="L290" i="108"/>
  <c r="N290" i="108"/>
  <c r="P290" i="108"/>
  <c r="H242" i="108"/>
  <c r="N242" i="108"/>
  <c r="P242" i="108"/>
  <c r="L242" i="108"/>
  <c r="O242" i="108"/>
  <c r="M242" i="108"/>
  <c r="N96" i="108"/>
  <c r="M96" i="108"/>
  <c r="O96" i="108"/>
  <c r="L96" i="108"/>
  <c r="P96" i="108"/>
  <c r="H96" i="108"/>
  <c r="H404" i="108"/>
  <c r="M404" i="108"/>
  <c r="P404" i="108"/>
  <c r="N404" i="108"/>
  <c r="L404" i="108"/>
  <c r="O404" i="108"/>
  <c r="BV398" i="92"/>
  <c r="BX398" i="92" s="1"/>
  <c r="I398" i="108" s="1"/>
  <c r="D398" i="108"/>
  <c r="H349" i="108"/>
  <c r="P349" i="108"/>
  <c r="O349" i="108"/>
  <c r="N349" i="108"/>
  <c r="L349" i="108"/>
  <c r="M349" i="108"/>
  <c r="BV249" i="92"/>
  <c r="BX249" i="92" s="1"/>
  <c r="I249" i="108" s="1"/>
  <c r="D249" i="108"/>
  <c r="H129" i="108"/>
  <c r="P129" i="108"/>
  <c r="L129" i="108"/>
  <c r="M129" i="108"/>
  <c r="N129" i="108"/>
  <c r="O129" i="108"/>
  <c r="BV53" i="92"/>
  <c r="BX53" i="92" s="1"/>
  <c r="I53" i="108" s="1"/>
  <c r="D53" i="108"/>
  <c r="N254" i="108"/>
  <c r="L254" i="108"/>
  <c r="O254" i="108"/>
  <c r="P254" i="108"/>
  <c r="M254" i="108"/>
  <c r="H254" i="108"/>
  <c r="BV328" i="92"/>
  <c r="BX328" i="92" s="1"/>
  <c r="I328" i="108" s="1"/>
  <c r="D328" i="108"/>
  <c r="BV175" i="92"/>
  <c r="BX175" i="92" s="1"/>
  <c r="I175" i="108" s="1"/>
  <c r="D175" i="108"/>
  <c r="BV230" i="92"/>
  <c r="BX230" i="92" s="1"/>
  <c r="I230" i="108" s="1"/>
  <c r="D230" i="108"/>
  <c r="H79" i="108"/>
  <c r="P79" i="108"/>
  <c r="N79" i="108"/>
  <c r="M79" i="108"/>
  <c r="O79" i="108"/>
  <c r="L79" i="108"/>
  <c r="H55" i="108"/>
  <c r="R55" i="108" s="1" a="1"/>
  <c r="R55" i="108" s="1"/>
  <c r="M55" i="108"/>
  <c r="N55" i="108"/>
  <c r="L55" i="108"/>
  <c r="O55" i="108"/>
  <c r="P55" i="108"/>
  <c r="BV97" i="92"/>
  <c r="BX97" i="92" s="1"/>
  <c r="I97" i="108" s="1"/>
  <c r="BV155" i="92"/>
  <c r="BX155" i="92" s="1"/>
  <c r="I155" i="108" s="1"/>
  <c r="BV412" i="92"/>
  <c r="BX412" i="92" s="1"/>
  <c r="I412" i="108" s="1"/>
  <c r="BV354" i="92"/>
  <c r="BX354" i="92" s="1"/>
  <c r="I354" i="108" s="1"/>
  <c r="BV62" i="92"/>
  <c r="BX62" i="92" s="1"/>
  <c r="I62" i="108" s="1"/>
  <c r="BV298" i="92"/>
  <c r="BX298" i="92" s="1"/>
  <c r="I298" i="108" s="1"/>
  <c r="BV419" i="92"/>
  <c r="BX419" i="92" s="1"/>
  <c r="I419" i="108" s="1"/>
  <c r="R419" i="108" s="1" a="1"/>
  <c r="R419" i="108" s="1"/>
  <c r="BV248" i="92"/>
  <c r="BX248" i="92" s="1"/>
  <c r="I248" i="108" s="1"/>
  <c r="BV369" i="92"/>
  <c r="BX369" i="92" s="1"/>
  <c r="I369" i="108" s="1"/>
  <c r="BV79" i="92"/>
  <c r="BX79" i="92" s="1"/>
  <c r="I79" i="108" s="1"/>
  <c r="BV202" i="92"/>
  <c r="BX202" i="92" s="1"/>
  <c r="I202" i="108" s="1"/>
  <c r="BV36" i="92"/>
  <c r="BX36" i="92" s="1"/>
  <c r="I36" i="108" s="1"/>
  <c r="BV264" i="92"/>
  <c r="BX264" i="92" s="1"/>
  <c r="I264" i="108" s="1"/>
  <c r="BV168" i="92"/>
  <c r="BX168" i="92" s="1"/>
  <c r="I168" i="108" s="1"/>
  <c r="BV129" i="92"/>
  <c r="BX129" i="92" s="1"/>
  <c r="I129" i="108" s="1"/>
  <c r="BV339" i="92"/>
  <c r="BX339" i="92" s="1"/>
  <c r="I339" i="108" s="1"/>
  <c r="BV179" i="92"/>
  <c r="BX179" i="92" s="1"/>
  <c r="I179" i="108" s="1"/>
  <c r="BV28" i="92"/>
  <c r="BX28" i="92" s="1"/>
  <c r="I28" i="108" s="1"/>
  <c r="BV182" i="92"/>
  <c r="BX182" i="92" s="1"/>
  <c r="I182" i="108" s="1"/>
  <c r="BV270" i="92"/>
  <c r="BX270" i="92" s="1"/>
  <c r="I270" i="108" s="1"/>
  <c r="BV403" i="92"/>
  <c r="BX403" i="92" s="1"/>
  <c r="I403" i="108" s="1"/>
  <c r="BV391" i="92"/>
  <c r="BX391" i="92" s="1"/>
  <c r="I391" i="108" s="1"/>
  <c r="BV366" i="92"/>
  <c r="BX366" i="92" s="1"/>
  <c r="I366" i="108" s="1"/>
  <c r="BV254" i="92"/>
  <c r="BX254" i="92" s="1"/>
  <c r="I254" i="108" s="1"/>
  <c r="BV263" i="92"/>
  <c r="BX263" i="92" s="1"/>
  <c r="I263" i="108" s="1"/>
  <c r="BV50" i="92"/>
  <c r="BX50" i="92" s="1"/>
  <c r="I50" i="108" s="1"/>
  <c r="BV288" i="92"/>
  <c r="BX288" i="92" s="1"/>
  <c r="I288" i="108" s="1"/>
  <c r="BV69" i="92"/>
  <c r="BX69" i="92" s="1"/>
  <c r="I69" i="108" s="1"/>
  <c r="BV25" i="92"/>
  <c r="BX25" i="92" s="1"/>
  <c r="I25" i="108" s="1"/>
  <c r="BV251" i="92"/>
  <c r="BX251" i="92" s="1"/>
  <c r="I251" i="108" s="1"/>
  <c r="BV120" i="92"/>
  <c r="BX120" i="92" s="1"/>
  <c r="I120" i="108" s="1"/>
  <c r="BV149" i="92"/>
  <c r="BX149" i="92" s="1"/>
  <c r="I149" i="108" s="1"/>
  <c r="BV37" i="92"/>
  <c r="BX37" i="92" s="1"/>
  <c r="I37" i="108" s="1"/>
  <c r="BV86" i="92"/>
  <c r="BX86" i="92" s="1"/>
  <c r="I86" i="108" s="1"/>
  <c r="BV349" i="92"/>
  <c r="BX349" i="92" s="1"/>
  <c r="I349" i="108" s="1"/>
  <c r="BV373" i="92"/>
  <c r="BX373" i="92" s="1"/>
  <c r="I373" i="108" s="1"/>
  <c r="BV85" i="92"/>
  <c r="BX85" i="92" s="1"/>
  <c r="I85" i="108" s="1"/>
  <c r="BV342" i="92"/>
  <c r="BX342" i="92" s="1"/>
  <c r="I342" i="108" s="1"/>
  <c r="BV414" i="92"/>
  <c r="BX414" i="92" s="1"/>
  <c r="I414" i="108" s="1"/>
  <c r="BV154" i="92"/>
  <c r="BX154" i="92" s="1"/>
  <c r="I154" i="108" s="1"/>
  <c r="BV67" i="92"/>
  <c r="BX67" i="92" s="1"/>
  <c r="I67" i="108" s="1"/>
  <c r="BV47" i="92"/>
  <c r="BX47" i="92" s="1"/>
  <c r="I47" i="108" s="1"/>
  <c r="BV207" i="92"/>
  <c r="BX207" i="92" s="1"/>
  <c r="I207" i="108" s="1"/>
  <c r="BV94" i="92"/>
  <c r="BX94" i="92" s="1"/>
  <c r="I94" i="108" s="1"/>
  <c r="BV90" i="92"/>
  <c r="BX90" i="92" s="1"/>
  <c r="I90" i="108" s="1"/>
  <c r="BV196" i="92"/>
  <c r="BX196" i="92" s="1"/>
  <c r="I196" i="108" s="1"/>
  <c r="BV241" i="92"/>
  <c r="BX241" i="92" s="1"/>
  <c r="I241" i="108" s="1"/>
  <c r="BV358" i="92"/>
  <c r="BX358" i="92" s="1"/>
  <c r="I358" i="108" s="1"/>
  <c r="BV172" i="92"/>
  <c r="BX172" i="92" s="1"/>
  <c r="I172" i="108" s="1"/>
  <c r="R172" i="108" s="1" a="1"/>
  <c r="R172" i="108" s="1"/>
  <c r="BV223" i="92"/>
  <c r="BX223" i="92" s="1"/>
  <c r="I223" i="108" s="1"/>
  <c r="BV388" i="92"/>
  <c r="BX388" i="92" s="1"/>
  <c r="I388" i="108" s="1"/>
  <c r="BV10" i="92"/>
  <c r="BX10" i="92" s="1"/>
  <c r="I10" i="108" s="1"/>
  <c r="BV126" i="92"/>
  <c r="BX126" i="92" s="1"/>
  <c r="I126" i="108" s="1"/>
  <c r="BV45" i="92"/>
  <c r="BX45" i="92" s="1"/>
  <c r="I45" i="108" s="1"/>
  <c r="BV338" i="92"/>
  <c r="BX338" i="92" s="1"/>
  <c r="I338" i="108" s="1"/>
  <c r="BV48" i="92"/>
  <c r="BX48" i="92" s="1"/>
  <c r="I48" i="108" s="1"/>
  <c r="BV307" i="92"/>
  <c r="BX307" i="92" s="1"/>
  <c r="I307" i="108" s="1"/>
  <c r="R35" i="108" a="1"/>
  <c r="R35" i="108" s="1"/>
  <c r="BV387" i="92"/>
  <c r="BX387" i="92" s="1"/>
  <c r="I387" i="108" s="1"/>
  <c r="BV269" i="92"/>
  <c r="BX269" i="92" s="1"/>
  <c r="I269" i="108" s="1"/>
  <c r="BV368" i="92"/>
  <c r="BX368" i="92" s="1"/>
  <c r="I368" i="108" s="1"/>
  <c r="BV253" i="92"/>
  <c r="BX253" i="92" s="1"/>
  <c r="I253" i="108" s="1"/>
  <c r="BV243" i="92"/>
  <c r="BX243" i="92" s="1"/>
  <c r="I243" i="108" s="1"/>
  <c r="BV161" i="92"/>
  <c r="BX161" i="92" s="1"/>
  <c r="I161" i="108" s="1"/>
  <c r="BV304" i="92"/>
  <c r="BX304" i="92" s="1"/>
  <c r="I304" i="108" s="1"/>
  <c r="BV177" i="92"/>
  <c r="BX177" i="92" s="1"/>
  <c r="I177" i="108" s="1"/>
  <c r="BV24" i="92"/>
  <c r="BX24" i="92" s="1"/>
  <c r="I24" i="108" s="1"/>
  <c r="BV96" i="92"/>
  <c r="BX96" i="92" s="1"/>
  <c r="I96" i="108" s="1"/>
  <c r="BV315" i="92"/>
  <c r="BX315" i="92" s="1"/>
  <c r="I315" i="108" s="1"/>
  <c r="BV19" i="92"/>
  <c r="BX19" i="92" s="1"/>
  <c r="I19" i="108" s="1"/>
  <c r="BV58" i="92"/>
  <c r="BX58" i="92" s="1"/>
  <c r="I58" i="108" s="1"/>
  <c r="BV221" i="92"/>
  <c r="BX221" i="92" s="1"/>
  <c r="I221" i="108" s="1"/>
  <c r="BV378" i="92"/>
  <c r="BX378" i="92" s="1"/>
  <c r="I378" i="108" s="1"/>
  <c r="BV275" i="92"/>
  <c r="BX275" i="92" s="1"/>
  <c r="I275" i="108" s="1"/>
  <c r="BV181" i="92"/>
  <c r="BX181" i="92" s="1"/>
  <c r="I181" i="108" s="1"/>
  <c r="BV268" i="92"/>
  <c r="BX268" i="92" s="1"/>
  <c r="I268" i="108" s="1"/>
  <c r="BV404" i="92"/>
  <c r="BX404" i="92" s="1"/>
  <c r="I404" i="108" s="1"/>
  <c r="BV44" i="92"/>
  <c r="BX44" i="92" s="1"/>
  <c r="I44" i="108" s="1"/>
  <c r="BV201" i="92"/>
  <c r="BX201" i="92" s="1"/>
  <c r="I201" i="108" s="1"/>
  <c r="BV357" i="92"/>
  <c r="BX357" i="92" s="1"/>
  <c r="I357" i="108" s="1"/>
  <c r="BV176" i="92"/>
  <c r="BX176" i="92" s="1"/>
  <c r="I176" i="108" s="1"/>
  <c r="BV352" i="92"/>
  <c r="BX352" i="92" s="1"/>
  <c r="I352" i="108" s="1"/>
  <c r="R147" i="108" a="1"/>
  <c r="R147" i="108" s="1"/>
  <c r="R272" i="108" a="1"/>
  <c r="R272" i="108" s="1"/>
  <c r="BV59" i="92"/>
  <c r="BX59" i="92" s="1"/>
  <c r="I59" i="108" s="1"/>
  <c r="BV396" i="92"/>
  <c r="BX396" i="92" s="1"/>
  <c r="I396" i="108" s="1"/>
  <c r="BV17" i="92"/>
  <c r="BX17" i="92" s="1"/>
  <c r="I17" i="108" s="1"/>
  <c r="BV402" i="92"/>
  <c r="BX402" i="92" s="1"/>
  <c r="I402" i="108" s="1"/>
  <c r="BV383" i="92"/>
  <c r="BX383" i="92" s="1"/>
  <c r="I383" i="108" s="1"/>
  <c r="BV81" i="92"/>
  <c r="BX81" i="92" s="1"/>
  <c r="I81" i="108" s="1"/>
  <c r="BV390" i="92"/>
  <c r="BX390" i="92" s="1"/>
  <c r="I390" i="108" s="1"/>
  <c r="BV224" i="92"/>
  <c r="BX224" i="92" s="1"/>
  <c r="I224" i="108" s="1"/>
  <c r="BV217" i="92"/>
  <c r="BX217" i="92" s="1"/>
  <c r="I217" i="108" s="1"/>
  <c r="R187" i="108" a="1"/>
  <c r="R187" i="108" s="1"/>
  <c r="BV189" i="92"/>
  <c r="BX189" i="92" s="1"/>
  <c r="I189" i="108" s="1"/>
  <c r="R111" i="108" a="1"/>
  <c r="R111" i="108" s="1"/>
  <c r="R239" i="108" a="1"/>
  <c r="R239" i="108" s="1"/>
  <c r="BV360" i="92"/>
  <c r="BX360" i="92" s="1"/>
  <c r="I360" i="108" s="1"/>
  <c r="BV32" i="92"/>
  <c r="BX32" i="92" s="1"/>
  <c r="I32" i="108" s="1"/>
  <c r="R359" i="108" a="1"/>
  <c r="R359" i="108" s="1"/>
  <c r="BV422" i="92"/>
  <c r="BX422" i="92" s="1"/>
  <c r="I422" i="108" s="1"/>
  <c r="BV266" i="92"/>
  <c r="BX266" i="92" s="1"/>
  <c r="I266" i="108" s="1"/>
  <c r="BV194" i="92"/>
  <c r="BX194" i="92" s="1"/>
  <c r="I194" i="108" s="1"/>
  <c r="BV382" i="92"/>
  <c r="BX382" i="92" s="1"/>
  <c r="I382" i="108" s="1"/>
  <c r="BV317" i="92"/>
  <c r="BX317" i="92" s="1"/>
  <c r="I317" i="108" s="1"/>
  <c r="BV344" i="92"/>
  <c r="BX344" i="92" s="1"/>
  <c r="I344" i="108" s="1"/>
  <c r="BV57" i="92"/>
  <c r="BX57" i="92" s="1"/>
  <c r="I57" i="108" s="1"/>
  <c r="BV163" i="92"/>
  <c r="BX163" i="92" s="1"/>
  <c r="I163" i="108" s="1"/>
  <c r="BV259" i="92"/>
  <c r="BX259" i="92" s="1"/>
  <c r="I259" i="108" s="1"/>
  <c r="R231" i="108" a="1"/>
  <c r="R231" i="108" s="1"/>
  <c r="BV91" i="92"/>
  <c r="BX91" i="92" s="1"/>
  <c r="I91" i="108" s="1"/>
  <c r="BV340" i="92"/>
  <c r="BX340" i="92" s="1"/>
  <c r="I340" i="108" s="1"/>
  <c r="BV140" i="92"/>
  <c r="BX140" i="92" s="1"/>
  <c r="I140" i="108" s="1"/>
  <c r="BV141" i="92"/>
  <c r="BX141" i="92" s="1"/>
  <c r="I141" i="108" s="1"/>
  <c r="BV228" i="92"/>
  <c r="BX228" i="92" s="1"/>
  <c r="I228" i="108" s="1"/>
  <c r="BV122" i="92"/>
  <c r="BX122" i="92" s="1"/>
  <c r="I122" i="108" s="1"/>
  <c r="BV337" i="92"/>
  <c r="BX337" i="92" s="1"/>
  <c r="I337" i="108" s="1"/>
  <c r="BV142" i="92"/>
  <c r="BX142" i="92" s="1"/>
  <c r="I142" i="108" s="1"/>
  <c r="BV107" i="92"/>
  <c r="BX107" i="92" s="1"/>
  <c r="I107" i="108" s="1"/>
  <c r="BV331" i="92"/>
  <c r="BX331" i="92" s="1"/>
  <c r="I331" i="108" s="1"/>
  <c r="BV41" i="92"/>
  <c r="BX41" i="92" s="1"/>
  <c r="I41" i="108" s="1"/>
  <c r="BV183" i="92"/>
  <c r="BX183" i="92" s="1"/>
  <c r="I183" i="108" s="1"/>
  <c r="BV115" i="92"/>
  <c r="BX115" i="92" s="1"/>
  <c r="I115" i="108" s="1"/>
  <c r="BV165" i="92"/>
  <c r="BX165" i="92" s="1"/>
  <c r="I165" i="108" s="1"/>
  <c r="R219" i="108" a="1"/>
  <c r="R219" i="108" s="1"/>
  <c r="BV296" i="92"/>
  <c r="BX296" i="92" s="1"/>
  <c r="I296" i="108" s="1"/>
  <c r="BV355" i="92"/>
  <c r="BX355" i="92" s="1"/>
  <c r="I355" i="108" s="1"/>
  <c r="BV191" i="92"/>
  <c r="BX191" i="92" s="1"/>
  <c r="I191" i="108" s="1"/>
  <c r="BV277" i="92"/>
  <c r="BX277" i="92" s="1"/>
  <c r="I277" i="108" s="1"/>
  <c r="BV233" i="92"/>
  <c r="BX233" i="92" s="1"/>
  <c r="I233" i="108" s="1"/>
  <c r="BV209" i="92"/>
  <c r="BX209" i="92" s="1"/>
  <c r="I209" i="108" s="1"/>
  <c r="BV146" i="92"/>
  <c r="BX146" i="92" s="1"/>
  <c r="I146" i="108" s="1"/>
  <c r="BV227" i="92"/>
  <c r="BX227" i="92" s="1"/>
  <c r="I227" i="108" s="1"/>
  <c r="BV290" i="92"/>
  <c r="BX290" i="92" s="1"/>
  <c r="I290" i="108" s="1"/>
  <c r="BV393" i="92"/>
  <c r="BX393" i="92" s="1"/>
  <c r="I393" i="108" s="1"/>
  <c r="BV109" i="92"/>
  <c r="BX109" i="92" s="1"/>
  <c r="I109" i="108" s="1"/>
  <c r="BV205" i="92"/>
  <c r="BX205" i="92" s="1"/>
  <c r="I205" i="108" s="1"/>
  <c r="BV46" i="92"/>
  <c r="BX46" i="92" s="1"/>
  <c r="I46" i="108" s="1"/>
  <c r="BV204" i="92"/>
  <c r="BX204" i="92" s="1"/>
  <c r="I204" i="108" s="1"/>
  <c r="BV329" i="92"/>
  <c r="BX329" i="92" s="1"/>
  <c r="I329" i="108" s="1"/>
  <c r="BV117" i="92"/>
  <c r="BX117" i="92" s="1"/>
  <c r="I117" i="108" s="1"/>
  <c r="BV72" i="92"/>
  <c r="BX72" i="92" s="1"/>
  <c r="I72" i="108" s="1"/>
  <c r="BV222" i="92"/>
  <c r="BX222" i="92" s="1"/>
  <c r="I222" i="108" s="1"/>
  <c r="BV265" i="92"/>
  <c r="BX265" i="92" s="1"/>
  <c r="I265" i="108" s="1"/>
  <c r="BV60" i="92"/>
  <c r="BX60" i="92" s="1"/>
  <c r="I60" i="108" s="1"/>
  <c r="BV341" i="92"/>
  <c r="BX341" i="92" s="1"/>
  <c r="I341" i="108" s="1"/>
  <c r="BV104" i="92"/>
  <c r="BX104" i="92" s="1"/>
  <c r="I104" i="108" s="1"/>
  <c r="BV156" i="92"/>
  <c r="BX156" i="92" s="1"/>
  <c r="I156" i="108" s="1"/>
  <c r="BV321" i="92"/>
  <c r="BX321" i="92" s="1"/>
  <c r="I321" i="108" s="1"/>
  <c r="BV284" i="92"/>
  <c r="BX284" i="92" s="1"/>
  <c r="I284" i="108" s="1"/>
  <c r="BV88" i="92"/>
  <c r="BX88" i="92" s="1"/>
  <c r="I88" i="108" s="1"/>
  <c r="BV15" i="92"/>
  <c r="BX15" i="92" s="1"/>
  <c r="I15" i="108" s="1"/>
  <c r="BV226" i="92"/>
  <c r="BX226" i="92" s="1"/>
  <c r="I226" i="108" s="1"/>
  <c r="BV332" i="92"/>
  <c r="BX332" i="92" s="1"/>
  <c r="I332" i="108" s="1"/>
  <c r="BV286" i="92"/>
  <c r="BX286" i="92" s="1"/>
  <c r="I286" i="108" s="1"/>
  <c r="BV99" i="92"/>
  <c r="BX99" i="92" s="1"/>
  <c r="I99" i="108" s="1"/>
  <c r="BV322" i="92"/>
  <c r="BX322" i="92" s="1"/>
  <c r="I322" i="108" s="1"/>
  <c r="BV278" i="92"/>
  <c r="BX278" i="92" s="1"/>
  <c r="I278" i="108" s="1"/>
  <c r="BV346" i="92"/>
  <c r="BX346" i="92" s="1"/>
  <c r="I346" i="108" s="1"/>
  <c r="BV112" i="92"/>
  <c r="BX112" i="92" s="1"/>
  <c r="I112" i="108" s="1"/>
  <c r="BV208" i="92"/>
  <c r="BX208" i="92" s="1"/>
  <c r="I208" i="108" s="1"/>
  <c r="BV206" i="92"/>
  <c r="BX206" i="92" s="1"/>
  <c r="I206" i="108" s="1"/>
  <c r="BV21" i="92"/>
  <c r="BX21" i="92" s="1"/>
  <c r="I21" i="108" s="1"/>
  <c r="BV23" i="92"/>
  <c r="BX23" i="92" s="1"/>
  <c r="I23" i="108" s="1"/>
  <c r="BV26" i="92"/>
  <c r="BX26" i="92" s="1"/>
  <c r="I26" i="108" s="1"/>
  <c r="BV16" i="92"/>
  <c r="BX16" i="92" s="1"/>
  <c r="I16" i="108" s="1"/>
  <c r="BV323" i="92"/>
  <c r="BX323" i="92" s="1"/>
  <c r="I323" i="108" s="1"/>
  <c r="BV31" i="92"/>
  <c r="BX31" i="92" s="1"/>
  <c r="I31" i="108" s="1"/>
  <c r="BV313" i="92"/>
  <c r="BX313" i="92" s="1"/>
  <c r="I313" i="108" s="1"/>
  <c r="R178" i="108" a="1"/>
  <c r="R178" i="108" s="1"/>
  <c r="BV257" i="92"/>
  <c r="BX257" i="92" s="1"/>
  <c r="I257" i="108" s="1"/>
  <c r="BV362" i="92"/>
  <c r="BX362" i="92" s="1"/>
  <c r="I362" i="108" s="1"/>
  <c r="BV374" i="92"/>
  <c r="BX374" i="92" s="1"/>
  <c r="I374" i="108" s="1"/>
  <c r="BV80" i="92"/>
  <c r="BX80" i="92" s="1"/>
  <c r="I80" i="108" s="1"/>
  <c r="R373" i="108" a="1"/>
  <c r="R373" i="108" s="1"/>
  <c r="BV334" i="92"/>
  <c r="BX334" i="92" s="1"/>
  <c r="I334" i="108" s="1"/>
  <c r="BV89" i="92"/>
  <c r="BX89" i="92" s="1"/>
  <c r="I89" i="108" s="1"/>
  <c r="BV119" i="92"/>
  <c r="BX119" i="92" s="1"/>
  <c r="I119" i="108" s="1"/>
  <c r="BV203" i="92"/>
  <c r="BX203" i="92" s="1"/>
  <c r="I203" i="108" s="1"/>
  <c r="BV395" i="92"/>
  <c r="BX395" i="92" s="1"/>
  <c r="I395" i="108" s="1"/>
  <c r="BV76" i="92"/>
  <c r="BX76" i="92" s="1"/>
  <c r="I76" i="108" s="1"/>
  <c r="BV39" i="92"/>
  <c r="BX39" i="92" s="1"/>
  <c r="I39" i="108" s="1"/>
  <c r="BV372" i="92"/>
  <c r="BX372" i="92" s="1"/>
  <c r="I372" i="108" s="1"/>
  <c r="BV250" i="92"/>
  <c r="BX250" i="92" s="1"/>
  <c r="I250" i="108" s="1"/>
  <c r="BV361" i="92"/>
  <c r="BX361" i="92" s="1"/>
  <c r="I361" i="108" s="1"/>
  <c r="BV416" i="92"/>
  <c r="BX416" i="92" s="1"/>
  <c r="I416" i="108" s="1"/>
  <c r="BV308" i="92"/>
  <c r="BX308" i="92" s="1"/>
  <c r="I308" i="108" s="1"/>
  <c r="BV283" i="92"/>
  <c r="BX283" i="92" s="1"/>
  <c r="I283" i="108" s="1"/>
  <c r="BV65" i="92"/>
  <c r="BX65" i="92" s="1"/>
  <c r="I65" i="108" s="1"/>
  <c r="BV185" i="92"/>
  <c r="BX185" i="92" s="1"/>
  <c r="I185" i="108" s="1"/>
  <c r="BV415" i="92"/>
  <c r="BX415" i="92" s="1"/>
  <c r="I415" i="108" s="1"/>
  <c r="BV371" i="92"/>
  <c r="BX371" i="92" s="1"/>
  <c r="I371" i="108" s="1"/>
  <c r="BV299" i="92"/>
  <c r="BX299" i="92" s="1"/>
  <c r="I299" i="108" s="1"/>
  <c r="BV68" i="92"/>
  <c r="BX68" i="92" s="1"/>
  <c r="I68" i="108" s="1"/>
  <c r="BV199" i="92"/>
  <c r="BX199" i="92" s="1"/>
  <c r="I199" i="108" s="1"/>
  <c r="BV118" i="92"/>
  <c r="BX118" i="92" s="1"/>
  <c r="I118" i="108" s="1"/>
  <c r="BV343" i="92"/>
  <c r="BX343" i="92" s="1"/>
  <c r="I343" i="108" s="1"/>
  <c r="BV63" i="92"/>
  <c r="BX63" i="92" s="1"/>
  <c r="I63" i="108" s="1"/>
  <c r="BV214" i="92"/>
  <c r="BX214" i="92" s="1"/>
  <c r="I214" i="108" s="1"/>
  <c r="BV216" i="92"/>
  <c r="BX216" i="92" s="1"/>
  <c r="I216" i="108" s="1"/>
  <c r="BV87" i="92"/>
  <c r="BX87" i="92" s="1"/>
  <c r="I87" i="108" s="1"/>
  <c r="BV310" i="92"/>
  <c r="BX310" i="92" s="1"/>
  <c r="I310" i="108" s="1"/>
  <c r="BV110" i="92"/>
  <c r="BX110" i="92" s="1"/>
  <c r="I110" i="108" s="1"/>
  <c r="BV347" i="92"/>
  <c r="BX347" i="92" s="1"/>
  <c r="I347" i="108" s="1"/>
  <c r="BV215" i="92"/>
  <c r="BX215" i="92" s="1"/>
  <c r="I215" i="108" s="1"/>
  <c r="BV20" i="92"/>
  <c r="BX20" i="92" s="1"/>
  <c r="I20" i="108" s="1"/>
  <c r="BV78" i="92"/>
  <c r="BX78" i="92" s="1"/>
  <c r="I78" i="108" s="1"/>
  <c r="R405" i="108" a="1"/>
  <c r="R405" i="108" s="1"/>
  <c r="R180" i="108" a="1"/>
  <c r="R180" i="108" s="1"/>
  <c r="BV287" i="92"/>
  <c r="BX287" i="92" s="1"/>
  <c r="I287" i="108" s="1"/>
  <c r="BV197" i="92"/>
  <c r="BX197" i="92" s="1"/>
  <c r="I197" i="108" s="1"/>
  <c r="BV95" i="92"/>
  <c r="BX95" i="92" s="1"/>
  <c r="I95" i="108" s="1"/>
  <c r="BV54" i="92"/>
  <c r="BX54" i="92" s="1"/>
  <c r="I54" i="108" s="1"/>
  <c r="BV127" i="92"/>
  <c r="BX127" i="92" s="1"/>
  <c r="I127" i="108" s="1"/>
  <c r="R49" i="108" a="1"/>
  <c r="R49" i="108" s="1"/>
  <c r="BV420" i="92"/>
  <c r="BX420" i="92" s="1"/>
  <c r="I420" i="108" s="1"/>
  <c r="BV212" i="92"/>
  <c r="BX212" i="92" s="1"/>
  <c r="I212" i="108" s="1"/>
  <c r="BV40" i="92"/>
  <c r="BX40" i="92" s="1"/>
  <c r="I40" i="108" s="1"/>
  <c r="BV242" i="92"/>
  <c r="BX242" i="92" s="1"/>
  <c r="I242" i="108" s="1"/>
  <c r="BV162" i="92"/>
  <c r="BX162" i="92" s="1"/>
  <c r="I162" i="108" s="1"/>
  <c r="BV407" i="92"/>
  <c r="BX407" i="92" s="1"/>
  <c r="I407" i="108" s="1"/>
  <c r="BV102" i="92"/>
  <c r="BX102" i="92" s="1"/>
  <c r="I102" i="108" s="1"/>
  <c r="BV327" i="92"/>
  <c r="BX327" i="92" s="1"/>
  <c r="I327" i="108" s="1"/>
  <c r="BV210" i="92"/>
  <c r="BX210" i="92" s="1"/>
  <c r="I210" i="108" s="1"/>
  <c r="BV247" i="92"/>
  <c r="BX247" i="92" s="1"/>
  <c r="I247" i="108" s="1"/>
  <c r="R157" i="108" a="1"/>
  <c r="R157" i="108" s="1"/>
  <c r="R255" i="108" a="1"/>
  <c r="R255" i="108" s="1"/>
  <c r="BV153" i="92"/>
  <c r="BX153" i="92" s="1"/>
  <c r="I153" i="108" s="1"/>
  <c r="R77" i="108" a="1"/>
  <c r="R77" i="108" s="1"/>
  <c r="R267" i="108" a="1"/>
  <c r="R267" i="108" s="1"/>
  <c r="R220" i="108" a="1"/>
  <c r="R220" i="108" s="1"/>
  <c r="R358" i="108" l="1" a="1"/>
  <c r="R358" i="108" s="1"/>
  <c r="R120" i="108" a="1"/>
  <c r="R120" i="108" s="1"/>
  <c r="R154" i="108" a="1"/>
  <c r="R154" i="108" s="1"/>
  <c r="R149" i="108" a="1"/>
  <c r="R149" i="108" s="1"/>
  <c r="R45" i="108" a="1"/>
  <c r="R45" i="108" s="1"/>
  <c r="R412" i="108" a="1"/>
  <c r="R412" i="108" s="1"/>
  <c r="R179" i="108" a="1"/>
  <c r="R179" i="108" s="1"/>
  <c r="R403" i="108" a="1"/>
  <c r="R403" i="108" s="1"/>
  <c r="BX9" i="92"/>
  <c r="I9" i="108" s="1"/>
  <c r="I4" i="108" s="1"/>
  <c r="H9" i="108"/>
  <c r="R182" i="108" a="1"/>
  <c r="R182" i="108" s="1"/>
  <c r="R254" i="108" a="1"/>
  <c r="R254" i="108" s="1"/>
  <c r="R366" i="108" a="1"/>
  <c r="R366" i="108" s="1"/>
  <c r="R270" i="108" a="1"/>
  <c r="R270" i="108" s="1"/>
  <c r="R196" i="108" a="1"/>
  <c r="R196" i="108" s="1"/>
  <c r="O152" i="108"/>
  <c r="M152" i="108"/>
  <c r="L152" i="108"/>
  <c r="P152" i="108"/>
  <c r="N152" i="108"/>
  <c r="H152" i="108"/>
  <c r="R152" i="108" s="1" a="1"/>
  <c r="R152" i="108" s="1"/>
  <c r="H184" i="108"/>
  <c r="R184" i="108" s="1" a="1"/>
  <c r="R184" i="108" s="1"/>
  <c r="O184" i="108"/>
  <c r="P184" i="108"/>
  <c r="L184" i="108"/>
  <c r="M184" i="108"/>
  <c r="N184" i="108"/>
  <c r="H105" i="108"/>
  <c r="R105" i="108" s="1" a="1"/>
  <c r="R105" i="108" s="1"/>
  <c r="P105" i="108"/>
  <c r="L105" i="108"/>
  <c r="O105" i="108"/>
  <c r="N105" i="108"/>
  <c r="M105" i="108"/>
  <c r="H302" i="108"/>
  <c r="R302" i="108" s="1" a="1"/>
  <c r="R302" i="108" s="1"/>
  <c r="O302" i="108"/>
  <c r="N302" i="108"/>
  <c r="L302" i="108"/>
  <c r="M302" i="108"/>
  <c r="P302" i="108"/>
  <c r="H336" i="108"/>
  <c r="P336" i="108"/>
  <c r="O336" i="108"/>
  <c r="L336" i="108"/>
  <c r="M336" i="108"/>
  <c r="N336" i="108"/>
  <c r="H132" i="108"/>
  <c r="R132" i="108" s="1" a="1"/>
  <c r="R132" i="108" s="1"/>
  <c r="O132" i="108"/>
  <c r="P132" i="108"/>
  <c r="N132" i="108"/>
  <c r="L132" i="108"/>
  <c r="M132" i="108"/>
  <c r="H166" i="108"/>
  <c r="O166" i="108"/>
  <c r="P166" i="108"/>
  <c r="L166" i="108"/>
  <c r="M166" i="108"/>
  <c r="N166" i="108"/>
  <c r="H306" i="108"/>
  <c r="O306" i="108"/>
  <c r="L306" i="108"/>
  <c r="P306" i="108"/>
  <c r="M306" i="108"/>
  <c r="N306" i="108"/>
  <c r="M312" i="108"/>
  <c r="L312" i="108"/>
  <c r="N312" i="108"/>
  <c r="O312" i="108"/>
  <c r="P312" i="108"/>
  <c r="H312" i="108"/>
  <c r="R312" i="108" s="1" a="1"/>
  <c r="R312" i="108" s="1"/>
  <c r="H159" i="108"/>
  <c r="R159" i="108" s="1" a="1"/>
  <c r="R159" i="108" s="1"/>
  <c r="M159" i="108"/>
  <c r="N159" i="108"/>
  <c r="O159" i="108"/>
  <c r="P159" i="108"/>
  <c r="L159" i="108"/>
  <c r="H188" i="108"/>
  <c r="O188" i="108"/>
  <c r="N188" i="108"/>
  <c r="L188" i="108"/>
  <c r="P188" i="108"/>
  <c r="M188" i="108"/>
  <c r="H225" i="108"/>
  <c r="M225" i="108"/>
  <c r="L225" i="108"/>
  <c r="O225" i="108"/>
  <c r="P225" i="108"/>
  <c r="N225" i="108"/>
  <c r="N236" i="108"/>
  <c r="P236" i="108"/>
  <c r="O236" i="108"/>
  <c r="L236" i="108"/>
  <c r="M236" i="108"/>
  <c r="H236" i="108"/>
  <c r="H22" i="108"/>
  <c r="R22" i="108" s="1" a="1"/>
  <c r="R22" i="108" s="1"/>
  <c r="O22" i="108"/>
  <c r="P22" i="108"/>
  <c r="N22" i="108"/>
  <c r="M22" i="108"/>
  <c r="L22" i="108"/>
  <c r="H113" i="108"/>
  <c r="R113" i="108" s="1" a="1"/>
  <c r="R113" i="108" s="1"/>
  <c r="M113" i="108"/>
  <c r="O113" i="108"/>
  <c r="P113" i="108"/>
  <c r="L113" i="108"/>
  <c r="N113" i="108"/>
  <c r="M192" i="108"/>
  <c r="P192" i="108"/>
  <c r="L192" i="108"/>
  <c r="O192" i="108"/>
  <c r="N192" i="108"/>
  <c r="H192" i="108"/>
  <c r="R192" i="108" s="1" a="1"/>
  <c r="R192" i="108" s="1"/>
  <c r="H386" i="108"/>
  <c r="M386" i="108"/>
  <c r="N386" i="108"/>
  <c r="O386" i="108"/>
  <c r="L386" i="108"/>
  <c r="P386" i="108"/>
  <c r="H229" i="108"/>
  <c r="M229" i="108"/>
  <c r="N229" i="108"/>
  <c r="L229" i="108"/>
  <c r="P229" i="108"/>
  <c r="O229" i="108"/>
  <c r="H330" i="108"/>
  <c r="R330" i="108" s="1" a="1"/>
  <c r="R330" i="108" s="1"/>
  <c r="N330" i="108"/>
  <c r="O330" i="108"/>
  <c r="M330" i="108"/>
  <c r="P330" i="108"/>
  <c r="L330" i="108"/>
  <c r="N200" i="108"/>
  <c r="P200" i="108"/>
  <c r="O200" i="108"/>
  <c r="L200" i="108"/>
  <c r="M200" i="108"/>
  <c r="H200" i="108"/>
  <c r="R200" i="108" s="1" a="1"/>
  <c r="R200" i="108" s="1"/>
  <c r="N380" i="108"/>
  <c r="O380" i="108"/>
  <c r="M380" i="108"/>
  <c r="P380" i="108"/>
  <c r="L380" i="108"/>
  <c r="H380" i="108"/>
  <c r="H295" i="108"/>
  <c r="N295" i="108"/>
  <c r="M295" i="108"/>
  <c r="O295" i="108"/>
  <c r="P295" i="108"/>
  <c r="L295" i="108"/>
  <c r="H244" i="108"/>
  <c r="N244" i="108"/>
  <c r="M244" i="108"/>
  <c r="L244" i="108"/>
  <c r="P244" i="108"/>
  <c r="O244" i="108"/>
  <c r="H143" i="108"/>
  <c r="R143" i="108" s="1" a="1"/>
  <c r="R143" i="108" s="1"/>
  <c r="O143" i="108"/>
  <c r="M143" i="108"/>
  <c r="P143" i="108"/>
  <c r="L143" i="108"/>
  <c r="N143" i="108"/>
  <c r="H70" i="108"/>
  <c r="P70" i="108"/>
  <c r="O70" i="108"/>
  <c r="M70" i="108"/>
  <c r="L70" i="108"/>
  <c r="N70" i="108"/>
  <c r="H276" i="108"/>
  <c r="O276" i="108"/>
  <c r="M276" i="108"/>
  <c r="N276" i="108"/>
  <c r="P276" i="108"/>
  <c r="L276" i="108"/>
  <c r="H101" i="108"/>
  <c r="M101" i="108"/>
  <c r="N101" i="108"/>
  <c r="P101" i="108"/>
  <c r="L101" i="108"/>
  <c r="O101" i="108"/>
  <c r="H249" i="108"/>
  <c r="N249" i="108"/>
  <c r="O249" i="108"/>
  <c r="M249" i="108"/>
  <c r="P249" i="108"/>
  <c r="L249" i="108"/>
  <c r="M252" i="108"/>
  <c r="O252" i="108"/>
  <c r="N252" i="108"/>
  <c r="L252" i="108"/>
  <c r="P252" i="108"/>
  <c r="H252" i="108"/>
  <c r="R252" i="108" s="1" a="1"/>
  <c r="R252" i="108" s="1"/>
  <c r="P316" i="108"/>
  <c r="N316" i="108"/>
  <c r="L316" i="108"/>
  <c r="O316" i="108"/>
  <c r="M316" i="108"/>
  <c r="H316" i="108"/>
  <c r="M271" i="108"/>
  <c r="L271" i="108"/>
  <c r="O271" i="108"/>
  <c r="P271" i="108"/>
  <c r="N271" i="108"/>
  <c r="H271" i="108"/>
  <c r="H14" i="108"/>
  <c r="P14" i="108"/>
  <c r="N14" i="108"/>
  <c r="L14" i="108"/>
  <c r="O14" i="108"/>
  <c r="M14" i="108"/>
  <c r="H370" i="108"/>
  <c r="R370" i="108" s="1" a="1"/>
  <c r="R370" i="108" s="1"/>
  <c r="O370" i="108"/>
  <c r="N370" i="108"/>
  <c r="L370" i="108"/>
  <c r="P370" i="108"/>
  <c r="M370" i="108"/>
  <c r="H42" i="108"/>
  <c r="R42" i="108" s="1" a="1"/>
  <c r="R42" i="108" s="1"/>
  <c r="N42" i="108"/>
  <c r="M42" i="108"/>
  <c r="P42" i="108"/>
  <c r="O42" i="108"/>
  <c r="L42" i="108"/>
  <c r="H245" i="108"/>
  <c r="R245" i="108" s="1" a="1"/>
  <c r="R245" i="108" s="1"/>
  <c r="M245" i="108"/>
  <c r="N245" i="108"/>
  <c r="L245" i="108"/>
  <c r="O245" i="108"/>
  <c r="P245" i="108"/>
  <c r="H150" i="108"/>
  <c r="R150" i="108" s="1" a="1"/>
  <c r="R150" i="108" s="1"/>
  <c r="O150" i="108"/>
  <c r="N150" i="108"/>
  <c r="M150" i="108"/>
  <c r="L150" i="108"/>
  <c r="P150" i="108"/>
  <c r="O151" i="108"/>
  <c r="M151" i="108"/>
  <c r="N151" i="108"/>
  <c r="L151" i="108"/>
  <c r="P151" i="108"/>
  <c r="H151" i="108"/>
  <c r="H328" i="108"/>
  <c r="P328" i="108"/>
  <c r="M328" i="108"/>
  <c r="N328" i="108"/>
  <c r="L328" i="108"/>
  <c r="O328" i="108"/>
  <c r="O392" i="108"/>
  <c r="M392" i="108"/>
  <c r="L392" i="108"/>
  <c r="N392" i="108"/>
  <c r="P392" i="108"/>
  <c r="H392" i="108"/>
  <c r="H279" i="108"/>
  <c r="R279" i="108" s="1" a="1"/>
  <c r="R279" i="108" s="1"/>
  <c r="P279" i="108"/>
  <c r="O279" i="108"/>
  <c r="L279" i="108"/>
  <c r="M279" i="108"/>
  <c r="N279" i="108"/>
  <c r="N381" i="108"/>
  <c r="P381" i="108"/>
  <c r="O381" i="108"/>
  <c r="L381" i="108"/>
  <c r="M381" i="108"/>
  <c r="H381" i="108"/>
  <c r="R381" i="108" s="1" a="1"/>
  <c r="R381" i="108" s="1"/>
  <c r="H135" i="108"/>
  <c r="N135" i="108"/>
  <c r="P135" i="108"/>
  <c r="M135" i="108"/>
  <c r="L135" i="108"/>
  <c r="O135" i="108"/>
  <c r="O171" i="108"/>
  <c r="M171" i="108"/>
  <c r="P171" i="108"/>
  <c r="N171" i="108"/>
  <c r="L171" i="108"/>
  <c r="H171" i="108"/>
  <c r="R171" i="108" s="1" a="1"/>
  <c r="R171" i="108" s="1"/>
  <c r="H385" i="108"/>
  <c r="R385" i="108" s="1" a="1"/>
  <c r="R385" i="108" s="1"/>
  <c r="O385" i="108"/>
  <c r="N385" i="108"/>
  <c r="L385" i="108"/>
  <c r="M385" i="108"/>
  <c r="P385" i="108"/>
  <c r="H169" i="108"/>
  <c r="R169" i="108" s="1" a="1"/>
  <c r="R169" i="108" s="1"/>
  <c r="M169" i="108"/>
  <c r="P169" i="108"/>
  <c r="L169" i="108"/>
  <c r="O169" i="108"/>
  <c r="N169" i="108"/>
  <c r="H53" i="108"/>
  <c r="N53" i="108"/>
  <c r="L53" i="108"/>
  <c r="M53" i="108"/>
  <c r="P53" i="108"/>
  <c r="O53" i="108"/>
  <c r="O121" i="108"/>
  <c r="P121" i="108"/>
  <c r="M121" i="108"/>
  <c r="N121" i="108"/>
  <c r="L121" i="108"/>
  <c r="H121" i="108"/>
  <c r="H82" i="108"/>
  <c r="N82" i="108"/>
  <c r="M82" i="108"/>
  <c r="P82" i="108"/>
  <c r="O82" i="108"/>
  <c r="L82" i="108"/>
  <c r="H64" i="108"/>
  <c r="R64" i="108" s="1" a="1"/>
  <c r="R64" i="108" s="1"/>
  <c r="P64" i="108"/>
  <c r="O64" i="108"/>
  <c r="N64" i="108"/>
  <c r="M64" i="108"/>
  <c r="L64" i="108"/>
  <c r="H261" i="108"/>
  <c r="R261" i="108" s="1" a="1"/>
  <c r="R261" i="108" s="1"/>
  <c r="N261" i="108"/>
  <c r="O261" i="108"/>
  <c r="L261" i="108"/>
  <c r="M261" i="108"/>
  <c r="P261" i="108"/>
  <c r="H234" i="108"/>
  <c r="R234" i="108" s="1" a="1"/>
  <c r="R234" i="108" s="1"/>
  <c r="O234" i="108"/>
  <c r="N234" i="108"/>
  <c r="L234" i="108"/>
  <c r="M234" i="108"/>
  <c r="P234" i="108"/>
  <c r="H364" i="108"/>
  <c r="R364" i="108" s="1" a="1"/>
  <c r="R364" i="108" s="1"/>
  <c r="M364" i="108"/>
  <c r="N364" i="108"/>
  <c r="P364" i="108"/>
  <c r="O364" i="108"/>
  <c r="L364" i="108"/>
  <c r="H114" i="108"/>
  <c r="R114" i="108" s="1" a="1"/>
  <c r="R114" i="108" s="1"/>
  <c r="O114" i="108"/>
  <c r="N114" i="108"/>
  <c r="M114" i="108"/>
  <c r="L114" i="108"/>
  <c r="P114" i="108"/>
  <c r="H195" i="108"/>
  <c r="R195" i="108" s="1" a="1"/>
  <c r="R195" i="108" s="1"/>
  <c r="O195" i="108"/>
  <c r="M195" i="108"/>
  <c r="P195" i="108"/>
  <c r="L195" i="108"/>
  <c r="N195" i="108"/>
  <c r="H319" i="108"/>
  <c r="P319" i="108"/>
  <c r="N319" i="108"/>
  <c r="L319" i="108"/>
  <c r="O319" i="108"/>
  <c r="M319" i="108"/>
  <c r="H365" i="108"/>
  <c r="R365" i="108" s="1" a="1"/>
  <c r="R365" i="108" s="1"/>
  <c r="M365" i="108"/>
  <c r="N365" i="108"/>
  <c r="L365" i="108"/>
  <c r="O365" i="108"/>
  <c r="P365" i="108"/>
  <c r="H232" i="108"/>
  <c r="R232" i="108" s="1" a="1"/>
  <c r="R232" i="108" s="1"/>
  <c r="P232" i="108"/>
  <c r="O232" i="108"/>
  <c r="M232" i="108"/>
  <c r="N232" i="108"/>
  <c r="L232" i="108"/>
  <c r="H318" i="108"/>
  <c r="O318" i="108"/>
  <c r="L318" i="108"/>
  <c r="P318" i="108"/>
  <c r="M318" i="108"/>
  <c r="N318" i="108"/>
  <c r="H376" i="108"/>
  <c r="R376" i="108" s="1" a="1"/>
  <c r="R376" i="108" s="1"/>
  <c r="N376" i="108"/>
  <c r="O376" i="108"/>
  <c r="P376" i="108"/>
  <c r="M376" i="108"/>
  <c r="L376" i="108"/>
  <c r="N131" i="108"/>
  <c r="M131" i="108"/>
  <c r="L131" i="108"/>
  <c r="O131" i="108"/>
  <c r="P131" i="108"/>
  <c r="H131" i="108"/>
  <c r="H167" i="108"/>
  <c r="O167" i="108"/>
  <c r="N167" i="108"/>
  <c r="L167" i="108"/>
  <c r="M167" i="108"/>
  <c r="P167" i="108"/>
  <c r="H282" i="108"/>
  <c r="R282" i="108" s="1" a="1"/>
  <c r="R282" i="108" s="1"/>
  <c r="M282" i="108"/>
  <c r="L282" i="108"/>
  <c r="N282" i="108"/>
  <c r="P282" i="108"/>
  <c r="O282" i="108"/>
  <c r="H137" i="108"/>
  <c r="R137" i="108" s="1" a="1"/>
  <c r="R137" i="108" s="1"/>
  <c r="O137" i="108"/>
  <c r="P137" i="108"/>
  <c r="L137" i="108"/>
  <c r="N137" i="108"/>
  <c r="M137" i="108"/>
  <c r="M9" i="108"/>
  <c r="L9" i="108"/>
  <c r="O9" i="108"/>
  <c r="N9" i="108"/>
  <c r="P9" i="108"/>
  <c r="M92" i="108"/>
  <c r="N92" i="108"/>
  <c r="P92" i="108"/>
  <c r="L92" i="108"/>
  <c r="O92" i="108"/>
  <c r="H92" i="108"/>
  <c r="H56" i="108"/>
  <c r="M56" i="108"/>
  <c r="N56" i="108"/>
  <c r="P56" i="108"/>
  <c r="O56" i="108"/>
  <c r="L56" i="108"/>
  <c r="H73" i="108"/>
  <c r="R73" i="108" s="1" a="1"/>
  <c r="R73" i="108" s="1"/>
  <c r="N73" i="108"/>
  <c r="P73" i="108"/>
  <c r="L73" i="108"/>
  <c r="O73" i="108"/>
  <c r="M73" i="108"/>
  <c r="H394" i="108"/>
  <c r="O394" i="108"/>
  <c r="P394" i="108"/>
  <c r="L394" i="108"/>
  <c r="N394" i="108"/>
  <c r="M394" i="108"/>
  <c r="H164" i="108"/>
  <c r="P164" i="108"/>
  <c r="O164" i="108"/>
  <c r="M164" i="108"/>
  <c r="N164" i="108"/>
  <c r="L164" i="108"/>
  <c r="H66" i="108"/>
  <c r="R66" i="108" s="1" a="1"/>
  <c r="R66" i="108" s="1"/>
  <c r="M66" i="108"/>
  <c r="O66" i="108"/>
  <c r="P66" i="108"/>
  <c r="N66" i="108"/>
  <c r="L66" i="108"/>
  <c r="H138" i="108"/>
  <c r="P138" i="108"/>
  <c r="L138" i="108"/>
  <c r="O138" i="108"/>
  <c r="M138" i="108"/>
  <c r="N138" i="108"/>
  <c r="H34" i="108"/>
  <c r="P34" i="108"/>
  <c r="N34" i="108"/>
  <c r="L34" i="108"/>
  <c r="M34" i="108"/>
  <c r="O34" i="108"/>
  <c r="H379" i="108"/>
  <c r="R379" i="108" s="1" a="1"/>
  <c r="R379" i="108" s="1"/>
  <c r="L379" i="108"/>
  <c r="P379" i="108"/>
  <c r="N379" i="108"/>
  <c r="M379" i="108"/>
  <c r="O379" i="108"/>
  <c r="H145" i="108"/>
  <c r="M145" i="108"/>
  <c r="O145" i="108"/>
  <c r="N145" i="108"/>
  <c r="P145" i="108"/>
  <c r="L145" i="108"/>
  <c r="H353" i="108"/>
  <c r="P353" i="108"/>
  <c r="M353" i="108"/>
  <c r="O353" i="108"/>
  <c r="N353" i="108"/>
  <c r="L353" i="108"/>
  <c r="O52" i="108"/>
  <c r="P52" i="108"/>
  <c r="N52" i="108"/>
  <c r="M52" i="108"/>
  <c r="L52" i="108"/>
  <c r="H52" i="108"/>
  <c r="R52" i="108" s="1" a="1"/>
  <c r="R52" i="108" s="1"/>
  <c r="H335" i="108"/>
  <c r="R335" i="108" s="1" a="1"/>
  <c r="R335" i="108" s="1"/>
  <c r="M335" i="108"/>
  <c r="N335" i="108"/>
  <c r="P335" i="108"/>
  <c r="L335" i="108"/>
  <c r="O335" i="108"/>
  <c r="M51" i="108"/>
  <c r="O51" i="108"/>
  <c r="P51" i="108"/>
  <c r="N51" i="108"/>
  <c r="L51" i="108"/>
  <c r="H51" i="108"/>
  <c r="H406" i="108"/>
  <c r="R406" i="108" s="1" a="1"/>
  <c r="R406" i="108" s="1"/>
  <c r="N406" i="108"/>
  <c r="M406" i="108"/>
  <c r="O406" i="108"/>
  <c r="L406" i="108"/>
  <c r="P406" i="108"/>
  <c r="H29" i="108"/>
  <c r="M29" i="108"/>
  <c r="L29" i="108"/>
  <c r="P29" i="108"/>
  <c r="N29" i="108"/>
  <c r="O29" i="108"/>
  <c r="H398" i="108"/>
  <c r="N398" i="108"/>
  <c r="P398" i="108"/>
  <c r="O398" i="108"/>
  <c r="M398" i="108"/>
  <c r="L398" i="108"/>
  <c r="H158" i="108"/>
  <c r="R158" i="108" s="1" a="1"/>
  <c r="R158" i="108" s="1"/>
  <c r="M158" i="108"/>
  <c r="O158" i="108"/>
  <c r="P158" i="108"/>
  <c r="L158" i="108"/>
  <c r="N158" i="108"/>
  <c r="H294" i="108"/>
  <c r="L294" i="108"/>
  <c r="M294" i="108"/>
  <c r="O294" i="108"/>
  <c r="N294" i="108"/>
  <c r="P294" i="108"/>
  <c r="H367" i="108"/>
  <c r="M367" i="108"/>
  <c r="L367" i="108"/>
  <c r="O367" i="108"/>
  <c r="N367" i="108"/>
  <c r="P367" i="108"/>
  <c r="M351" i="108"/>
  <c r="L351" i="108"/>
  <c r="P351" i="108"/>
  <c r="N351" i="108"/>
  <c r="O351" i="108"/>
  <c r="H351" i="108"/>
  <c r="R351" i="108" s="1" a="1"/>
  <c r="R351" i="108" s="1"/>
  <c r="H106" i="108"/>
  <c r="R106" i="108" s="1" a="1"/>
  <c r="R106" i="108" s="1"/>
  <c r="M106" i="108"/>
  <c r="L106" i="108"/>
  <c r="O106" i="108"/>
  <c r="N106" i="108"/>
  <c r="P106" i="108"/>
  <c r="H350" i="108"/>
  <c r="L350" i="108"/>
  <c r="M350" i="108"/>
  <c r="P350" i="108"/>
  <c r="O350" i="108"/>
  <c r="N350" i="108"/>
  <c r="H13" i="108"/>
  <c r="M13" i="108"/>
  <c r="P13" i="108"/>
  <c r="O13" i="108"/>
  <c r="N13" i="108"/>
  <c r="L13" i="108"/>
  <c r="P300" i="108"/>
  <c r="O300" i="108"/>
  <c r="L300" i="108"/>
  <c r="N300" i="108"/>
  <c r="M300" i="108"/>
  <c r="H300" i="108"/>
  <c r="H125" i="108"/>
  <c r="R125" i="108" s="1" a="1"/>
  <c r="R125" i="108" s="1"/>
  <c r="M125" i="108"/>
  <c r="N125" i="108"/>
  <c r="L125" i="108"/>
  <c r="O125" i="108"/>
  <c r="P125" i="108"/>
  <c r="H289" i="108"/>
  <c r="N289" i="108"/>
  <c r="M289" i="108"/>
  <c r="O289" i="108"/>
  <c r="L289" i="108"/>
  <c r="P289" i="108"/>
  <c r="L71" i="108"/>
  <c r="P71" i="108"/>
  <c r="O71" i="108"/>
  <c r="M71" i="108"/>
  <c r="N71" i="108"/>
  <c r="H71" i="108"/>
  <c r="H400" i="108"/>
  <c r="P400" i="108"/>
  <c r="N400" i="108"/>
  <c r="L400" i="108"/>
  <c r="O400" i="108"/>
  <c r="M400" i="108"/>
  <c r="H345" i="108"/>
  <c r="R345" i="108" s="1" a="1"/>
  <c r="R345" i="108" s="1"/>
  <c r="P345" i="108"/>
  <c r="N345" i="108"/>
  <c r="M345" i="108"/>
  <c r="L345" i="108"/>
  <c r="O345" i="108"/>
  <c r="H98" i="108"/>
  <c r="M98" i="108"/>
  <c r="P98" i="108"/>
  <c r="N98" i="108"/>
  <c r="O98" i="108"/>
  <c r="L98" i="108"/>
  <c r="H418" i="108"/>
  <c r="P418" i="108"/>
  <c r="N418" i="108"/>
  <c r="M418" i="108"/>
  <c r="O418" i="108"/>
  <c r="L418" i="108"/>
  <c r="H128" i="108"/>
  <c r="R128" i="108" s="1" a="1"/>
  <c r="R128" i="108" s="1"/>
  <c r="L128" i="108"/>
  <c r="M128" i="108"/>
  <c r="P128" i="108"/>
  <c r="N128" i="108"/>
  <c r="O128" i="108"/>
  <c r="H144" i="108"/>
  <c r="P144" i="108"/>
  <c r="M144" i="108"/>
  <c r="N144" i="108"/>
  <c r="O144" i="108"/>
  <c r="L144" i="108"/>
  <c r="H198" i="108"/>
  <c r="R198" i="108" s="1" a="1"/>
  <c r="R198" i="108" s="1"/>
  <c r="O198" i="108"/>
  <c r="M198" i="108"/>
  <c r="P198" i="108"/>
  <c r="L198" i="108"/>
  <c r="N198" i="108"/>
  <c r="H33" i="108"/>
  <c r="O33" i="108"/>
  <c r="N33" i="108"/>
  <c r="L33" i="108"/>
  <c r="M33" i="108"/>
  <c r="P33" i="108"/>
  <c r="O301" i="108"/>
  <c r="N301" i="108"/>
  <c r="M301" i="108"/>
  <c r="P301" i="108"/>
  <c r="L301" i="108"/>
  <c r="H301" i="108"/>
  <c r="H213" i="108"/>
  <c r="L213" i="108"/>
  <c r="M213" i="108"/>
  <c r="N213" i="108"/>
  <c r="O213" i="108"/>
  <c r="P213" i="108"/>
  <c r="H218" i="108"/>
  <c r="M218" i="108"/>
  <c r="N218" i="108"/>
  <c r="L218" i="108"/>
  <c r="O218" i="108"/>
  <c r="P218" i="108"/>
  <c r="H320" i="108"/>
  <c r="M320" i="108"/>
  <c r="N320" i="108"/>
  <c r="O320" i="108"/>
  <c r="P320" i="108"/>
  <c r="L320" i="108"/>
  <c r="H326" i="108"/>
  <c r="P326" i="108"/>
  <c r="O326" i="108"/>
  <c r="N326" i="108"/>
  <c r="L326" i="108"/>
  <c r="M326" i="108"/>
  <c r="H410" i="108"/>
  <c r="R410" i="108" s="1" a="1"/>
  <c r="R410" i="108" s="1"/>
  <c r="P410" i="108"/>
  <c r="N410" i="108"/>
  <c r="M410" i="108"/>
  <c r="O410" i="108"/>
  <c r="L410" i="108"/>
  <c r="H237" i="108"/>
  <c r="R237" i="108" s="1" a="1"/>
  <c r="R237" i="108" s="1"/>
  <c r="O237" i="108"/>
  <c r="N237" i="108"/>
  <c r="P237" i="108"/>
  <c r="L237" i="108"/>
  <c r="M237" i="108"/>
  <c r="H230" i="108"/>
  <c r="N230" i="108"/>
  <c r="M230" i="108"/>
  <c r="P230" i="108"/>
  <c r="O230" i="108"/>
  <c r="L230" i="108"/>
  <c r="H285" i="108"/>
  <c r="O285" i="108"/>
  <c r="N285" i="108"/>
  <c r="P285" i="108"/>
  <c r="L285" i="108"/>
  <c r="M285" i="108"/>
  <c r="H186" i="108"/>
  <c r="O186" i="108"/>
  <c r="N186" i="108"/>
  <c r="M186" i="108"/>
  <c r="P186" i="108"/>
  <c r="L186" i="108"/>
  <c r="BF4" i="92"/>
  <c r="H175" i="108"/>
  <c r="N175" i="108"/>
  <c r="O175" i="108"/>
  <c r="L175" i="108"/>
  <c r="P175" i="108"/>
  <c r="M175" i="108"/>
  <c r="H18" i="108"/>
  <c r="O18" i="108"/>
  <c r="P18" i="108"/>
  <c r="M18" i="108"/>
  <c r="N18" i="108"/>
  <c r="L18" i="108"/>
  <c r="H258" i="108"/>
  <c r="R258" i="108" s="1" a="1"/>
  <c r="R258" i="108" s="1"/>
  <c r="O258" i="108"/>
  <c r="N258" i="108"/>
  <c r="L258" i="108"/>
  <c r="P258" i="108"/>
  <c r="M258" i="108"/>
  <c r="H174" i="108"/>
  <c r="R174" i="108" s="1" a="1"/>
  <c r="R174" i="108" s="1"/>
  <c r="P174" i="108"/>
  <c r="L174" i="108"/>
  <c r="O174" i="108"/>
  <c r="N174" i="108"/>
  <c r="M174" i="108"/>
  <c r="H297" i="108"/>
  <c r="N297" i="108"/>
  <c r="P297" i="108"/>
  <c r="O297" i="108"/>
  <c r="L297" i="108"/>
  <c r="M297" i="108"/>
  <c r="L61" i="108"/>
  <c r="P61" i="108"/>
  <c r="M61" i="108"/>
  <c r="O61" i="108"/>
  <c r="N61" i="108"/>
  <c r="H61" i="108"/>
  <c r="R61" i="108" s="1" a="1"/>
  <c r="R61" i="108" s="1"/>
  <c r="H348" i="108"/>
  <c r="R348" i="108" s="1" a="1"/>
  <c r="R348" i="108" s="1"/>
  <c r="P348" i="108"/>
  <c r="O348" i="108"/>
  <c r="N348" i="108"/>
  <c r="M348" i="108"/>
  <c r="L348" i="108"/>
  <c r="H303" i="108"/>
  <c r="M303" i="108"/>
  <c r="L303" i="108"/>
  <c r="N303" i="108"/>
  <c r="P303" i="108"/>
  <c r="O303" i="108"/>
  <c r="H363" i="108"/>
  <c r="P363" i="108"/>
  <c r="M363" i="108"/>
  <c r="O363" i="108"/>
  <c r="L363" i="108"/>
  <c r="N363" i="108"/>
  <c r="H93" i="108"/>
  <c r="R93" i="108" s="1" a="1"/>
  <c r="R93" i="108" s="1"/>
  <c r="P93" i="108"/>
  <c r="M93" i="108"/>
  <c r="O93" i="108"/>
  <c r="L93" i="108"/>
  <c r="N93" i="108"/>
  <c r="H173" i="108"/>
  <c r="O173" i="108"/>
  <c r="M173" i="108"/>
  <c r="L173" i="108"/>
  <c r="N173" i="108"/>
  <c r="P173" i="108"/>
  <c r="H309" i="108"/>
  <c r="O309" i="108"/>
  <c r="P309" i="108"/>
  <c r="N309" i="108"/>
  <c r="M309" i="108"/>
  <c r="L309" i="108"/>
  <c r="H274" i="108"/>
  <c r="N274" i="108"/>
  <c r="M274" i="108"/>
  <c r="P274" i="108"/>
  <c r="O274" i="108"/>
  <c r="L274" i="108"/>
  <c r="H75" i="108"/>
  <c r="R75" i="108" s="1" a="1"/>
  <c r="R75" i="108" s="1"/>
  <c r="P75" i="108"/>
  <c r="O75" i="108"/>
  <c r="L75" i="108"/>
  <c r="M75" i="108"/>
  <c r="N75" i="108"/>
  <c r="H100" i="108"/>
  <c r="P100" i="108"/>
  <c r="M100" i="108"/>
  <c r="O100" i="108"/>
  <c r="N100" i="108"/>
  <c r="L100" i="108"/>
  <c r="H246" i="108"/>
  <c r="R246" i="108" s="1" a="1"/>
  <c r="R246" i="108" s="1"/>
  <c r="N246" i="108"/>
  <c r="O246" i="108"/>
  <c r="L246" i="108"/>
  <c r="M246" i="108"/>
  <c r="P246" i="108"/>
  <c r="O291" i="108"/>
  <c r="P291" i="108"/>
  <c r="N291" i="108"/>
  <c r="M291" i="108"/>
  <c r="L291" i="108"/>
  <c r="H291" i="108"/>
  <c r="H240" i="108"/>
  <c r="L240" i="108"/>
  <c r="P240" i="108"/>
  <c r="O240" i="108"/>
  <c r="M240" i="108"/>
  <c r="N240" i="108"/>
  <c r="H43" i="108"/>
  <c r="N43" i="108"/>
  <c r="P43" i="108"/>
  <c r="L43" i="108"/>
  <c r="M43" i="108"/>
  <c r="O43" i="108"/>
  <c r="H27" i="108"/>
  <c r="M27" i="108"/>
  <c r="P27" i="108"/>
  <c r="N27" i="108"/>
  <c r="O27" i="108"/>
  <c r="L27" i="108"/>
  <c r="H409" i="108"/>
  <c r="P409" i="108"/>
  <c r="N409" i="108"/>
  <c r="O409" i="108"/>
  <c r="L409" i="108"/>
  <c r="M409" i="108"/>
  <c r="R394" i="108" a="1"/>
  <c r="R394" i="108" s="1"/>
  <c r="R276" i="108" a="1"/>
  <c r="R276" i="108" s="1"/>
  <c r="R418" i="108" a="1"/>
  <c r="R418" i="108" s="1"/>
  <c r="R229" i="108" a="1"/>
  <c r="R229" i="108" s="1"/>
  <c r="R34" i="108" a="1"/>
  <c r="R34" i="108" s="1"/>
  <c r="R173" i="108" a="1"/>
  <c r="R173" i="108" s="1"/>
  <c r="R18" i="108" a="1"/>
  <c r="R18" i="108" s="1"/>
  <c r="R230" i="108" a="1"/>
  <c r="R230" i="108" s="1"/>
  <c r="R249" i="108" a="1"/>
  <c r="R249" i="108" s="1"/>
  <c r="R175" i="108" a="1"/>
  <c r="R175" i="108" s="1"/>
  <c r="R70" i="108" a="1"/>
  <c r="R70" i="108" s="1"/>
  <c r="R271" i="108" a="1"/>
  <c r="R271" i="108" s="1"/>
  <c r="R13" i="108" a="1"/>
  <c r="R13" i="108" s="1"/>
  <c r="R82" i="108" a="1"/>
  <c r="R82" i="108" s="1"/>
  <c r="R353" i="108" a="1"/>
  <c r="R353" i="108" s="1"/>
  <c r="R103" i="108" a="1"/>
  <c r="R103" i="108" s="1"/>
  <c r="R116" i="108" a="1"/>
  <c r="R116" i="108" s="1"/>
  <c r="R369" i="108" a="1"/>
  <c r="R369" i="108" s="1"/>
  <c r="R25" i="108" a="1"/>
  <c r="R25" i="108" s="1"/>
  <c r="R235" i="108" a="1"/>
  <c r="R235" i="108" s="1"/>
  <c r="R324" i="108" a="1"/>
  <c r="R324" i="108" s="1"/>
  <c r="R288" i="108" a="1"/>
  <c r="R288" i="108" s="1"/>
  <c r="R414" i="108" a="1"/>
  <c r="R414" i="108" s="1"/>
  <c r="R298" i="108" a="1"/>
  <c r="R298" i="108" s="1"/>
  <c r="R338" i="108" a="1"/>
  <c r="R338" i="108" s="1"/>
  <c r="R256" i="108" a="1"/>
  <c r="R256" i="108" s="1"/>
  <c r="R188" i="108" a="1"/>
  <c r="R188" i="108" s="1"/>
  <c r="BJ4" i="92"/>
  <c r="R108" i="108" a="1"/>
  <c r="R108" i="108" s="1"/>
  <c r="R133" i="108" a="1"/>
  <c r="R133" i="108" s="1"/>
  <c r="R94" i="108" a="1"/>
  <c r="R94" i="108" s="1"/>
  <c r="R413" i="108" a="1"/>
  <c r="R413" i="108" s="1"/>
  <c r="R12" i="108" a="1"/>
  <c r="R12" i="108" s="1"/>
  <c r="R37" i="108" a="1"/>
  <c r="R37" i="108" s="1"/>
  <c r="R262" i="108" a="1"/>
  <c r="R262" i="108" s="1"/>
  <c r="R339" i="108" a="1"/>
  <c r="R339" i="108" s="1"/>
  <c r="R170" i="108" a="1"/>
  <c r="R170" i="108" s="1"/>
  <c r="R384" i="108" a="1"/>
  <c r="R384" i="108" s="1"/>
  <c r="R251" i="108" a="1"/>
  <c r="R251" i="108" s="1"/>
  <c r="R139" i="108" a="1"/>
  <c r="R139" i="108" s="1"/>
  <c r="R354" i="108" a="1"/>
  <c r="R354" i="108" s="1"/>
  <c r="R293" i="108" a="1"/>
  <c r="R293" i="108" s="1"/>
  <c r="R130" i="108" a="1"/>
  <c r="R130" i="108" s="1"/>
  <c r="R74" i="108" a="1"/>
  <c r="R74" i="108" s="1"/>
  <c r="R153" i="108" a="1"/>
  <c r="R153" i="108" s="1"/>
  <c r="R50" i="108" a="1"/>
  <c r="R50" i="108" s="1"/>
  <c r="R292" i="108" a="1"/>
  <c r="R292" i="108" s="1"/>
  <c r="R126" i="108" a="1"/>
  <c r="R126" i="108" s="1"/>
  <c r="R356" i="108" a="1"/>
  <c r="R356" i="108" s="1"/>
  <c r="R247" i="108" a="1"/>
  <c r="R247" i="108" s="1"/>
  <c r="R260" i="108" a="1"/>
  <c r="R260" i="108" s="1"/>
  <c r="R333" i="108" a="1"/>
  <c r="R333" i="108" s="1"/>
  <c r="R97" i="108" a="1"/>
  <c r="R97" i="108" s="1"/>
  <c r="R202" i="108" a="1"/>
  <c r="R202" i="108" s="1"/>
  <c r="R193" i="108" a="1"/>
  <c r="R193" i="108" s="1"/>
  <c r="R211" i="108" a="1"/>
  <c r="R211" i="108" s="1"/>
  <c r="R78" i="108" a="1"/>
  <c r="R78" i="108" s="1"/>
  <c r="R207" i="108" a="1"/>
  <c r="R207" i="108" s="1"/>
  <c r="R36" i="108" a="1"/>
  <c r="R36" i="108" s="1"/>
  <c r="R241" i="108" a="1"/>
  <c r="R241" i="108" s="1"/>
  <c r="R223" i="108" a="1"/>
  <c r="R223" i="108" s="1"/>
  <c r="R110" i="108" a="1"/>
  <c r="R110" i="108" s="1"/>
  <c r="R263" i="108" a="1"/>
  <c r="R263" i="108" s="1"/>
  <c r="R377" i="108" a="1"/>
  <c r="R377" i="108" s="1"/>
  <c r="R190" i="108" a="1"/>
  <c r="R190" i="108" s="1"/>
  <c r="R48" i="108" a="1"/>
  <c r="R48" i="108" s="1"/>
  <c r="R314" i="108" a="1"/>
  <c r="R314" i="108" s="1"/>
  <c r="R11" i="108" a="1"/>
  <c r="R11" i="108" s="1"/>
  <c r="R222" i="108" a="1"/>
  <c r="R222" i="108" s="1"/>
  <c r="R332" i="108" a="1"/>
  <c r="R332" i="108" s="1"/>
  <c r="R142" i="108" a="1"/>
  <c r="R142" i="108" s="1"/>
  <c r="R140" i="108" a="1"/>
  <c r="R140" i="108" s="1"/>
  <c r="R118" i="108" a="1"/>
  <c r="R118" i="108" s="1"/>
  <c r="R65" i="108" a="1"/>
  <c r="R65" i="108" s="1"/>
  <c r="R86" i="108" a="1"/>
  <c r="R86" i="108" s="1"/>
  <c r="R122" i="108" a="1"/>
  <c r="R122" i="108" s="1"/>
  <c r="R266" i="108" a="1"/>
  <c r="R266" i="108" s="1"/>
  <c r="R383" i="108" a="1"/>
  <c r="R383" i="108" s="1"/>
  <c r="R391" i="108" a="1"/>
  <c r="R391" i="108" s="1"/>
  <c r="R28" i="108" a="1"/>
  <c r="R28" i="108" s="1"/>
  <c r="R283" i="108" a="1"/>
  <c r="R283" i="108" s="1"/>
  <c r="R372" i="108" a="1"/>
  <c r="R372" i="108" s="1"/>
  <c r="R404" i="108" a="1"/>
  <c r="R404" i="108" s="1"/>
  <c r="R408" i="108" a="1"/>
  <c r="R408" i="108" s="1"/>
  <c r="R313" i="108" a="1"/>
  <c r="R313" i="108" s="1"/>
  <c r="R38" i="108" a="1"/>
  <c r="R38" i="108" s="1"/>
  <c r="R421" i="108" a="1"/>
  <c r="R421" i="108" s="1"/>
  <c r="R259" i="108" a="1"/>
  <c r="R259" i="108" s="1"/>
  <c r="R402" i="108" a="1"/>
  <c r="R402" i="108" s="1"/>
  <c r="R407" i="108" a="1"/>
  <c r="R407" i="108" s="1"/>
  <c r="R95" i="108" a="1"/>
  <c r="R95" i="108" s="1"/>
  <c r="R10" i="108" a="1"/>
  <c r="R10" i="108" s="1"/>
  <c r="R215" i="108" a="1"/>
  <c r="R215" i="108" s="1"/>
  <c r="R87" i="108" a="1"/>
  <c r="R87" i="108" s="1"/>
  <c r="R361" i="108" a="1"/>
  <c r="R361" i="108" s="1"/>
  <c r="R281" i="108" a="1"/>
  <c r="R281" i="108" s="1"/>
  <c r="R389" i="108" a="1"/>
  <c r="R389" i="108" s="1"/>
  <c r="R148" i="108" a="1"/>
  <c r="R148" i="108" s="1"/>
  <c r="R155" i="108" a="1"/>
  <c r="R155" i="108" s="1"/>
  <c r="R84" i="108" a="1"/>
  <c r="R84" i="108" s="1"/>
  <c r="R347" i="108" a="1"/>
  <c r="R347" i="108" s="1"/>
  <c r="R265" i="108" a="1"/>
  <c r="R265" i="108" s="1"/>
  <c r="R112" i="108" a="1"/>
  <c r="R112" i="108" s="1"/>
  <c r="R194" i="108" a="1"/>
  <c r="R194" i="108" s="1"/>
  <c r="R96" i="108" a="1"/>
  <c r="R96" i="108" s="1"/>
  <c r="R141" i="108" a="1"/>
  <c r="R141" i="108" s="1"/>
  <c r="R57" i="108" a="1"/>
  <c r="R57" i="108" s="1"/>
  <c r="R205" i="108" a="1"/>
  <c r="R205" i="108" s="1"/>
  <c r="R79" i="108" a="1"/>
  <c r="R79" i="108" s="1"/>
  <c r="R138" i="108" a="1"/>
  <c r="R138" i="108" s="1"/>
  <c r="R107" i="108" a="1"/>
  <c r="R107" i="108" s="1"/>
  <c r="R278" i="108" a="1"/>
  <c r="R278" i="108" s="1"/>
  <c r="R117" i="108" a="1"/>
  <c r="R117" i="108" s="1"/>
  <c r="R204" i="108" a="1"/>
  <c r="R204" i="108" s="1"/>
  <c r="R146" i="108" a="1"/>
  <c r="R146" i="108" s="1"/>
  <c r="R355" i="108" a="1"/>
  <c r="R355" i="108" s="1"/>
  <c r="R382" i="108" a="1"/>
  <c r="R382" i="108" s="1"/>
  <c r="R44" i="108" a="1"/>
  <c r="R44" i="108" s="1"/>
  <c r="R163" i="108" a="1"/>
  <c r="R163" i="108" s="1"/>
  <c r="R422" i="108" a="1"/>
  <c r="R422" i="108" s="1"/>
  <c r="R67" i="108" a="1"/>
  <c r="R67" i="108" s="1"/>
  <c r="R26" i="108" a="1"/>
  <c r="R26" i="108" s="1"/>
  <c r="R226" i="108" a="1"/>
  <c r="R226" i="108" s="1"/>
  <c r="R341" i="108" a="1"/>
  <c r="R341" i="108" s="1"/>
  <c r="R233" i="108" a="1"/>
  <c r="R233" i="108" s="1"/>
  <c r="R228" i="108" a="1"/>
  <c r="R228" i="108" s="1"/>
  <c r="R344" i="108" a="1"/>
  <c r="R344" i="108" s="1"/>
  <c r="R62" i="108" a="1"/>
  <c r="R62" i="108" s="1"/>
  <c r="R91" i="108" a="1"/>
  <c r="R91" i="108" s="1"/>
  <c r="R280" i="108" a="1"/>
  <c r="R280" i="108" s="1"/>
  <c r="R217" i="108" a="1"/>
  <c r="R217" i="108" s="1"/>
  <c r="R357" i="108" a="1"/>
  <c r="R357" i="108" s="1"/>
  <c r="R268" i="108" a="1"/>
  <c r="R268" i="108" s="1"/>
  <c r="R46" i="108" a="1"/>
  <c r="R46" i="108" s="1"/>
  <c r="R123" i="108" a="1"/>
  <c r="R123" i="108" s="1"/>
  <c r="R243" i="108" a="1"/>
  <c r="R243" i="108" s="1"/>
  <c r="R269" i="108" a="1"/>
  <c r="R269" i="108" s="1"/>
  <c r="R253" i="108" a="1"/>
  <c r="R253" i="108" s="1"/>
  <c r="R161" i="108" a="1"/>
  <c r="R161" i="108" s="1"/>
  <c r="R224" i="108" a="1"/>
  <c r="R224" i="108" s="1"/>
  <c r="R81" i="108" a="1"/>
  <c r="R81" i="108" s="1"/>
  <c r="R181" i="108" a="1"/>
  <c r="R181" i="108" s="1"/>
  <c r="R221" i="108" a="1"/>
  <c r="R221" i="108" s="1"/>
  <c r="R177" i="108" a="1"/>
  <c r="R177" i="108" s="1"/>
  <c r="G68" i="43"/>
  <c r="G67" i="43"/>
  <c r="G66" i="43"/>
  <c r="G65" i="43"/>
  <c r="G64" i="43"/>
  <c r="G63" i="43"/>
  <c r="G62" i="43"/>
  <c r="G61" i="43"/>
  <c r="G60" i="43"/>
  <c r="C61" i="43"/>
  <c r="C62" i="43"/>
  <c r="C63" i="43"/>
  <c r="C64" i="43"/>
  <c r="C65" i="43"/>
  <c r="C66" i="43"/>
  <c r="C67" i="43"/>
  <c r="C68" i="43"/>
  <c r="C60" i="43"/>
  <c r="BX4" i="92" l="1"/>
  <c r="BT4" i="92"/>
  <c r="I4" i="92"/>
  <c r="BL4" i="92"/>
  <c r="BV4" i="92"/>
  <c r="G4" i="92"/>
  <c r="G5" i="110" s="1"/>
  <c r="G9" i="110"/>
  <c r="G12" i="110" s="1"/>
  <c r="R363" i="108" a="1"/>
  <c r="R363" i="108" s="1"/>
  <c r="R134" i="108" a="1"/>
  <c r="R134" i="108" s="1"/>
  <c r="R124" i="108" a="1"/>
  <c r="R124" i="108" s="1"/>
  <c r="R53" i="108" a="1"/>
  <c r="R53" i="108" s="1"/>
  <c r="R164" i="108" a="1"/>
  <c r="R164" i="108" s="1"/>
  <c r="R135" i="108" a="1"/>
  <c r="R135" i="108" s="1"/>
  <c r="R186" i="108" a="1"/>
  <c r="R186" i="108" s="1"/>
  <c r="R167" i="108" a="1"/>
  <c r="R167" i="108" s="1"/>
  <c r="R309" i="108" a="1"/>
  <c r="R309" i="108" s="1"/>
  <c r="R33" i="108" a="1"/>
  <c r="R33" i="108" s="1"/>
  <c r="R301" i="108" a="1"/>
  <c r="R301" i="108" s="1"/>
  <c r="R213" i="108" a="1"/>
  <c r="R213" i="108" s="1"/>
  <c r="R274" i="108" a="1"/>
  <c r="R274" i="108" s="1"/>
  <c r="R43" i="108" a="1"/>
  <c r="R43" i="108" s="1"/>
  <c r="R51" i="108" a="1"/>
  <c r="R51" i="108" s="1"/>
  <c r="R285" i="108" a="1"/>
  <c r="R285" i="108" s="1"/>
  <c r="R151" i="108" a="1"/>
  <c r="R151" i="108" s="1"/>
  <c r="R328" i="108" a="1"/>
  <c r="R328" i="108" s="1"/>
  <c r="R320" i="108" a="1"/>
  <c r="R320" i="108" s="1"/>
  <c r="R225" i="108" a="1"/>
  <c r="R225" i="108" s="1"/>
  <c r="R300" i="108" a="1"/>
  <c r="R300" i="108" s="1"/>
  <c r="R144" i="108" a="1"/>
  <c r="R144" i="108" s="1"/>
  <c r="R145" i="108" a="1"/>
  <c r="R145" i="108" s="1"/>
  <c r="R98" i="108" a="1"/>
  <c r="R98" i="108" s="1"/>
  <c r="R240" i="108" a="1"/>
  <c r="R240" i="108" s="1"/>
  <c r="R380" i="108" a="1"/>
  <c r="R380" i="108" s="1"/>
  <c r="R27" i="108" a="1"/>
  <c r="R27" i="108" s="1"/>
  <c r="R386" i="108" a="1"/>
  <c r="R386" i="108" s="1"/>
  <c r="R303" i="108" a="1"/>
  <c r="R303" i="108" s="1"/>
  <c r="R316" i="108" a="1"/>
  <c r="R316" i="108" s="1"/>
  <c r="R92" i="108" a="1"/>
  <c r="R92" i="108" s="1"/>
  <c r="R295" i="108" a="1"/>
  <c r="R295" i="108" s="1"/>
  <c r="R131" i="108" a="1"/>
  <c r="R131" i="108" s="1"/>
  <c r="R417" i="108" a="1"/>
  <c r="R417" i="108" s="1"/>
  <c r="R71" i="108" a="1"/>
  <c r="R71" i="108" s="1"/>
  <c r="R218" i="108" a="1"/>
  <c r="R218" i="108" s="1"/>
  <c r="R56" i="108" a="1"/>
  <c r="R56" i="108" s="1"/>
  <c r="R236" i="108" a="1"/>
  <c r="R236" i="108" s="1"/>
  <c r="R367" i="108" a="1"/>
  <c r="R367" i="108" s="1"/>
  <c r="R289" i="108" a="1"/>
  <c r="R289" i="108" s="1"/>
  <c r="R166" i="108" a="1"/>
  <c r="R166" i="108" s="1"/>
  <c r="R326" i="108" a="1"/>
  <c r="R326" i="108" s="1"/>
  <c r="R305" i="108" a="1"/>
  <c r="R305" i="108" s="1"/>
  <c r="R291" i="108" a="1"/>
  <c r="R291" i="108" s="1"/>
  <c r="R400" i="108" a="1"/>
  <c r="R400" i="108" s="1"/>
  <c r="R121" i="108" a="1"/>
  <c r="R121" i="108" s="1"/>
  <c r="R136" i="108" a="1"/>
  <c r="R136" i="108" s="1"/>
  <c r="R101" i="108" a="1"/>
  <c r="R101" i="108" s="1"/>
  <c r="R129" i="108" a="1"/>
  <c r="R129" i="108" s="1"/>
  <c r="R238" i="108" a="1"/>
  <c r="R238" i="108" s="1"/>
  <c r="R264" i="108" a="1"/>
  <c r="R264" i="108" s="1"/>
  <c r="R398" i="108" a="1"/>
  <c r="R398" i="108" s="1"/>
  <c r="R80" i="108" a="1"/>
  <c r="R80" i="108" s="1"/>
  <c r="R14" i="108" a="1"/>
  <c r="R14" i="108" s="1"/>
  <c r="R395" i="108" a="1"/>
  <c r="R395" i="108" s="1"/>
  <c r="R349" i="108" a="1"/>
  <c r="R349" i="108" s="1"/>
  <c r="R294" i="108" a="1"/>
  <c r="R294" i="108" s="1"/>
  <c r="R329" i="108" a="1"/>
  <c r="R329" i="108" s="1"/>
  <c r="R311" i="108" a="1"/>
  <c r="R311" i="108" s="1"/>
  <c r="R284" i="108" a="1"/>
  <c r="R284" i="108" s="1"/>
  <c r="R310" i="108" a="1"/>
  <c r="R310" i="108" s="1"/>
  <c r="R287" i="108" a="1"/>
  <c r="R287" i="108" s="1"/>
  <c r="R397" i="108" a="1"/>
  <c r="R397" i="108" s="1"/>
  <c r="R286" i="108" a="1"/>
  <c r="R286" i="108" s="1"/>
  <c r="R327" i="108" a="1"/>
  <c r="R327" i="108" s="1"/>
  <c r="R290" i="108" a="1"/>
  <c r="R290" i="108" s="1"/>
  <c r="R297" i="108" a="1"/>
  <c r="R297" i="108" s="1"/>
  <c r="R23" i="108" a="1"/>
  <c r="R23" i="108" s="1"/>
  <c r="R24" i="108" a="1"/>
  <c r="R24" i="108" s="1"/>
  <c r="R319" i="108" a="1"/>
  <c r="R319" i="108" s="1"/>
  <c r="R15" i="108" a="1"/>
  <c r="R15" i="108" s="1"/>
  <c r="R90" i="108" a="1"/>
  <c r="R90" i="108" s="1"/>
  <c r="R401" i="108" a="1"/>
  <c r="R401" i="108" s="1"/>
  <c r="R352" i="108" a="1"/>
  <c r="R352" i="108" s="1"/>
  <c r="R362" i="108" a="1"/>
  <c r="R362" i="108" s="1"/>
  <c r="R387" i="108" a="1"/>
  <c r="R387" i="108" s="1"/>
  <c r="R29" i="108" a="1"/>
  <c r="R29" i="108" s="1"/>
  <c r="R342" i="108" a="1"/>
  <c r="R342" i="108" s="1"/>
  <c r="R399" i="108" a="1"/>
  <c r="R399" i="108" s="1"/>
  <c r="R85" i="108" a="1"/>
  <c r="R85" i="108" s="1"/>
  <c r="R318" i="108" a="1"/>
  <c r="R318" i="108" s="1"/>
  <c r="R374" i="108" a="1"/>
  <c r="R374" i="108" s="1"/>
  <c r="R165" i="108" a="1"/>
  <c r="R165" i="108" s="1"/>
  <c r="R191" i="108" a="1"/>
  <c r="R191" i="108" s="1"/>
  <c r="R337" i="108" a="1"/>
  <c r="R337" i="108" s="1"/>
  <c r="R368" i="108" a="1"/>
  <c r="R368" i="108" s="1"/>
  <c r="R415" i="108" a="1"/>
  <c r="R415" i="108" s="1"/>
  <c r="R216" i="108" a="1"/>
  <c r="R216" i="108" s="1"/>
  <c r="R63" i="108" a="1"/>
  <c r="R63" i="108" s="1"/>
  <c r="R127" i="108" a="1"/>
  <c r="R127" i="108" s="1"/>
  <c r="R201" i="108" a="1"/>
  <c r="R201" i="108" s="1"/>
  <c r="R250" i="108" a="1"/>
  <c r="R250" i="108" s="1"/>
  <c r="R59" i="108" a="1"/>
  <c r="R59" i="108" s="1"/>
  <c r="R176" i="108" a="1"/>
  <c r="R176" i="108" s="1"/>
  <c r="R72" i="108" a="1"/>
  <c r="R72" i="108" s="1"/>
  <c r="R396" i="108" a="1"/>
  <c r="R396" i="108" s="1"/>
  <c r="R206" i="108" a="1"/>
  <c r="R206" i="108" s="1"/>
  <c r="R227" i="108" a="1"/>
  <c r="R227" i="108" s="1"/>
  <c r="R99" i="108" a="1"/>
  <c r="R99" i="108" s="1"/>
  <c r="R119" i="108" a="1"/>
  <c r="R119" i="108" s="1"/>
  <c r="R378" i="108" a="1"/>
  <c r="R378" i="108" s="1"/>
  <c r="R203" i="108" a="1"/>
  <c r="R203" i="108" s="1"/>
  <c r="R156" i="108" a="1"/>
  <c r="R156" i="108" s="1"/>
  <c r="R100" i="108" a="1"/>
  <c r="R100" i="108" s="1"/>
  <c r="R336" i="108" a="1"/>
  <c r="R336" i="108" s="1"/>
  <c r="R102" i="108" a="1"/>
  <c r="R102" i="108" s="1"/>
  <c r="R420" i="108" a="1"/>
  <c r="R420" i="108" s="1"/>
  <c r="R306" i="108" a="1"/>
  <c r="R306" i="108" s="1"/>
  <c r="R275" i="108" a="1"/>
  <c r="R275" i="108" s="1"/>
  <c r="R350" i="108" a="1"/>
  <c r="R350" i="108" s="1"/>
  <c r="R40" i="108" a="1"/>
  <c r="R40" i="108" s="1"/>
  <c r="R360" i="108" a="1"/>
  <c r="R360" i="108" s="1"/>
  <c r="R409" i="108" a="1"/>
  <c r="R409" i="108" s="1"/>
  <c r="R185" i="108" a="1"/>
  <c r="R185" i="108" s="1"/>
  <c r="R322" i="108" a="1"/>
  <c r="R322" i="108" s="1"/>
  <c r="R41" i="108" a="1"/>
  <c r="R41" i="108" s="1"/>
  <c r="R393" i="108" a="1"/>
  <c r="R393" i="108" s="1"/>
  <c r="R109" i="108" a="1"/>
  <c r="R109" i="108" s="1"/>
  <c r="R343" i="108" a="1"/>
  <c r="R343" i="108" s="1"/>
  <c r="R304" i="108" a="1"/>
  <c r="R304" i="108" s="1"/>
  <c r="R390" i="108" a="1"/>
  <c r="R390" i="108" s="1"/>
  <c r="R388" i="108" a="1"/>
  <c r="R388" i="108" s="1"/>
  <c r="R60" i="108" a="1"/>
  <c r="R60" i="108" s="1"/>
  <c r="R162" i="108" a="1"/>
  <c r="R162" i="108" s="1"/>
  <c r="R199" i="108" a="1"/>
  <c r="R199" i="108" s="1"/>
  <c r="R68" i="108" a="1"/>
  <c r="R68" i="108" s="1"/>
  <c r="R32" i="108" a="1"/>
  <c r="R32" i="108" s="1"/>
  <c r="R212" i="108" a="1"/>
  <c r="R212" i="108" s="1"/>
  <c r="R416" i="108" a="1"/>
  <c r="R416" i="108" s="1"/>
  <c r="R325" i="108" a="1"/>
  <c r="R325" i="108" s="1"/>
  <c r="R299" i="108" a="1"/>
  <c r="R299" i="108" s="1"/>
  <c r="R334" i="108" a="1"/>
  <c r="R334" i="108" s="1"/>
  <c r="R197" i="108" a="1"/>
  <c r="R197" i="108" s="1"/>
  <c r="R244" i="108" a="1"/>
  <c r="R244" i="108" s="1"/>
  <c r="R317" i="108" a="1"/>
  <c r="R317" i="108" s="1"/>
  <c r="R21" i="108" a="1"/>
  <c r="R21" i="108" s="1"/>
  <c r="R242" i="108" a="1"/>
  <c r="R242" i="108" s="1"/>
  <c r="R89" i="108" a="1"/>
  <c r="R89" i="108" s="1"/>
  <c r="R340" i="108" a="1"/>
  <c r="R340" i="108" s="1"/>
  <c r="R189" i="108" a="1"/>
  <c r="R189" i="108" s="1"/>
  <c r="R209" i="108" a="1"/>
  <c r="R209" i="108" s="1"/>
  <c r="R9" i="108" a="1"/>
  <c r="R9" i="108" s="1"/>
  <c r="A17" i="47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O4" i="108" l="1" a="1"/>
  <c r="O4" i="108" s="1"/>
  <c r="N4" i="108" a="1"/>
  <c r="N4" i="108" s="1"/>
  <c r="P4" i="108" a="1"/>
  <c r="P4" i="108" s="1"/>
  <c r="M4" i="108" a="1"/>
  <c r="M4" i="108" s="1"/>
  <c r="F4" i="108" a="1"/>
  <c r="F4" i="108" s="1"/>
  <c r="D4" i="108" a="1"/>
  <c r="D4" i="108" s="1"/>
  <c r="H4" i="108" a="1"/>
  <c r="H4" i="108" s="1"/>
  <c r="R183" i="108" a="1"/>
  <c r="R183" i="108" s="1"/>
  <c r="R76" i="108" a="1"/>
  <c r="R76" i="108" s="1"/>
  <c r="R371" i="108" a="1"/>
  <c r="R371" i="108" s="1"/>
  <c r="R104" i="108" a="1"/>
  <c r="R104" i="108" s="1"/>
  <c r="R115" i="108" a="1"/>
  <c r="R115" i="108" s="1"/>
  <c r="R214" i="108" a="1"/>
  <c r="R214" i="108" s="1"/>
  <c r="L4" i="108" a="1"/>
  <c r="L4" i="108" s="1"/>
  <c r="R315" i="108" a="1"/>
  <c r="R315" i="108" s="1"/>
  <c r="R277" i="108" a="1"/>
  <c r="R277" i="108" s="1"/>
  <c r="R323" i="108" a="1"/>
  <c r="R323" i="108" s="1"/>
  <c r="R54" i="108" a="1"/>
  <c r="R54" i="108" s="1"/>
  <c r="R307" i="108" a="1"/>
  <c r="R307" i="108" s="1"/>
  <c r="R39" i="108" a="1"/>
  <c r="R39" i="108" s="1"/>
  <c r="R16" i="108" a="1"/>
  <c r="R16" i="108" s="1"/>
  <c r="R392" i="108" a="1"/>
  <c r="R392" i="108" s="1"/>
  <c r="R19" i="108" a="1"/>
  <c r="R19" i="108" s="1"/>
  <c r="R31" i="108" a="1"/>
  <c r="R31" i="108" s="1"/>
  <c r="R321" i="108" a="1"/>
  <c r="R321" i="108" s="1"/>
  <c r="R257" i="108" a="1"/>
  <c r="R257" i="108" s="1"/>
  <c r="R308" i="108" a="1"/>
  <c r="R308" i="108" s="1"/>
  <c r="R17" i="108" a="1"/>
  <c r="R17" i="108" s="1"/>
  <c r="R331" i="108" a="1"/>
  <c r="R331" i="108" s="1"/>
  <c r="R296" i="108" a="1"/>
  <c r="R296" i="108" s="1"/>
  <c r="R208" i="108" a="1"/>
  <c r="R208" i="108" s="1"/>
  <c r="R20" i="108" a="1"/>
  <c r="R20" i="108" s="1"/>
  <c r="R88" i="108" a="1"/>
  <c r="R88" i="108" s="1"/>
  <c r="R210" i="108" a="1"/>
  <c r="R210" i="108" s="1"/>
  <c r="R346" i="108" a="1"/>
  <c r="R346" i="108" s="1"/>
  <c r="R58" i="108" a="1"/>
  <c r="R58" i="108" s="1"/>
  <c r="R4" i="108" l="1"/>
  <c r="G20" i="43"/>
  <c r="H92" i="43"/>
  <c r="C17" i="62"/>
  <c r="H11" i="62"/>
  <c r="I11" i="62" s="1"/>
  <c r="I12" i="62" s="1"/>
  <c r="C22" i="62" l="1"/>
  <c r="H12" i="62"/>
  <c r="H13" i="62" s="1"/>
  <c r="H57" i="43"/>
  <c r="H97" i="43" l="1"/>
  <c r="H98" i="43"/>
  <c r="H99" i="43"/>
  <c r="H100" i="43"/>
  <c r="H101" i="43"/>
  <c r="H102" i="43"/>
  <c r="H96" i="43"/>
  <c r="C16" i="62" l="1"/>
  <c r="I6" i="62" l="1"/>
  <c r="I13" i="62" l="1"/>
  <c r="J6" i="62"/>
  <c r="J11" i="62" l="1"/>
  <c r="K6" i="62"/>
  <c r="J12" i="62" l="1"/>
  <c r="J13" i="62" s="1"/>
  <c r="I15" i="62"/>
  <c r="K11" i="62"/>
  <c r="K12" i="62" s="1"/>
  <c r="K13" i="62" s="1"/>
  <c r="L6" i="62"/>
  <c r="J15" i="62" l="1"/>
  <c r="L11" i="62"/>
  <c r="M6" i="62"/>
  <c r="L12" i="62" l="1"/>
  <c r="L13" i="62" s="1"/>
  <c r="K15" i="62"/>
  <c r="M11" i="62"/>
  <c r="M12" i="62" l="1"/>
  <c r="M13" i="62" s="1"/>
  <c r="L15" i="62"/>
  <c r="N11" i="62"/>
  <c r="N12" i="62" l="1"/>
  <c r="N13" i="62" s="1"/>
  <c r="M15" i="62"/>
  <c r="O11" i="62"/>
  <c r="G76" i="43" l="1"/>
  <c r="D21" i="62"/>
  <c r="D22" i="62"/>
  <c r="G75" i="43"/>
  <c r="D16" i="62"/>
  <c r="O12" i="62"/>
  <c r="O13" i="62" s="1"/>
  <c r="P11" i="62"/>
  <c r="P12" i="62" s="1"/>
  <c r="P13" i="62" s="1"/>
  <c r="N15" i="62"/>
  <c r="D23" i="62" l="1"/>
  <c r="Q11" i="62"/>
  <c r="Q12" i="62" s="1"/>
  <c r="Q13" i="62" s="1"/>
  <c r="O15" i="62"/>
  <c r="P15" i="62" l="1"/>
  <c r="R11" i="62"/>
  <c r="Q15" i="62" l="1"/>
  <c r="R12" i="62"/>
  <c r="R13" i="62" s="1"/>
  <c r="R15" i="62" l="1"/>
  <c r="D17" i="62" s="1"/>
  <c r="D19" i="62" s="1"/>
  <c r="Q63" i="47"/>
  <c r="Q64" i="47" s="1"/>
  <c r="Q65" i="47" s="1"/>
  <c r="G10" i="109" l="1"/>
  <c r="H10" i="109"/>
  <c r="I10" i="109"/>
  <c r="K10" i="109"/>
  <c r="E36" i="109"/>
  <c r="E38" i="109" a="1"/>
  <c r="E38" i="109" s="1"/>
  <c r="E16" i="109"/>
  <c r="G13" i="110"/>
  <c r="E26" i="109" l="1"/>
  <c r="I26" i="109"/>
  <c r="H26" i="109"/>
  <c r="G26" i="109"/>
  <c r="F26" i="109"/>
  <c r="D16" i="109"/>
  <c r="C16" i="109"/>
  <c r="K26" i="109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<sst xmlns="http://schemas.openxmlformats.org/spreadsheetml/2006/main" count="1282" uniqueCount="738">
  <si>
    <t>Costs</t>
  </si>
  <si>
    <t>SUMMARY</t>
  </si>
  <si>
    <t>RESULTS</t>
  </si>
  <si>
    <t>PV of costs</t>
  </si>
  <si>
    <t>PV of benefits</t>
  </si>
  <si>
    <t>NPV</t>
  </si>
  <si>
    <t>Option</t>
  </si>
  <si>
    <t>Preferred option:</t>
  </si>
  <si>
    <t>Total</t>
  </si>
  <si>
    <t>End</t>
  </si>
  <si>
    <t>.</t>
  </si>
  <si>
    <t>Project</t>
  </si>
  <si>
    <t>Business:</t>
  </si>
  <si>
    <t>Powercor</t>
  </si>
  <si>
    <t xml:space="preserve">Descripton: </t>
  </si>
  <si>
    <t xml:space="preserve">Date of cost inputs: </t>
  </si>
  <si>
    <t>June</t>
  </si>
  <si>
    <t>Description</t>
  </si>
  <si>
    <t>No change to existing practices</t>
  </si>
  <si>
    <t>Timing &amp; WACC</t>
  </si>
  <si>
    <t>Input dollars</t>
  </si>
  <si>
    <t>[input_dollars]</t>
  </si>
  <si>
    <t>Pre-tax real WACC</t>
  </si>
  <si>
    <t>[real_disc]</t>
  </si>
  <si>
    <t>VCR date</t>
  </si>
  <si>
    <t>[vcr_date]</t>
  </si>
  <si>
    <t>Model start year</t>
  </si>
  <si>
    <t>[start]</t>
  </si>
  <si>
    <t>Analysis period (years)</t>
  </si>
  <si>
    <t>[years]\</t>
  </si>
  <si>
    <t>Output dollars</t>
  </si>
  <si>
    <t>[output_dollars]</t>
  </si>
  <si>
    <t>Other benefits date</t>
  </si>
  <si>
    <t>[custval_date]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</si>
  <si>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 value date</t>
    </r>
  </si>
  <si>
    <t>SAFETY</t>
  </si>
  <si>
    <t>Value of statistical life</t>
  </si>
  <si>
    <t>Value of injury</t>
  </si>
  <si>
    <t>^ Public or employee</t>
  </si>
  <si>
    <t>Incident type</t>
  </si>
  <si>
    <t>Value</t>
  </si>
  <si>
    <t>Probability</t>
  </si>
  <si>
    <t>DF selected</t>
  </si>
  <si>
    <t>Description/comment</t>
  </si>
  <si>
    <t>Safety (fatality)</t>
  </si>
  <si>
    <t>Safety (injury)</t>
  </si>
  <si>
    <t>UNPLANNED REPLACEMENT/REPAIR</t>
  </si>
  <si>
    <t>Premium for failure</t>
  </si>
  <si>
    <t>Other benefits</t>
  </si>
  <si>
    <t>ENVIRONMENTAL</t>
  </si>
  <si>
    <t>2026-27</t>
  </si>
  <si>
    <t>2027-28</t>
  </si>
  <si>
    <t>2028-29</t>
  </si>
  <si>
    <t>2029-30</t>
  </si>
  <si>
    <t>2030-31</t>
  </si>
  <si>
    <t>2031-32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</si>
  <si>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</t>
    </r>
  </si>
  <si>
    <t>$/kWh</t>
  </si>
  <si>
    <t>CUSTOMER VALUE</t>
  </si>
  <si>
    <t>per MWh</t>
  </si>
  <si>
    <t>per customer</t>
  </si>
  <si>
    <t>per customer minute</t>
  </si>
  <si>
    <t>Units</t>
  </si>
  <si>
    <t>Capex</t>
  </si>
  <si>
    <t>MWh</t>
  </si>
  <si>
    <r>
      <t>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</si>
  <si>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$</t>
  </si>
  <si>
    <t>Reliability in worst-served areas</t>
  </si>
  <si>
    <t>Network resilience</t>
  </si>
  <si>
    <t>Enabling solar exports</t>
  </si>
  <si>
    <t>Aesthetics</t>
  </si>
  <si>
    <t>Communication</t>
  </si>
  <si>
    <t>Information accessibility</t>
  </si>
  <si>
    <t>Discount factor</t>
  </si>
  <si>
    <t>ESCALATION &amp; OTHER</t>
  </si>
  <si>
    <t>Year end</t>
  </si>
  <si>
    <t>Actual/forecast CPI (June to June)</t>
  </si>
  <si>
    <t>HY ending</t>
  </si>
  <si>
    <t>FY ending</t>
  </si>
  <si>
    <t>Actual cumulative HY escalation</t>
  </si>
  <si>
    <t>Convert from input dollars</t>
  </si>
  <si>
    <t>To output dollars</t>
  </si>
  <si>
    <t>Conversion from input dollars to output dollars</t>
  </si>
  <si>
    <t>Convert from VCR date</t>
  </si>
  <si>
    <t>To input dollars</t>
  </si>
  <si>
    <t>VCR escalation</t>
  </si>
  <si>
    <t>Option 2</t>
  </si>
  <si>
    <t>Option 1 (base case)</t>
  </si>
  <si>
    <t>Message</t>
  </si>
  <si>
    <t>DATA</t>
  </si>
  <si>
    <t>Not used</t>
  </si>
  <si>
    <t>Not applicable (compliance)</t>
  </si>
  <si>
    <t xml:space="preserve"> </t>
  </si>
  <si>
    <t>Short categ</t>
  </si>
  <si>
    <t>Benefits</t>
  </si>
  <si>
    <t>Flag to include</t>
  </si>
  <si>
    <t>Defined value</t>
  </si>
  <si>
    <t>Unserved energy</t>
  </si>
  <si>
    <t>Energy</t>
  </si>
  <si>
    <t>Safety</t>
  </si>
  <si>
    <t>Unplanned replacement</t>
  </si>
  <si>
    <t>UnRepl</t>
  </si>
  <si>
    <t>Bushfire</t>
  </si>
  <si>
    <t>Fire</t>
  </si>
  <si>
    <t>Carbon</t>
  </si>
  <si>
    <t>Other</t>
  </si>
  <si>
    <t>Customers impacted</t>
  </si>
  <si>
    <t>Customer value of time - residential</t>
  </si>
  <si>
    <t>Customer minutes</t>
  </si>
  <si>
    <t>Customer value of time - business</t>
  </si>
  <si>
    <t>CitiPower</t>
  </si>
  <si>
    <t>United Energy</t>
  </si>
  <si>
    <t>Conversions</t>
  </si>
  <si>
    <t>thous_conv</t>
  </si>
  <si>
    <t>mill_conv</t>
  </si>
  <si>
    <t>Enter asset life</t>
  </si>
  <si>
    <t>Error message</t>
  </si>
  <si>
    <t>Remove inputs prior to start year</t>
  </si>
  <si>
    <t>Disproportionate factors applied to various bushfire and other risk valuations</t>
  </si>
  <si>
    <t>- Select -</t>
  </si>
  <si>
    <t>Harm to property from network</t>
  </si>
  <si>
    <t>Harm to property from bushfire</t>
  </si>
  <si>
    <t>Harm to environment</t>
  </si>
  <si>
    <t>Safety - Public trespass</t>
  </si>
  <si>
    <t>Safety - Single fatality or serious injury ^</t>
  </si>
  <si>
    <r>
      <t xml:space="preserve">Safety from bushfire in </t>
    </r>
    <r>
      <rPr>
        <sz val="8"/>
        <color theme="1"/>
        <rFont val="Calibri"/>
        <family val="2"/>
      </rPr>
      <t>HBRA</t>
    </r>
  </si>
  <si>
    <t>Safety - Multiple fatality or serious injury ^</t>
  </si>
  <si>
    <t>Safety from bushfire (REFCL declared areas)</t>
  </si>
  <si>
    <t>Safety from bushfire (electric line construction areas)</t>
  </si>
  <si>
    <t>DROPDOWN LISTS</t>
  </si>
  <si>
    <t>Business</t>
  </si>
  <si>
    <t>Type</t>
  </si>
  <si>
    <t>Include</t>
  </si>
  <si>
    <t>Dollar inputs - month</t>
  </si>
  <si>
    <t>Not used options</t>
  </si>
  <si>
    <t>Dollar inputs - year</t>
  </si>
  <si>
    <t>CP</t>
  </si>
  <si>
    <t>CY</t>
  </si>
  <si>
    <t>PA</t>
  </si>
  <si>
    <t>December</t>
  </si>
  <si>
    <t>FY</t>
  </si>
  <si>
    <t>UE</t>
  </si>
  <si>
    <t>Opex</t>
  </si>
  <si>
    <t>Asset life (years)</t>
  </si>
  <si>
    <t>Other risks</t>
  </si>
  <si>
    <t>CTN</t>
  </si>
  <si>
    <t>CHM</t>
  </si>
  <si>
    <t>CHA</t>
  </si>
  <si>
    <t>MBN</t>
  </si>
  <si>
    <t>NKA</t>
  </si>
  <si>
    <t>CME</t>
  </si>
  <si>
    <t>WMN</t>
  </si>
  <si>
    <t>RVL</t>
  </si>
  <si>
    <t>BBD</t>
  </si>
  <si>
    <t>OYN</t>
  </si>
  <si>
    <t>Feeder</t>
  </si>
  <si>
    <t>Total capital cost</t>
  </si>
  <si>
    <t>AC024</t>
  </si>
  <si>
    <t>AC025</t>
  </si>
  <si>
    <t>AC031</t>
  </si>
  <si>
    <t>AL002</t>
  </si>
  <si>
    <t>AL006</t>
  </si>
  <si>
    <t>AL007</t>
  </si>
  <si>
    <t>AL011</t>
  </si>
  <si>
    <t>AL012</t>
  </si>
  <si>
    <t>AL013</t>
  </si>
  <si>
    <t>AL014</t>
  </si>
  <si>
    <t>ART023</t>
  </si>
  <si>
    <t>ART031</t>
  </si>
  <si>
    <t>ART033</t>
  </si>
  <si>
    <t>ART034</t>
  </si>
  <si>
    <t>BAN001</t>
  </si>
  <si>
    <t>BAN002</t>
  </si>
  <si>
    <t>BAN003</t>
  </si>
  <si>
    <t>BAN004</t>
  </si>
  <si>
    <t>BAN005</t>
  </si>
  <si>
    <t>BAN006</t>
  </si>
  <si>
    <t>BAN007</t>
  </si>
  <si>
    <t>BAN008</t>
  </si>
  <si>
    <t>BAN009</t>
  </si>
  <si>
    <t>BAN011</t>
  </si>
  <si>
    <t>BAN013</t>
  </si>
  <si>
    <t>BAN015</t>
  </si>
  <si>
    <t>BAS011</t>
  </si>
  <si>
    <t>BAS012</t>
  </si>
  <si>
    <t>BAS014</t>
  </si>
  <si>
    <t>BAS022</t>
  </si>
  <si>
    <t>BAS023</t>
  </si>
  <si>
    <t>BAS024</t>
  </si>
  <si>
    <t>BAS032</t>
  </si>
  <si>
    <t>BAS033</t>
  </si>
  <si>
    <t>BAS034</t>
  </si>
  <si>
    <t>BBD013</t>
  </si>
  <si>
    <t>BBD014</t>
  </si>
  <si>
    <t>BBD021</t>
  </si>
  <si>
    <t>BBD022</t>
  </si>
  <si>
    <t>BET001</t>
  </si>
  <si>
    <t>BET002</t>
  </si>
  <si>
    <t>BET003</t>
  </si>
  <si>
    <t>BET004</t>
  </si>
  <si>
    <t>BET005</t>
  </si>
  <si>
    <t>BET006</t>
  </si>
  <si>
    <t>BET007</t>
  </si>
  <si>
    <t>BET008</t>
  </si>
  <si>
    <t>BGO011</t>
  </si>
  <si>
    <t>BGO012</t>
  </si>
  <si>
    <t>BGO013</t>
  </si>
  <si>
    <t>BGO014</t>
  </si>
  <si>
    <t>BGO022</t>
  </si>
  <si>
    <t>BGO023</t>
  </si>
  <si>
    <t>BGO024</t>
  </si>
  <si>
    <t>BLT016</t>
  </si>
  <si>
    <t>BLT017</t>
  </si>
  <si>
    <t>BLT020</t>
  </si>
  <si>
    <t>BLT021</t>
  </si>
  <si>
    <t>BLT022</t>
  </si>
  <si>
    <t>BLT030</t>
  </si>
  <si>
    <t>BLT031</t>
  </si>
  <si>
    <t>BMH003</t>
  </si>
  <si>
    <t>BMH004</t>
  </si>
  <si>
    <t>BMH005</t>
  </si>
  <si>
    <t>BMH006</t>
  </si>
  <si>
    <t>CDN001</t>
  </si>
  <si>
    <t>CDN002</t>
  </si>
  <si>
    <t>CDN003</t>
  </si>
  <si>
    <t>CDN004</t>
  </si>
  <si>
    <t>CDN006</t>
  </si>
  <si>
    <t>CHA003</t>
  </si>
  <si>
    <t>CHA005</t>
  </si>
  <si>
    <t>CHA006</t>
  </si>
  <si>
    <t>CHA007</t>
  </si>
  <si>
    <t>CHA008</t>
  </si>
  <si>
    <t>CHM011</t>
  </si>
  <si>
    <t>CLC001</t>
  </si>
  <si>
    <t>CLC002</t>
  </si>
  <si>
    <t>CLC003</t>
  </si>
  <si>
    <t>CLC004</t>
  </si>
  <si>
    <t>CLC006</t>
  </si>
  <si>
    <t>CLC013</t>
  </si>
  <si>
    <t>CLC014</t>
  </si>
  <si>
    <t>CME014</t>
  </si>
  <si>
    <t>CME015</t>
  </si>
  <si>
    <t>CME016</t>
  </si>
  <si>
    <t>CME021</t>
  </si>
  <si>
    <t>CME022</t>
  </si>
  <si>
    <t>CMN001</t>
  </si>
  <si>
    <t>CMN002</t>
  </si>
  <si>
    <t>CMN003</t>
  </si>
  <si>
    <t>CMN004</t>
  </si>
  <si>
    <t>CMN005</t>
  </si>
  <si>
    <t>COB011</t>
  </si>
  <si>
    <t>COB012</t>
  </si>
  <si>
    <t>COB021</t>
  </si>
  <si>
    <t>COB022</t>
  </si>
  <si>
    <t>CRO013</t>
  </si>
  <si>
    <t>CRO014</t>
  </si>
  <si>
    <t>CRO021</t>
  </si>
  <si>
    <t>CRO022</t>
  </si>
  <si>
    <t>CRO023</t>
  </si>
  <si>
    <t>CRO024</t>
  </si>
  <si>
    <t>CRO031</t>
  </si>
  <si>
    <t>CRO032</t>
  </si>
  <si>
    <t>CRO033</t>
  </si>
  <si>
    <t>CRO034</t>
  </si>
  <si>
    <t>CTN001</t>
  </si>
  <si>
    <t>CTN002</t>
  </si>
  <si>
    <t>CTN003</t>
  </si>
  <si>
    <t>CTN004</t>
  </si>
  <si>
    <t>CTN005</t>
  </si>
  <si>
    <t>CTN006</t>
  </si>
  <si>
    <t>DDL011</t>
  </si>
  <si>
    <t>DDL012</t>
  </si>
  <si>
    <t>DDL013</t>
  </si>
  <si>
    <t>DDL014</t>
  </si>
  <si>
    <t>DDL021</t>
  </si>
  <si>
    <t>DDL022</t>
  </si>
  <si>
    <t>DDL023</t>
  </si>
  <si>
    <t>DDL024</t>
  </si>
  <si>
    <t>DLF001</t>
  </si>
  <si>
    <t>ECA001</t>
  </si>
  <si>
    <t>ECA003</t>
  </si>
  <si>
    <t>ECA005</t>
  </si>
  <si>
    <t>ECA007</t>
  </si>
  <si>
    <t>ECA010</t>
  </si>
  <si>
    <t>ECA012</t>
  </si>
  <si>
    <t>EHK021</t>
  </si>
  <si>
    <t>EHK022</t>
  </si>
  <si>
    <t>EHK023</t>
  </si>
  <si>
    <t>EHK024</t>
  </si>
  <si>
    <t>EHK031</t>
  </si>
  <si>
    <t>EHK032</t>
  </si>
  <si>
    <t>EHK033</t>
  </si>
  <si>
    <t>EHK034</t>
  </si>
  <si>
    <t>ETSA001</t>
  </si>
  <si>
    <t>ETSA003</t>
  </si>
  <si>
    <t>FNS011</t>
  </si>
  <si>
    <t>FNS012</t>
  </si>
  <si>
    <t>FNS013</t>
  </si>
  <si>
    <t>FNS021</t>
  </si>
  <si>
    <t>FNS022</t>
  </si>
  <si>
    <t>FNS032</t>
  </si>
  <si>
    <t>GB011</t>
  </si>
  <si>
    <t>GB012</t>
  </si>
  <si>
    <t>GB014</t>
  </si>
  <si>
    <t>GB031</t>
  </si>
  <si>
    <t>GB032</t>
  </si>
  <si>
    <t>GCY011</t>
  </si>
  <si>
    <t>GCY012</t>
  </si>
  <si>
    <t>GCY013</t>
  </si>
  <si>
    <t>GCY014</t>
  </si>
  <si>
    <t>GCY021</t>
  </si>
  <si>
    <t>GCY022</t>
  </si>
  <si>
    <t>GCY023</t>
  </si>
  <si>
    <t>GCY024</t>
  </si>
  <si>
    <t>GHP011</t>
  </si>
  <si>
    <t>GHP012</t>
  </si>
  <si>
    <t>GHP021</t>
  </si>
  <si>
    <t>GHP022</t>
  </si>
  <si>
    <t>GL011</t>
  </si>
  <si>
    <t>GL012</t>
  </si>
  <si>
    <t>GL013</t>
  </si>
  <si>
    <t>GL014</t>
  </si>
  <si>
    <t>GL015</t>
  </si>
  <si>
    <t>GL021</t>
  </si>
  <si>
    <t>GL022</t>
  </si>
  <si>
    <t>GL023</t>
  </si>
  <si>
    <t>GL024</t>
  </si>
  <si>
    <t>GLE011</t>
  </si>
  <si>
    <t>GLE012</t>
  </si>
  <si>
    <t>GLE013</t>
  </si>
  <si>
    <t>GLE021</t>
  </si>
  <si>
    <t>GLE023</t>
  </si>
  <si>
    <t>GLE024</t>
  </si>
  <si>
    <t>GLE031</t>
  </si>
  <si>
    <t>GLE032</t>
  </si>
  <si>
    <t>GLE033</t>
  </si>
  <si>
    <t>GSB011</t>
  </si>
  <si>
    <t>GSB012</t>
  </si>
  <si>
    <t>GSB013</t>
  </si>
  <si>
    <t>GSB014</t>
  </si>
  <si>
    <t>HSM001</t>
  </si>
  <si>
    <t>HSM002</t>
  </si>
  <si>
    <t>HSM003</t>
  </si>
  <si>
    <t>HSM004</t>
  </si>
  <si>
    <t>HSM005</t>
  </si>
  <si>
    <t>HSM006</t>
  </si>
  <si>
    <t>HSM009</t>
  </si>
  <si>
    <t>HSM010</t>
  </si>
  <si>
    <t>HTN011</t>
  </si>
  <si>
    <t>HTN012</t>
  </si>
  <si>
    <t>HTN013</t>
  </si>
  <si>
    <t>HTN032</t>
  </si>
  <si>
    <t>HTN033</t>
  </si>
  <si>
    <t>HTN034</t>
  </si>
  <si>
    <t>HYT011</t>
  </si>
  <si>
    <t>KGT002</t>
  </si>
  <si>
    <t>KGT003</t>
  </si>
  <si>
    <t>KGT004</t>
  </si>
  <si>
    <t>KRT012</t>
  </si>
  <si>
    <t>KRT013</t>
  </si>
  <si>
    <t>KRT022</t>
  </si>
  <si>
    <t>KRT023</t>
  </si>
  <si>
    <t>KRT031</t>
  </si>
  <si>
    <t>KYM001</t>
  </si>
  <si>
    <t>KYM002</t>
  </si>
  <si>
    <t>KYM003</t>
  </si>
  <si>
    <t>KYM004</t>
  </si>
  <si>
    <t>KYM005</t>
  </si>
  <si>
    <t>KYM006</t>
  </si>
  <si>
    <t>Demand forecast flat after</t>
  </si>
  <si>
    <t>VNR</t>
  </si>
  <si>
    <t>Weighted average demand (MW)</t>
  </si>
  <si>
    <t>DISCOUNT FACTOR</t>
  </si>
  <si>
    <t>VCR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</si>
  <si>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</si>
  <si>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</si>
  <si>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</si>
  <si>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</si>
  <si>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</si>
  <si>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</si>
  <si>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</si>
  <si>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</si>
  <si>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</si>
  <si>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</si>
  <si>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</si>
  <si>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</si>
  <si>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</si>
  <si>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</si>
  <si>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2046-47</t>
  </si>
  <si>
    <t>2047-48</t>
  </si>
  <si>
    <t>2048-49</t>
  </si>
  <si>
    <t>2049-50</t>
  </si>
  <si>
    <t>2050-51</t>
  </si>
  <si>
    <t>Average to max. demand ratio based on ZSS network average</t>
  </si>
  <si>
    <t>Based on network CAIDI</t>
  </si>
  <si>
    <t>Regulatory proposal 2026-31</t>
  </si>
  <si>
    <t>Model number:</t>
  </si>
  <si>
    <t>EXPENDITURE</t>
  </si>
  <si>
    <t>Capital expenditure 2026-31</t>
  </si>
  <si>
    <t>Weighted energy at risk (MWh)</t>
  </si>
  <si>
    <t>AP001</t>
  </si>
  <si>
    <t>AP003</t>
  </si>
  <si>
    <t>AP005</t>
  </si>
  <si>
    <t>AP006</t>
  </si>
  <si>
    <t>AP007</t>
  </si>
  <si>
    <t>AP008</t>
  </si>
  <si>
    <t>AP009</t>
  </si>
  <si>
    <t>AP011</t>
  </si>
  <si>
    <t>AP012</t>
  </si>
  <si>
    <t>AP013</t>
  </si>
  <si>
    <t>AP014</t>
  </si>
  <si>
    <t>AP015</t>
  </si>
  <si>
    <t>AP017</t>
  </si>
  <si>
    <t>AP018</t>
  </si>
  <si>
    <t>AP019</t>
  </si>
  <si>
    <t>AR002</t>
  </si>
  <si>
    <t>AR003</t>
  </si>
  <si>
    <t>AR004</t>
  </si>
  <si>
    <t>AR005</t>
  </si>
  <si>
    <t>AR006</t>
  </si>
  <si>
    <t>AR007</t>
  </si>
  <si>
    <t>AR009</t>
  </si>
  <si>
    <t>AR010</t>
  </si>
  <si>
    <t>AR011</t>
  </si>
  <si>
    <t>AR012</t>
  </si>
  <si>
    <t>AR013</t>
  </si>
  <si>
    <t>AWT011</t>
  </si>
  <si>
    <t>AWT021</t>
  </si>
  <si>
    <t>B002</t>
  </si>
  <si>
    <t>B003</t>
  </si>
  <si>
    <t>B004</t>
  </si>
  <si>
    <t>B005</t>
  </si>
  <si>
    <t>B006</t>
  </si>
  <si>
    <t>B011</t>
  </si>
  <si>
    <t>B012</t>
  </si>
  <si>
    <t>B013</t>
  </si>
  <si>
    <t>B014</t>
  </si>
  <si>
    <t>B015</t>
  </si>
  <si>
    <t>B016</t>
  </si>
  <si>
    <t>B021</t>
  </si>
  <si>
    <t>B025</t>
  </si>
  <si>
    <t>B026_B027</t>
  </si>
  <si>
    <t>BAE011</t>
  </si>
  <si>
    <t>BAE012</t>
  </si>
  <si>
    <t>BAE021</t>
  </si>
  <si>
    <t>BAE022</t>
  </si>
  <si>
    <t>BAS021</t>
  </si>
  <si>
    <t>BAS031</t>
  </si>
  <si>
    <t>BC002</t>
  </si>
  <si>
    <t>BC003</t>
  </si>
  <si>
    <t>BC006</t>
  </si>
  <si>
    <t>BC007</t>
  </si>
  <si>
    <t>BC011</t>
  </si>
  <si>
    <t>BC012</t>
  </si>
  <si>
    <t>BC013</t>
  </si>
  <si>
    <t>BC014</t>
  </si>
  <si>
    <t>BC015</t>
  </si>
  <si>
    <t>BC019</t>
  </si>
  <si>
    <t>BC020</t>
  </si>
  <si>
    <t>BC022</t>
  </si>
  <si>
    <t>BC024</t>
  </si>
  <si>
    <t>BK002</t>
  </si>
  <si>
    <t>BK003</t>
  </si>
  <si>
    <t>BK004</t>
  </si>
  <si>
    <t>BK005</t>
  </si>
  <si>
    <t>BK006</t>
  </si>
  <si>
    <t>BK007</t>
  </si>
  <si>
    <t>BK009</t>
  </si>
  <si>
    <t>BK010</t>
  </si>
  <si>
    <t>BK011</t>
  </si>
  <si>
    <t>BQ011</t>
  </si>
  <si>
    <t>BQ012</t>
  </si>
  <si>
    <t>BQ013</t>
  </si>
  <si>
    <t>BQ014</t>
  </si>
  <si>
    <t>BQ017</t>
  </si>
  <si>
    <t>BQ021</t>
  </si>
  <si>
    <t>BQ024</t>
  </si>
  <si>
    <t>BQ025</t>
  </si>
  <si>
    <t>BQ026</t>
  </si>
  <si>
    <t>BQ027</t>
  </si>
  <si>
    <t>BQ032</t>
  </si>
  <si>
    <t>BQ034</t>
  </si>
  <si>
    <t>BQ035</t>
  </si>
  <si>
    <t>BQ036</t>
  </si>
  <si>
    <t>BQ037</t>
  </si>
  <si>
    <t>BQ041</t>
  </si>
  <si>
    <t>BQ043</t>
  </si>
  <si>
    <t>BQ046</t>
  </si>
  <si>
    <t>BQ047</t>
  </si>
  <si>
    <t>BQ051</t>
  </si>
  <si>
    <t>BQ052</t>
  </si>
  <si>
    <t>BQ053</t>
  </si>
  <si>
    <t>BQ056</t>
  </si>
  <si>
    <t>BQ057</t>
  </si>
  <si>
    <t>BQ061</t>
  </si>
  <si>
    <t>BQ062</t>
  </si>
  <si>
    <t>BQ065</t>
  </si>
  <si>
    <t>BQ066</t>
  </si>
  <si>
    <t>BQ067</t>
  </si>
  <si>
    <t>BW021</t>
  </si>
  <si>
    <t>CFD021</t>
  </si>
  <si>
    <t>CFD023</t>
  </si>
  <si>
    <t>CL011</t>
  </si>
  <si>
    <t>CL013</t>
  </si>
  <si>
    <t>CL014</t>
  </si>
  <si>
    <t>CL015</t>
  </si>
  <si>
    <t>CL016</t>
  </si>
  <si>
    <t>CL021</t>
  </si>
  <si>
    <t>CL022</t>
  </si>
  <si>
    <t>CL023</t>
  </si>
  <si>
    <t>CL026</t>
  </si>
  <si>
    <t>CL027</t>
  </si>
  <si>
    <t>CL028</t>
  </si>
  <si>
    <t>CL033</t>
  </si>
  <si>
    <t>CL035</t>
  </si>
  <si>
    <t>CL036</t>
  </si>
  <si>
    <t>CL037</t>
  </si>
  <si>
    <t>CL038</t>
  </si>
  <si>
    <t>CLC012</t>
  </si>
  <si>
    <t>CMN008</t>
  </si>
  <si>
    <t>CW002</t>
  </si>
  <si>
    <t>CW003</t>
  </si>
  <si>
    <t>CW004</t>
  </si>
  <si>
    <t>CW005</t>
  </si>
  <si>
    <t>CW006</t>
  </si>
  <si>
    <t>CW007</t>
  </si>
  <si>
    <t>CW008</t>
  </si>
  <si>
    <t>CW009</t>
  </si>
  <si>
    <t>CW011</t>
  </si>
  <si>
    <t>CW012</t>
  </si>
  <si>
    <t>CW013</t>
  </si>
  <si>
    <t>CW014</t>
  </si>
  <si>
    <t>CW015</t>
  </si>
  <si>
    <t>CW017</t>
  </si>
  <si>
    <t>CW018</t>
  </si>
  <si>
    <t>DA004</t>
  </si>
  <si>
    <t>DA005</t>
  </si>
  <si>
    <t>DA006</t>
  </si>
  <si>
    <t>DA007</t>
  </si>
  <si>
    <t>DA008</t>
  </si>
  <si>
    <t>DA009</t>
  </si>
  <si>
    <t>DA013</t>
  </si>
  <si>
    <t>DA016</t>
  </si>
  <si>
    <t>DA020</t>
  </si>
  <si>
    <t>DA021</t>
  </si>
  <si>
    <t>DA022</t>
  </si>
  <si>
    <t>DA026</t>
  </si>
  <si>
    <t>DA027</t>
  </si>
  <si>
    <t>DA028</t>
  </si>
  <si>
    <t>DA029</t>
  </si>
  <si>
    <t>DA030</t>
  </si>
  <si>
    <t>DA031</t>
  </si>
  <si>
    <t>DLF002</t>
  </si>
  <si>
    <t>DLF003</t>
  </si>
  <si>
    <t>DLF063</t>
  </si>
  <si>
    <t>E021</t>
  </si>
  <si>
    <t>E032</t>
  </si>
  <si>
    <t>E033</t>
  </si>
  <si>
    <t>F026</t>
  </si>
  <si>
    <t>F027</t>
  </si>
  <si>
    <t>F028</t>
  </si>
  <si>
    <t>F029</t>
  </si>
  <si>
    <t>F030</t>
  </si>
  <si>
    <t>F032</t>
  </si>
  <si>
    <t>F033</t>
  </si>
  <si>
    <t>F034</t>
  </si>
  <si>
    <t>F035</t>
  </si>
  <si>
    <t>F037</t>
  </si>
  <si>
    <t>FB002</t>
  </si>
  <si>
    <t>FB004</t>
  </si>
  <si>
    <t>FB005</t>
  </si>
  <si>
    <t>FB006</t>
  </si>
  <si>
    <t>FB010</t>
  </si>
  <si>
    <t>FB011</t>
  </si>
  <si>
    <t>FB013</t>
  </si>
  <si>
    <t>FB014</t>
  </si>
  <si>
    <t>FB015</t>
  </si>
  <si>
    <t>FB018</t>
  </si>
  <si>
    <t>FB019</t>
  </si>
  <si>
    <t>FB020</t>
  </si>
  <si>
    <t>FB022</t>
  </si>
  <si>
    <t>FB023</t>
  </si>
  <si>
    <t>FF084</t>
  </si>
  <si>
    <t>FF085</t>
  </si>
  <si>
    <t>FF086</t>
  </si>
  <si>
    <t>FF091</t>
  </si>
  <si>
    <t>FF092</t>
  </si>
  <si>
    <t>FF097</t>
  </si>
  <si>
    <t>FNS033</t>
  </si>
  <si>
    <t>FR001</t>
  </si>
  <si>
    <t>FR003</t>
  </si>
  <si>
    <t>FR004</t>
  </si>
  <si>
    <t>FR005</t>
  </si>
  <si>
    <t>FR007</t>
  </si>
  <si>
    <t>FR008</t>
  </si>
  <si>
    <t>FR009</t>
  </si>
  <si>
    <t>FR013</t>
  </si>
  <si>
    <t>FR014</t>
  </si>
  <si>
    <t>FR015</t>
  </si>
  <si>
    <t>FR016</t>
  </si>
  <si>
    <t>FR018</t>
  </si>
  <si>
    <t>FR019</t>
  </si>
  <si>
    <t>FR020</t>
  </si>
  <si>
    <t>FR024</t>
  </si>
  <si>
    <t>FR026</t>
  </si>
  <si>
    <t>FR027</t>
  </si>
  <si>
    <t>FR028</t>
  </si>
  <si>
    <t>FR029</t>
  </si>
  <si>
    <t>FR030</t>
  </si>
  <si>
    <t>FR031</t>
  </si>
  <si>
    <t>FR032</t>
  </si>
  <si>
    <t>GLE022</t>
  </si>
  <si>
    <t>JA001</t>
  </si>
  <si>
    <t>JA002</t>
  </si>
  <si>
    <t>JA003</t>
  </si>
  <si>
    <t>JA005</t>
  </si>
  <si>
    <t>JA006</t>
  </si>
  <si>
    <t>JA009</t>
  </si>
  <si>
    <t>JA010</t>
  </si>
  <si>
    <t>JA011</t>
  </si>
  <si>
    <t>JA013</t>
  </si>
  <si>
    <t>JA014</t>
  </si>
  <si>
    <t>JA017</t>
  </si>
  <si>
    <t>JA018</t>
  </si>
  <si>
    <t>JA019</t>
  </si>
  <si>
    <t>JA021</t>
  </si>
  <si>
    <t>JA022</t>
  </si>
  <si>
    <t>JA025</t>
  </si>
  <si>
    <t>JA026</t>
  </si>
  <si>
    <t>JA027</t>
  </si>
  <si>
    <t>JA029</t>
  </si>
  <si>
    <t>JA033</t>
  </si>
  <si>
    <t>JA034</t>
  </si>
  <si>
    <t>JA035</t>
  </si>
  <si>
    <t>JA037</t>
  </si>
  <si>
    <t>JA038</t>
  </si>
  <si>
    <t>JA041</t>
  </si>
  <si>
    <t>JA042</t>
  </si>
  <si>
    <t>JA043</t>
  </si>
  <si>
    <t>JA045</t>
  </si>
  <si>
    <t>JA046</t>
  </si>
  <si>
    <t>K023</t>
  </si>
  <si>
    <t>K024</t>
  </si>
  <si>
    <t>K026</t>
  </si>
  <si>
    <t>K031</t>
  </si>
  <si>
    <t>K032</t>
  </si>
  <si>
    <t>KGT005</t>
  </si>
  <si>
    <t>L001</t>
  </si>
  <si>
    <t>L002</t>
  </si>
  <si>
    <t>L004</t>
  </si>
  <si>
    <t>L005</t>
  </si>
  <si>
    <t>L006</t>
  </si>
  <si>
    <t>L009</t>
  </si>
  <si>
    <t>L010</t>
  </si>
  <si>
    <t>L013</t>
  </si>
  <si>
    <t>L014</t>
  </si>
  <si>
    <t>L015</t>
  </si>
  <si>
    <t>L018</t>
  </si>
  <si>
    <t>L019</t>
  </si>
  <si>
    <t>L020</t>
  </si>
  <si>
    <t>L022</t>
  </si>
  <si>
    <t>L023</t>
  </si>
  <si>
    <t>LFSF</t>
  </si>
  <si>
    <t>LQ001</t>
  </si>
  <si>
    <t>LQ002</t>
  </si>
  <si>
    <t>LQ003</t>
  </si>
  <si>
    <t>LQ004</t>
  </si>
  <si>
    <t>LQ007</t>
  </si>
  <si>
    <t>LQ008</t>
  </si>
  <si>
    <t>LQ009</t>
  </si>
  <si>
    <t>LQ010</t>
  </si>
  <si>
    <t>LQ011</t>
  </si>
  <si>
    <t>LQ012</t>
  </si>
  <si>
    <t>LQ014</t>
  </si>
  <si>
    <t>LQ015</t>
  </si>
  <si>
    <t>LQ016</t>
  </si>
  <si>
    <t>LQ017</t>
  </si>
  <si>
    <t>LQ021</t>
  </si>
  <si>
    <t>LQ022</t>
  </si>
  <si>
    <t>LQ023</t>
  </si>
  <si>
    <t>Probability of aged conductor failure</t>
  </si>
  <si>
    <t>Probability of new conductor failure</t>
  </si>
  <si>
    <t>Section length</t>
  </si>
  <si>
    <t>(m)</t>
  </si>
  <si>
    <t>hours</t>
  </si>
  <si>
    <t>Average outage duration</t>
  </si>
  <si>
    <t>SAP ID</t>
  </si>
  <si>
    <t>per m per annum</t>
  </si>
  <si>
    <t>PV of energy at</t>
  </si>
  <si>
    <t>risk ($ 2023)</t>
  </si>
  <si>
    <t>PV of unplanned</t>
  </si>
  <si>
    <t>replacement ($ 2023)</t>
  </si>
  <si>
    <t xml:space="preserve">Total replacement </t>
  </si>
  <si>
    <t>$/m</t>
  </si>
  <si>
    <t xml:space="preserve">Option 1 </t>
  </si>
  <si>
    <t>($ 2023)</t>
  </si>
  <si>
    <t>Option 1</t>
  </si>
  <si>
    <t>Probability of new</t>
  </si>
  <si>
    <t>conductor failure</t>
  </si>
  <si>
    <t>Replacement</t>
  </si>
  <si>
    <t>Sensitivities</t>
  </si>
  <si>
    <t>Total benefits</t>
  </si>
  <si>
    <t>Capex 10% higher</t>
  </si>
  <si>
    <t>Capex 10% lower</t>
  </si>
  <si>
    <t>Total benefits 10% higher</t>
  </si>
  <si>
    <t>Total benefits 10% lower</t>
  </si>
  <si>
    <t>Capex 10% higher &amp; Total benefits 10% lower</t>
  </si>
  <si>
    <t>SENSITIVITIES</t>
  </si>
  <si>
    <t>Feeders</t>
  </si>
  <si>
    <t>preferred</t>
  </si>
  <si>
    <t>Planned unit cost of replacing 3 phase bare conductor</t>
  </si>
  <si>
    <t xml:space="preserve">Construction </t>
  </si>
  <si>
    <t>year</t>
  </si>
  <si>
    <t>Radial ZSS</t>
  </si>
  <si>
    <t>cost $/m ($ 2023)</t>
  </si>
  <si>
    <t>Total capital cost for feeders where option 2 is preferred</t>
  </si>
  <si>
    <t>Expenditure per year over 5 years</t>
  </si>
  <si>
    <t>Total conductor length assessed (km)</t>
  </si>
  <si>
    <t>Total conductor length where replacement is preferred option (km)</t>
  </si>
  <si>
    <t>PV ($2023)</t>
  </si>
  <si>
    <t>Annualised capex</t>
  </si>
  <si>
    <t>equipment ID</t>
  </si>
  <si>
    <t>Section end pole</t>
  </si>
  <si>
    <t>Section start pole</t>
  </si>
  <si>
    <t>Energy at risk</t>
  </si>
  <si>
    <t>Total risk</t>
  </si>
  <si>
    <t>cost ($2023)</t>
  </si>
  <si>
    <t>NPV ($2023)</t>
  </si>
  <si>
    <t xml:space="preserve">Option 2 </t>
  </si>
  <si>
    <t>Capex sensitivity</t>
  </si>
  <si>
    <t>Benefits sensitivity</t>
  </si>
  <si>
    <t>Preferred</t>
  </si>
  <si>
    <t>option</t>
  </si>
  <si>
    <t>unchanged</t>
  </si>
  <si>
    <t>Total where option 2 is preferred</t>
  </si>
  <si>
    <t>Risk based like-for-like conductor replacement of deteriorated aged 66kV radial lines</t>
  </si>
  <si>
    <t xml:space="preserve">Risk-based replacement of deteriorated and aged 66kV radial lines </t>
  </si>
  <si>
    <t xml:space="preserve">66kV radial lines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</si>
</sst>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#,##0;[Red]\ \-#,##0;\ &quot;-&quot;"/>
    <numFmt numFmtId="168" formatCode="&quot;$&quot;\ mmm\ yyyy"/>
    <numFmt numFmtId="169" formatCode="&quot;$&quot;#,##0.00"/>
    <numFmt numFmtId="170" formatCode="&quot;$&quot;#,##0"/>
    <numFmt numFmtId="171" formatCode="0.000"/>
    <numFmt numFmtId="172" formatCode="mmmm"/>
    <numFmt numFmtId="173" formatCode="0.0000"/>
    <numFmt numFmtId="174" formatCode="#,##0.0;[Red]\ \(#,##0.0\);\ &quot;-&quot;"/>
    <numFmt numFmtId="175" formatCode="0;\ \-0;\ &quot;-&quot;"/>
    <numFmt numFmtId="176" formatCode="#,##0.000000;\ \-#,##0.000000;\ &quot;-&quot;"/>
    <numFmt numFmtId="177" formatCode="#,##0;\ \-#,##0;\ &quot;-&quot;"/>
    <numFmt numFmtId="178" formatCode="&quot;$&quot;&quot;m&quot;\ mmm\ yyyy"/>
    <numFmt numFmtId="179" formatCode="0.00000;[Red]\ \ \-0.00000;\ &quot;-&quot;"/>
    <numFmt numFmtId="180" formatCode="#,##0.000_);\(#,##0.000\);\-\-_)"/>
    <numFmt numFmtId="181" formatCode="#,##0;[Red]\ \ \-#,##0;\ &quot;&quot;"/>
    <numFmt numFmtId="182" formatCode="&quot;$&quot;#,##0;[Red]\-&quot;$&quot;#,##0;\ &quot;&quot;"/>
    <numFmt numFmtId="183" formatCode="&quot;$&quot;&quot;000&quot;\ mmm\ yyyy"/>
    <numFmt numFmtId="184" formatCode="#,##0.0;[Red]\ \-#,##0.0;\ &quot;-&quot;"/>
    <numFmt numFmtId="185" formatCode="dd\ mmmm\ yyyy"/>
    <numFmt numFmtId="186" formatCode="mmm\ yyyy"/>
    <numFmt numFmtId="187" formatCode="0.00000000000"/>
    <numFmt numFmtId="188" formatCode="0.0000000;[Red]\ \ \-0.0000000;\ &quot;-&quot;"/>
    <numFmt numFmtId="189" formatCode="#,##0;[Red]\ \(#,##0\);\ &quot;-&quot;"/>
    <numFmt numFmtId="190" formatCode="\+0%;[Red]\ \ \-0%;\ &quot;-&quot;"/>
    <numFmt numFmtId="191" formatCode="&quot;$&quot;&quot;M&quot;\ mmm\ yyyy"/>
    <numFmt numFmtId="192" formatCode="_-&quot;$&quot;* #,##0_-;\-&quot;$&quot;* #,##0_-;_-&quot;$&quot;* &quot;-&quot;??_-;_-@_-"/>
    <numFmt numFmtId="193" formatCode="&quot;$&quot;#,##0;\-&quot;$&quot;#,##0;\ &quot;-&quot;"/>
    <numFmt numFmtId="194" formatCode="#,##0.00;[Red]\ \-#,##0.00;\ &quot;-&quot;"/>
    <numFmt numFmtId="195" formatCode="#,##0.0"/>
    <numFmt numFmtId="196" formatCode="0.00;[Red]\ \ \-0.00;\ &quot;-&quot;"/>
  </numFmts>
  <fonts count="68" x14ac:knownFonts="1">
    <font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767676"/>
      <name val="Arial"/>
      <family val="2"/>
    </font>
    <font>
      <vertAlign val="subscript"/>
      <sz val="8.5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0000CC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sz val="8"/>
      <color theme="1"/>
      <name val="Calibri"/>
      <family val="2"/>
    </font>
    <font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color rgb="FFFFFFFF"/>
      <name val="Calibri"/>
      <family val="2"/>
    </font>
    <font>
      <sz val="8"/>
      <color rgb="FF000000"/>
      <name val="Arial"/>
      <family val="2"/>
    </font>
    <font>
      <b/>
      <sz val="10"/>
      <color theme="1"/>
      <name val="Verdana"/>
      <family val="2"/>
    </font>
    <font>
      <i/>
      <sz val="10"/>
      <color theme="1"/>
      <name val="Verdana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10"/>
      <color rgb="FFFFFFFF"/>
      <name val="Calibri"/>
      <family val="2"/>
      <scheme val="minor"/>
    </font>
    <font>
      <b/>
      <sz val="11"/>
      <name val="Calibri"/>
      <family val="2"/>
    </font>
    <font>
      <i/>
      <sz val="9"/>
      <color theme="1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b/>
      <sz val="14"/>
      <color theme="1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3366"/>
        <bgColor indexed="64"/>
      </patternFill>
    </fill>
    <fill>
      <patternFill patternType="solid">
        <fgColor rgb="FF0054A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CE4F4"/>
        <bgColor indexed="64"/>
      </patternFill>
    </fill>
    <fill>
      <patternFill patternType="solid">
        <fgColor rgb="FF00215B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rgb="FFDDD0B9"/>
        <bgColor rgb="FF000000"/>
      </patternFill>
    </fill>
    <fill>
      <patternFill patternType="solid">
        <fgColor rgb="FFF1ECE3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rgb="FF003366"/>
        <bgColor rgb="FF000000"/>
      </patternFill>
    </fill>
  </fills>
  <borders count="19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35">
    <xf numFmtId="0" fontId="0" fillId="0" borderId="0"/>
    <xf numFmtId="0" fontId="6" fillId="0" borderId="0"/>
    <xf numFmtId="0" fontId="2" fillId="2" borderId="1" applyNumberFormat="0" applyAlignment="0">
      <alignment horizontal="right"/>
      <protection locked="0"/>
    </xf>
    <xf numFmtId="164" fontId="3" fillId="0" borderId="0" applyFont="0" applyFill="0" applyBorder="0" applyAlignment="0" applyProtection="0"/>
    <xf numFmtId="165" fontId="4" fillId="3" borderId="2" applyAlignment="0"/>
    <xf numFmtId="0" fontId="14" fillId="0" borderId="0" applyNumberFormat="0"/>
    <xf numFmtId="0" fontId="5" fillId="0" borderId="3" applyNumberFormat="0" applyAlignment="0"/>
    <xf numFmtId="0" fontId="3" fillId="0" borderId="4" applyNumberFormat="0" applyFont="0" applyFill="0" applyAlignment="0"/>
    <xf numFmtId="0" fontId="5" fillId="0" borderId="0"/>
    <xf numFmtId="0" fontId="6" fillId="1" borderId="0"/>
    <xf numFmtId="0" fontId="7" fillId="4" borderId="5" applyNumberFormat="0" applyAlignment="0"/>
    <xf numFmtId="0" fontId="8" fillId="5" borderId="3" applyNumberFormat="0">
      <alignment horizontal="centerContinuous" vertical="center" wrapText="1"/>
    </xf>
    <xf numFmtId="0" fontId="9" fillId="4" borderId="6" applyNumberFormat="0" applyAlignment="0"/>
    <xf numFmtId="0" fontId="10" fillId="0" borderId="0" applyNumberFormat="0"/>
    <xf numFmtId="0" fontId="12" fillId="7" borderId="0"/>
    <xf numFmtId="0" fontId="13" fillId="0" borderId="0"/>
    <xf numFmtId="166" fontId="11" fillId="6" borderId="0"/>
    <xf numFmtId="166" fontId="15" fillId="6" borderId="0"/>
    <xf numFmtId="0" fontId="16" fillId="0" borderId="0"/>
    <xf numFmtId="9" fontId="19" fillId="0" borderId="0" applyFont="0" applyFill="0" applyBorder="0" applyAlignment="0" applyProtection="0"/>
    <xf numFmtId="0" fontId="19" fillId="0" borderId="0"/>
    <xf numFmtId="0" fontId="29" fillId="8" borderId="0" applyNumberFormat="0">
      <alignment horizontal="center"/>
    </xf>
    <xf numFmtId="170" fontId="22" fillId="0" borderId="8" applyNumberFormat="0" applyProtection="0">
      <alignment horizontal="right"/>
    </xf>
    <xf numFmtId="10" fontId="28" fillId="2" borderId="0" applyNumberFormat="0" applyAlignment="0" applyProtection="0"/>
    <xf numFmtId="10" fontId="46" fillId="11" borderId="0" applyNumberFormat="0" applyBorder="0" applyAlignment="0" applyProtection="0"/>
    <xf numFmtId="0" fontId="5" fillId="0" borderId="0"/>
    <xf numFmtId="44" fontId="50" fillId="0" borderId="0" applyFont="0" applyFill="0" applyBorder="0" applyAlignment="0" applyProtection="0"/>
    <xf numFmtId="0" fontId="52" fillId="0" borderId="0" applyFill="0" applyBorder="0"/>
    <xf numFmtId="0" fontId="19" fillId="0" borderId="0"/>
    <xf numFmtId="0" fontId="19" fillId="0" borderId="0"/>
    <xf numFmtId="0" fontId="1" fillId="0" borderId="0"/>
    <xf numFmtId="43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9" fillId="0" borderId="0"/>
    <xf numFmtId="43" fontId="50" fillId="0" borderId="0" applyFont="0" applyFill="0" applyBorder="0" applyAlignment="0" applyProtection="0"/>
  </cellStyleXfs>
  <cellXfs count="222">
    <xf numFmtId="0" fontId="0" fillId="0" borderId="0" xfId="0"/>
    <xf numFmtId="0" fontId="16" fillId="0" borderId="0" xfId="18"/>
    <xf numFmtId="0" fontId="18" fillId="0" borderId="0" xfId="18" applyFont="1"/>
    <xf numFmtId="0" fontId="21" fillId="0" borderId="0" xfId="18" applyFont="1"/>
    <xf numFmtId="0" fontId="16" fillId="0" borderId="0" xfId="0" applyFont="1"/>
    <xf numFmtId="0" fontId="16" fillId="0" borderId="0" xfId="18" applyAlignment="1">
      <alignment horizontal="left"/>
    </xf>
    <xf numFmtId="0" fontId="28" fillId="2" borderId="0" xfId="0" applyFont="1" applyFill="1"/>
    <xf numFmtId="0" fontId="18" fillId="0" borderId="0" xfId="0" applyFont="1"/>
    <xf numFmtId="166" fontId="26" fillId="9" borderId="0" xfId="16" applyFont="1" applyFill="1"/>
    <xf numFmtId="0" fontId="20" fillId="10" borderId="0" xfId="18" applyFont="1" applyFill="1" applyAlignment="1">
      <alignment vertical="center"/>
    </xf>
    <xf numFmtId="0" fontId="20" fillId="10" borderId="0" xfId="18" applyFont="1" applyFill="1" applyAlignment="1">
      <alignment horizontal="right" vertical="center"/>
    </xf>
    <xf numFmtId="0" fontId="25" fillId="10" borderId="0" xfId="18" applyFont="1" applyFill="1" applyAlignment="1">
      <alignment vertical="center"/>
    </xf>
    <xf numFmtId="166" fontId="32" fillId="9" borderId="0" xfId="16" applyFont="1" applyFill="1"/>
    <xf numFmtId="166" fontId="33" fillId="9" borderId="0" xfId="16" applyFont="1" applyFill="1" applyAlignment="1">
      <alignment horizontal="right"/>
    </xf>
    <xf numFmtId="0" fontId="16" fillId="0" borderId="0" xfId="0" applyFont="1" applyAlignment="1">
      <alignment horizontal="left"/>
    </xf>
    <xf numFmtId="0" fontId="22" fillId="0" borderId="0" xfId="18" applyFont="1"/>
    <xf numFmtId="0" fontId="16" fillId="2" borderId="0" xfId="0" applyFont="1" applyFill="1"/>
    <xf numFmtId="172" fontId="16" fillId="0" borderId="0" xfId="0" applyNumberFormat="1" applyFont="1"/>
    <xf numFmtId="172" fontId="16" fillId="2" borderId="0" xfId="0" applyNumberFormat="1" applyFont="1" applyFill="1" applyAlignment="1">
      <alignment horizontal="left"/>
    </xf>
    <xf numFmtId="0" fontId="16" fillId="2" borderId="0" xfId="0" quotePrefix="1" applyFont="1" applyFill="1"/>
    <xf numFmtId="0" fontId="18" fillId="0" borderId="7" xfId="18" applyFont="1" applyBorder="1"/>
    <xf numFmtId="1" fontId="28" fillId="2" borderId="0" xfId="18" quotePrefix="1" applyNumberFormat="1" applyFont="1" applyFill="1" applyAlignment="1">
      <alignment horizontal="center"/>
    </xf>
    <xf numFmtId="10" fontId="28" fillId="2" borderId="0" xfId="23" applyNumberFormat="1"/>
    <xf numFmtId="171" fontId="34" fillId="2" borderId="0" xfId="18" applyNumberFormat="1" applyFont="1" applyFill="1" applyAlignment="1">
      <alignment horizontal="right"/>
    </xf>
    <xf numFmtId="14" fontId="16" fillId="0" borderId="0" xfId="0" applyNumberFormat="1" applyFont="1"/>
    <xf numFmtId="1" fontId="16" fillId="2" borderId="0" xfId="0" applyNumberFormat="1" applyFont="1" applyFill="1" applyAlignment="1">
      <alignment horizontal="left"/>
    </xf>
    <xf numFmtId="14" fontId="18" fillId="0" borderId="7" xfId="18" applyNumberFormat="1" applyFont="1" applyBorder="1"/>
    <xf numFmtId="0" fontId="40" fillId="0" borderId="7" xfId="18" quotePrefix="1" applyFont="1" applyBorder="1" applyAlignment="1">
      <alignment horizontal="left"/>
    </xf>
    <xf numFmtId="14" fontId="37" fillId="2" borderId="7" xfId="23" applyNumberFormat="1" applyFont="1" applyBorder="1"/>
    <xf numFmtId="166" fontId="26" fillId="9" borderId="0" xfId="16" applyFont="1" applyFill="1" applyAlignment="1">
      <alignment horizontal="left"/>
    </xf>
    <xf numFmtId="0" fontId="0" fillId="0" borderId="0" xfId="0" applyAlignment="1">
      <alignment horizontal="left"/>
    </xf>
    <xf numFmtId="168" fontId="31" fillId="0" borderId="7" xfId="18" applyNumberFormat="1" applyFont="1" applyBorder="1" applyAlignment="1">
      <alignment horizontal="left" vertical="center"/>
    </xf>
    <xf numFmtId="0" fontId="22" fillId="0" borderId="0" xfId="18" applyFont="1" applyAlignment="1">
      <alignment horizontal="left"/>
    </xf>
    <xf numFmtId="0" fontId="28" fillId="2" borderId="0" xfId="23" applyNumberFormat="1"/>
    <xf numFmtId="0" fontId="18" fillId="0" borderId="7" xfId="0" applyFont="1" applyBorder="1"/>
    <xf numFmtId="166" fontId="41" fillId="9" borderId="0" xfId="16" applyFont="1" applyFill="1"/>
    <xf numFmtId="0" fontId="16" fillId="0" borderId="7" xfId="0" applyFont="1" applyBorder="1"/>
    <xf numFmtId="172" fontId="28" fillId="2" borderId="9" xfId="18" quotePrefix="1" applyNumberFormat="1" applyFont="1" applyFill="1" applyBorder="1" applyAlignment="1">
      <alignment horizontal="left"/>
    </xf>
    <xf numFmtId="0" fontId="17" fillId="0" borderId="0" xfId="18" applyFont="1" applyAlignment="1">
      <alignment horizontal="left" vertical="top"/>
    </xf>
    <xf numFmtId="172" fontId="16" fillId="2" borderId="0" xfId="0" quotePrefix="1" applyNumberFormat="1" applyFont="1" applyFill="1" applyAlignment="1">
      <alignment horizontal="left"/>
    </xf>
    <xf numFmtId="0" fontId="44" fillId="0" borderId="0" xfId="0" applyFont="1" applyAlignment="1">
      <alignment horizontal="right"/>
    </xf>
    <xf numFmtId="0" fontId="42" fillId="0" borderId="0" xfId="0" applyFont="1" applyAlignment="1">
      <alignment horizontal="left" indent="1"/>
    </xf>
    <xf numFmtId="168" fontId="22" fillId="0" borderId="8" xfId="22" applyNumberFormat="1">
      <alignment horizontal="right"/>
    </xf>
    <xf numFmtId="0" fontId="45" fillId="0" borderId="0" xfId="18" quotePrefix="1" applyFont="1" applyAlignment="1">
      <alignment horizontal="left"/>
    </xf>
    <xf numFmtId="168" fontId="43" fillId="0" borderId="0" xfId="23" applyNumberFormat="1" applyFont="1" applyFill="1" applyAlignment="1">
      <alignment horizontal="right"/>
    </xf>
    <xf numFmtId="0" fontId="18" fillId="0" borderId="7" xfId="18" applyFont="1" applyBorder="1" applyAlignment="1">
      <alignment horizontal="right"/>
    </xf>
    <xf numFmtId="0" fontId="43" fillId="0" borderId="0" xfId="18" applyFont="1" applyAlignment="1">
      <alignment horizontal="left" indent="1"/>
    </xf>
    <xf numFmtId="0" fontId="16" fillId="0" borderId="0" xfId="18" applyAlignment="1">
      <alignment horizontal="left" vertical="top" wrapText="1"/>
    </xf>
    <xf numFmtId="0" fontId="18" fillId="0" borderId="7" xfId="18" applyFont="1" applyBorder="1" applyAlignment="1">
      <alignment horizontal="left" vertical="top"/>
    </xf>
    <xf numFmtId="0" fontId="16" fillId="0" borderId="7" xfId="18" applyBorder="1" applyAlignment="1">
      <alignment horizontal="left" vertical="top"/>
    </xf>
    <xf numFmtId="14" fontId="16" fillId="0" borderId="0" xfId="18" applyNumberFormat="1"/>
    <xf numFmtId="14" fontId="16" fillId="0" borderId="7" xfId="18" applyNumberFormat="1" applyBorder="1"/>
    <xf numFmtId="14" fontId="28" fillId="2" borderId="0" xfId="18" applyNumberFormat="1" applyFont="1" applyFill="1"/>
    <xf numFmtId="10" fontId="35" fillId="0" borderId="0" xfId="23" applyNumberFormat="1" applyFont="1" applyFill="1"/>
    <xf numFmtId="0" fontId="27" fillId="0" borderId="0" xfId="0" applyFont="1"/>
    <xf numFmtId="49" fontId="16" fillId="2" borderId="0" xfId="0" applyNumberFormat="1" applyFont="1" applyFill="1" applyAlignment="1">
      <alignment horizontal="left"/>
    </xf>
    <xf numFmtId="167" fontId="35" fillId="2" borderId="0" xfId="18" applyNumberFormat="1" applyFont="1" applyFill="1" applyAlignment="1">
      <alignment horizontal="right" vertical="center"/>
    </xf>
    <xf numFmtId="9" fontId="28" fillId="2" borderId="0" xfId="18" applyNumberFormat="1" applyFont="1" applyFill="1"/>
    <xf numFmtId="170" fontId="22" fillId="0" borderId="8" xfId="22" applyNumberFormat="1">
      <alignment horizontal="right"/>
    </xf>
    <xf numFmtId="0" fontId="16" fillId="0" borderId="0" xfId="20" applyFont="1"/>
    <xf numFmtId="0" fontId="19" fillId="0" borderId="0" xfId="20"/>
    <xf numFmtId="0" fontId="16" fillId="2" borderId="0" xfId="20" applyFont="1" applyFill="1"/>
    <xf numFmtId="14" fontId="48" fillId="0" borderId="0" xfId="0" applyNumberFormat="1" applyFont="1"/>
    <xf numFmtId="167" fontId="35" fillId="2" borderId="0" xfId="18" applyNumberFormat="1" applyFont="1" applyFill="1" applyAlignment="1">
      <alignment horizontal="left" vertical="center"/>
    </xf>
    <xf numFmtId="170" fontId="28" fillId="2" borderId="0" xfId="23" applyNumberFormat="1" applyAlignment="1">
      <alignment horizontal="right"/>
    </xf>
    <xf numFmtId="175" fontId="46" fillId="2" borderId="0" xfId="24" applyNumberFormat="1" applyFill="1" applyAlignment="1">
      <alignment horizontal="right"/>
    </xf>
    <xf numFmtId="0" fontId="18" fillId="0" borderId="7" xfId="0" applyFont="1" applyBorder="1" applyAlignment="1">
      <alignment horizontal="left"/>
    </xf>
    <xf numFmtId="0" fontId="18" fillId="0" borderId="7" xfId="0" applyFont="1" applyBorder="1" applyAlignment="1">
      <alignment horizontal="center"/>
    </xf>
    <xf numFmtId="9" fontId="28" fillId="2" borderId="0" xfId="23" applyNumberFormat="1" applyAlignment="1">
      <alignment horizontal="right"/>
    </xf>
    <xf numFmtId="0" fontId="18" fillId="0" borderId="0" xfId="0" applyFont="1" applyAlignment="1">
      <alignment horizontal="center"/>
    </xf>
    <xf numFmtId="176" fontId="28" fillId="2" borderId="8" xfId="23" applyNumberFormat="1" applyBorder="1" applyAlignment="1">
      <alignment horizontal="right"/>
    </xf>
    <xf numFmtId="176" fontId="28" fillId="2" borderId="10" xfId="23" applyNumberFormat="1" applyBorder="1" applyAlignment="1">
      <alignment horizontal="right"/>
    </xf>
    <xf numFmtId="177" fontId="28" fillId="2" borderId="10" xfId="23" applyNumberFormat="1" applyBorder="1" applyAlignment="1">
      <alignment horizontal="center"/>
    </xf>
    <xf numFmtId="169" fontId="16" fillId="0" borderId="0" xfId="0" applyNumberFormat="1" applyFont="1"/>
    <xf numFmtId="171" fontId="39" fillId="0" borderId="0" xfId="8" applyNumberFormat="1" applyFont="1"/>
    <xf numFmtId="0" fontId="16" fillId="0" borderId="0" xfId="18" applyBorder="1"/>
    <xf numFmtId="0" fontId="16" fillId="0" borderId="0" xfId="18" applyNumberFormat="1" applyFill="1" applyBorder="1"/>
    <xf numFmtId="174" fontId="17" fillId="12" borderId="0" xfId="18" applyNumberFormat="1" applyFont="1" applyFill="1" applyAlignment="1">
      <alignment horizontal="right" vertical="center"/>
    </xf>
    <xf numFmtId="180" fontId="16" fillId="0" borderId="0" xfId="18" applyNumberFormat="1"/>
    <xf numFmtId="0" fontId="17" fillId="0" borderId="0" xfId="27" applyFont="1"/>
    <xf numFmtId="182" fontId="16" fillId="0" borderId="0" xfId="18" applyNumberFormat="1"/>
    <xf numFmtId="0" fontId="54" fillId="0" borderId="0" xfId="0" applyFont="1"/>
    <xf numFmtId="0" fontId="25" fillId="10" borderId="0" xfId="18" applyFont="1" applyFill="1" applyAlignment="1">
      <alignment horizontal="right" vertical="center"/>
    </xf>
    <xf numFmtId="0" fontId="0" fillId="0" borderId="0" xfId="0" applyFill="1"/>
    <xf numFmtId="0" fontId="20" fillId="0" borderId="0" xfId="18" applyFont="1" applyFill="1" applyAlignment="1">
      <alignment horizontal="right" vertical="center"/>
    </xf>
    <xf numFmtId="171" fontId="39" fillId="0" borderId="0" xfId="8" applyNumberFormat="1" applyFont="1" applyFill="1"/>
    <xf numFmtId="168" fontId="43" fillId="0" borderId="0" xfId="23" applyNumberFormat="1" applyFont="1" applyFill="1" applyAlignment="1">
      <alignment horizontal="left"/>
    </xf>
    <xf numFmtId="0" fontId="28" fillId="2" borderId="0" xfId="18" applyFont="1" applyFill="1"/>
    <xf numFmtId="0" fontId="0" fillId="0" borderId="0" xfId="0" applyBorder="1"/>
    <xf numFmtId="179" fontId="16" fillId="2" borderId="14" xfId="18" applyNumberFormat="1" applyFill="1" applyBorder="1"/>
    <xf numFmtId="170" fontId="28" fillId="2" borderId="0" xfId="24" applyNumberFormat="1" applyFont="1" applyFill="1" applyBorder="1" applyAlignment="1">
      <alignment horizontal="right"/>
    </xf>
    <xf numFmtId="169" fontId="28" fillId="2" borderId="0" xfId="24" applyNumberFormat="1" applyFont="1" applyFill="1" applyBorder="1" applyAlignment="1">
      <alignment horizontal="right"/>
    </xf>
    <xf numFmtId="10" fontId="28" fillId="2" borderId="0" xfId="23" quotePrefix="1" applyNumberFormat="1"/>
    <xf numFmtId="168" fontId="28" fillId="2" borderId="0" xfId="23" applyNumberFormat="1" applyAlignment="1">
      <alignment horizontal="right"/>
    </xf>
    <xf numFmtId="168" fontId="28" fillId="2" borderId="0" xfId="23" applyNumberFormat="1" applyAlignment="1">
      <alignment horizontal="right" vertical="center"/>
    </xf>
    <xf numFmtId="169" fontId="28" fillId="2" borderId="0" xfId="23" applyNumberFormat="1" applyAlignment="1">
      <alignment horizontal="right"/>
    </xf>
    <xf numFmtId="17" fontId="0" fillId="0" borderId="0" xfId="0" applyNumberFormat="1"/>
    <xf numFmtId="0" fontId="18" fillId="13" borderId="14" xfId="18" applyFont="1" applyFill="1" applyBorder="1" applyAlignment="1">
      <alignment horizontal="right" vertical="center" wrapText="1"/>
    </xf>
    <xf numFmtId="167" fontId="28" fillId="2" borderId="0" xfId="18" applyNumberFormat="1" applyFont="1" applyFill="1" applyBorder="1"/>
    <xf numFmtId="0" fontId="19" fillId="14" borderId="0" xfId="20" applyFill="1"/>
    <xf numFmtId="0" fontId="1" fillId="0" borderId="0" xfId="30"/>
    <xf numFmtId="0" fontId="55" fillId="0" borderId="0" xfId="20" applyFont="1"/>
    <xf numFmtId="0" fontId="56" fillId="0" borderId="0" xfId="20" applyFont="1"/>
    <xf numFmtId="0" fontId="57" fillId="0" borderId="0" xfId="20" applyFont="1"/>
    <xf numFmtId="0" fontId="58" fillId="0" borderId="0" xfId="20" applyFont="1"/>
    <xf numFmtId="0" fontId="59" fillId="0" borderId="0" xfId="20" applyFont="1"/>
    <xf numFmtId="0" fontId="60" fillId="0" borderId="0" xfId="20" applyFont="1"/>
    <xf numFmtId="185" fontId="61" fillId="0" borderId="0" xfId="20" applyNumberFormat="1" applyFont="1" applyAlignment="1">
      <alignment horizontal="left"/>
    </xf>
    <xf numFmtId="0" fontId="62" fillId="0" borderId="0" xfId="20" applyFont="1"/>
    <xf numFmtId="186" fontId="63" fillId="10" borderId="0" xfId="18" applyNumberFormat="1" applyFont="1" applyFill="1" applyAlignment="1">
      <alignment horizontal="right" vertical="center"/>
    </xf>
    <xf numFmtId="0" fontId="16" fillId="0" borderId="0" xfId="18" applyAlignment="1">
      <alignment horizontal="left" vertical="top"/>
    </xf>
    <xf numFmtId="0" fontId="28" fillId="2" borderId="0" xfId="23" applyNumberFormat="1" applyAlignment="1">
      <alignment horizontal="right"/>
    </xf>
    <xf numFmtId="187" fontId="28" fillId="2" borderId="0" xfId="23" applyNumberFormat="1"/>
    <xf numFmtId="6" fontId="18" fillId="0" borderId="18" xfId="18" applyNumberFormat="1" applyFont="1" applyBorder="1"/>
    <xf numFmtId="3" fontId="18" fillId="0" borderId="18" xfId="18" applyNumberFormat="1" applyFont="1" applyBorder="1"/>
    <xf numFmtId="179" fontId="16" fillId="0" borderId="0" xfId="0" applyNumberFormat="1" applyFont="1"/>
    <xf numFmtId="0" fontId="17" fillId="2" borderId="14" xfId="29" applyFont="1" applyFill="1" applyBorder="1" applyAlignment="1">
      <alignment vertical="top" wrapText="1"/>
    </xf>
    <xf numFmtId="189" fontId="16" fillId="0" borderId="0" xfId="18" applyNumberFormat="1" applyAlignment="1">
      <alignment vertical="top" wrapText="1"/>
    </xf>
    <xf numFmtId="0" fontId="64" fillId="16" borderId="0" xfId="0" applyFont="1" applyFill="1" applyBorder="1" applyAlignment="1">
      <alignment horizontal="left" vertical="center"/>
    </xf>
    <xf numFmtId="0" fontId="49" fillId="17" borderId="14" xfId="29" applyFont="1" applyFill="1" applyBorder="1" applyAlignment="1">
      <alignment horizontal="right" vertical="top" wrapText="1"/>
    </xf>
    <xf numFmtId="168" fontId="43" fillId="0" borderId="0" xfId="23" applyNumberFormat="1" applyFont="1" applyFill="1" applyAlignment="1">
      <alignment horizontal="left" indent="1"/>
    </xf>
    <xf numFmtId="0" fontId="16" fillId="0" borderId="7" xfId="18" applyBorder="1"/>
    <xf numFmtId="0" fontId="65" fillId="0" borderId="7" xfId="18" applyFont="1" applyBorder="1"/>
    <xf numFmtId="0" fontId="66" fillId="0" borderId="0" xfId="0" applyFont="1"/>
    <xf numFmtId="190" fontId="28" fillId="2" borderId="0" xfId="23" applyNumberFormat="1" applyAlignment="1">
      <alignment horizontal="right"/>
    </xf>
    <xf numFmtId="177" fontId="16" fillId="0" borderId="0" xfId="0" applyNumberFormat="1" applyFont="1" applyAlignment="1">
      <alignment horizontal="left"/>
    </xf>
    <xf numFmtId="190" fontId="37" fillId="2" borderId="0" xfId="23" applyNumberFormat="1" applyFont="1" applyAlignment="1">
      <alignment horizontal="right"/>
    </xf>
    <xf numFmtId="0" fontId="65" fillId="0" borderId="0" xfId="0" applyFont="1"/>
    <xf numFmtId="0" fontId="53" fillId="0" borderId="0" xfId="0" applyFont="1" applyAlignment="1">
      <alignment horizontal="right"/>
    </xf>
    <xf numFmtId="191" fontId="16" fillId="0" borderId="7" xfId="18" applyNumberFormat="1" applyBorder="1" applyAlignment="1">
      <alignment horizontal="right"/>
    </xf>
    <xf numFmtId="0" fontId="18" fillId="0" borderId="0" xfId="18" applyFont="1" applyAlignment="1">
      <alignment horizontal="left" vertical="top"/>
    </xf>
    <xf numFmtId="184" fontId="0" fillId="0" borderId="0" xfId="0" applyNumberFormat="1"/>
    <xf numFmtId="192" fontId="16" fillId="0" borderId="0" xfId="26" applyNumberFormat="1" applyFont="1"/>
    <xf numFmtId="0" fontId="18" fillId="0" borderId="18" xfId="0" applyFont="1" applyBorder="1"/>
    <xf numFmtId="193" fontId="18" fillId="0" borderId="18" xfId="18" applyNumberFormat="1" applyFont="1" applyBorder="1"/>
    <xf numFmtId="0" fontId="18" fillId="0" borderId="18" xfId="18" applyFont="1" applyBorder="1"/>
    <xf numFmtId="194" fontId="17" fillId="0" borderId="0" xfId="18" applyNumberFormat="1" applyFont="1" applyAlignment="1">
      <alignment horizontal="right" vertical="center"/>
    </xf>
    <xf numFmtId="191" fontId="16" fillId="0" borderId="7" xfId="18" applyNumberFormat="1" applyBorder="1" applyAlignment="1">
      <alignment horizontal="left"/>
    </xf>
    <xf numFmtId="180" fontId="17" fillId="0" borderId="0" xfId="27" applyNumberFormat="1" applyFont="1"/>
    <xf numFmtId="43" fontId="16" fillId="0" borderId="0" xfId="18" applyNumberFormat="1"/>
    <xf numFmtId="0" fontId="31" fillId="0" borderId="0" xfId="27" applyFont="1" applyBorder="1"/>
    <xf numFmtId="181" fontId="16" fillId="0" borderId="0" xfId="18" applyNumberFormat="1"/>
    <xf numFmtId="0" fontId="31" fillId="0" borderId="0" xfId="27" applyFont="1" applyFill="1" applyBorder="1"/>
    <xf numFmtId="0" fontId="0" fillId="0" borderId="0" xfId="0"/>
    <xf numFmtId="0" fontId="16" fillId="0" borderId="0" xfId="18"/>
    <xf numFmtId="0" fontId="16" fillId="0" borderId="0" xfId="18" applyAlignment="1">
      <alignment horizontal="right"/>
    </xf>
    <xf numFmtId="0" fontId="18" fillId="0" borderId="0" xfId="18" applyFont="1"/>
    <xf numFmtId="0" fontId="17" fillId="0" borderId="0" xfId="18" applyFont="1" applyAlignment="1">
      <alignment vertical="center"/>
    </xf>
    <xf numFmtId="0" fontId="21" fillId="0" borderId="0" xfId="18" applyFont="1"/>
    <xf numFmtId="0" fontId="67" fillId="0" borderId="0" xfId="18" applyFont="1"/>
    <xf numFmtId="0" fontId="16" fillId="0" borderId="0" xfId="0" applyFont="1"/>
    <xf numFmtId="0" fontId="23" fillId="0" borderId="0" xfId="8" applyFont="1"/>
    <xf numFmtId="0" fontId="24" fillId="0" borderId="0" xfId="0" applyFont="1"/>
    <xf numFmtId="0" fontId="18" fillId="0" borderId="0" xfId="0" applyFont="1"/>
    <xf numFmtId="166" fontId="26" fillId="9" borderId="0" xfId="16" applyFont="1" applyFill="1"/>
    <xf numFmtId="166" fontId="32" fillId="9" borderId="0" xfId="16" applyFont="1" applyFill="1"/>
    <xf numFmtId="0" fontId="16" fillId="0" borderId="0" xfId="0" applyFont="1" applyAlignment="1">
      <alignment horizontal="left"/>
    </xf>
    <xf numFmtId="0" fontId="18" fillId="0" borderId="0" xfId="18" applyFont="1" applyAlignment="1">
      <alignment horizontal="left"/>
    </xf>
    <xf numFmtId="0" fontId="18" fillId="0" borderId="7" xfId="18" applyFont="1" applyBorder="1" applyAlignment="1">
      <alignment horizontal="left"/>
    </xf>
    <xf numFmtId="0" fontId="35" fillId="0" borderId="0" xfId="8" applyFont="1"/>
    <xf numFmtId="0" fontId="36" fillId="0" borderId="0" xfId="18" applyFont="1"/>
    <xf numFmtId="0" fontId="16" fillId="12" borderId="4" xfId="18" applyFill="1" applyBorder="1" applyAlignment="1">
      <alignment horizontal="left"/>
    </xf>
    <xf numFmtId="0" fontId="16" fillId="12" borderId="0" xfId="18" applyFill="1" applyAlignment="1">
      <alignment horizontal="left"/>
    </xf>
    <xf numFmtId="166" fontId="38" fillId="11" borderId="0" xfId="17" applyFont="1" applyFill="1"/>
    <xf numFmtId="0" fontId="18" fillId="0" borderId="7" xfId="0" applyFont="1" applyBorder="1" applyAlignment="1">
      <alignment horizontal="right"/>
    </xf>
    <xf numFmtId="166" fontId="41" fillId="9" borderId="0" xfId="16" applyFont="1" applyFill="1"/>
    <xf numFmtId="173" fontId="16" fillId="0" borderId="0" xfId="18" applyNumberFormat="1" applyAlignment="1">
      <alignment horizontal="right"/>
    </xf>
    <xf numFmtId="168" fontId="43" fillId="0" borderId="0" xfId="23" applyNumberFormat="1" applyFont="1" applyFill="1" applyAlignment="1">
      <alignment horizontal="right"/>
    </xf>
    <xf numFmtId="0" fontId="16" fillId="0" borderId="0" xfId="18" applyAlignment="1">
      <alignment horizontal="left" vertical="top" wrapText="1"/>
    </xf>
    <xf numFmtId="0" fontId="44" fillId="0" borderId="0" xfId="18" applyFont="1" applyAlignment="1">
      <alignment horizontal="right"/>
    </xf>
    <xf numFmtId="174" fontId="16" fillId="0" borderId="0" xfId="18" applyNumberFormat="1" applyAlignment="1">
      <alignment vertical="top" wrapText="1"/>
    </xf>
    <xf numFmtId="184" fontId="17" fillId="0" borderId="0" xfId="18" applyNumberFormat="1" applyFont="1" applyAlignment="1">
      <alignment horizontal="right" vertical="center"/>
    </xf>
    <xf numFmtId="0" fontId="53" fillId="0" borderId="0" xfId="0" applyFont="1"/>
    <xf numFmtId="183" fontId="16" fillId="0" borderId="7" xfId="18" applyNumberFormat="1" applyBorder="1" applyAlignment="1">
      <alignment horizontal="left"/>
    </xf>
    <xf numFmtId="0" fontId="18" fillId="0" borderId="0" xfId="18" applyFont="1" applyAlignment="1">
      <alignment horizontal="center"/>
    </xf>
    <xf numFmtId="184" fontId="31" fillId="0" borderId="0" xfId="18" applyNumberFormat="1" applyFont="1" applyAlignment="1">
      <alignment horizontal="right" vertical="center"/>
    </xf>
    <xf numFmtId="178" fontId="16" fillId="0" borderId="7" xfId="18" applyNumberFormat="1" applyBorder="1" applyAlignment="1">
      <alignment horizontal="center"/>
    </xf>
    <xf numFmtId="0" fontId="49" fillId="0" borderId="0" xfId="18" applyFont="1"/>
    <xf numFmtId="0" fontId="18" fillId="0" borderId="0" xfId="18" applyFont="1" applyAlignment="1">
      <alignment horizontal="right"/>
    </xf>
    <xf numFmtId="181" fontId="18" fillId="0" borderId="0" xfId="18" applyNumberFormat="1" applyFont="1"/>
    <xf numFmtId="182" fontId="18" fillId="0" borderId="0" xfId="18" applyNumberFormat="1" applyFont="1"/>
    <xf numFmtId="1" fontId="17" fillId="0" borderId="0" xfId="27" applyNumberFormat="1" applyFont="1" applyFill="1"/>
    <xf numFmtId="0" fontId="16" fillId="0" borderId="0" xfId="18" applyFont="1"/>
    <xf numFmtId="0" fontId="16" fillId="0" borderId="0" xfId="18" applyFont="1" applyAlignment="1">
      <alignment horizontal="right"/>
    </xf>
    <xf numFmtId="190" fontId="35" fillId="0" borderId="8" xfId="22" applyNumberFormat="1" applyFont="1">
      <alignment horizontal="right"/>
    </xf>
    <xf numFmtId="0" fontId="16" fillId="0" borderId="0" xfId="18" applyFont="1" applyAlignment="1">
      <alignment horizontal="center"/>
    </xf>
    <xf numFmtId="0" fontId="16" fillId="0" borderId="0" xfId="18" applyFont="1" applyAlignment="1">
      <alignment vertical="top"/>
    </xf>
    <xf numFmtId="0" fontId="16" fillId="0" borderId="0" xfId="18" applyFont="1" applyFill="1" applyAlignment="1">
      <alignment vertical="top"/>
    </xf>
    <xf numFmtId="193" fontId="16" fillId="0" borderId="14" xfId="18" applyNumberFormat="1" applyFont="1" applyBorder="1"/>
    <xf numFmtId="0" fontId="16" fillId="0" borderId="0" xfId="18" applyFont="1" applyAlignment="1">
      <alignment horizontal="left"/>
    </xf>
    <xf numFmtId="0" fontId="16" fillId="0" borderId="0" xfId="0" applyFont="1" applyAlignment="1">
      <alignment horizontal="center"/>
    </xf>
    <xf numFmtId="0" fontId="28" fillId="2" borderId="0" xfId="23" applyNumberFormat="1" applyFont="1" applyAlignment="1">
      <alignment horizontal="left"/>
    </xf>
    <xf numFmtId="0" fontId="28" fillId="2" borderId="0" xfId="23" applyNumberFormat="1" applyFont="1"/>
    <xf numFmtId="49" fontId="28" fillId="2" borderId="0" xfId="23" applyNumberFormat="1" applyFont="1" applyAlignment="1">
      <alignment horizontal="left"/>
    </xf>
    <xf numFmtId="195" fontId="28" fillId="2" borderId="0" xfId="23" applyNumberFormat="1" applyFont="1" applyAlignment="1">
      <alignment horizontal="right"/>
    </xf>
    <xf numFmtId="6" fontId="16" fillId="0" borderId="0" xfId="18" applyNumberFormat="1" applyFont="1"/>
    <xf numFmtId="179" fontId="28" fillId="2" borderId="0" xfId="23" applyNumberFormat="1" applyFont="1"/>
    <xf numFmtId="196" fontId="28" fillId="2" borderId="0" xfId="23" applyNumberFormat="1" applyFont="1"/>
    <xf numFmtId="6" fontId="16" fillId="0" borderId="14" xfId="18" applyNumberFormat="1" applyFont="1" applyBorder="1"/>
    <xf numFmtId="188" fontId="16" fillId="0" borderId="14" xfId="18" applyNumberFormat="1" applyFont="1" applyFill="1" applyBorder="1"/>
    <xf numFmtId="0" fontId="20" fillId="15" borderId="0" xfId="0" applyFont="1" applyFill="1" applyBorder="1" applyAlignment="1">
      <alignment horizontal="left" vertical="center"/>
    </xf>
    <xf numFmtId="0" fontId="20" fillId="15" borderId="0" xfId="0" applyFont="1" applyFill="1" applyBorder="1" applyAlignment="1">
      <alignment horizontal="center" vertical="center"/>
    </xf>
    <xf numFmtId="0" fontId="20" fillId="18" borderId="0" xfId="0" applyFont="1" applyFill="1" applyAlignment="1">
      <alignment horizontal="left" vertical="center"/>
    </xf>
    <xf numFmtId="0" fontId="25" fillId="19" borderId="0" xfId="0" applyFont="1" applyFill="1" applyAlignment="1">
      <alignment vertical="top" wrapText="1"/>
    </xf>
    <xf numFmtId="0" fontId="20" fillId="19" borderId="0" xfId="0" applyFont="1" applyFill="1" applyAlignment="1">
      <alignment horizontal="center" vertical="center"/>
    </xf>
    <xf numFmtId="0" fontId="25" fillId="19" borderId="0" xfId="0" applyFont="1" applyFill="1" applyAlignment="1">
      <alignment horizontal="center" vertical="top" wrapText="1"/>
    </xf>
    <xf numFmtId="0" fontId="20" fillId="19" borderId="0" xfId="0" applyFont="1" applyFill="1" applyBorder="1" applyAlignment="1">
      <alignment horizontal="left" vertical="center" wrapText="1"/>
    </xf>
    <xf numFmtId="0" fontId="20" fillId="19" borderId="0" xfId="0" applyFont="1" applyFill="1" applyBorder="1" applyAlignment="1">
      <alignment horizontal="right" vertical="center" wrapText="1"/>
    </xf>
    <xf numFmtId="0" fontId="20" fillId="19" borderId="0" xfId="0" quotePrefix="1" applyFont="1" applyFill="1" applyBorder="1" applyAlignment="1">
      <alignment horizontal="right" vertical="center" wrapText="1"/>
    </xf>
    <xf numFmtId="0" fontId="20" fillId="19" borderId="0" xfId="0" applyFont="1" applyFill="1" applyBorder="1" applyAlignment="1">
      <alignment horizontal="center" vertical="center"/>
    </xf>
    <xf numFmtId="0" fontId="51" fillId="19" borderId="0" xfId="0" applyFont="1" applyFill="1" applyBorder="1" applyAlignment="1">
      <alignment horizontal="left" vertical="center" wrapText="1"/>
    </xf>
    <xf numFmtId="6" fontId="28" fillId="2" borderId="0" xfId="23" applyNumberFormat="1"/>
    <xf numFmtId="177" fontId="28" fillId="2" borderId="11" xfId="23" applyNumberFormat="1" applyBorder="1" applyAlignment="1">
      <alignment horizontal="left"/>
    </xf>
    <xf numFmtId="177" fontId="28" fillId="2" borderId="12" xfId="23" applyNumberFormat="1" applyBorder="1" applyAlignment="1">
      <alignment horizontal="left"/>
    </xf>
    <xf numFmtId="177" fontId="28" fillId="2" borderId="13" xfId="23" applyNumberFormat="1" applyBorder="1" applyAlignment="1">
      <alignment horizontal="left"/>
    </xf>
    <xf numFmtId="177" fontId="28" fillId="2" borderId="15" xfId="23" applyNumberFormat="1" applyBorder="1" applyAlignment="1">
      <alignment horizontal="left"/>
    </xf>
    <xf numFmtId="177" fontId="28" fillId="2" borderId="16" xfId="23" applyNumberFormat="1" applyBorder="1" applyAlignment="1">
      <alignment horizontal="left"/>
    </xf>
    <xf numFmtId="177" fontId="28" fillId="2" borderId="17" xfId="23" applyNumberFormat="1" applyBorder="1" applyAlignment="1">
      <alignment horizontal="left"/>
    </xf>
    <xf numFmtId="0" fontId="28" fillId="2" borderId="0" xfId="23" applyNumberFormat="1" applyAlignment="1">
      <alignment horizontal="left" vertical="top"/>
    </xf>
    <xf numFmtId="0" fontId="28" fillId="2" borderId="0" xfId="18" applyFont="1" applyFill="1" applyAlignment="1">
      <alignment horizontal="left" vertical="top"/>
    </xf>
    <xf numFmtId="0" fontId="37" fillId="2" borderId="0" xfId="0" applyFont="1" applyFill="1" applyAlignment="1">
      <alignment horizontal="left"/>
    </xf>
    <xf numFmtId="2" fontId="59" fillId="0" borderId="0" xfId="20" applyNumberFormat="1" applyFont="1" applyAlignment="1">
      <alignment horizontal="left"/>
    </xf>
  </cellXfs>
  <cellStyles count="35">
    <cellStyle name="Assumption" xfId="23" xr:uid="{E21B85CB-AE39-493C-90CF-A6033D394DF7}"/>
    <cellStyle name="Base_Input" xfId="12" xr:uid="{00000000-0005-0000-0000-000000000000}"/>
    <cellStyle name="Comma [0] 2" xfId="3" xr:uid="{00000000-0005-0000-0000-000002000000}"/>
    <cellStyle name="Comma 2" xfId="31" xr:uid="{F2BA891B-6B8C-4A6D-B205-F4C2C10B2848}"/>
    <cellStyle name="Comma 3" xfId="34" xr:uid="{EF072DCB-CDDE-4B24-90AC-8F71DD7EBD64}"/>
    <cellStyle name="Currency" xfId="26" builtinId="4"/>
    <cellStyle name="Currency 2" xfId="32" xr:uid="{0C339C77-0F21-4A5E-B2D9-E70B420CF574}"/>
    <cellStyle name="Empty_Cell" xfId="9" xr:uid="{00000000-0005-0000-0000-000004000000}"/>
    <cellStyle name="Explanatory Text" xfId="1" builtinId="53" customBuiltin="1"/>
    <cellStyle name="Fixed_input" xfId="24" xr:uid="{0B0B930C-107A-4F05-8A3E-C5F6EECE17A8}"/>
    <cellStyle name="Flag" xfId="4" xr:uid="{00000000-0005-0000-0000-000006000000}"/>
    <cellStyle name="Header1" xfId="16" xr:uid="{00000000-0005-0000-0000-000007000000}"/>
    <cellStyle name="Header1A" xfId="17" xr:uid="{00000000-0005-0000-0000-000008000000}"/>
    <cellStyle name="Header2" xfId="14" xr:uid="{00000000-0005-0000-0000-000009000000}"/>
    <cellStyle name="Header3" xfId="5" xr:uid="{00000000-0005-0000-0000-00000A000000}"/>
    <cellStyle name="Header4" xfId="15" xr:uid="{00000000-0005-0000-0000-00000B000000}"/>
    <cellStyle name="Insheet" xfId="6" xr:uid="{00000000-0005-0000-0000-00000D000000}"/>
    <cellStyle name="Line_SubTotal" xfId="7" xr:uid="{00000000-0005-0000-0000-00000E000000}"/>
    <cellStyle name="Normal" xfId="0" builtinId="0" customBuiltin="1"/>
    <cellStyle name="Normal 10" xfId="8" xr:uid="{00000000-0005-0000-0000-000011000000}"/>
    <cellStyle name="Normal 11" xfId="28" xr:uid="{2E9B8BDB-929D-43D8-98FC-02D12733444E}"/>
    <cellStyle name="Normal 2" xfId="18" xr:uid="{59EBAEB1-13C8-4373-8DB4-B4C525DCEC98}"/>
    <cellStyle name="Normal 2 2" xfId="25" xr:uid="{D49C4081-9D03-4C8F-8778-34555D4B3E0F}"/>
    <cellStyle name="Normal 2 3" xfId="30" xr:uid="{4F200FBF-FB39-4985-A5F5-775B38229993}"/>
    <cellStyle name="Normal 3" xfId="20" xr:uid="{9D4C47DD-E890-4097-9475-8567B8B53D92}"/>
    <cellStyle name="Normal 4" xfId="27" xr:uid="{45248CAE-FD64-42F8-959D-197099DCCC6F}"/>
    <cellStyle name="Normal 4 2" xfId="33" xr:uid="{DA629BBD-B209-4841-91D8-64CE5F86B0C8}"/>
    <cellStyle name="Normal 5" xfId="29" xr:uid="{0AA293DF-8D81-4E59-A68F-DE49120DCC1E}"/>
    <cellStyle name="Offsheet" xfId="10" xr:uid="{00000000-0005-0000-0000-000012000000}"/>
    <cellStyle name="Percent 2" xfId="19" xr:uid="{39961233-90E2-46DE-A48A-52E8009F685E}"/>
    <cellStyle name="Result" xfId="22" xr:uid="{6557DBFB-C674-4413-A044-F9C12EE60C25}"/>
    <cellStyle name="Table_Heading" xfId="11" xr:uid="{00000000-0005-0000-0000-000013000000}"/>
    <cellStyle name="Unit" xfId="13" xr:uid="{00000000-0005-0000-0000-000014000000}"/>
    <cellStyle name="Units" xfId="21" xr:uid="{1AB48B31-3307-411F-96E5-E0E849D0DDE8}"/>
    <cellStyle name="User_Input_Actual" xfId="2" xr:uid="{00000000-0005-0000-0000-000015000000}"/>
  </cellStyles>
  <dxfs count="2">
    <dxf>
      <fill>
        <patternFill>
          <bgColor rgb="FFFFFF00"/>
        </patternFill>
      </fill>
    </dxf>
    <dxf>
      <font>
        <color rgb="FFFF0000"/>
      </font>
    </dxf>
  </dxfs>
  <tableStyles count="0" defaultTableStyle="TableStyleMedium2" defaultPivotStyle="PivotStyleMedium9"/>
  <colors>
    <mruColors>
      <color rgb="FF003366"/>
      <color rgb="FF00FFFF"/>
      <color rgb="FFFFFFCC"/>
      <color rgb="FFE1FFFF"/>
      <color rgb="FFCCFFFF"/>
      <color rgb="FFF3FFFF"/>
      <color rgb="FFF1ECE3"/>
      <color rgb="FFEDE7DB"/>
      <color rgb="FFDDD0B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152400</xdr:colOff>
      <xdr:row>0</xdr:row>
      <xdr:rowOff>171450</xdr:rowOff>
    </xdr:from>
    <xdr:ext cx="876300" cy="876300"/>
    <xdr:pic>
      <xdr:nvPicPr>
        <xdr:cNvPr id="2" name="Picture 1">
          <a:extLst>
            <a:ext uri="{FF2B5EF4-FFF2-40B4-BE49-F238E27FC236}">
              <a16:creationId xmlns:a16="http://schemas.microsoft.com/office/drawing/2014/main" id="{B3D579DA-0A38-463D-9BF3-9A9C1A14D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71450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200585</xdr:colOff>
          <xdr:row>8</xdr:row>
          <xdr:rowOff>129357</xdr:rowOff>
        </xdr:from>
        <xdr:to>
          <xdr:col>12</xdr:col>
          <xdr:colOff>159872</xdr:colOff>
          <xdr:row>10</xdr:row>
          <xdr:rowOff>144848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#REF!" spid="_x0000_s2344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658285" y="1901007"/>
              <a:ext cx="3574491" cy="336166"/>
            </a:xfrm>
            <a:prstGeom prst="rect">
              <a:avLst/>
            </a:prstGeom>
            <a:solidFill>
              <a:schemeClr val="bg1"/>
            </a:solidFill>
            <a:effectLst/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C94B6-169F-443F-B9B5-752DAB5A2D5E}">
  <sheetPr codeName="Sheet5">
    <tabColor theme="1" tint="0.34998626667073579"/>
  </sheetPr>
  <dimension ref="A1:K43"/>
  <sheetViews>
    <sheetView showGridLines="0" tabSelected="1" workbookViewId="0">
      <selection activeCell="A22" sqref="A22"/>
    </sheetView>
  </sheetViews>
  <sheetFormatPr defaultColWidth="0" defaultRowHeight="12.75" customHeight="1" zeroHeight="1" x14ac:dyDescent="0.2"/>
  <cols>
    <col min="1" max="1" width="10.875" style="100" customWidth="1"/>
    <col min="2" max="2" width="2.125" style="100" customWidth="1"/>
    <col min="3" max="3" width="14.25" style="100" customWidth="1"/>
    <col min="4" max="11" width="9" style="100" customWidth="1"/>
    <col min="12" max="16384" width="9" style="100" hidden="1"/>
  </cols>
  <sheetData>
    <row r="1" spans="1:11" ht="15" x14ac:dyDescent="0.25">
      <c r="A1" s="99"/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ht="23.25" x14ac:dyDescent="0.35">
      <c r="A2" s="99"/>
      <c r="B2" s="60"/>
      <c r="C2" s="101" t="s">
        <v>13</v>
      </c>
      <c r="D2" s="102"/>
      <c r="E2" s="102"/>
      <c r="F2" s="60"/>
      <c r="G2" s="60"/>
      <c r="H2" s="60"/>
      <c r="I2" s="60"/>
      <c r="J2" s="60"/>
      <c r="K2" s="60"/>
    </row>
    <row r="3" spans="1:11" ht="15.75" x14ac:dyDescent="0.25">
      <c r="A3" s="99"/>
      <c r="B3" s="60"/>
      <c r="C3" s="103" t="s">
        <v>395</v>
      </c>
      <c r="D3" s="102"/>
      <c r="E3" s="102"/>
      <c r="F3" s="60"/>
      <c r="G3" s="60"/>
      <c r="H3" s="60"/>
      <c r="I3" s="60"/>
      <c r="J3" s="60"/>
      <c r="K3" s="60"/>
    </row>
    <row r="4" spans="1:11" ht="15" x14ac:dyDescent="0.25">
      <c r="A4" s="99"/>
      <c r="B4" s="60"/>
      <c r="C4" s="60"/>
      <c r="D4" s="102"/>
      <c r="E4" s="102"/>
      <c r="F4" s="60"/>
      <c r="G4" s="60"/>
      <c r="H4" s="60"/>
      <c r="I4" s="60"/>
      <c r="J4" s="60"/>
      <c r="K4" s="60"/>
    </row>
    <row r="5" spans="1:11" ht="15" x14ac:dyDescent="0.25">
      <c r="A5" s="99"/>
      <c r="B5" s="60"/>
      <c r="C5" s="104" t="s">
        <v>737</v>
      </c>
      <c r="D5" s="60"/>
      <c r="E5" s="60"/>
      <c r="F5" s="60"/>
      <c r="G5" s="60"/>
      <c r="H5" s="60"/>
      <c r="I5" s="60"/>
      <c r="J5" s="60"/>
      <c r="K5" s="60"/>
    </row>
    <row r="6" spans="1:11" ht="15" x14ac:dyDescent="0.25">
      <c r="A6" s="99"/>
      <c r="B6" s="60"/>
      <c r="C6" s="105" t="s">
        <v>396</v>
      </c>
      <c r="D6" s="221">
        <v>4.0999999999999996</v>
      </c>
      <c r="E6" s="105"/>
      <c r="F6" s="60"/>
      <c r="G6" s="60"/>
      <c r="H6" s="60"/>
      <c r="I6" s="60"/>
      <c r="J6" s="60"/>
      <c r="K6" s="60"/>
    </row>
    <row r="7" spans="1:11" ht="15" x14ac:dyDescent="0.25">
      <c r="A7" s="99"/>
      <c r="B7" s="60"/>
      <c r="C7" s="60"/>
      <c r="D7" s="60"/>
      <c r="E7" s="60"/>
      <c r="F7" s="106"/>
      <c r="G7" s="106"/>
      <c r="H7" s="106"/>
      <c r="I7" s="60"/>
      <c r="J7" s="106"/>
      <c r="K7" s="106"/>
    </row>
    <row r="8" spans="1:11" ht="15" x14ac:dyDescent="0.25">
      <c r="A8" s="99"/>
      <c r="B8" s="60"/>
      <c r="C8" s="107">
        <v>45688</v>
      </c>
      <c r="D8" s="60"/>
      <c r="E8" s="60"/>
      <c r="F8" s="106"/>
      <c r="G8" s="106"/>
      <c r="H8" s="106"/>
      <c r="I8" s="60"/>
      <c r="J8" s="106"/>
      <c r="K8" s="106"/>
    </row>
    <row r="9" spans="1:11" ht="15" x14ac:dyDescent="0.25">
      <c r="A9" s="99"/>
      <c r="B9" s="60"/>
      <c r="C9" s="108"/>
      <c r="D9" s="108"/>
      <c r="E9" s="60"/>
      <c r="F9" s="106"/>
      <c r="G9" s="106"/>
      <c r="H9" s="106"/>
      <c r="I9" s="106"/>
      <c r="J9" s="106"/>
      <c r="K9" s="106"/>
    </row>
    <row r="10" spans="1:11" ht="15" x14ac:dyDescent="0.25">
      <c r="A10" s="99"/>
      <c r="B10" s="60"/>
      <c r="C10" s="108"/>
      <c r="D10" s="108"/>
      <c r="E10" s="60"/>
      <c r="F10" s="106"/>
      <c r="G10" s="106"/>
      <c r="H10" s="106"/>
      <c r="I10" s="106"/>
      <c r="J10" s="106"/>
      <c r="K10" s="106"/>
    </row>
    <row r="11" spans="1:11" ht="15" x14ac:dyDescent="0.25">
      <c r="A11" s="99"/>
      <c r="B11" s="60"/>
      <c r="C11" s="108"/>
      <c r="D11" s="108"/>
      <c r="E11" s="60"/>
      <c r="F11" s="106"/>
      <c r="G11" s="106"/>
      <c r="H11" s="106"/>
      <c r="I11" s="106"/>
      <c r="J11" s="106"/>
      <c r="K11" s="106"/>
    </row>
    <row r="12" spans="1:11" ht="15" x14ac:dyDescent="0.25">
      <c r="A12" s="99"/>
      <c r="B12" s="60"/>
      <c r="C12" s="108"/>
      <c r="D12" s="108"/>
      <c r="E12" s="60"/>
      <c r="F12" s="106"/>
      <c r="G12" s="106"/>
      <c r="H12" s="106"/>
      <c r="I12" s="106"/>
      <c r="J12" s="106"/>
      <c r="K12" s="106"/>
    </row>
    <row r="13" spans="1:11" ht="15" x14ac:dyDescent="0.25">
      <c r="A13" s="99"/>
      <c r="B13" s="60"/>
      <c r="C13" s="108"/>
      <c r="D13" s="108"/>
      <c r="E13" s="60"/>
      <c r="F13" s="106"/>
      <c r="G13" s="106"/>
      <c r="H13" s="106"/>
      <c r="I13" s="106"/>
      <c r="J13" s="106"/>
      <c r="K13" s="106"/>
    </row>
    <row r="14" spans="1:11" ht="15" x14ac:dyDescent="0.25">
      <c r="A14" s="99"/>
      <c r="B14" s="60"/>
      <c r="C14" s="106"/>
      <c r="D14" s="106"/>
      <c r="E14" s="106"/>
      <c r="F14" s="106"/>
      <c r="G14" s="106"/>
      <c r="H14" s="106"/>
      <c r="I14" s="106"/>
      <c r="J14" s="106"/>
      <c r="K14" s="106"/>
    </row>
    <row r="15" spans="1:11" ht="15" x14ac:dyDescent="0.25">
      <c r="A15" s="99"/>
      <c r="B15" s="60"/>
      <c r="C15" s="104"/>
      <c r="D15" s="106"/>
      <c r="E15" s="106"/>
      <c r="F15" s="106"/>
      <c r="G15" s="106"/>
      <c r="H15" s="106"/>
      <c r="I15" s="106"/>
      <c r="J15" s="106"/>
      <c r="K15" s="106"/>
    </row>
    <row r="16" spans="1:11" ht="15" x14ac:dyDescent="0.25">
      <c r="A16" s="99"/>
      <c r="B16" s="60"/>
      <c r="C16" s="104"/>
      <c r="D16" s="106"/>
      <c r="E16" s="106"/>
      <c r="F16" s="106"/>
      <c r="G16" s="106"/>
      <c r="H16" s="106"/>
      <c r="I16" s="106"/>
      <c r="J16" s="106"/>
      <c r="K16" s="106"/>
    </row>
    <row r="17" spans="1:11" ht="15" x14ac:dyDescent="0.25">
      <c r="A17" s="99"/>
      <c r="B17" s="60"/>
      <c r="C17" s="106"/>
      <c r="D17" s="106"/>
      <c r="E17" s="106"/>
      <c r="F17" s="106"/>
      <c r="G17" s="106"/>
      <c r="H17" s="106"/>
      <c r="I17" s="106"/>
      <c r="J17" s="106"/>
      <c r="K17" s="106"/>
    </row>
    <row r="18" spans="1:11" ht="15" x14ac:dyDescent="0.25">
      <c r="A18" s="99"/>
      <c r="B18" s="60"/>
      <c r="C18" s="106"/>
      <c r="D18" s="106"/>
      <c r="E18" s="106"/>
      <c r="F18" s="106"/>
      <c r="G18" s="106"/>
      <c r="H18" s="106"/>
      <c r="I18" s="106"/>
      <c r="J18" s="106"/>
      <c r="K18" s="106"/>
    </row>
    <row r="19" spans="1:11" ht="15" x14ac:dyDescent="0.25">
      <c r="A19" s="99"/>
      <c r="B19" s="60"/>
      <c r="C19" s="106"/>
      <c r="D19" s="106"/>
      <c r="E19" s="106"/>
      <c r="F19" s="106"/>
      <c r="H19" s="106"/>
      <c r="I19" s="106"/>
      <c r="J19" s="106"/>
      <c r="K19" s="106"/>
    </row>
    <row r="20" spans="1:11" ht="15" x14ac:dyDescent="0.25">
      <c r="A20" s="99"/>
      <c r="B20" s="60"/>
      <c r="C20" s="106"/>
      <c r="D20" s="106"/>
      <c r="E20" s="106"/>
      <c r="F20" s="106"/>
      <c r="G20" s="106"/>
      <c r="H20" s="106"/>
      <c r="I20" s="106"/>
      <c r="J20" s="106"/>
      <c r="K20" s="106"/>
    </row>
    <row r="21" spans="1:11" ht="15" x14ac:dyDescent="0.25">
      <c r="A21" s="99"/>
      <c r="B21" s="60"/>
      <c r="C21" s="106"/>
      <c r="D21" s="106"/>
      <c r="E21" s="106"/>
      <c r="F21" s="106"/>
      <c r="G21" s="106"/>
      <c r="H21" s="106"/>
      <c r="I21" s="106"/>
      <c r="J21" s="106"/>
      <c r="K21" s="106"/>
    </row>
    <row r="22" spans="1:11" ht="15" x14ac:dyDescent="0.25">
      <c r="A22" s="99"/>
      <c r="B22" s="60"/>
      <c r="C22" s="106"/>
      <c r="D22" s="106"/>
      <c r="E22" s="106"/>
      <c r="F22" s="106"/>
      <c r="G22" s="106"/>
      <c r="H22" s="106"/>
      <c r="I22" s="106"/>
      <c r="J22" s="106"/>
      <c r="K22" s="106"/>
    </row>
    <row r="23" spans="1:11" ht="15" x14ac:dyDescent="0.25">
      <c r="A23" s="99"/>
      <c r="B23" s="60"/>
      <c r="C23" s="106"/>
      <c r="D23" s="106"/>
      <c r="E23" s="106"/>
      <c r="F23" s="106"/>
      <c r="G23" s="106"/>
      <c r="H23" s="106"/>
      <c r="I23" s="106"/>
      <c r="J23" s="106"/>
      <c r="K23" s="106"/>
    </row>
    <row r="24" spans="1:11" ht="15" x14ac:dyDescent="0.25">
      <c r="A24" s="99"/>
      <c r="B24" s="60"/>
      <c r="C24" s="106"/>
      <c r="D24" s="106"/>
      <c r="E24" s="106"/>
      <c r="F24" s="106"/>
      <c r="G24" s="106"/>
      <c r="H24" s="106"/>
      <c r="I24" s="106"/>
      <c r="J24" s="106"/>
      <c r="K24" s="106"/>
    </row>
    <row r="25" spans="1:11" ht="15" x14ac:dyDescent="0.25">
      <c r="A25" s="99"/>
      <c r="B25" s="60"/>
      <c r="C25" s="106"/>
      <c r="D25" s="106"/>
      <c r="E25" s="106"/>
      <c r="F25" s="106"/>
      <c r="G25" s="106"/>
      <c r="H25" s="106"/>
      <c r="I25" s="106"/>
      <c r="J25" s="106"/>
      <c r="K25" s="106"/>
    </row>
    <row r="26" spans="1:11" ht="15" x14ac:dyDescent="0.25">
      <c r="A26" s="99"/>
      <c r="B26" s="60"/>
      <c r="C26" s="106"/>
      <c r="D26" s="106"/>
      <c r="E26" s="106"/>
      <c r="F26" s="106"/>
      <c r="G26" s="106"/>
      <c r="H26" s="106"/>
      <c r="I26" s="106"/>
      <c r="J26" s="106"/>
      <c r="K26" s="106"/>
    </row>
    <row r="27" spans="1:11" ht="15" x14ac:dyDescent="0.25">
      <c r="A27" s="99"/>
      <c r="B27" s="60"/>
      <c r="C27" s="106"/>
      <c r="D27" s="106"/>
      <c r="E27" s="106"/>
      <c r="F27" s="106"/>
      <c r="G27" s="106"/>
      <c r="H27" s="106"/>
      <c r="I27" s="106"/>
      <c r="J27" s="106"/>
      <c r="K27" s="106"/>
    </row>
    <row r="28" spans="1:11" ht="15" x14ac:dyDescent="0.25">
      <c r="A28" s="99"/>
      <c r="B28" s="60"/>
      <c r="C28" s="106"/>
      <c r="D28" s="106"/>
      <c r="E28" s="106"/>
      <c r="F28" s="106"/>
      <c r="G28" s="106"/>
      <c r="H28" s="106"/>
      <c r="I28" s="106"/>
      <c r="J28" s="106"/>
      <c r="K28" s="106"/>
    </row>
    <row r="29" spans="1:11" ht="15" x14ac:dyDescent="0.25">
      <c r="A29" s="99"/>
      <c r="B29" s="60"/>
      <c r="C29" s="106"/>
      <c r="D29" s="106"/>
      <c r="E29" s="106"/>
      <c r="F29" s="106"/>
      <c r="G29" s="106"/>
      <c r="H29" s="106"/>
      <c r="I29" s="106"/>
      <c r="J29" s="106"/>
      <c r="K29" s="106"/>
    </row>
    <row r="30" spans="1:11" ht="15" x14ac:dyDescent="0.25">
      <c r="A30" s="99"/>
      <c r="B30" s="60"/>
      <c r="C30" s="106"/>
      <c r="D30" s="60"/>
      <c r="E30" s="106"/>
      <c r="F30" s="106"/>
      <c r="G30" s="106"/>
      <c r="H30" s="106"/>
      <c r="I30" s="106"/>
      <c r="J30" s="106"/>
      <c r="K30" s="106"/>
    </row>
    <row r="31" spans="1:11" ht="15" x14ac:dyDescent="0.25">
      <c r="A31" s="99"/>
      <c r="B31" s="60"/>
      <c r="C31" s="60"/>
      <c r="D31" s="60"/>
      <c r="E31" s="60"/>
      <c r="F31" s="60"/>
      <c r="G31" s="60"/>
      <c r="H31" s="60"/>
      <c r="I31" s="60"/>
      <c r="J31" s="60"/>
      <c r="K31" s="60"/>
    </row>
    <row r="32" spans="1:11" ht="15" x14ac:dyDescent="0.25">
      <c r="A32" s="99"/>
      <c r="B32" s="60"/>
      <c r="C32" s="60"/>
      <c r="D32" s="60"/>
      <c r="E32" s="60"/>
      <c r="F32" s="60"/>
      <c r="G32" s="60"/>
      <c r="H32" s="60"/>
      <c r="I32" s="60"/>
      <c r="J32" s="60"/>
      <c r="K32" s="60"/>
    </row>
    <row r="33" spans="1:11" ht="15" x14ac:dyDescent="0.25">
      <c r="A33" s="99"/>
      <c r="B33" s="60"/>
      <c r="C33" s="60"/>
      <c r="D33" s="60"/>
      <c r="E33" s="60"/>
      <c r="F33" s="60"/>
      <c r="G33" s="60"/>
      <c r="H33" s="60"/>
      <c r="I33" s="60"/>
      <c r="J33" s="60"/>
      <c r="K33" s="60"/>
    </row>
    <row r="34" spans="1:11" ht="15" x14ac:dyDescent="0.25">
      <c r="A34" s="99"/>
      <c r="B34" s="60"/>
      <c r="C34" s="60"/>
      <c r="D34" s="60"/>
      <c r="E34" s="60"/>
      <c r="F34" s="60"/>
      <c r="G34" s="60"/>
      <c r="H34" s="60"/>
      <c r="I34" s="60"/>
      <c r="J34" s="60"/>
      <c r="K34" s="60"/>
    </row>
    <row r="35" spans="1:11" ht="15" x14ac:dyDescent="0.25">
      <c r="A35" s="99"/>
      <c r="B35" s="60"/>
      <c r="C35" s="60"/>
      <c r="D35" s="60"/>
      <c r="E35" s="60"/>
      <c r="F35" s="60"/>
      <c r="G35" s="60"/>
      <c r="H35" s="60"/>
      <c r="I35" s="60"/>
      <c r="J35" s="60"/>
      <c r="K35" s="60"/>
    </row>
    <row r="36" spans="1:11" ht="15" x14ac:dyDescent="0.25">
      <c r="A36" s="99"/>
      <c r="B36" s="60"/>
      <c r="C36" s="60"/>
      <c r="D36" s="60"/>
      <c r="E36" s="60"/>
      <c r="F36" s="60"/>
      <c r="G36" s="60"/>
      <c r="H36" s="60"/>
      <c r="I36" s="60"/>
      <c r="J36" s="60"/>
      <c r="K36" s="60"/>
    </row>
    <row r="37" spans="1:11" ht="15" x14ac:dyDescent="0.25">
      <c r="A37" s="99"/>
      <c r="B37" s="60"/>
      <c r="C37" s="60"/>
      <c r="D37" s="60"/>
      <c r="E37" s="60"/>
      <c r="F37" s="60"/>
      <c r="G37" s="60"/>
      <c r="H37" s="60"/>
      <c r="I37" s="60"/>
      <c r="J37" s="60"/>
      <c r="K37" s="60"/>
    </row>
    <row r="38" spans="1:11" ht="15" x14ac:dyDescent="0.25">
      <c r="A38" s="99"/>
      <c r="B38" s="60"/>
      <c r="C38" s="60"/>
      <c r="D38" s="60"/>
      <c r="E38" s="60"/>
      <c r="F38" s="60"/>
      <c r="G38" s="60"/>
      <c r="H38" s="60"/>
      <c r="I38" s="60"/>
      <c r="J38" s="60"/>
      <c r="K38" s="60"/>
    </row>
    <row r="39" spans="1:11" ht="15" x14ac:dyDescent="0.25">
      <c r="A39" s="99"/>
      <c r="B39" s="60"/>
      <c r="C39" s="60"/>
      <c r="D39" s="60"/>
      <c r="E39" s="60"/>
      <c r="F39" s="60"/>
      <c r="G39" s="60"/>
      <c r="H39" s="60"/>
      <c r="I39" s="60"/>
      <c r="J39" s="60"/>
      <c r="K39" s="60"/>
    </row>
    <row r="40" spans="1:11" ht="15" x14ac:dyDescent="0.25">
      <c r="A40" s="99">
        <f ca="1">_xlfn.SHEETS()</f>
        <v>9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</row>
    <row r="41" spans="1:11" ht="15" x14ac:dyDescent="0.25">
      <c r="A41" s="99"/>
      <c r="B41" s="60"/>
      <c r="C41" s="60"/>
      <c r="D41" s="60"/>
      <c r="E41" s="60"/>
      <c r="F41" s="60"/>
      <c r="G41" s="60"/>
      <c r="H41" s="60"/>
      <c r="I41" s="60"/>
      <c r="J41" s="60"/>
      <c r="K41" s="60"/>
    </row>
    <row r="42" spans="1:11" ht="15" x14ac:dyDescent="0.25">
      <c r="A42" s="99"/>
      <c r="B42" s="60"/>
      <c r="C42" s="60"/>
      <c r="D42" s="60"/>
      <c r="E42" s="60"/>
      <c r="F42" s="60"/>
      <c r="G42" s="60"/>
      <c r="H42" s="60"/>
      <c r="I42" s="60"/>
      <c r="J42" s="60"/>
      <c r="K42" s="60"/>
    </row>
    <row r="43" spans="1:11" ht="15" x14ac:dyDescent="0.25">
      <c r="A43" s="99"/>
      <c r="B43" s="60"/>
      <c r="C43" s="60"/>
      <c r="D43" s="60"/>
      <c r="E43" s="60"/>
      <c r="F43" s="60"/>
      <c r="G43" s="60"/>
      <c r="H43" s="60"/>
      <c r="I43" s="60"/>
      <c r="J43" s="60"/>
      <c r="K43" s="60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BEFE9-C7FE-4992-9181-D799E0225EC7}">
  <sheetPr codeName="Sheet1">
    <tabColor rgb="FF66FFFF"/>
    <pageSetUpPr fitToPage="1"/>
  </sheetPr>
  <dimension ref="A1:M361"/>
  <sheetViews>
    <sheetView showGridLines="0" zoomScale="85" zoomScaleNormal="85" workbookViewId="0">
      <pane ySplit="2" topLeftCell="A3" activePane="bottomLeft" state="frozen"/>
      <selection activeCell="G17" sqref="G17"/>
      <selection pane="bottomLeft" activeCell="A3" sqref="A3"/>
    </sheetView>
  </sheetViews>
  <sheetFormatPr defaultColWidth="0" defaultRowHeight="12" zeroHeight="1" x14ac:dyDescent="0.2"/>
  <cols>
    <col min="1" max="1" width="4.875" style="152" customWidth="1"/>
    <col min="2" max="2" width="5.25" style="152" customWidth="1"/>
    <col min="3" max="3" width="15.25" style="152" customWidth="1"/>
    <col min="4" max="4" width="40.5" style="152" customWidth="1"/>
    <col min="5" max="9" width="13.125" style="152" customWidth="1"/>
    <col min="10" max="10" width="5.125" style="152" customWidth="1"/>
    <col min="11" max="11" width="13.125" style="152" customWidth="1"/>
    <col min="12" max="13" width="8.75" style="152" customWidth="1"/>
    <col min="14" max="16384" width="9" style="152" hidden="1"/>
  </cols>
  <sheetData>
    <row r="1" spans="1:13" s="150" customFormat="1" ht="18.75" x14ac:dyDescent="0.3">
      <c r="A1" s="154" t="str">
        <f>bus</f>
        <v>Powercor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spans="1:13" s="150" customFormat="1" ht="18.75" x14ac:dyDescent="0.3">
      <c r="A2" s="165" t="str">
        <f>proj</f>
        <v xml:space="preserve">Risk-based replacement of deteriorated and aged 66kV radial lines 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</row>
    <row r="3" spans="1:13" s="145" customFormat="1" ht="18.75" x14ac:dyDescent="0.3">
      <c r="A3" s="177" t="s">
        <v>1</v>
      </c>
      <c r="B3" s="160"/>
      <c r="C3" s="160"/>
      <c r="D3" s="159"/>
      <c r="E3" s="159"/>
      <c r="F3" s="159"/>
      <c r="G3" s="159"/>
      <c r="H3" s="159"/>
      <c r="I3" s="159"/>
      <c r="J3" s="159"/>
      <c r="K3" s="159"/>
      <c r="L3" s="150"/>
      <c r="M3" s="150"/>
    </row>
    <row r="4" spans="1:13" s="145" customFormat="1" ht="18.75" x14ac:dyDescent="0.3">
      <c r="A4" s="160"/>
      <c r="B4" s="160"/>
      <c r="C4" s="160"/>
      <c r="D4" s="159"/>
      <c r="E4" s="159"/>
      <c r="F4" s="159"/>
      <c r="G4" s="159"/>
      <c r="H4" s="159"/>
      <c r="I4" s="159"/>
      <c r="J4" s="159"/>
      <c r="K4" s="159"/>
      <c r="L4" s="150"/>
      <c r="M4" s="150"/>
    </row>
    <row r="5" spans="1:13" s="145" customFormat="1" ht="15" x14ac:dyDescent="0.25">
      <c r="A5" s="155" t="s">
        <v>2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0"/>
      <c r="M5" s="150"/>
    </row>
    <row r="6" spans="1:13" s="145" customFormat="1" ht="12.75" x14ac:dyDescent="0.2">
      <c r="A6" s="151"/>
      <c r="B6" s="151"/>
      <c r="C6" s="151"/>
      <c r="D6" s="147"/>
      <c r="E6" s="151"/>
      <c r="F6" s="151"/>
      <c r="G6" s="151"/>
      <c r="H6" s="151"/>
      <c r="I6" s="151"/>
      <c r="J6" s="151"/>
      <c r="K6" s="151"/>
      <c r="L6" s="150"/>
      <c r="M6" s="150"/>
    </row>
    <row r="7" spans="1:13" s="145" customFormat="1" ht="12.75" x14ac:dyDescent="0.2">
      <c r="G7" s="174" t="s">
        <v>3</v>
      </c>
      <c r="H7" s="174" t="s">
        <v>4</v>
      </c>
      <c r="I7" s="174" t="s">
        <v>5</v>
      </c>
      <c r="K7" s="174" t="s">
        <v>156</v>
      </c>
    </row>
    <row r="8" spans="1:13" s="145" customFormat="1" ht="12.75" x14ac:dyDescent="0.2">
      <c r="C8" s="158" t="s">
        <v>6</v>
      </c>
      <c r="D8" s="158"/>
      <c r="E8" s="158"/>
      <c r="F8" s="158"/>
      <c r="G8" s="176">
        <f>output_dollars</f>
        <v>46203</v>
      </c>
      <c r="H8" s="176">
        <f>output_dollars</f>
        <v>46203</v>
      </c>
      <c r="I8" s="176">
        <f>output_dollars</f>
        <v>46203</v>
      </c>
      <c r="K8" s="176">
        <f>output_dollars</f>
        <v>46203</v>
      </c>
    </row>
    <row r="9" spans="1:13" s="145" customFormat="1" ht="12.75" x14ac:dyDescent="0.2">
      <c r="C9" s="168" t="s">
        <v>87</v>
      </c>
      <c r="D9" s="168" t="str">
        <f>Assumptions!E14</f>
        <v>No change to existing practices</v>
      </c>
      <c r="G9" s="170">
        <v>0</v>
      </c>
      <c r="H9" s="170">
        <v>0</v>
      </c>
      <c r="I9" s="170">
        <v>0</v>
      </c>
      <c r="K9" s="170">
        <v>0</v>
      </c>
    </row>
    <row r="10" spans="1:13" s="145" customFormat="1" ht="25.5" x14ac:dyDescent="0.2">
      <c r="C10" s="168" t="s">
        <v>86</v>
      </c>
      <c r="D10" s="168" t="str">
        <f>Assumptions!E15</f>
        <v>Risk based like-for-like conductor replacement of deteriorated aged 66kV radial lines</v>
      </c>
      <c r="G10" s="170">
        <f>Calcs!BL4/mill_conv*conv_2026</f>
        <v>8.626088365837667</v>
      </c>
      <c r="H10" s="170">
        <f>Calcs!BT4/mill_conv*conv_2026</f>
        <v>63.921261608691125</v>
      </c>
      <c r="I10" s="170">
        <f>Calcs!BV4/mill_conv*conv_2026</f>
        <v>55.295173242853458</v>
      </c>
      <c r="K10" s="170">
        <f>Calcs!BJ4/mill_conv*conv_2026</f>
        <v>15.958060728819227</v>
      </c>
    </row>
    <row r="11" spans="1:13" s="145" customFormat="1" ht="12.75" x14ac:dyDescent="0.2">
      <c r="C11" s="168"/>
      <c r="D11" s="168"/>
      <c r="G11" s="170"/>
      <c r="H11" s="170"/>
      <c r="I11" s="170"/>
      <c r="M11" s="166"/>
    </row>
    <row r="12" spans="1:13" s="145" customFormat="1" ht="12.75" x14ac:dyDescent="0.2">
      <c r="C12" s="168"/>
      <c r="D12" s="168"/>
      <c r="G12" s="170"/>
      <c r="H12" s="170"/>
      <c r="I12" s="170"/>
    </row>
    <row r="13" spans="1:13" s="145" customFormat="1" ht="12.75" x14ac:dyDescent="0.2">
      <c r="C13" s="168"/>
      <c r="D13" s="168"/>
      <c r="G13" s="170"/>
      <c r="H13" s="170"/>
      <c r="I13" s="170"/>
    </row>
    <row r="14" spans="1:13" s="145" customFormat="1" ht="12.75" x14ac:dyDescent="0.2">
      <c r="E14" s="174" t="s">
        <v>5</v>
      </c>
      <c r="F14" s="143"/>
      <c r="H14" s="151"/>
    </row>
    <row r="15" spans="1:13" s="145" customFormat="1" ht="12.75" x14ac:dyDescent="0.2">
      <c r="C15" s="157" t="s">
        <v>7</v>
      </c>
      <c r="D15" s="158"/>
      <c r="E15" s="176">
        <f>output_dollars</f>
        <v>46203</v>
      </c>
      <c r="F15" s="143"/>
      <c r="H15" s="151"/>
    </row>
    <row r="16" spans="1:13" s="145" customFormat="1" ht="12.75" x14ac:dyDescent="0.2">
      <c r="C16" s="161" t="str">
        <f>INDEX($C$9:$C$13,MATCH(E16, $I$9:$I$13,0))</f>
        <v>Option 2</v>
      </c>
      <c r="D16" s="162" t="str">
        <f>INDEX($D$9:$D$13,MATCH(E16, $I$9:$I$13,0))</f>
        <v>Risk based like-for-like conductor replacement of deteriorated aged 66kV radial lines</v>
      </c>
      <c r="E16" s="77">
        <f>MAX(I9:I11)</f>
        <v>55.295173242853458</v>
      </c>
      <c r="F16" s="143"/>
    </row>
    <row r="17" spans="1:13" s="145" customFormat="1" ht="12.75" x14ac:dyDescent="0.2">
      <c r="F17" s="143"/>
    </row>
    <row r="18" spans="1:13" x14ac:dyDescent="0.2"/>
    <row r="19" spans="1:13" ht="12.75" x14ac:dyDescent="0.2">
      <c r="E19" s="117"/>
    </row>
    <row r="20" spans="1:13" s="150" customFormat="1" ht="15" x14ac:dyDescent="0.25">
      <c r="A20" s="155" t="s">
        <v>397</v>
      </c>
      <c r="B20" s="155"/>
      <c r="C20" s="155"/>
      <c r="D20" s="155"/>
      <c r="E20" s="155"/>
      <c r="F20" s="155"/>
      <c r="G20" s="155"/>
      <c r="H20" s="155"/>
      <c r="I20" s="155"/>
      <c r="J20" s="155"/>
      <c r="K20" s="155"/>
      <c r="L20" s="152"/>
    </row>
    <row r="21" spans="1:13" s="150" customFormat="1" ht="12.75" x14ac:dyDescent="0.2">
      <c r="A21" s="152"/>
      <c r="B21" s="152"/>
      <c r="C21" s="159"/>
      <c r="E21" s="152"/>
      <c r="F21" s="152"/>
      <c r="G21" s="152"/>
      <c r="H21" s="152"/>
      <c r="I21" s="152"/>
      <c r="J21" s="152"/>
      <c r="K21" s="152"/>
      <c r="L21" s="152"/>
    </row>
    <row r="22" spans="1:13" s="150" customFormat="1" ht="12.75" x14ac:dyDescent="0.2"/>
    <row r="23" spans="1:13" s="150" customFormat="1" ht="12.75" x14ac:dyDescent="0.2"/>
    <row r="24" spans="1:13" s="150" customFormat="1" ht="12.75" x14ac:dyDescent="0.2">
      <c r="A24" s="143"/>
      <c r="B24" s="143"/>
      <c r="C24" s="153" t="s">
        <v>398</v>
      </c>
      <c r="D24" s="143"/>
      <c r="E24" s="143"/>
      <c r="F24" s="143"/>
      <c r="G24" s="143"/>
      <c r="H24" s="143"/>
      <c r="I24" s="143"/>
      <c r="J24" s="143"/>
      <c r="K24" s="143"/>
      <c r="L24" s="152"/>
    </row>
    <row r="25" spans="1:13" ht="12.75" x14ac:dyDescent="0.2">
      <c r="A25" s="143"/>
      <c r="B25" s="143"/>
      <c r="C25" s="137">
        <f>output_dollars</f>
        <v>46203</v>
      </c>
      <c r="D25" s="173"/>
      <c r="E25" s="164" t="str">
        <f>Misc_calcs!G$27</f>
        <v>2026-27</v>
      </c>
      <c r="F25" s="164" t="str">
        <f>Misc_calcs!H$27</f>
        <v>2027-28</v>
      </c>
      <c r="G25" s="164" t="str">
        <f>Misc_calcs!I$27</f>
        <v>2028-29</v>
      </c>
      <c r="H25" s="164" t="str">
        <f>Misc_calcs!J$27</f>
        <v>2029-30</v>
      </c>
      <c r="I25" s="164" t="str">
        <f>Misc_calcs!K$27</f>
        <v>2030-31</v>
      </c>
      <c r="J25" s="143"/>
      <c r="K25" s="164" t="s">
        <v>8</v>
      </c>
      <c r="L25" s="143"/>
      <c r="M25" s="143"/>
    </row>
    <row r="26" spans="1:13" ht="12.75" x14ac:dyDescent="0.2">
      <c r="A26" s="143"/>
      <c r="B26" s="143"/>
      <c r="C26" s="110" t="str">
        <f>D10</f>
        <v>Risk based like-for-like conductor replacement of deteriorated aged 66kV radial lines</v>
      </c>
      <c r="D26" s="168"/>
      <c r="E26" s="136">
        <f>Total!$G$13/10^6</f>
        <v>3.1916121457638456</v>
      </c>
      <c r="F26" s="136">
        <f>Total!$G$13/10^6</f>
        <v>3.1916121457638456</v>
      </c>
      <c r="G26" s="136">
        <f>Total!$G$13/10^6</f>
        <v>3.1916121457638456</v>
      </c>
      <c r="H26" s="136">
        <f>Total!$G$13/10^6</f>
        <v>3.1916121457638456</v>
      </c>
      <c r="I26" s="136">
        <f>Total!$G$13/10^6</f>
        <v>3.1916121457638456</v>
      </c>
      <c r="J26" s="143"/>
      <c r="K26" s="136">
        <f>SUM(E26:I26)</f>
        <v>15.958060728819227</v>
      </c>
      <c r="L26" s="143"/>
      <c r="M26" s="143"/>
    </row>
    <row r="27" spans="1:13" ht="12.75" x14ac:dyDescent="0.2">
      <c r="A27" s="143"/>
      <c r="B27" s="143"/>
      <c r="C27" s="168"/>
      <c r="D27" s="168"/>
      <c r="E27" s="171"/>
      <c r="F27" s="171"/>
      <c r="G27" s="171"/>
      <c r="H27" s="171"/>
      <c r="I27" s="171"/>
      <c r="J27" s="143"/>
      <c r="K27" s="143"/>
      <c r="L27" s="143"/>
      <c r="M27" s="143"/>
    </row>
    <row r="28" spans="1:13" ht="12.75" x14ac:dyDescent="0.2">
      <c r="A28" s="143"/>
      <c r="B28" s="143"/>
      <c r="C28" s="168"/>
      <c r="D28" s="168"/>
      <c r="E28" s="171"/>
      <c r="F28" s="171"/>
      <c r="G28" s="171"/>
      <c r="H28" s="171"/>
      <c r="I28" s="143"/>
      <c r="J28" s="143"/>
      <c r="K28" s="143"/>
      <c r="L28" s="143"/>
      <c r="M28" s="143"/>
    </row>
    <row r="29" spans="1:13" ht="12.75" x14ac:dyDescent="0.2">
      <c r="A29" s="143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</row>
    <row r="30" spans="1:13" ht="12.75" x14ac:dyDescent="0.2">
      <c r="A30" s="143"/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</row>
    <row r="31" spans="1:13" ht="12.75" x14ac:dyDescent="0.2">
      <c r="A31" s="143"/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</row>
    <row r="32" spans="1:13" ht="15" x14ac:dyDescent="0.25">
      <c r="A32" s="155" t="s">
        <v>707</v>
      </c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M32" s="150"/>
    </row>
    <row r="33" spans="1:13" ht="12.75" x14ac:dyDescent="0.2">
      <c r="A33" s="143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</row>
    <row r="34" spans="1:13" ht="12.75" x14ac:dyDescent="0.2">
      <c r="A34" s="143"/>
      <c r="B34" s="143"/>
      <c r="C34" s="143"/>
      <c r="D34" s="143"/>
      <c r="E34" s="128" t="s">
        <v>5</v>
      </c>
      <c r="G34" s="143"/>
      <c r="H34" s="143"/>
      <c r="I34" s="143"/>
      <c r="J34" s="143"/>
      <c r="K34" s="143"/>
      <c r="L34" s="143"/>
      <c r="M34" s="143"/>
    </row>
    <row r="35" spans="1:13" ht="12.75" x14ac:dyDescent="0.2">
      <c r="A35" s="143"/>
      <c r="B35" s="143"/>
      <c r="C35" s="129"/>
      <c r="D35" s="129"/>
      <c r="E35" s="129">
        <f>output_dollars</f>
        <v>46203</v>
      </c>
      <c r="G35" s="143"/>
      <c r="H35" s="143"/>
      <c r="I35" s="143"/>
      <c r="J35" s="143"/>
      <c r="K35" s="143"/>
      <c r="L35" s="143"/>
      <c r="M35" s="143"/>
    </row>
    <row r="36" spans="1:13" ht="12.75" x14ac:dyDescent="0.2">
      <c r="A36" s="143"/>
      <c r="B36" s="143"/>
      <c r="C36" s="130" t="s">
        <v>86</v>
      </c>
      <c r="D36" s="172"/>
      <c r="E36" s="175">
        <f>Sensitivities!H4/mill_conv*conv_2026</f>
        <v>55.295173242853458</v>
      </c>
      <c r="G36" s="143"/>
      <c r="H36" s="143"/>
      <c r="I36" s="143"/>
      <c r="J36" s="143"/>
      <c r="K36" s="143"/>
      <c r="L36" s="143"/>
      <c r="M36" s="143"/>
    </row>
    <row r="37" spans="1:13" ht="12.75" x14ac:dyDescent="0.2">
      <c r="A37" s="143"/>
      <c r="B37" s="143"/>
      <c r="C37" s="110"/>
      <c r="D37" s="143"/>
      <c r="E37" s="131"/>
      <c r="G37" s="143"/>
      <c r="H37" s="143"/>
      <c r="I37" s="143"/>
      <c r="J37" s="143"/>
      <c r="K37" s="143"/>
      <c r="L37" s="143"/>
      <c r="M37" s="143"/>
    </row>
    <row r="38" spans="1:13" ht="12.75" x14ac:dyDescent="0.2">
      <c r="A38" s="143"/>
      <c r="B38" s="143"/>
      <c r="C38" s="110" t="str">
        <f>Assumptions!C116</f>
        <v>Capex 10% higher</v>
      </c>
      <c r="D38" s="143"/>
      <c r="E38" s="171" cm="1">
        <f t="array" ref="E38:E42">TRANSPOSE(Sensitivities!$L$4:$P$4)/mill_conv*conv_2026</f>
        <v>54.432564406269684</v>
      </c>
      <c r="J38" s="143"/>
      <c r="K38" s="143"/>
      <c r="L38" s="143"/>
      <c r="M38" s="143"/>
    </row>
    <row r="39" spans="1:13" ht="12.75" x14ac:dyDescent="0.2">
      <c r="A39" s="143"/>
      <c r="B39" s="143"/>
      <c r="C39" s="110" t="str">
        <f>Assumptions!C117</f>
        <v>Capex 10% lower</v>
      </c>
      <c r="D39" s="143"/>
      <c r="E39" s="171">
        <v>56.157782079437233</v>
      </c>
      <c r="G39" s="143"/>
      <c r="H39" s="143"/>
      <c r="I39" s="143"/>
      <c r="J39" s="143"/>
      <c r="K39" s="143"/>
      <c r="L39" s="143"/>
      <c r="M39" s="143"/>
    </row>
    <row r="40" spans="1:13" ht="12.75" x14ac:dyDescent="0.2">
      <c r="A40" s="143"/>
      <c r="B40" s="143"/>
      <c r="C40" s="110" t="str">
        <f>Assumptions!C118</f>
        <v>Total benefits 10% higher</v>
      </c>
      <c r="D40" s="143"/>
      <c r="E40" s="171">
        <v>61.687299403722584</v>
      </c>
      <c r="G40" s="143"/>
      <c r="H40" s="143"/>
      <c r="I40" s="143"/>
      <c r="J40" s="143"/>
      <c r="K40" s="143"/>
      <c r="L40" s="143"/>
      <c r="M40" s="143"/>
    </row>
    <row r="41" spans="1:13" ht="12.75" x14ac:dyDescent="0.2">
      <c r="A41" s="143"/>
      <c r="B41" s="143"/>
      <c r="C41" s="110" t="str">
        <f>Assumptions!C119</f>
        <v>Total benefits 10% lower</v>
      </c>
      <c r="D41" s="143"/>
      <c r="E41" s="171">
        <v>48.903047081984361</v>
      </c>
      <c r="H41" s="143"/>
      <c r="I41" s="143"/>
      <c r="J41" s="143"/>
      <c r="K41" s="143"/>
      <c r="L41" s="143"/>
      <c r="M41" s="143"/>
    </row>
    <row r="42" spans="1:13" ht="12.75" x14ac:dyDescent="0.2">
      <c r="A42" s="143"/>
      <c r="B42" s="143"/>
      <c r="C42" s="110" t="str">
        <f>Assumptions!C120</f>
        <v>Capex 10% higher &amp; Total benefits 10% lower</v>
      </c>
      <c r="D42" s="143"/>
      <c r="E42" s="171">
        <v>48.040438245400594</v>
      </c>
      <c r="G42" s="143"/>
      <c r="H42" s="143"/>
      <c r="I42" s="143"/>
      <c r="J42" s="143"/>
      <c r="K42" s="143"/>
      <c r="L42" s="143"/>
      <c r="M42" s="143"/>
    </row>
    <row r="43" spans="1:13" ht="12.75" x14ac:dyDescent="0.2">
      <c r="A43" s="143"/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</row>
    <row r="44" spans="1:13" ht="12.75" x14ac:dyDescent="0.2">
      <c r="A44" s="143"/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</row>
    <row r="45" spans="1:13" ht="12.75" x14ac:dyDescent="0.2">
      <c r="A45" s="143"/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</row>
    <row r="46" spans="1:13" ht="12.75" x14ac:dyDescent="0.2">
      <c r="A46" s="143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</row>
    <row r="47" spans="1:13" ht="12.75" x14ac:dyDescent="0.2">
      <c r="A47" s="143"/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</row>
    <row r="48" spans="1:13" ht="12.75" x14ac:dyDescent="0.2">
      <c r="A48" s="143"/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</row>
    <row r="49" spans="1:13" ht="12.75" x14ac:dyDescent="0.2">
      <c r="A49" s="143"/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</row>
    <row r="50" spans="1:13" ht="12.75" x14ac:dyDescent="0.2">
      <c r="A50" s="143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</row>
    <row r="51" spans="1:13" ht="12.75" x14ac:dyDescent="0.2">
      <c r="A51" s="143"/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</row>
    <row r="52" spans="1:13" ht="12.75" x14ac:dyDescent="0.2">
      <c r="A52" s="143"/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</row>
    <row r="53" spans="1:13" ht="12.75" x14ac:dyDescent="0.2">
      <c r="A53" s="163" t="s">
        <v>9</v>
      </c>
      <c r="B53" s="163"/>
      <c r="C53" s="163"/>
      <c r="D53" s="163"/>
      <c r="E53" s="163" t="s">
        <v>10</v>
      </c>
      <c r="F53" s="163" t="s">
        <v>10</v>
      </c>
      <c r="G53" s="163" t="s">
        <v>10</v>
      </c>
      <c r="H53" s="163" t="s">
        <v>10</v>
      </c>
      <c r="I53" s="163" t="s">
        <v>10</v>
      </c>
      <c r="J53" s="163" t="s">
        <v>10</v>
      </c>
      <c r="K53" s="163" t="s">
        <v>10</v>
      </c>
      <c r="L53" s="150"/>
      <c r="M53" s="150"/>
    </row>
    <row r="54" spans="1:13" ht="12.75" x14ac:dyDescent="0.2">
      <c r="A54" s="143"/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</row>
    <row r="55" spans="1:13" ht="12.75" x14ac:dyDescent="0.2">
      <c r="A55" s="143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</row>
    <row r="56" spans="1:13" ht="12.75" x14ac:dyDescent="0.2">
      <c r="A56" s="143"/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</row>
    <row r="57" spans="1:13" ht="12.75" x14ac:dyDescent="0.2">
      <c r="A57" s="143"/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</row>
    <row r="58" spans="1:13" ht="12.75" x14ac:dyDescent="0.2">
      <c r="A58" s="143"/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</row>
    <row r="59" spans="1:13" ht="12.75" x14ac:dyDescent="0.2">
      <c r="A59" s="143"/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</row>
    <row r="60" spans="1:13" ht="12.75" x14ac:dyDescent="0.2">
      <c r="A60" s="143"/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</row>
    <row r="61" spans="1:13" ht="12.75" x14ac:dyDescent="0.2">
      <c r="A61" s="143"/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</row>
    <row r="62" spans="1:13" ht="12.75" x14ac:dyDescent="0.2">
      <c r="A62" s="143"/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</row>
    <row r="63" spans="1:13" ht="12.75" x14ac:dyDescent="0.2">
      <c r="A63" s="143"/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</row>
    <row r="64" spans="1:13" ht="12.75" x14ac:dyDescent="0.2">
      <c r="A64" s="143"/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</row>
    <row r="65" spans="1:13" ht="12.75" x14ac:dyDescent="0.2">
      <c r="A65" s="143"/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</row>
    <row r="66" spans="1:13" ht="12.75" x14ac:dyDescent="0.2">
      <c r="A66" s="143"/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</row>
    <row r="67" spans="1:13" ht="12.75" x14ac:dyDescent="0.2">
      <c r="A67" s="143"/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</row>
    <row r="68" spans="1:13" ht="12.75" x14ac:dyDescent="0.2">
      <c r="A68" s="143"/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</row>
    <row r="69" spans="1:13" ht="12.75" x14ac:dyDescent="0.2">
      <c r="A69" s="143"/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</row>
    <row r="70" spans="1:13" ht="12.75" x14ac:dyDescent="0.2">
      <c r="A70" s="143"/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</row>
    <row r="71" spans="1:13" ht="12.75" x14ac:dyDescent="0.2">
      <c r="A71" s="143"/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</row>
    <row r="72" spans="1:13" ht="12.75" x14ac:dyDescent="0.2">
      <c r="A72" s="143"/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</row>
    <row r="73" spans="1:13" ht="12.75" x14ac:dyDescent="0.2">
      <c r="A73" s="143"/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</row>
    <row r="74" spans="1:13" ht="12.75" x14ac:dyDescent="0.2">
      <c r="A74" s="143"/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</row>
    <row r="75" spans="1:13" ht="12.75" x14ac:dyDescent="0.2">
      <c r="A75" s="143"/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</row>
    <row r="76" spans="1:13" ht="12.75" x14ac:dyDescent="0.2">
      <c r="A76" s="143"/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</row>
    <row r="77" spans="1:13" ht="12.75" x14ac:dyDescent="0.2">
      <c r="A77" s="143"/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</row>
    <row r="78" spans="1:13" ht="12.75" x14ac:dyDescent="0.2">
      <c r="A78" s="143"/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</row>
    <row r="79" spans="1:13" ht="12.75" x14ac:dyDescent="0.2">
      <c r="A79" s="143"/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</row>
    <row r="80" spans="1:13" ht="12.75" x14ac:dyDescent="0.2">
      <c r="A80" s="143"/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</row>
    <row r="81" spans="1:13" ht="12.75" x14ac:dyDescent="0.2">
      <c r="A81" s="143"/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</row>
    <row r="82" spans="1:13" ht="12.75" x14ac:dyDescent="0.2">
      <c r="A82" s="143"/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</row>
    <row r="83" spans="1:13" ht="12.75" x14ac:dyDescent="0.2">
      <c r="A83" s="143"/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</row>
    <row r="84" spans="1:13" ht="12.75" x14ac:dyDescent="0.2">
      <c r="A84" s="143"/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</row>
    <row r="85" spans="1:13" ht="12.75" x14ac:dyDescent="0.2">
      <c r="A85" s="143"/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</row>
    <row r="86" spans="1:13" ht="12.75" x14ac:dyDescent="0.2">
      <c r="A86" s="143"/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</row>
    <row r="87" spans="1:13" ht="12.75" x14ac:dyDescent="0.2">
      <c r="A87" s="143"/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</row>
    <row r="88" spans="1:13" ht="12.75" x14ac:dyDescent="0.2">
      <c r="A88" s="143"/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</row>
    <row r="89" spans="1:13" ht="12.75" x14ac:dyDescent="0.2">
      <c r="A89" s="143"/>
      <c r="B89" s="143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</row>
    <row r="90" spans="1:13" ht="12.75" x14ac:dyDescent="0.2">
      <c r="A90" s="143"/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</row>
    <row r="91" spans="1:13" ht="12.75" x14ac:dyDescent="0.2">
      <c r="A91" s="143"/>
      <c r="B91" s="143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</row>
    <row r="92" spans="1:13" ht="12.75" x14ac:dyDescent="0.2">
      <c r="A92" s="143"/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</row>
    <row r="93" spans="1:13" ht="12.75" x14ac:dyDescent="0.2">
      <c r="A93" s="143"/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</row>
    <row r="94" spans="1:13" ht="12.75" x14ac:dyDescent="0.2">
      <c r="A94" s="143"/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</row>
    <row r="95" spans="1:13" ht="12.75" x14ac:dyDescent="0.2">
      <c r="A95" s="143"/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</row>
    <row r="96" spans="1:13" ht="12.75" x14ac:dyDescent="0.2">
      <c r="A96" s="143"/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</row>
    <row r="97" spans="1:13" ht="12.75" x14ac:dyDescent="0.2">
      <c r="A97" s="143"/>
      <c r="B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</row>
    <row r="98" spans="1:13" ht="12.75" x14ac:dyDescent="0.2">
      <c r="A98" s="143"/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</row>
    <row r="99" spans="1:13" ht="12.75" x14ac:dyDescent="0.2">
      <c r="A99" s="143"/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</row>
    <row r="100" spans="1:13" ht="12.75" x14ac:dyDescent="0.2">
      <c r="A100" s="143"/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</row>
    <row r="101" spans="1:13" ht="12.75" x14ac:dyDescent="0.2">
      <c r="A101" s="143"/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</row>
    <row r="102" spans="1:13" ht="12.75" x14ac:dyDescent="0.2">
      <c r="A102" s="143"/>
      <c r="B102" s="143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</row>
    <row r="103" spans="1:13" ht="12.75" x14ac:dyDescent="0.2">
      <c r="A103" s="143"/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</row>
    <row r="104" spans="1:13" ht="12.75" x14ac:dyDescent="0.2">
      <c r="A104" s="143"/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</row>
    <row r="105" spans="1:13" ht="12.75" x14ac:dyDescent="0.2">
      <c r="A105" s="143"/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</row>
    <row r="106" spans="1:13" ht="12.75" x14ac:dyDescent="0.2">
      <c r="A106" s="143"/>
      <c r="B106" s="143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</row>
    <row r="107" spans="1:13" ht="12.75" x14ac:dyDescent="0.2">
      <c r="A107" s="143"/>
      <c r="B107" s="143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</row>
    <row r="108" spans="1:13" ht="12.75" x14ac:dyDescent="0.2">
      <c r="A108" s="143"/>
      <c r="B108" s="143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</row>
    <row r="109" spans="1:13" ht="12.75" x14ac:dyDescent="0.2">
      <c r="A109" s="143"/>
      <c r="B109" s="143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</row>
    <row r="110" spans="1:13" ht="12.75" x14ac:dyDescent="0.2">
      <c r="A110" s="143"/>
      <c r="B110" s="143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</row>
    <row r="111" spans="1:13" ht="12.75" x14ac:dyDescent="0.2">
      <c r="A111" s="143"/>
      <c r="B111" s="143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</row>
    <row r="112" spans="1:13" ht="12.75" x14ac:dyDescent="0.2">
      <c r="A112" s="143"/>
      <c r="B112" s="143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</row>
    <row r="113" spans="1:13" ht="12.75" x14ac:dyDescent="0.2">
      <c r="A113" s="143"/>
      <c r="B113" s="143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</row>
    <row r="114" spans="1:13" ht="12.75" x14ac:dyDescent="0.2">
      <c r="A114" s="143"/>
      <c r="B114" s="143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</row>
    <row r="115" spans="1:13" ht="12.75" x14ac:dyDescent="0.2">
      <c r="A115" s="143"/>
      <c r="B115" s="143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</row>
    <row r="116" spans="1:13" ht="12.75" x14ac:dyDescent="0.2">
      <c r="A116" s="143"/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</row>
    <row r="117" spans="1:13" ht="12.75" x14ac:dyDescent="0.2">
      <c r="A117" s="143"/>
      <c r="B117" s="143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</row>
    <row r="118" spans="1:13" ht="12.75" x14ac:dyDescent="0.2">
      <c r="A118" s="143"/>
      <c r="B118" s="143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</row>
    <row r="119" spans="1:13" ht="12.75" x14ac:dyDescent="0.2">
      <c r="A119" s="143"/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</row>
    <row r="120" spans="1:13" ht="12.75" x14ac:dyDescent="0.2">
      <c r="A120" s="143"/>
      <c r="B120" s="143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</row>
    <row r="121" spans="1:13" ht="12.75" x14ac:dyDescent="0.2">
      <c r="A121" s="143"/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</row>
    <row r="122" spans="1:13" ht="12.75" x14ac:dyDescent="0.2">
      <c r="A122" s="143"/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</row>
    <row r="123" spans="1:13" ht="12.75" x14ac:dyDescent="0.2">
      <c r="A123" s="143"/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</row>
    <row r="124" spans="1:13" ht="12.75" x14ac:dyDescent="0.2">
      <c r="A124" s="143"/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</row>
    <row r="125" spans="1:13" ht="12.75" x14ac:dyDescent="0.2">
      <c r="A125" s="143"/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</row>
    <row r="126" spans="1:13" ht="12.75" x14ac:dyDescent="0.2">
      <c r="A126" s="143"/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</row>
    <row r="127" spans="1:13" ht="12.75" x14ac:dyDescent="0.2">
      <c r="A127" s="143"/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</row>
    <row r="128" spans="1:13" ht="12.75" x14ac:dyDescent="0.2">
      <c r="A128" s="143"/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</row>
    <row r="129" spans="1:13" ht="12.75" x14ac:dyDescent="0.2">
      <c r="A129" s="143"/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</row>
    <row r="130" spans="1:13" ht="12.75" x14ac:dyDescent="0.2">
      <c r="A130" s="143"/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</row>
    <row r="131" spans="1:13" ht="12.75" x14ac:dyDescent="0.2">
      <c r="A131" s="143"/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</row>
    <row r="132" spans="1:13" ht="12.75" x14ac:dyDescent="0.2">
      <c r="A132" s="143"/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</row>
    <row r="133" spans="1:13" ht="12.75" x14ac:dyDescent="0.2">
      <c r="A133" s="143"/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</row>
    <row r="134" spans="1:13" ht="12.75" x14ac:dyDescent="0.2">
      <c r="A134" s="143"/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</row>
    <row r="135" spans="1:13" ht="12.75" x14ac:dyDescent="0.2">
      <c r="A135" s="143"/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</row>
    <row r="136" spans="1:13" ht="12.75" x14ac:dyDescent="0.2">
      <c r="A136" s="143"/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</row>
    <row r="137" spans="1:13" ht="12.75" x14ac:dyDescent="0.2">
      <c r="A137" s="143"/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</row>
    <row r="138" spans="1:13" ht="12.75" x14ac:dyDescent="0.2">
      <c r="A138" s="143"/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</row>
    <row r="139" spans="1:13" ht="12.75" x14ac:dyDescent="0.2">
      <c r="A139" s="143"/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</row>
    <row r="140" spans="1:13" ht="12.75" x14ac:dyDescent="0.2">
      <c r="A140" s="143"/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</row>
    <row r="141" spans="1:13" ht="12.75" x14ac:dyDescent="0.2">
      <c r="A141" s="143"/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</row>
    <row r="142" spans="1:13" ht="12.75" x14ac:dyDescent="0.2">
      <c r="A142" s="143"/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</row>
    <row r="143" spans="1:13" ht="12.75" x14ac:dyDescent="0.2">
      <c r="A143" s="143"/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</row>
    <row r="144" spans="1:13" ht="12.75" x14ac:dyDescent="0.2">
      <c r="A144" s="143"/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</row>
    <row r="145" spans="1:13" ht="12.75" x14ac:dyDescent="0.2">
      <c r="A145" s="143"/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</row>
    <row r="146" spans="1:13" ht="12.75" x14ac:dyDescent="0.2">
      <c r="A146" s="143"/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</row>
    <row r="147" spans="1:13" ht="12.75" x14ac:dyDescent="0.2">
      <c r="A147" s="143"/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</row>
    <row r="148" spans="1:13" ht="12.75" x14ac:dyDescent="0.2">
      <c r="A148" s="143"/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</row>
    <row r="149" spans="1:13" ht="12.75" x14ac:dyDescent="0.2">
      <c r="A149" s="143"/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</row>
    <row r="150" spans="1:13" ht="12.75" x14ac:dyDescent="0.2">
      <c r="A150" s="143"/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</row>
    <row r="151" spans="1:13" ht="12.75" x14ac:dyDescent="0.2">
      <c r="A151" s="143"/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</row>
    <row r="152" spans="1:13" ht="12.75" x14ac:dyDescent="0.2">
      <c r="A152" s="143"/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</row>
    <row r="153" spans="1:13" ht="12.75" x14ac:dyDescent="0.2">
      <c r="A153" s="143"/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</row>
    <row r="154" spans="1:13" ht="12.75" x14ac:dyDescent="0.2">
      <c r="A154" s="143"/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</row>
    <row r="155" spans="1:13" ht="12.75" x14ac:dyDescent="0.2">
      <c r="A155" s="143"/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</row>
    <row r="156" spans="1:13" ht="12.75" x14ac:dyDescent="0.2">
      <c r="A156" s="143"/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</row>
    <row r="157" spans="1:13" ht="12.75" x14ac:dyDescent="0.2">
      <c r="A157" s="143"/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</row>
    <row r="158" spans="1:13" ht="12.75" x14ac:dyDescent="0.2">
      <c r="A158" s="143"/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</row>
    <row r="159" spans="1:13" ht="12.75" x14ac:dyDescent="0.2">
      <c r="A159" s="143"/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</row>
    <row r="160" spans="1:13" ht="12.75" x14ac:dyDescent="0.2">
      <c r="A160" s="143"/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</row>
    <row r="161" spans="1:13" ht="12.75" x14ac:dyDescent="0.2">
      <c r="A161" s="143"/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</row>
    <row r="162" spans="1:13" ht="12.75" x14ac:dyDescent="0.2">
      <c r="A162" s="143"/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</row>
    <row r="163" spans="1:13" ht="12.75" x14ac:dyDescent="0.2">
      <c r="A163" s="143"/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</row>
    <row r="164" spans="1:13" ht="12.75" x14ac:dyDescent="0.2">
      <c r="A164" s="143"/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</row>
    <row r="165" spans="1:13" ht="12.75" x14ac:dyDescent="0.2">
      <c r="A165" s="143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</row>
    <row r="166" spans="1:13" ht="12.75" x14ac:dyDescent="0.2">
      <c r="A166" s="143"/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</row>
    <row r="167" spans="1:13" ht="12.75" x14ac:dyDescent="0.2">
      <c r="A167" s="143"/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</row>
    <row r="168" spans="1:13" ht="12.75" x14ac:dyDescent="0.2">
      <c r="A168" s="143"/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</row>
    <row r="169" spans="1:13" ht="12.75" x14ac:dyDescent="0.2">
      <c r="A169" s="143"/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</row>
    <row r="170" spans="1:13" ht="12.75" x14ac:dyDescent="0.2">
      <c r="A170" s="143"/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</row>
    <row r="171" spans="1:13" ht="12.75" x14ac:dyDescent="0.2">
      <c r="A171" s="143"/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</row>
    <row r="172" spans="1:13" ht="12.75" x14ac:dyDescent="0.2">
      <c r="A172" s="143"/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</row>
    <row r="173" spans="1:13" ht="12.75" x14ac:dyDescent="0.2">
      <c r="A173" s="143"/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</row>
    <row r="174" spans="1:13" ht="12.75" x14ac:dyDescent="0.2">
      <c r="A174" s="143"/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</row>
    <row r="175" spans="1:13" ht="12.75" x14ac:dyDescent="0.2">
      <c r="A175" s="143"/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</row>
    <row r="176" spans="1:13" ht="12.75" x14ac:dyDescent="0.2">
      <c r="A176" s="143"/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</row>
    <row r="177" spans="1:13" ht="12.75" x14ac:dyDescent="0.2">
      <c r="A177" s="143"/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</row>
    <row r="178" spans="1:13" ht="12.75" x14ac:dyDescent="0.2">
      <c r="A178" s="143"/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</row>
    <row r="179" spans="1:13" ht="12.75" x14ac:dyDescent="0.2">
      <c r="A179" s="143"/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</row>
    <row r="180" spans="1:13" ht="12.75" x14ac:dyDescent="0.2">
      <c r="A180" s="143"/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</row>
    <row r="181" spans="1:13" ht="12.75" x14ac:dyDescent="0.2">
      <c r="A181" s="143"/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</row>
    <row r="182" spans="1:13" ht="12.75" x14ac:dyDescent="0.2">
      <c r="A182" s="143"/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</row>
    <row r="183" spans="1:13" ht="12.75" x14ac:dyDescent="0.2">
      <c r="A183" s="143"/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</row>
    <row r="184" spans="1:13" ht="12.75" x14ac:dyDescent="0.2">
      <c r="A184" s="143"/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</row>
    <row r="185" spans="1:13" ht="12.75" x14ac:dyDescent="0.2">
      <c r="A185" s="143"/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</row>
    <row r="186" spans="1:13" ht="12.75" x14ac:dyDescent="0.2">
      <c r="A186" s="143"/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</row>
    <row r="187" spans="1:13" ht="12.75" x14ac:dyDescent="0.2">
      <c r="A187" s="143"/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</row>
    <row r="188" spans="1:13" ht="12.75" x14ac:dyDescent="0.2">
      <c r="A188" s="143"/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</row>
    <row r="189" spans="1:13" ht="12.75" x14ac:dyDescent="0.2">
      <c r="A189" s="143"/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</row>
    <row r="190" spans="1:13" ht="12.75" x14ac:dyDescent="0.2">
      <c r="A190" s="143"/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</row>
    <row r="191" spans="1:13" ht="12.75" x14ac:dyDescent="0.2">
      <c r="A191" s="143"/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</row>
    <row r="192" spans="1:13" ht="12.75" x14ac:dyDescent="0.2">
      <c r="A192" s="143"/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</row>
    <row r="193" spans="1:13" ht="12.75" x14ac:dyDescent="0.2">
      <c r="A193" s="143"/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</row>
    <row r="194" spans="1:13" ht="12.75" x14ac:dyDescent="0.2">
      <c r="A194" s="143"/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</row>
    <row r="195" spans="1:13" ht="12.75" x14ac:dyDescent="0.2">
      <c r="A195" s="143"/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</row>
    <row r="196" spans="1:13" ht="12.75" x14ac:dyDescent="0.2">
      <c r="A196" s="143"/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</row>
    <row r="197" spans="1:13" ht="12.75" x14ac:dyDescent="0.2">
      <c r="A197" s="143"/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</row>
    <row r="198" spans="1:13" ht="12.75" x14ac:dyDescent="0.2">
      <c r="A198" s="143"/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</row>
    <row r="199" spans="1:13" ht="12.75" x14ac:dyDescent="0.2">
      <c r="A199" s="143"/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</row>
    <row r="200" spans="1:13" ht="12.75" x14ac:dyDescent="0.2">
      <c r="A200" s="143"/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</row>
    <row r="201" spans="1:13" ht="12.75" x14ac:dyDescent="0.2">
      <c r="A201" s="143"/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</row>
    <row r="202" spans="1:13" ht="12.75" x14ac:dyDescent="0.2">
      <c r="A202" s="143"/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</row>
    <row r="203" spans="1:13" ht="12.75" x14ac:dyDescent="0.2">
      <c r="A203" s="143"/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</row>
    <row r="204" spans="1:13" ht="12.75" x14ac:dyDescent="0.2">
      <c r="A204" s="143"/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</row>
    <row r="205" spans="1:13" ht="12.75" x14ac:dyDescent="0.2">
      <c r="A205" s="143"/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</row>
    <row r="206" spans="1:13" ht="12.75" x14ac:dyDescent="0.2">
      <c r="A206" s="143"/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</row>
    <row r="207" spans="1:13" ht="12.75" x14ac:dyDescent="0.2">
      <c r="A207" s="143"/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</row>
    <row r="208" spans="1:13" ht="12.75" x14ac:dyDescent="0.2">
      <c r="A208" s="143"/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</row>
    <row r="209" spans="1:13" ht="12.75" x14ac:dyDescent="0.2">
      <c r="A209" s="143"/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</row>
    <row r="210" spans="1:13" ht="12.75" x14ac:dyDescent="0.2">
      <c r="A210" s="143"/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</row>
    <row r="211" spans="1:13" ht="12.75" x14ac:dyDescent="0.2">
      <c r="A211" s="143"/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</row>
    <row r="212" spans="1:13" ht="12.75" x14ac:dyDescent="0.2">
      <c r="A212" s="143"/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</row>
    <row r="213" spans="1:13" ht="12.75" x14ac:dyDescent="0.2">
      <c r="A213" s="143"/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</row>
    <row r="214" spans="1:13" ht="12.75" x14ac:dyDescent="0.2">
      <c r="A214" s="143"/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</row>
    <row r="215" spans="1:13" ht="12.75" x14ac:dyDescent="0.2">
      <c r="A215" s="143"/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</row>
    <row r="216" spans="1:13" ht="12.75" x14ac:dyDescent="0.2">
      <c r="A216" s="143"/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</row>
    <row r="217" spans="1:13" ht="12.75" x14ac:dyDescent="0.2">
      <c r="A217" s="143"/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</row>
    <row r="218" spans="1:13" ht="12.75" x14ac:dyDescent="0.2">
      <c r="A218" s="143"/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</row>
    <row r="219" spans="1:13" ht="12.75" x14ac:dyDescent="0.2">
      <c r="A219" s="143"/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</row>
    <row r="220" spans="1:13" ht="12.75" x14ac:dyDescent="0.2">
      <c r="A220" s="143"/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</row>
    <row r="221" spans="1:13" ht="12.75" x14ac:dyDescent="0.2">
      <c r="A221" s="143"/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</row>
    <row r="222" spans="1:13" ht="12.75" x14ac:dyDescent="0.2">
      <c r="A222" s="143"/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</row>
    <row r="223" spans="1:13" ht="12.75" x14ac:dyDescent="0.2">
      <c r="A223" s="143"/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</row>
    <row r="224" spans="1:13" ht="12.75" x14ac:dyDescent="0.2">
      <c r="A224" s="143"/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</row>
    <row r="225" spans="1:13" ht="12.75" x14ac:dyDescent="0.2">
      <c r="A225" s="143"/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</row>
    <row r="226" spans="1:13" ht="12.75" x14ac:dyDescent="0.2">
      <c r="A226" s="143"/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</row>
    <row r="227" spans="1:13" ht="12.75" x14ac:dyDescent="0.2">
      <c r="A227" s="143"/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</row>
    <row r="228" spans="1:13" ht="12.75" x14ac:dyDescent="0.2">
      <c r="A228" s="143"/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</row>
    <row r="229" spans="1:13" ht="12.75" x14ac:dyDescent="0.2">
      <c r="A229" s="143"/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</row>
    <row r="230" spans="1:13" ht="12.75" x14ac:dyDescent="0.2">
      <c r="A230" s="143"/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</row>
    <row r="231" spans="1:13" ht="12.75" x14ac:dyDescent="0.2">
      <c r="A231" s="143"/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</row>
    <row r="232" spans="1:13" ht="12.75" x14ac:dyDescent="0.2">
      <c r="A232" s="143"/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</row>
    <row r="233" spans="1:13" ht="12.75" x14ac:dyDescent="0.2">
      <c r="A233" s="143"/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</row>
    <row r="234" spans="1:13" ht="12.75" x14ac:dyDescent="0.2">
      <c r="A234" s="143"/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</row>
    <row r="235" spans="1:13" ht="12.75" x14ac:dyDescent="0.2">
      <c r="A235" s="143"/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</row>
    <row r="236" spans="1:13" ht="12.75" x14ac:dyDescent="0.2">
      <c r="A236" s="143"/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</row>
    <row r="237" spans="1:13" ht="12.75" x14ac:dyDescent="0.2">
      <c r="A237" s="143"/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</row>
    <row r="238" spans="1:13" ht="12.75" x14ac:dyDescent="0.2">
      <c r="A238" s="143"/>
      <c r="B238" s="143"/>
      <c r="C238" s="143"/>
      <c r="D238" s="143"/>
      <c r="E238" s="143"/>
      <c r="F238" s="143"/>
      <c r="G238" s="143"/>
      <c r="H238" s="143"/>
      <c r="I238" s="143"/>
      <c r="J238" s="143"/>
      <c r="K238" s="143"/>
      <c r="L238" s="143"/>
      <c r="M238" s="143"/>
    </row>
    <row r="239" spans="1:13" ht="12.75" x14ac:dyDescent="0.2">
      <c r="A239" s="143"/>
      <c r="B239" s="143"/>
      <c r="C239" s="143"/>
      <c r="D239" s="143"/>
      <c r="E239" s="143"/>
      <c r="F239" s="143"/>
      <c r="G239" s="143"/>
      <c r="H239" s="143"/>
      <c r="I239" s="143"/>
      <c r="J239" s="143"/>
      <c r="K239" s="143"/>
      <c r="L239" s="143"/>
      <c r="M239" s="143"/>
    </row>
    <row r="240" spans="1:13" ht="12.75" x14ac:dyDescent="0.2">
      <c r="A240" s="143"/>
      <c r="B240" s="143"/>
      <c r="C240" s="143"/>
      <c r="D240" s="143"/>
      <c r="E240" s="143"/>
      <c r="F240" s="143"/>
      <c r="G240" s="143"/>
      <c r="H240" s="143"/>
      <c r="I240" s="143"/>
      <c r="J240" s="143"/>
      <c r="K240" s="143"/>
      <c r="L240" s="143"/>
      <c r="M240" s="143"/>
    </row>
    <row r="241" spans="1:13" ht="12.75" x14ac:dyDescent="0.2">
      <c r="A241" s="143"/>
      <c r="B241" s="143"/>
      <c r="C241" s="143"/>
      <c r="D241" s="143"/>
      <c r="E241" s="143"/>
      <c r="F241" s="143"/>
      <c r="G241" s="143"/>
      <c r="H241" s="143"/>
      <c r="I241" s="143"/>
      <c r="J241" s="143"/>
      <c r="K241" s="143"/>
      <c r="L241" s="143"/>
      <c r="M241" s="143"/>
    </row>
    <row r="242" spans="1:13" ht="12.75" x14ac:dyDescent="0.2">
      <c r="A242" s="143"/>
      <c r="B242" s="143"/>
      <c r="C242" s="143"/>
      <c r="D242" s="143"/>
      <c r="E242" s="143"/>
      <c r="F242" s="143"/>
      <c r="G242" s="143"/>
      <c r="H242" s="143"/>
      <c r="I242" s="143"/>
      <c r="J242" s="143"/>
      <c r="K242" s="143"/>
      <c r="L242" s="143"/>
      <c r="M242" s="143"/>
    </row>
    <row r="243" spans="1:13" ht="12.75" x14ac:dyDescent="0.2">
      <c r="A243" s="143"/>
      <c r="B243" s="143"/>
      <c r="C243" s="143"/>
      <c r="D243" s="143"/>
      <c r="E243" s="143"/>
      <c r="F243" s="143"/>
      <c r="G243" s="143"/>
      <c r="H243" s="143"/>
      <c r="I243" s="143"/>
      <c r="J243" s="143"/>
      <c r="K243" s="143"/>
      <c r="L243" s="143"/>
      <c r="M243" s="143"/>
    </row>
    <row r="244" spans="1:13" ht="12.75" x14ac:dyDescent="0.2">
      <c r="A244" s="143"/>
      <c r="B244" s="143"/>
      <c r="C244" s="143"/>
      <c r="D244" s="143"/>
      <c r="E244" s="143"/>
      <c r="F244" s="143"/>
      <c r="G244" s="143"/>
      <c r="H244" s="143"/>
      <c r="I244" s="143"/>
      <c r="J244" s="143"/>
      <c r="K244" s="143"/>
      <c r="L244" s="143"/>
      <c r="M244" s="143"/>
    </row>
    <row r="245" spans="1:13" ht="12.75" x14ac:dyDescent="0.2">
      <c r="A245" s="143"/>
      <c r="B245" s="143"/>
      <c r="C245" s="143"/>
      <c r="D245" s="143"/>
      <c r="E245" s="143"/>
      <c r="F245" s="143"/>
      <c r="G245" s="143"/>
      <c r="H245" s="143"/>
      <c r="I245" s="143"/>
      <c r="J245" s="143"/>
      <c r="K245" s="143"/>
      <c r="L245" s="143"/>
      <c r="M245" s="143"/>
    </row>
    <row r="246" spans="1:13" ht="12.75" x14ac:dyDescent="0.2">
      <c r="A246" s="143"/>
      <c r="B246" s="143"/>
      <c r="C246" s="143"/>
      <c r="D246" s="143"/>
      <c r="E246" s="143"/>
      <c r="F246" s="143"/>
      <c r="G246" s="143"/>
      <c r="H246" s="143"/>
      <c r="I246" s="143"/>
      <c r="J246" s="143"/>
      <c r="K246" s="143"/>
      <c r="L246" s="143"/>
      <c r="M246" s="143"/>
    </row>
    <row r="247" spans="1:13" ht="12.75" x14ac:dyDescent="0.2">
      <c r="A247" s="143"/>
      <c r="B247" s="143"/>
      <c r="C247" s="143"/>
      <c r="D247" s="143"/>
      <c r="E247" s="143"/>
      <c r="F247" s="143"/>
      <c r="G247" s="143"/>
      <c r="H247" s="143"/>
      <c r="I247" s="143"/>
      <c r="J247" s="143"/>
      <c r="K247" s="143"/>
      <c r="L247" s="143"/>
      <c r="M247" s="143"/>
    </row>
    <row r="248" spans="1:13" ht="12.75" x14ac:dyDescent="0.2">
      <c r="A248" s="143"/>
      <c r="B248" s="143"/>
      <c r="C248" s="143"/>
      <c r="D248" s="143"/>
      <c r="E248" s="143"/>
      <c r="F248" s="143"/>
      <c r="G248" s="143"/>
      <c r="H248" s="143"/>
      <c r="I248" s="143"/>
      <c r="J248" s="143"/>
      <c r="K248" s="143"/>
      <c r="L248" s="143"/>
      <c r="M248" s="143"/>
    </row>
    <row r="249" spans="1:13" ht="12.75" x14ac:dyDescent="0.2">
      <c r="A249" s="143"/>
      <c r="B249" s="143"/>
      <c r="C249" s="143"/>
      <c r="D249" s="143"/>
      <c r="E249" s="143"/>
      <c r="F249" s="143"/>
      <c r="G249" s="143"/>
      <c r="H249" s="143"/>
      <c r="I249" s="143"/>
      <c r="J249" s="143"/>
      <c r="K249" s="143"/>
      <c r="L249" s="143"/>
      <c r="M249" s="143"/>
    </row>
    <row r="250" spans="1:13" ht="12.75" x14ac:dyDescent="0.2">
      <c r="A250" s="143"/>
      <c r="B250" s="143"/>
      <c r="C250" s="143"/>
      <c r="D250" s="143"/>
      <c r="E250" s="143"/>
      <c r="F250" s="143"/>
      <c r="G250" s="143"/>
      <c r="H250" s="143"/>
      <c r="I250" s="143"/>
      <c r="J250" s="143"/>
      <c r="K250" s="143"/>
      <c r="L250" s="143"/>
      <c r="M250" s="143"/>
    </row>
    <row r="251" spans="1:13" ht="12.75" x14ac:dyDescent="0.2">
      <c r="A251" s="143"/>
      <c r="B251" s="143"/>
      <c r="C251" s="143"/>
      <c r="D251" s="143"/>
      <c r="E251" s="143"/>
      <c r="F251" s="143"/>
      <c r="G251" s="143"/>
      <c r="H251" s="143"/>
      <c r="I251" s="143"/>
      <c r="J251" s="143"/>
      <c r="K251" s="143"/>
      <c r="L251" s="143"/>
      <c r="M251" s="143"/>
    </row>
    <row r="252" spans="1:13" ht="12.75" x14ac:dyDescent="0.2">
      <c r="A252" s="143"/>
      <c r="B252" s="143"/>
      <c r="C252" s="143"/>
      <c r="D252" s="143"/>
      <c r="E252" s="143"/>
      <c r="F252" s="143"/>
      <c r="G252" s="143"/>
      <c r="H252" s="143"/>
      <c r="I252" s="143"/>
      <c r="J252" s="143"/>
      <c r="K252" s="143"/>
      <c r="L252" s="143"/>
      <c r="M252" s="143"/>
    </row>
    <row r="253" spans="1:13" ht="12.75" x14ac:dyDescent="0.2">
      <c r="A253" s="143"/>
      <c r="B253" s="143"/>
      <c r="C253" s="143"/>
      <c r="D253" s="143"/>
      <c r="E253" s="143"/>
      <c r="F253" s="143"/>
      <c r="G253" s="143"/>
      <c r="H253" s="143"/>
      <c r="I253" s="143"/>
      <c r="J253" s="143"/>
      <c r="K253" s="143"/>
      <c r="L253" s="143"/>
      <c r="M253" s="143"/>
    </row>
    <row r="254" spans="1:13" ht="12.75" x14ac:dyDescent="0.2">
      <c r="A254" s="143"/>
      <c r="B254" s="143"/>
      <c r="C254" s="143"/>
      <c r="D254" s="143"/>
      <c r="E254" s="143"/>
      <c r="F254" s="143"/>
      <c r="G254" s="143"/>
      <c r="H254" s="143"/>
      <c r="I254" s="143"/>
      <c r="J254" s="143"/>
      <c r="K254" s="143"/>
      <c r="L254" s="143"/>
      <c r="M254" s="143"/>
    </row>
    <row r="255" spans="1:13" ht="12.75" x14ac:dyDescent="0.2">
      <c r="A255" s="143"/>
      <c r="B255" s="143"/>
      <c r="C255" s="143"/>
      <c r="D255" s="143"/>
      <c r="E255" s="143"/>
      <c r="F255" s="143"/>
      <c r="G255" s="143"/>
      <c r="H255" s="143"/>
      <c r="I255" s="143"/>
      <c r="J255" s="143"/>
      <c r="K255" s="143"/>
      <c r="L255" s="143"/>
      <c r="M255" s="143"/>
    </row>
    <row r="256" spans="1:13" ht="12.75" x14ac:dyDescent="0.2">
      <c r="A256" s="143"/>
      <c r="B256" s="143"/>
      <c r="C256" s="143"/>
      <c r="D256" s="143"/>
      <c r="E256" s="143"/>
      <c r="F256" s="143"/>
      <c r="G256" s="143"/>
      <c r="H256" s="143"/>
      <c r="I256" s="143"/>
      <c r="J256" s="143"/>
      <c r="K256" s="143"/>
      <c r="L256" s="143"/>
      <c r="M256" s="143"/>
    </row>
    <row r="257" spans="1:13" ht="12.75" x14ac:dyDescent="0.2">
      <c r="A257" s="143"/>
      <c r="B257" s="143"/>
      <c r="C257" s="143"/>
      <c r="D257" s="143"/>
      <c r="E257" s="143"/>
      <c r="F257" s="143"/>
      <c r="G257" s="143"/>
      <c r="H257" s="143"/>
      <c r="I257" s="143"/>
      <c r="J257" s="143"/>
      <c r="K257" s="143"/>
      <c r="L257" s="143"/>
      <c r="M257" s="143"/>
    </row>
    <row r="258" spans="1:13" ht="12.75" x14ac:dyDescent="0.2">
      <c r="A258" s="143"/>
      <c r="B258" s="143"/>
      <c r="C258" s="143"/>
      <c r="D258" s="143"/>
      <c r="E258" s="143"/>
      <c r="F258" s="143"/>
      <c r="G258" s="143"/>
      <c r="H258" s="143"/>
      <c r="I258" s="143"/>
      <c r="J258" s="143"/>
      <c r="K258" s="143"/>
      <c r="L258" s="143"/>
      <c r="M258" s="143"/>
    </row>
    <row r="259" spans="1:13" ht="12.75" x14ac:dyDescent="0.2">
      <c r="A259" s="143"/>
      <c r="B259" s="143"/>
      <c r="C259" s="143"/>
      <c r="D259" s="143"/>
      <c r="E259" s="143"/>
      <c r="F259" s="143"/>
      <c r="G259" s="143"/>
      <c r="H259" s="143"/>
      <c r="I259" s="143"/>
      <c r="J259" s="143"/>
      <c r="K259" s="143"/>
      <c r="L259" s="143"/>
      <c r="M259" s="143"/>
    </row>
    <row r="260" spans="1:13" ht="12.75" x14ac:dyDescent="0.2">
      <c r="A260" s="143"/>
      <c r="B260" s="143"/>
      <c r="C260" s="143"/>
      <c r="D260" s="143"/>
      <c r="E260" s="143"/>
      <c r="F260" s="143"/>
      <c r="G260" s="143"/>
      <c r="H260" s="143"/>
      <c r="I260" s="143"/>
      <c r="J260" s="143"/>
      <c r="K260" s="143"/>
      <c r="L260" s="143"/>
      <c r="M260" s="143"/>
    </row>
    <row r="261" spans="1:13" ht="12.75" x14ac:dyDescent="0.2">
      <c r="A261" s="143"/>
      <c r="B261" s="143"/>
      <c r="C261" s="143"/>
      <c r="D261" s="143"/>
      <c r="E261" s="143"/>
      <c r="F261" s="143"/>
      <c r="G261" s="143"/>
      <c r="H261" s="143"/>
      <c r="I261" s="143"/>
      <c r="J261" s="143"/>
      <c r="K261" s="143"/>
      <c r="L261" s="143"/>
      <c r="M261" s="143"/>
    </row>
    <row r="262" spans="1:13" ht="12.75" x14ac:dyDescent="0.2">
      <c r="A262" s="143"/>
      <c r="B262" s="143"/>
      <c r="C262" s="143"/>
      <c r="D262" s="143"/>
      <c r="E262" s="143"/>
      <c r="F262" s="143"/>
      <c r="G262" s="143"/>
      <c r="H262" s="143"/>
      <c r="I262" s="143"/>
      <c r="J262" s="143"/>
      <c r="K262" s="143"/>
      <c r="L262" s="143"/>
      <c r="M262" s="143"/>
    </row>
    <row r="263" spans="1:13" ht="12.75" x14ac:dyDescent="0.2">
      <c r="A263" s="143"/>
      <c r="B263" s="143"/>
      <c r="C263" s="143"/>
      <c r="D263" s="143"/>
      <c r="E263" s="143"/>
      <c r="F263" s="143"/>
      <c r="G263" s="143"/>
      <c r="H263" s="143"/>
      <c r="I263" s="143"/>
      <c r="J263" s="143"/>
      <c r="K263" s="143"/>
      <c r="L263" s="143"/>
      <c r="M263" s="143"/>
    </row>
    <row r="264" spans="1:13" ht="12.75" x14ac:dyDescent="0.2">
      <c r="A264" s="143"/>
      <c r="B264" s="143"/>
      <c r="C264" s="143"/>
      <c r="D264" s="143"/>
      <c r="E264" s="143"/>
      <c r="F264" s="143"/>
      <c r="G264" s="143"/>
      <c r="H264" s="143"/>
      <c r="I264" s="143"/>
      <c r="J264" s="143"/>
      <c r="K264" s="143"/>
      <c r="L264" s="143"/>
      <c r="M264" s="143"/>
    </row>
    <row r="265" spans="1:13" ht="12.75" x14ac:dyDescent="0.2">
      <c r="A265" s="143"/>
      <c r="B265" s="143"/>
      <c r="C265" s="143"/>
      <c r="D265" s="143"/>
      <c r="E265" s="143"/>
      <c r="F265" s="143"/>
      <c r="G265" s="143"/>
      <c r="H265" s="143"/>
      <c r="I265" s="143"/>
      <c r="J265" s="143"/>
      <c r="K265" s="143"/>
      <c r="L265" s="143"/>
      <c r="M265" s="143"/>
    </row>
    <row r="266" spans="1:13" ht="12.75" x14ac:dyDescent="0.2">
      <c r="A266" s="143"/>
      <c r="B266" s="143"/>
      <c r="C266" s="143"/>
      <c r="D266" s="143"/>
      <c r="E266" s="143"/>
      <c r="F266" s="143"/>
      <c r="G266" s="143"/>
      <c r="H266" s="143"/>
      <c r="I266" s="143"/>
      <c r="J266" s="143"/>
      <c r="K266" s="143"/>
      <c r="L266" s="143"/>
      <c r="M266" s="143"/>
    </row>
    <row r="267" spans="1:13" ht="12.75" x14ac:dyDescent="0.2">
      <c r="A267" s="143"/>
      <c r="B267" s="143"/>
      <c r="C267" s="143"/>
      <c r="D267" s="143"/>
      <c r="E267" s="143"/>
      <c r="F267" s="143"/>
      <c r="G267" s="143"/>
      <c r="H267" s="143"/>
      <c r="I267" s="143"/>
      <c r="J267" s="143"/>
      <c r="K267" s="143"/>
      <c r="L267" s="143"/>
      <c r="M267" s="143"/>
    </row>
    <row r="268" spans="1:13" ht="12.75" x14ac:dyDescent="0.2">
      <c r="A268" s="143"/>
      <c r="B268" s="143"/>
      <c r="C268" s="143"/>
      <c r="D268" s="143"/>
      <c r="E268" s="143"/>
      <c r="F268" s="143"/>
      <c r="G268" s="143"/>
      <c r="H268" s="143"/>
      <c r="I268" s="143"/>
      <c r="J268" s="143"/>
      <c r="K268" s="143"/>
      <c r="L268" s="143"/>
      <c r="M268" s="143"/>
    </row>
    <row r="269" spans="1:13" ht="12.75" x14ac:dyDescent="0.2">
      <c r="A269" s="143"/>
      <c r="B269" s="143"/>
      <c r="C269" s="143"/>
      <c r="D269" s="143"/>
      <c r="E269" s="143"/>
      <c r="F269" s="143"/>
      <c r="G269" s="143"/>
      <c r="H269" s="143"/>
      <c r="I269" s="143"/>
      <c r="J269" s="143"/>
      <c r="K269" s="143"/>
      <c r="L269" s="143"/>
      <c r="M269" s="143"/>
    </row>
    <row r="270" spans="1:13" ht="12.75" x14ac:dyDescent="0.2">
      <c r="A270" s="143"/>
      <c r="B270" s="143"/>
      <c r="C270" s="143"/>
      <c r="D270" s="143"/>
      <c r="E270" s="143"/>
      <c r="F270" s="143"/>
      <c r="G270" s="143"/>
      <c r="H270" s="143"/>
      <c r="I270" s="143"/>
      <c r="J270" s="143"/>
      <c r="K270" s="143"/>
      <c r="L270" s="143"/>
      <c r="M270" s="143"/>
    </row>
    <row r="271" spans="1:13" ht="12.75" x14ac:dyDescent="0.2">
      <c r="A271" s="143"/>
      <c r="B271" s="143"/>
      <c r="C271" s="143"/>
      <c r="D271" s="143"/>
      <c r="E271" s="143"/>
      <c r="F271" s="143"/>
      <c r="G271" s="143"/>
      <c r="H271" s="143"/>
      <c r="I271" s="143"/>
      <c r="J271" s="143"/>
      <c r="K271" s="143"/>
      <c r="L271" s="143"/>
      <c r="M271" s="143"/>
    </row>
    <row r="272" spans="1:13" ht="12.75" x14ac:dyDescent="0.2">
      <c r="A272" s="143"/>
      <c r="B272" s="143"/>
      <c r="C272" s="143"/>
      <c r="D272" s="143"/>
      <c r="E272" s="143"/>
      <c r="F272" s="143"/>
      <c r="G272" s="143"/>
      <c r="H272" s="143"/>
      <c r="I272" s="143"/>
      <c r="J272" s="143"/>
      <c r="K272" s="143"/>
      <c r="L272" s="143"/>
      <c r="M272" s="143"/>
    </row>
    <row r="273" spans="1:13" ht="12.75" x14ac:dyDescent="0.2">
      <c r="A273" s="143"/>
      <c r="B273" s="143"/>
      <c r="C273" s="143"/>
      <c r="D273" s="143"/>
      <c r="E273" s="143"/>
      <c r="F273" s="143"/>
      <c r="G273" s="143"/>
      <c r="H273" s="143"/>
      <c r="I273" s="143"/>
      <c r="J273" s="143"/>
      <c r="K273" s="143"/>
      <c r="L273" s="143"/>
      <c r="M273" s="143"/>
    </row>
    <row r="274" spans="1:13" ht="12.75" x14ac:dyDescent="0.2">
      <c r="A274" s="143"/>
      <c r="B274" s="143"/>
      <c r="C274" s="143"/>
      <c r="D274" s="143"/>
      <c r="E274" s="143"/>
      <c r="F274" s="143"/>
      <c r="G274" s="143"/>
      <c r="H274" s="143"/>
      <c r="I274" s="143"/>
      <c r="J274" s="143"/>
      <c r="K274" s="143"/>
      <c r="L274" s="143"/>
      <c r="M274" s="143"/>
    </row>
    <row r="275" spans="1:13" ht="12.75" x14ac:dyDescent="0.2">
      <c r="A275" s="143"/>
      <c r="B275" s="143"/>
      <c r="C275" s="143"/>
      <c r="D275" s="143"/>
      <c r="E275" s="143"/>
      <c r="F275" s="143"/>
      <c r="G275" s="143"/>
      <c r="H275" s="143"/>
      <c r="I275" s="143"/>
      <c r="J275" s="143"/>
      <c r="K275" s="143"/>
      <c r="L275" s="143"/>
      <c r="M275" s="143"/>
    </row>
    <row r="276" spans="1:13" ht="12.75" x14ac:dyDescent="0.2">
      <c r="A276" s="143"/>
      <c r="B276" s="143"/>
      <c r="C276" s="143"/>
      <c r="D276" s="143"/>
      <c r="E276" s="143"/>
      <c r="F276" s="143"/>
      <c r="G276" s="143"/>
      <c r="H276" s="143"/>
      <c r="I276" s="143"/>
      <c r="J276" s="143"/>
      <c r="K276" s="143"/>
      <c r="L276" s="143"/>
      <c r="M276" s="143"/>
    </row>
    <row r="277" spans="1:13" ht="12.75" x14ac:dyDescent="0.2">
      <c r="A277" s="143"/>
      <c r="B277" s="143"/>
      <c r="C277" s="143"/>
      <c r="D277" s="143"/>
      <c r="E277" s="143"/>
      <c r="F277" s="143"/>
      <c r="G277" s="143"/>
      <c r="H277" s="143"/>
      <c r="I277" s="143"/>
      <c r="J277" s="143"/>
      <c r="K277" s="143"/>
      <c r="L277" s="143"/>
      <c r="M277" s="143"/>
    </row>
    <row r="278" spans="1:13" ht="12.75" x14ac:dyDescent="0.2">
      <c r="A278" s="143"/>
      <c r="B278" s="143"/>
      <c r="C278" s="143"/>
      <c r="D278" s="143"/>
      <c r="E278" s="143"/>
      <c r="F278" s="143"/>
      <c r="G278" s="143"/>
      <c r="H278" s="143"/>
      <c r="I278" s="143"/>
      <c r="J278" s="143"/>
      <c r="K278" s="143"/>
      <c r="L278" s="143"/>
      <c r="M278" s="143"/>
    </row>
    <row r="279" spans="1:13" ht="12.75" x14ac:dyDescent="0.2">
      <c r="A279" s="143"/>
      <c r="B279" s="143"/>
      <c r="C279" s="143"/>
      <c r="D279" s="143"/>
      <c r="E279" s="143"/>
      <c r="F279" s="143"/>
      <c r="G279" s="143"/>
      <c r="H279" s="143"/>
      <c r="I279" s="143"/>
      <c r="J279" s="143"/>
      <c r="K279" s="143"/>
      <c r="L279" s="143"/>
      <c r="M279" s="143"/>
    </row>
    <row r="280" spans="1:13" ht="12.75" x14ac:dyDescent="0.2">
      <c r="A280" s="143"/>
      <c r="B280" s="143"/>
      <c r="C280" s="143"/>
      <c r="D280" s="143"/>
      <c r="E280" s="143"/>
      <c r="F280" s="143"/>
      <c r="G280" s="143"/>
      <c r="H280" s="143"/>
      <c r="I280" s="143"/>
      <c r="J280" s="143"/>
      <c r="K280" s="143"/>
      <c r="L280" s="143"/>
      <c r="M280" s="143"/>
    </row>
    <row r="281" spans="1:13" ht="12.75" x14ac:dyDescent="0.2">
      <c r="A281" s="143"/>
      <c r="B281" s="143"/>
      <c r="C281" s="143"/>
      <c r="D281" s="143"/>
      <c r="E281" s="143"/>
      <c r="F281" s="143"/>
      <c r="G281" s="143"/>
      <c r="H281" s="143"/>
      <c r="I281" s="143"/>
      <c r="J281" s="143"/>
      <c r="K281" s="143"/>
      <c r="L281" s="143"/>
      <c r="M281" s="143"/>
    </row>
    <row r="282" spans="1:13" ht="12.75" x14ac:dyDescent="0.2">
      <c r="A282" s="143"/>
      <c r="B282" s="143"/>
      <c r="C282" s="143"/>
      <c r="D282" s="143"/>
      <c r="E282" s="143"/>
      <c r="F282" s="143"/>
      <c r="G282" s="143"/>
      <c r="H282" s="143"/>
      <c r="I282" s="143"/>
      <c r="J282" s="143"/>
      <c r="K282" s="143"/>
      <c r="L282" s="143"/>
      <c r="M282" s="143"/>
    </row>
    <row r="283" spans="1:13" ht="12.75" x14ac:dyDescent="0.2">
      <c r="A283" s="143"/>
      <c r="B283" s="143"/>
      <c r="C283" s="143"/>
      <c r="D283" s="143"/>
      <c r="E283" s="143"/>
      <c r="F283" s="143"/>
      <c r="G283" s="143"/>
      <c r="H283" s="143"/>
      <c r="I283" s="143"/>
      <c r="J283" s="143"/>
      <c r="K283" s="143"/>
      <c r="L283" s="143"/>
      <c r="M283" s="143"/>
    </row>
    <row r="284" spans="1:13" ht="12.75" x14ac:dyDescent="0.2">
      <c r="A284" s="143"/>
      <c r="B284" s="143"/>
      <c r="C284" s="143"/>
      <c r="D284" s="143"/>
      <c r="E284" s="143"/>
      <c r="F284" s="143"/>
      <c r="G284" s="143"/>
      <c r="H284" s="143"/>
      <c r="I284" s="143"/>
      <c r="J284" s="143"/>
      <c r="K284" s="143"/>
      <c r="L284" s="143"/>
      <c r="M284" s="143"/>
    </row>
    <row r="285" spans="1:13" ht="12.75" x14ac:dyDescent="0.2">
      <c r="A285" s="143"/>
      <c r="B285" s="143"/>
      <c r="C285" s="143"/>
      <c r="D285" s="143"/>
      <c r="E285" s="143"/>
      <c r="F285" s="143"/>
      <c r="G285" s="143"/>
      <c r="H285" s="143"/>
      <c r="I285" s="143"/>
      <c r="J285" s="143"/>
      <c r="K285" s="143"/>
      <c r="L285" s="143"/>
      <c r="M285" s="143"/>
    </row>
    <row r="286" spans="1:13" ht="12.75" x14ac:dyDescent="0.2">
      <c r="A286" s="143"/>
      <c r="B286" s="143"/>
      <c r="C286" s="143"/>
      <c r="D286" s="143"/>
      <c r="E286" s="143"/>
      <c r="F286" s="143"/>
      <c r="G286" s="143"/>
      <c r="H286" s="143"/>
      <c r="I286" s="143"/>
      <c r="J286" s="143"/>
      <c r="K286" s="143"/>
      <c r="L286" s="143"/>
      <c r="M286" s="143"/>
    </row>
    <row r="287" spans="1:13" ht="12.75" x14ac:dyDescent="0.2">
      <c r="A287" s="143"/>
      <c r="B287" s="143"/>
      <c r="C287" s="143"/>
      <c r="D287" s="143"/>
      <c r="E287" s="143"/>
      <c r="F287" s="143"/>
      <c r="G287" s="143"/>
      <c r="H287" s="143"/>
      <c r="I287" s="143"/>
      <c r="J287" s="143"/>
      <c r="K287" s="143"/>
      <c r="L287" s="143"/>
      <c r="M287" s="143"/>
    </row>
    <row r="288" spans="1:13" ht="12.75" x14ac:dyDescent="0.2">
      <c r="A288" s="143"/>
      <c r="B288" s="143"/>
      <c r="C288" s="143"/>
      <c r="D288" s="143"/>
      <c r="E288" s="143"/>
      <c r="F288" s="143"/>
      <c r="G288" s="143"/>
      <c r="H288" s="143"/>
      <c r="I288" s="143"/>
      <c r="J288" s="143"/>
      <c r="K288" s="143"/>
      <c r="L288" s="143"/>
      <c r="M288" s="143"/>
    </row>
    <row r="289" spans="1:13" ht="12.75" x14ac:dyDescent="0.2">
      <c r="A289" s="143"/>
      <c r="B289" s="143"/>
      <c r="C289" s="143"/>
      <c r="D289" s="143"/>
      <c r="E289" s="143"/>
      <c r="F289" s="143"/>
      <c r="G289" s="143"/>
      <c r="H289" s="143"/>
      <c r="I289" s="143"/>
      <c r="J289" s="143"/>
      <c r="K289" s="143"/>
      <c r="L289" s="143"/>
      <c r="M289" s="143"/>
    </row>
    <row r="290" spans="1:13" ht="12.75" x14ac:dyDescent="0.2">
      <c r="A290" s="143"/>
      <c r="B290" s="143"/>
      <c r="C290" s="143"/>
      <c r="D290" s="143"/>
      <c r="E290" s="143"/>
      <c r="F290" s="143"/>
      <c r="G290" s="143"/>
      <c r="H290" s="143"/>
      <c r="I290" s="143"/>
      <c r="J290" s="143"/>
      <c r="K290" s="143"/>
      <c r="L290" s="143"/>
      <c r="M290" s="143"/>
    </row>
    <row r="291" spans="1:13" ht="12.75" x14ac:dyDescent="0.2">
      <c r="A291" s="143"/>
      <c r="B291" s="143"/>
      <c r="C291" s="143"/>
      <c r="D291" s="143"/>
      <c r="E291" s="143"/>
      <c r="F291" s="143"/>
      <c r="G291" s="143"/>
      <c r="H291" s="143"/>
      <c r="I291" s="143"/>
      <c r="J291" s="143"/>
      <c r="K291" s="143"/>
      <c r="L291" s="143"/>
      <c r="M291" s="143"/>
    </row>
    <row r="292" spans="1:13" ht="12.75" x14ac:dyDescent="0.2">
      <c r="A292" s="143"/>
      <c r="B292" s="143"/>
      <c r="C292" s="143"/>
      <c r="D292" s="143"/>
      <c r="E292" s="143"/>
      <c r="F292" s="143"/>
      <c r="G292" s="143"/>
      <c r="H292" s="143"/>
      <c r="I292" s="143"/>
      <c r="J292" s="143"/>
      <c r="K292" s="143"/>
      <c r="L292" s="143"/>
      <c r="M292" s="143"/>
    </row>
    <row r="293" spans="1:13" ht="12.75" x14ac:dyDescent="0.2">
      <c r="A293" s="143"/>
      <c r="B293" s="143"/>
      <c r="C293" s="143"/>
      <c r="D293" s="143"/>
      <c r="E293" s="143"/>
      <c r="F293" s="143"/>
      <c r="G293" s="143"/>
      <c r="H293" s="143"/>
      <c r="I293" s="143"/>
      <c r="J293" s="143"/>
      <c r="K293" s="143"/>
      <c r="L293" s="143"/>
      <c r="M293" s="143"/>
    </row>
    <row r="294" spans="1:13" ht="12.75" x14ac:dyDescent="0.2">
      <c r="A294" s="143"/>
      <c r="B294" s="143"/>
      <c r="C294" s="143"/>
      <c r="D294" s="143"/>
      <c r="E294" s="143"/>
      <c r="F294" s="143"/>
      <c r="G294" s="143"/>
      <c r="H294" s="143"/>
      <c r="I294" s="143"/>
      <c r="J294" s="143"/>
      <c r="K294" s="143"/>
      <c r="L294" s="143"/>
      <c r="M294" s="143"/>
    </row>
    <row r="295" spans="1:13" ht="12.75" x14ac:dyDescent="0.2">
      <c r="A295" s="143"/>
      <c r="B295" s="143"/>
      <c r="C295" s="143"/>
      <c r="D295" s="143"/>
      <c r="E295" s="143"/>
      <c r="F295" s="143"/>
      <c r="G295" s="143"/>
      <c r="H295" s="143"/>
      <c r="I295" s="143"/>
      <c r="J295" s="143"/>
      <c r="K295" s="143"/>
      <c r="L295" s="143"/>
      <c r="M295" s="143"/>
    </row>
    <row r="296" spans="1:13" ht="12.75" x14ac:dyDescent="0.2">
      <c r="A296" s="143"/>
      <c r="B296" s="143"/>
      <c r="C296" s="143"/>
      <c r="D296" s="143"/>
      <c r="E296" s="143"/>
      <c r="F296" s="143"/>
      <c r="G296" s="143"/>
      <c r="H296" s="143"/>
      <c r="I296" s="143"/>
      <c r="J296" s="143"/>
      <c r="K296" s="143"/>
      <c r="L296" s="143"/>
      <c r="M296" s="143"/>
    </row>
    <row r="297" spans="1:13" ht="12.75" x14ac:dyDescent="0.2">
      <c r="A297" s="143"/>
      <c r="B297" s="143"/>
      <c r="C297" s="143"/>
      <c r="D297" s="143"/>
      <c r="E297" s="143"/>
      <c r="F297" s="143"/>
      <c r="G297" s="143"/>
      <c r="H297" s="143"/>
      <c r="I297" s="143"/>
      <c r="J297" s="143"/>
      <c r="K297" s="143"/>
      <c r="L297" s="143"/>
      <c r="M297" s="143"/>
    </row>
    <row r="298" spans="1:13" ht="12.75" x14ac:dyDescent="0.2">
      <c r="A298" s="143"/>
      <c r="B298" s="143"/>
      <c r="C298" s="143"/>
      <c r="D298" s="143"/>
      <c r="E298" s="143"/>
      <c r="F298" s="143"/>
      <c r="G298" s="143"/>
      <c r="H298" s="143"/>
      <c r="I298" s="143"/>
      <c r="J298" s="143"/>
      <c r="K298" s="143"/>
      <c r="L298" s="143"/>
      <c r="M298" s="143"/>
    </row>
    <row r="299" spans="1:13" ht="12.75" x14ac:dyDescent="0.2">
      <c r="A299" s="143"/>
      <c r="B299" s="143"/>
      <c r="C299" s="143"/>
      <c r="D299" s="143"/>
      <c r="E299" s="143"/>
      <c r="F299" s="143"/>
      <c r="G299" s="143"/>
      <c r="H299" s="143"/>
      <c r="I299" s="143"/>
      <c r="J299" s="143"/>
      <c r="K299" s="143"/>
      <c r="L299" s="143"/>
      <c r="M299" s="143"/>
    </row>
    <row r="300" spans="1:13" ht="12.75" x14ac:dyDescent="0.2">
      <c r="A300" s="143"/>
      <c r="B300" s="143"/>
      <c r="C300" s="143"/>
      <c r="D300" s="143"/>
      <c r="E300" s="143"/>
      <c r="F300" s="143"/>
      <c r="G300" s="143"/>
      <c r="H300" s="143"/>
      <c r="I300" s="143"/>
      <c r="J300" s="143"/>
      <c r="K300" s="143"/>
      <c r="L300" s="143"/>
      <c r="M300" s="143"/>
    </row>
    <row r="301" spans="1:13" ht="12.75" x14ac:dyDescent="0.2">
      <c r="A301" s="143"/>
      <c r="B301" s="143"/>
      <c r="C301" s="143"/>
      <c r="D301" s="143"/>
      <c r="E301" s="143"/>
      <c r="F301" s="143"/>
      <c r="G301" s="143"/>
      <c r="H301" s="143"/>
      <c r="I301" s="143"/>
      <c r="J301" s="143"/>
      <c r="K301" s="143"/>
      <c r="L301" s="143"/>
      <c r="M301" s="143"/>
    </row>
    <row r="302" spans="1:13" ht="12.75" x14ac:dyDescent="0.2">
      <c r="A302" s="143"/>
      <c r="B302" s="143"/>
      <c r="C302" s="143"/>
      <c r="D302" s="143"/>
      <c r="E302" s="143"/>
      <c r="F302" s="143"/>
      <c r="G302" s="143"/>
      <c r="H302" s="143"/>
      <c r="I302" s="143"/>
      <c r="J302" s="143"/>
      <c r="K302" s="143"/>
      <c r="L302" s="143"/>
      <c r="M302" s="143"/>
    </row>
    <row r="303" spans="1:13" ht="12.75" x14ac:dyDescent="0.2">
      <c r="A303" s="143"/>
      <c r="B303" s="143"/>
      <c r="C303" s="143"/>
      <c r="D303" s="143"/>
      <c r="E303" s="143"/>
      <c r="F303" s="143"/>
      <c r="G303" s="143"/>
      <c r="H303" s="143"/>
      <c r="I303" s="143"/>
      <c r="J303" s="143"/>
      <c r="K303" s="143"/>
      <c r="L303" s="143"/>
      <c r="M303" s="143"/>
    </row>
    <row r="304" spans="1:13" ht="12.75" x14ac:dyDescent="0.2">
      <c r="A304" s="143"/>
      <c r="B304" s="143"/>
      <c r="C304" s="143"/>
      <c r="D304" s="143"/>
      <c r="E304" s="143"/>
      <c r="F304" s="143"/>
      <c r="G304" s="143"/>
      <c r="H304" s="143"/>
      <c r="I304" s="143"/>
      <c r="J304" s="143"/>
      <c r="K304" s="143"/>
      <c r="L304" s="143"/>
      <c r="M304" s="143"/>
    </row>
    <row r="305" spans="1:13" ht="12.75" x14ac:dyDescent="0.2">
      <c r="A305" s="143"/>
      <c r="B305" s="143"/>
      <c r="C305" s="143"/>
      <c r="D305" s="143"/>
      <c r="E305" s="143"/>
      <c r="F305" s="143"/>
      <c r="G305" s="143"/>
      <c r="H305" s="143"/>
      <c r="I305" s="143"/>
      <c r="J305" s="143"/>
      <c r="K305" s="143"/>
      <c r="L305" s="143"/>
      <c r="M305" s="143"/>
    </row>
    <row r="306" spans="1:13" ht="12.75" x14ac:dyDescent="0.2">
      <c r="A306" s="143"/>
      <c r="B306" s="143"/>
      <c r="C306" s="143"/>
      <c r="D306" s="143"/>
      <c r="E306" s="143"/>
      <c r="F306" s="143"/>
      <c r="G306" s="143"/>
      <c r="H306" s="143"/>
      <c r="I306" s="143"/>
      <c r="J306" s="143"/>
      <c r="K306" s="143"/>
      <c r="L306" s="143"/>
      <c r="M306" s="143"/>
    </row>
    <row r="307" spans="1:13" ht="12.75" x14ac:dyDescent="0.2">
      <c r="A307" s="143"/>
      <c r="B307" s="143"/>
      <c r="C307" s="143"/>
      <c r="D307" s="143"/>
      <c r="E307" s="143"/>
      <c r="F307" s="143"/>
      <c r="G307" s="143"/>
      <c r="H307" s="143"/>
      <c r="I307" s="143"/>
      <c r="J307" s="143"/>
      <c r="K307" s="143"/>
      <c r="L307" s="143"/>
      <c r="M307" s="143"/>
    </row>
    <row r="308" spans="1:13" ht="12.75" x14ac:dyDescent="0.2">
      <c r="A308" s="143"/>
      <c r="B308" s="143"/>
      <c r="C308" s="143"/>
      <c r="D308" s="143"/>
      <c r="E308" s="143"/>
      <c r="F308" s="143"/>
      <c r="G308" s="143"/>
      <c r="H308" s="143"/>
      <c r="I308" s="143"/>
      <c r="J308" s="143"/>
      <c r="K308" s="143"/>
      <c r="L308" s="143"/>
      <c r="M308" s="143"/>
    </row>
    <row r="309" spans="1:13" ht="12.75" x14ac:dyDescent="0.2">
      <c r="A309" s="143"/>
      <c r="B309" s="143"/>
      <c r="C309" s="143"/>
      <c r="D309" s="143"/>
      <c r="E309" s="143"/>
      <c r="F309" s="143"/>
      <c r="G309" s="143"/>
      <c r="H309" s="143"/>
      <c r="I309" s="143"/>
      <c r="J309" s="143"/>
      <c r="K309" s="143"/>
      <c r="L309" s="143"/>
      <c r="M309" s="143"/>
    </row>
    <row r="310" spans="1:13" ht="12.75" x14ac:dyDescent="0.2">
      <c r="A310" s="143"/>
      <c r="B310" s="143"/>
      <c r="C310" s="143"/>
      <c r="D310" s="143"/>
      <c r="E310" s="143"/>
      <c r="F310" s="143"/>
      <c r="G310" s="143"/>
      <c r="H310" s="143"/>
      <c r="I310" s="143"/>
      <c r="J310" s="143"/>
      <c r="K310" s="143"/>
      <c r="L310" s="143"/>
      <c r="M310" s="143"/>
    </row>
    <row r="311" spans="1:13" ht="12.75" x14ac:dyDescent="0.2">
      <c r="A311" s="143"/>
      <c r="B311" s="143"/>
      <c r="C311" s="143"/>
      <c r="D311" s="143"/>
      <c r="E311" s="143"/>
      <c r="F311" s="143"/>
      <c r="G311" s="143"/>
      <c r="H311" s="143"/>
      <c r="I311" s="143"/>
      <c r="J311" s="143"/>
      <c r="K311" s="143"/>
      <c r="L311" s="143"/>
      <c r="M311" s="143"/>
    </row>
    <row r="312" spans="1:13" ht="12.75" x14ac:dyDescent="0.2">
      <c r="A312" s="143"/>
      <c r="B312" s="143"/>
      <c r="C312" s="143"/>
      <c r="D312" s="143"/>
      <c r="E312" s="143"/>
      <c r="F312" s="143"/>
      <c r="G312" s="143"/>
      <c r="H312" s="143"/>
      <c r="I312" s="143"/>
      <c r="J312" s="143"/>
      <c r="K312" s="143"/>
      <c r="L312" s="143"/>
      <c r="M312" s="143"/>
    </row>
    <row r="313" spans="1:13" ht="12.75" x14ac:dyDescent="0.2">
      <c r="A313" s="143"/>
      <c r="B313" s="143"/>
      <c r="C313" s="143"/>
      <c r="D313" s="143"/>
      <c r="E313" s="143"/>
      <c r="F313" s="143"/>
      <c r="G313" s="143"/>
      <c r="H313" s="143"/>
      <c r="I313" s="143"/>
      <c r="J313" s="143"/>
      <c r="K313" s="143"/>
      <c r="L313" s="143"/>
      <c r="M313" s="143"/>
    </row>
    <row r="314" spans="1:13" ht="12.75" x14ac:dyDescent="0.2">
      <c r="A314" s="143"/>
      <c r="B314" s="143"/>
      <c r="C314" s="143"/>
      <c r="D314" s="143"/>
      <c r="E314" s="143"/>
      <c r="F314" s="143"/>
      <c r="G314" s="143"/>
      <c r="H314" s="143"/>
      <c r="I314" s="143"/>
      <c r="J314" s="143"/>
      <c r="K314" s="143"/>
      <c r="L314" s="143"/>
      <c r="M314" s="143"/>
    </row>
    <row r="315" spans="1:13" ht="12.75" x14ac:dyDescent="0.2">
      <c r="A315" s="143"/>
      <c r="B315" s="143"/>
      <c r="C315" s="143"/>
      <c r="D315" s="143"/>
      <c r="E315" s="143"/>
      <c r="F315" s="143"/>
      <c r="G315" s="143"/>
      <c r="H315" s="143"/>
      <c r="I315" s="143"/>
      <c r="J315" s="143"/>
      <c r="K315" s="143"/>
      <c r="L315" s="143"/>
      <c r="M315" s="143"/>
    </row>
    <row r="316" spans="1:13" ht="12.75" x14ac:dyDescent="0.2">
      <c r="A316" s="143"/>
      <c r="B316" s="143"/>
      <c r="C316" s="143"/>
      <c r="D316" s="143"/>
      <c r="E316" s="143"/>
      <c r="F316" s="143"/>
      <c r="G316" s="143"/>
      <c r="H316" s="143"/>
      <c r="I316" s="143"/>
      <c r="J316" s="143"/>
      <c r="K316" s="143"/>
      <c r="L316" s="143"/>
      <c r="M316" s="143"/>
    </row>
    <row r="317" spans="1:13" ht="12.75" x14ac:dyDescent="0.2">
      <c r="A317" s="143"/>
      <c r="B317" s="143"/>
      <c r="C317" s="143"/>
      <c r="D317" s="143"/>
      <c r="E317" s="143"/>
      <c r="F317" s="143"/>
      <c r="G317" s="143"/>
      <c r="H317" s="143"/>
      <c r="I317" s="143"/>
      <c r="J317" s="143"/>
      <c r="K317" s="143"/>
      <c r="L317" s="143"/>
      <c r="M317" s="143"/>
    </row>
    <row r="318" spans="1:13" ht="12.75" x14ac:dyDescent="0.2">
      <c r="A318" s="143"/>
      <c r="B318" s="143"/>
      <c r="C318" s="143"/>
      <c r="D318" s="143"/>
      <c r="E318" s="143"/>
      <c r="F318" s="143"/>
      <c r="G318" s="143"/>
      <c r="H318" s="143"/>
      <c r="I318" s="143"/>
      <c r="J318" s="143"/>
      <c r="K318" s="143"/>
      <c r="L318" s="143"/>
      <c r="M318" s="143"/>
    </row>
    <row r="319" spans="1:13" ht="12.75" x14ac:dyDescent="0.2">
      <c r="A319" s="143"/>
      <c r="B319" s="143"/>
      <c r="C319" s="143"/>
      <c r="D319" s="143"/>
      <c r="E319" s="143"/>
      <c r="F319" s="143"/>
      <c r="G319" s="143"/>
      <c r="H319" s="143"/>
      <c r="I319" s="143"/>
      <c r="J319" s="143"/>
      <c r="K319" s="143"/>
      <c r="L319" s="143"/>
      <c r="M319" s="143"/>
    </row>
    <row r="320" spans="1:13" ht="12.75" x14ac:dyDescent="0.2">
      <c r="A320" s="143"/>
      <c r="B320" s="143"/>
      <c r="C320" s="143"/>
      <c r="D320" s="143"/>
      <c r="E320" s="143"/>
      <c r="F320" s="143"/>
      <c r="G320" s="143"/>
      <c r="H320" s="143"/>
      <c r="I320" s="143"/>
      <c r="J320" s="143"/>
      <c r="K320" s="143"/>
      <c r="L320" s="143"/>
      <c r="M320" s="143"/>
    </row>
    <row r="321" spans="1:13" ht="12.75" x14ac:dyDescent="0.2">
      <c r="A321" s="143"/>
      <c r="B321" s="143"/>
      <c r="C321" s="143"/>
      <c r="D321" s="143"/>
      <c r="E321" s="143"/>
      <c r="F321" s="143"/>
      <c r="G321" s="143"/>
      <c r="H321" s="143"/>
      <c r="I321" s="143"/>
      <c r="J321" s="143"/>
      <c r="K321" s="143"/>
      <c r="L321" s="143"/>
      <c r="M321" s="143"/>
    </row>
    <row r="322" spans="1:13" ht="12.75" x14ac:dyDescent="0.2">
      <c r="A322" s="143"/>
      <c r="B322" s="143"/>
      <c r="C322" s="143"/>
      <c r="D322" s="143"/>
      <c r="E322" s="143"/>
      <c r="F322" s="143"/>
      <c r="G322" s="143"/>
      <c r="H322" s="143"/>
      <c r="I322" s="143"/>
      <c r="J322" s="143"/>
      <c r="K322" s="143"/>
      <c r="L322" s="143"/>
      <c r="M322" s="143"/>
    </row>
    <row r="323" spans="1:13" ht="12.75" x14ac:dyDescent="0.2">
      <c r="A323" s="143"/>
      <c r="B323" s="143"/>
      <c r="C323" s="143"/>
      <c r="D323" s="143"/>
      <c r="E323" s="143"/>
      <c r="F323" s="143"/>
      <c r="G323" s="143"/>
      <c r="H323" s="143"/>
      <c r="I323" s="143"/>
      <c r="J323" s="143"/>
      <c r="K323" s="143"/>
      <c r="L323" s="143"/>
      <c r="M323" s="143"/>
    </row>
    <row r="324" spans="1:13" ht="12.75" x14ac:dyDescent="0.2">
      <c r="A324" s="143"/>
      <c r="B324" s="143"/>
      <c r="C324" s="143"/>
      <c r="D324" s="143"/>
      <c r="E324" s="143"/>
      <c r="F324" s="143"/>
      <c r="G324" s="143"/>
      <c r="H324" s="143"/>
      <c r="I324" s="143"/>
      <c r="J324" s="143"/>
      <c r="K324" s="143"/>
      <c r="L324" s="143"/>
      <c r="M324" s="143"/>
    </row>
    <row r="325" spans="1:13" ht="12.75" x14ac:dyDescent="0.2">
      <c r="A325" s="143"/>
      <c r="B325" s="143"/>
      <c r="C325" s="143"/>
      <c r="D325" s="143"/>
      <c r="E325" s="143"/>
      <c r="F325" s="143"/>
      <c r="G325" s="143"/>
      <c r="H325" s="143"/>
      <c r="I325" s="143"/>
      <c r="J325" s="143"/>
      <c r="K325" s="143"/>
      <c r="L325" s="143"/>
      <c r="M325" s="143"/>
    </row>
    <row r="326" spans="1:13" ht="12.75" x14ac:dyDescent="0.2">
      <c r="A326" s="143"/>
      <c r="B326" s="143"/>
      <c r="C326" s="143"/>
      <c r="D326" s="143"/>
      <c r="E326" s="143"/>
      <c r="F326" s="143"/>
      <c r="G326" s="143"/>
      <c r="H326" s="143"/>
      <c r="I326" s="143"/>
      <c r="J326" s="143"/>
      <c r="K326" s="143"/>
      <c r="L326" s="143"/>
      <c r="M326" s="143"/>
    </row>
    <row r="327" spans="1:13" ht="12.75" x14ac:dyDescent="0.2">
      <c r="A327" s="143"/>
      <c r="B327" s="143"/>
      <c r="C327" s="143"/>
      <c r="D327" s="143"/>
      <c r="E327" s="143"/>
      <c r="F327" s="143"/>
      <c r="G327" s="143"/>
      <c r="H327" s="143"/>
      <c r="I327" s="143"/>
      <c r="J327" s="143"/>
      <c r="K327" s="143"/>
      <c r="L327" s="143"/>
      <c r="M327" s="143"/>
    </row>
    <row r="328" spans="1:13" ht="12.75" x14ac:dyDescent="0.2">
      <c r="A328" s="143"/>
      <c r="B328" s="143"/>
      <c r="C328" s="143"/>
      <c r="D328" s="143"/>
      <c r="E328" s="143"/>
      <c r="F328" s="143"/>
      <c r="G328" s="143"/>
      <c r="H328" s="143"/>
      <c r="I328" s="143"/>
      <c r="J328" s="143"/>
      <c r="K328" s="143"/>
      <c r="L328" s="143"/>
      <c r="M328" s="143"/>
    </row>
    <row r="329" spans="1:13" ht="12.75" x14ac:dyDescent="0.2">
      <c r="A329" s="143"/>
      <c r="B329" s="143"/>
      <c r="C329" s="143"/>
      <c r="D329" s="143"/>
      <c r="E329" s="143"/>
      <c r="F329" s="143"/>
      <c r="G329" s="143"/>
      <c r="H329" s="143"/>
      <c r="I329" s="143"/>
      <c r="J329" s="143"/>
      <c r="K329" s="143"/>
      <c r="L329" s="143"/>
      <c r="M329" s="143"/>
    </row>
    <row r="330" spans="1:13" ht="12.75" x14ac:dyDescent="0.2">
      <c r="A330" s="143"/>
      <c r="B330" s="143"/>
      <c r="C330" s="143"/>
      <c r="D330" s="143"/>
      <c r="E330" s="143"/>
      <c r="F330" s="143"/>
      <c r="G330" s="143"/>
      <c r="H330" s="143"/>
      <c r="I330" s="143"/>
      <c r="J330" s="143"/>
      <c r="K330" s="143"/>
      <c r="L330" s="143"/>
      <c r="M330" s="143"/>
    </row>
    <row r="331" spans="1:13" ht="12.75" x14ac:dyDescent="0.2">
      <c r="A331" s="143"/>
      <c r="B331" s="143"/>
      <c r="C331" s="143"/>
      <c r="D331" s="143"/>
      <c r="E331" s="143"/>
      <c r="F331" s="143"/>
      <c r="G331" s="143"/>
      <c r="H331" s="143"/>
      <c r="I331" s="143"/>
      <c r="J331" s="143"/>
      <c r="K331" s="143"/>
      <c r="L331" s="143"/>
      <c r="M331" s="143"/>
    </row>
    <row r="332" spans="1:13" ht="12.75" x14ac:dyDescent="0.2">
      <c r="A332" s="143"/>
      <c r="B332" s="143"/>
      <c r="C332" s="143"/>
      <c r="D332" s="143"/>
      <c r="E332" s="143"/>
      <c r="F332" s="143"/>
      <c r="G332" s="143"/>
      <c r="H332" s="143"/>
      <c r="I332" s="143"/>
      <c r="J332" s="143"/>
      <c r="K332" s="143"/>
      <c r="L332" s="143"/>
      <c r="M332" s="143"/>
    </row>
    <row r="333" spans="1:13" ht="12.75" x14ac:dyDescent="0.2">
      <c r="A333" s="143"/>
      <c r="B333" s="143"/>
      <c r="C333" s="143"/>
      <c r="D333" s="143"/>
      <c r="E333" s="143"/>
      <c r="F333" s="143"/>
      <c r="G333" s="143"/>
      <c r="H333" s="143"/>
      <c r="I333" s="143"/>
      <c r="J333" s="143"/>
      <c r="K333" s="143"/>
      <c r="L333" s="143"/>
      <c r="M333" s="143"/>
    </row>
    <row r="334" spans="1:13" ht="12.75" x14ac:dyDescent="0.2">
      <c r="A334" s="143"/>
      <c r="B334" s="143"/>
      <c r="C334" s="143"/>
      <c r="D334" s="143"/>
      <c r="E334" s="143"/>
      <c r="F334" s="143"/>
      <c r="G334" s="143"/>
      <c r="H334" s="143"/>
      <c r="I334" s="143"/>
      <c r="J334" s="143"/>
      <c r="K334" s="143"/>
      <c r="L334" s="143"/>
      <c r="M334" s="143"/>
    </row>
    <row r="335" spans="1:13" ht="12.75" x14ac:dyDescent="0.2">
      <c r="A335" s="143"/>
      <c r="B335" s="143"/>
      <c r="C335" s="143"/>
      <c r="D335" s="143"/>
      <c r="E335" s="143"/>
      <c r="F335" s="143"/>
      <c r="G335" s="143"/>
      <c r="H335" s="143"/>
      <c r="I335" s="143"/>
      <c r="J335" s="143"/>
      <c r="K335" s="143"/>
      <c r="L335" s="143"/>
      <c r="M335" s="143"/>
    </row>
    <row r="336" spans="1:13" ht="12.75" x14ac:dyDescent="0.2">
      <c r="A336" s="143"/>
      <c r="B336" s="143"/>
      <c r="C336" s="143"/>
      <c r="D336" s="143"/>
      <c r="E336" s="143"/>
      <c r="F336" s="143"/>
      <c r="G336" s="143"/>
      <c r="H336" s="143"/>
      <c r="I336" s="143"/>
      <c r="J336" s="143"/>
      <c r="K336" s="143"/>
      <c r="L336" s="143"/>
      <c r="M336" s="143"/>
    </row>
    <row r="337" spans="1:13" ht="12.75" x14ac:dyDescent="0.2">
      <c r="A337" s="143"/>
      <c r="B337" s="143"/>
      <c r="C337" s="143"/>
      <c r="D337" s="143"/>
      <c r="E337" s="143"/>
      <c r="F337" s="143"/>
      <c r="G337" s="143"/>
      <c r="H337" s="143"/>
      <c r="I337" s="143"/>
      <c r="J337" s="143"/>
      <c r="K337" s="143"/>
      <c r="L337" s="143"/>
      <c r="M337" s="143"/>
    </row>
    <row r="338" spans="1:13" ht="12.75" x14ac:dyDescent="0.2">
      <c r="A338" s="143"/>
      <c r="B338" s="143"/>
      <c r="C338" s="143"/>
      <c r="D338" s="143"/>
      <c r="E338" s="143"/>
      <c r="F338" s="143"/>
      <c r="G338" s="143"/>
      <c r="H338" s="143"/>
      <c r="I338" s="143"/>
      <c r="J338" s="143"/>
      <c r="K338" s="143"/>
      <c r="L338" s="143"/>
      <c r="M338" s="143"/>
    </row>
    <row r="339" spans="1:13" ht="12.75" x14ac:dyDescent="0.2">
      <c r="A339" s="143"/>
      <c r="B339" s="143"/>
      <c r="C339" s="143"/>
      <c r="D339" s="143"/>
      <c r="E339" s="143"/>
      <c r="F339" s="143"/>
      <c r="G339" s="143"/>
      <c r="H339" s="143"/>
      <c r="I339" s="143"/>
      <c r="J339" s="143"/>
      <c r="K339" s="143"/>
      <c r="L339" s="143"/>
      <c r="M339" s="143"/>
    </row>
    <row r="340" spans="1:13" ht="12.75" x14ac:dyDescent="0.2">
      <c r="A340" s="143"/>
      <c r="B340" s="143"/>
      <c r="C340" s="143"/>
      <c r="D340" s="143"/>
      <c r="E340" s="143"/>
      <c r="F340" s="143"/>
      <c r="G340" s="143"/>
      <c r="H340" s="143"/>
      <c r="I340" s="143"/>
      <c r="J340" s="143"/>
      <c r="K340" s="143"/>
      <c r="L340" s="143"/>
      <c r="M340" s="143"/>
    </row>
    <row r="341" spans="1:13" ht="12.75" x14ac:dyDescent="0.2">
      <c r="A341" s="143"/>
      <c r="B341" s="143"/>
      <c r="C341" s="143"/>
      <c r="D341" s="143"/>
      <c r="E341" s="143"/>
      <c r="F341" s="143"/>
      <c r="G341" s="143"/>
      <c r="H341" s="143"/>
      <c r="I341" s="143"/>
      <c r="J341" s="143"/>
      <c r="K341" s="143"/>
      <c r="L341" s="143"/>
      <c r="M341" s="143"/>
    </row>
    <row r="342" spans="1:13" ht="12.75" x14ac:dyDescent="0.2">
      <c r="A342" s="143"/>
      <c r="B342" s="143"/>
      <c r="C342" s="143"/>
      <c r="D342" s="143"/>
      <c r="E342" s="143"/>
      <c r="F342" s="143"/>
      <c r="G342" s="143"/>
      <c r="H342" s="143"/>
      <c r="I342" s="143"/>
      <c r="J342" s="143"/>
      <c r="K342" s="143"/>
      <c r="L342" s="143"/>
      <c r="M342" s="143"/>
    </row>
    <row r="343" spans="1:13" ht="12.75" x14ac:dyDescent="0.2">
      <c r="A343" s="143"/>
      <c r="B343" s="143"/>
      <c r="C343" s="143"/>
      <c r="D343" s="143"/>
      <c r="E343" s="143"/>
      <c r="F343" s="143"/>
      <c r="G343" s="143"/>
      <c r="H343" s="143"/>
      <c r="I343" s="143"/>
      <c r="J343" s="143"/>
      <c r="K343" s="143"/>
      <c r="L343" s="143"/>
      <c r="M343" s="143"/>
    </row>
    <row r="344" spans="1:13" ht="12.75" x14ac:dyDescent="0.2">
      <c r="A344" s="143"/>
      <c r="B344" s="143"/>
      <c r="C344" s="143"/>
      <c r="D344" s="143"/>
      <c r="E344" s="143"/>
      <c r="F344" s="143"/>
      <c r="G344" s="143"/>
      <c r="H344" s="143"/>
      <c r="I344" s="143"/>
      <c r="J344" s="143"/>
      <c r="K344" s="143"/>
      <c r="L344" s="143"/>
      <c r="M344" s="143"/>
    </row>
    <row r="345" spans="1:13" ht="12.75" x14ac:dyDescent="0.2">
      <c r="A345" s="143"/>
      <c r="B345" s="143"/>
      <c r="C345" s="143"/>
      <c r="D345" s="143"/>
      <c r="E345" s="143"/>
      <c r="F345" s="143"/>
      <c r="G345" s="143"/>
      <c r="H345" s="143"/>
      <c r="I345" s="143"/>
      <c r="J345" s="143"/>
      <c r="K345" s="143"/>
      <c r="L345" s="143"/>
      <c r="M345" s="143"/>
    </row>
    <row r="346" spans="1:13" ht="12.75" x14ac:dyDescent="0.2">
      <c r="A346" s="143"/>
      <c r="B346" s="143"/>
      <c r="C346" s="143"/>
      <c r="D346" s="143"/>
      <c r="E346" s="143"/>
      <c r="F346" s="143"/>
      <c r="G346" s="143"/>
      <c r="H346" s="143"/>
      <c r="I346" s="143"/>
      <c r="J346" s="143"/>
      <c r="K346" s="143"/>
      <c r="L346" s="143"/>
      <c r="M346" s="143"/>
    </row>
    <row r="347" spans="1:13" ht="12.75" x14ac:dyDescent="0.2">
      <c r="A347" s="143"/>
      <c r="B347" s="143"/>
      <c r="C347" s="143"/>
      <c r="D347" s="143"/>
      <c r="E347" s="143"/>
      <c r="F347" s="143"/>
      <c r="G347" s="143"/>
      <c r="H347" s="143"/>
      <c r="I347" s="143"/>
      <c r="J347" s="143"/>
      <c r="K347" s="143"/>
      <c r="L347" s="143"/>
      <c r="M347" s="143"/>
    </row>
    <row r="348" spans="1:13" ht="12.75" x14ac:dyDescent="0.2">
      <c r="A348" s="143"/>
      <c r="B348" s="143"/>
      <c r="C348" s="143"/>
      <c r="D348" s="143"/>
      <c r="E348" s="143"/>
      <c r="F348" s="143"/>
      <c r="G348" s="143"/>
      <c r="H348" s="143"/>
      <c r="I348" s="143"/>
      <c r="J348" s="143"/>
      <c r="K348" s="143"/>
      <c r="L348" s="143"/>
      <c r="M348" s="143"/>
    </row>
    <row r="349" spans="1:13" ht="12.75" x14ac:dyDescent="0.2">
      <c r="A349" s="143"/>
      <c r="B349" s="143"/>
      <c r="C349" s="143"/>
      <c r="D349" s="143"/>
      <c r="E349" s="143"/>
      <c r="F349" s="143"/>
      <c r="G349" s="143"/>
      <c r="H349" s="143"/>
      <c r="I349" s="143"/>
      <c r="J349" s="143"/>
      <c r="K349" s="143"/>
      <c r="L349" s="143"/>
      <c r="M349" s="143"/>
    </row>
    <row r="350" spans="1:13" ht="12.75" x14ac:dyDescent="0.2">
      <c r="A350" s="143"/>
      <c r="B350" s="143"/>
      <c r="C350" s="143"/>
      <c r="D350" s="143"/>
      <c r="E350" s="143"/>
      <c r="F350" s="143"/>
      <c r="G350" s="143"/>
      <c r="H350" s="143"/>
      <c r="I350" s="143"/>
      <c r="J350" s="143"/>
      <c r="K350" s="143"/>
      <c r="L350" s="143"/>
      <c r="M350" s="143"/>
    </row>
    <row r="351" spans="1:13" ht="12.75" x14ac:dyDescent="0.2">
      <c r="A351" s="143"/>
      <c r="B351" s="143"/>
      <c r="C351" s="143"/>
      <c r="D351" s="143"/>
      <c r="E351" s="143"/>
      <c r="F351" s="143"/>
      <c r="G351" s="143"/>
      <c r="H351" s="143"/>
      <c r="I351" s="143"/>
      <c r="J351" s="143"/>
      <c r="K351" s="143"/>
      <c r="L351" s="143"/>
      <c r="M351" s="143"/>
    </row>
    <row r="352" spans="1:13" ht="12.75" x14ac:dyDescent="0.2">
      <c r="A352" s="143"/>
      <c r="B352" s="143"/>
      <c r="C352" s="143"/>
      <c r="D352" s="143"/>
      <c r="E352" s="143"/>
      <c r="F352" s="143"/>
      <c r="G352" s="143"/>
      <c r="H352" s="143"/>
      <c r="I352" s="143"/>
      <c r="J352" s="143"/>
      <c r="K352" s="143"/>
      <c r="L352" s="143"/>
      <c r="M352" s="143"/>
    </row>
    <row r="353" spans="1:13" ht="12.75" x14ac:dyDescent="0.2">
      <c r="A353" s="143"/>
      <c r="B353" s="143"/>
      <c r="C353" s="143"/>
      <c r="D353" s="143"/>
      <c r="E353" s="143"/>
      <c r="F353" s="143"/>
      <c r="G353" s="143"/>
      <c r="H353" s="143"/>
      <c r="I353" s="143"/>
      <c r="J353" s="143"/>
      <c r="K353" s="143"/>
      <c r="L353" s="143"/>
      <c r="M353" s="143"/>
    </row>
    <row r="354" spans="1:13" ht="12.75" x14ac:dyDescent="0.2">
      <c r="A354" s="143"/>
      <c r="B354" s="143"/>
      <c r="C354" s="143"/>
      <c r="D354" s="143"/>
      <c r="E354" s="143"/>
      <c r="F354" s="143"/>
      <c r="G354" s="143"/>
      <c r="H354" s="143"/>
      <c r="I354" s="143"/>
      <c r="J354" s="143"/>
      <c r="K354" s="143"/>
      <c r="L354" s="143"/>
      <c r="M354" s="143"/>
    </row>
    <row r="355" spans="1:13" ht="12.75" x14ac:dyDescent="0.2">
      <c r="A355" s="143"/>
      <c r="B355" s="143"/>
      <c r="C355" s="143"/>
      <c r="D355" s="143"/>
      <c r="E355" s="143"/>
      <c r="F355" s="143"/>
      <c r="G355" s="143"/>
      <c r="H355" s="143"/>
      <c r="I355" s="143"/>
      <c r="J355" s="143"/>
      <c r="K355" s="143"/>
      <c r="L355" s="143"/>
      <c r="M355" s="143"/>
    </row>
    <row r="356" spans="1:13" ht="12.75" x14ac:dyDescent="0.2">
      <c r="A356" s="143"/>
      <c r="B356" s="143"/>
      <c r="C356" s="143"/>
      <c r="D356" s="143"/>
      <c r="E356" s="143"/>
      <c r="F356" s="143"/>
      <c r="G356" s="143"/>
      <c r="H356" s="143"/>
      <c r="I356" s="143"/>
      <c r="J356" s="143"/>
      <c r="K356" s="143"/>
      <c r="L356" s="143"/>
      <c r="M356" s="143"/>
    </row>
    <row r="357" spans="1:13" ht="12.75" x14ac:dyDescent="0.2">
      <c r="A357" s="143"/>
      <c r="B357" s="143"/>
      <c r="C357" s="143"/>
      <c r="D357" s="143"/>
      <c r="E357" s="143"/>
      <c r="F357" s="143"/>
      <c r="G357" s="143"/>
      <c r="H357" s="143"/>
      <c r="I357" s="143"/>
      <c r="J357" s="143"/>
      <c r="K357" s="143"/>
      <c r="L357" s="143"/>
      <c r="M357" s="143"/>
    </row>
    <row r="358" spans="1:13" x14ac:dyDescent="0.2"/>
    <row r="359" spans="1:13" x14ac:dyDescent="0.2"/>
    <row r="360" spans="1:13" x14ac:dyDescent="0.2"/>
    <row r="361" spans="1:13" x14ac:dyDescent="0.2"/>
  </sheetData>
  <pageMargins left="0.25" right="0.25" top="0.75" bottom="0.75" header="0.3" footer="0.3"/>
  <pageSetup paperSize="9"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4A1FD-C673-493C-9083-F2BC99D33F31}">
  <sheetPr codeName="Sheet6">
    <tabColor rgb="FF66FFFF"/>
  </sheetPr>
  <dimension ref="A1:J37"/>
  <sheetViews>
    <sheetView showGridLines="0" zoomScale="85" zoomScaleNormal="85" workbookViewId="0">
      <selection activeCell="G14" sqref="G14"/>
    </sheetView>
  </sheetViews>
  <sheetFormatPr defaultColWidth="8" defaultRowHeight="12.75" x14ac:dyDescent="0.2"/>
  <cols>
    <col min="1" max="1" width="2.625" style="144" customWidth="1"/>
    <col min="2" max="2" width="8.75" style="144" customWidth="1"/>
    <col min="3" max="3" width="18.75" style="144" customWidth="1"/>
    <col min="4" max="4" width="16.625" style="144" customWidth="1"/>
    <col min="5" max="5" width="18.25" style="144" customWidth="1"/>
    <col min="6" max="6" width="16.375" style="144" customWidth="1"/>
    <col min="7" max="7" width="17.75" style="144" customWidth="1"/>
    <col min="8" max="8" width="3.5" style="144" customWidth="1"/>
    <col min="9" max="9" width="14.125" style="144" customWidth="1"/>
    <col min="10" max="10" width="9" style="144" customWidth="1"/>
    <col min="11" max="16384" width="8" style="144"/>
  </cols>
  <sheetData>
    <row r="1" spans="1:10" ht="18.75" x14ac:dyDescent="0.3">
      <c r="A1" s="154" t="str">
        <f>bus</f>
        <v>Powercor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0" ht="15.75" x14ac:dyDescent="0.25">
      <c r="A2" s="165" t="str">
        <f>proj</f>
        <v xml:space="preserve">Risk-based replacement of deteriorated and aged 66kV radial lines </v>
      </c>
      <c r="B2" s="165"/>
      <c r="C2" s="165"/>
      <c r="D2" s="165"/>
      <c r="E2" s="165"/>
      <c r="F2" s="165"/>
      <c r="G2" s="165"/>
      <c r="H2" s="165"/>
      <c r="I2" s="165"/>
      <c r="J2" s="165"/>
    </row>
    <row r="3" spans="1:10" ht="18.75" x14ac:dyDescent="0.3">
      <c r="A3" s="148"/>
      <c r="B3" s="148"/>
      <c r="C3" s="149"/>
      <c r="D3" s="149"/>
    </row>
    <row r="4" spans="1:10" x14ac:dyDescent="0.2">
      <c r="B4" s="79" t="s">
        <v>717</v>
      </c>
      <c r="C4" s="141"/>
      <c r="D4" s="141"/>
      <c r="E4" s="80"/>
      <c r="F4" s="80"/>
      <c r="G4" s="181">
        <f>SUM(Calcs!G9:G422)/thous_conv</f>
        <v>421.52356000000015</v>
      </c>
      <c r="H4" s="80"/>
      <c r="I4" s="139"/>
    </row>
    <row r="5" spans="1:10" x14ac:dyDescent="0.2">
      <c r="B5" s="79" t="s">
        <v>718</v>
      </c>
      <c r="C5" s="141"/>
      <c r="E5" s="79"/>
      <c r="F5" s="79"/>
      <c r="G5" s="181">
        <f>Calcs!G4/thous_conv</f>
        <v>147.62694999999999</v>
      </c>
      <c r="H5" s="138"/>
      <c r="I5" s="139"/>
    </row>
    <row r="6" spans="1:10" x14ac:dyDescent="0.2">
      <c r="B6" s="140"/>
      <c r="C6" s="141"/>
      <c r="E6" s="140"/>
      <c r="F6" s="140"/>
      <c r="G6" s="142"/>
      <c r="H6" s="138"/>
      <c r="I6" s="139"/>
    </row>
    <row r="7" spans="1:10" x14ac:dyDescent="0.2">
      <c r="C7" s="141"/>
      <c r="D7" s="141"/>
      <c r="E7" s="80"/>
      <c r="F7" s="80"/>
      <c r="G7" s="80"/>
      <c r="H7" s="80"/>
      <c r="I7" s="139"/>
    </row>
    <row r="8" spans="1:10" x14ac:dyDescent="0.2">
      <c r="C8" s="141"/>
      <c r="D8" s="141"/>
      <c r="E8" s="80"/>
      <c r="F8" s="80"/>
      <c r="G8" s="80"/>
      <c r="H8" s="80"/>
      <c r="I8" s="139"/>
    </row>
    <row r="9" spans="1:10" x14ac:dyDescent="0.2">
      <c r="B9" s="146" t="s">
        <v>715</v>
      </c>
      <c r="C9" s="179"/>
      <c r="D9" s="179"/>
      <c r="E9" s="180"/>
      <c r="F9" s="167">
        <f>input_dollars</f>
        <v>45291</v>
      </c>
      <c r="G9" s="180">
        <f>Calcs!BJ4</f>
        <v>14339005.6535</v>
      </c>
      <c r="H9" s="80"/>
      <c r="I9" s="139"/>
    </row>
    <row r="10" spans="1:10" x14ac:dyDescent="0.2">
      <c r="C10" s="141"/>
      <c r="D10" s="141"/>
      <c r="E10" s="80"/>
      <c r="F10" s="80"/>
      <c r="G10" s="80">
        <f>G9/G5</f>
        <v>97130</v>
      </c>
      <c r="H10" s="80"/>
      <c r="I10" s="139"/>
    </row>
    <row r="11" spans="1:10" x14ac:dyDescent="0.2">
      <c r="C11" s="141"/>
      <c r="D11" s="141"/>
      <c r="E11" s="80"/>
      <c r="F11" s="80"/>
      <c r="G11" s="80"/>
      <c r="H11" s="80"/>
      <c r="I11" s="139"/>
    </row>
    <row r="12" spans="1:10" x14ac:dyDescent="0.2">
      <c r="B12" s="144" t="s">
        <v>716</v>
      </c>
      <c r="C12" s="141"/>
      <c r="D12" s="141"/>
      <c r="E12" s="80"/>
      <c r="F12" s="167">
        <f>input_dollars</f>
        <v>45291</v>
      </c>
      <c r="G12" s="80">
        <f>G9/5</f>
        <v>2867801.1307000001</v>
      </c>
      <c r="H12" s="80"/>
      <c r="I12" s="139"/>
    </row>
    <row r="13" spans="1:10" x14ac:dyDescent="0.2">
      <c r="B13" s="144" t="s">
        <v>716</v>
      </c>
      <c r="C13" s="141"/>
      <c r="D13" s="141"/>
      <c r="E13" s="80"/>
      <c r="F13" s="167">
        <f>output_dollars</f>
        <v>46203</v>
      </c>
      <c r="G13" s="80">
        <f>G12*conv_2026</f>
        <v>3191612.1457638456</v>
      </c>
      <c r="H13" s="80"/>
      <c r="I13" s="139"/>
    </row>
    <row r="14" spans="1:10" x14ac:dyDescent="0.2">
      <c r="C14" s="141"/>
      <c r="D14" s="141"/>
      <c r="E14" s="80"/>
      <c r="F14" s="80"/>
      <c r="G14" s="80"/>
      <c r="H14" s="80"/>
      <c r="I14" s="139"/>
    </row>
    <row r="15" spans="1:10" x14ac:dyDescent="0.2">
      <c r="C15" s="141"/>
      <c r="D15" s="141"/>
      <c r="E15" s="80"/>
      <c r="F15" s="80"/>
      <c r="G15" s="80"/>
      <c r="H15" s="80"/>
      <c r="I15" s="139"/>
    </row>
    <row r="16" spans="1:10" x14ac:dyDescent="0.2">
      <c r="C16" s="141"/>
      <c r="D16" s="141"/>
      <c r="E16" s="80"/>
      <c r="F16" s="80"/>
      <c r="G16" s="80"/>
      <c r="H16" s="80"/>
      <c r="I16" s="139"/>
    </row>
    <row r="17" spans="3:9" x14ac:dyDescent="0.2">
      <c r="C17" s="141"/>
      <c r="D17" s="141"/>
      <c r="E17" s="80"/>
      <c r="F17" s="80"/>
      <c r="G17" s="80"/>
      <c r="H17" s="80"/>
      <c r="I17" s="139"/>
    </row>
    <row r="18" spans="3:9" x14ac:dyDescent="0.2">
      <c r="C18" s="141"/>
      <c r="D18" s="141"/>
      <c r="E18" s="80"/>
      <c r="F18" s="80"/>
      <c r="G18" s="80"/>
      <c r="H18" s="80"/>
      <c r="I18" s="139"/>
    </row>
    <row r="19" spans="3:9" x14ac:dyDescent="0.2">
      <c r="C19" s="141"/>
      <c r="D19" s="141"/>
      <c r="E19" s="80"/>
      <c r="F19" s="80"/>
      <c r="G19" s="80"/>
      <c r="H19" s="80"/>
      <c r="I19" s="139"/>
    </row>
    <row r="20" spans="3:9" x14ac:dyDescent="0.2">
      <c r="C20" s="141"/>
      <c r="D20" s="141"/>
      <c r="E20" s="80"/>
      <c r="F20" s="80"/>
      <c r="G20" s="80"/>
      <c r="H20" s="80"/>
      <c r="I20" s="139"/>
    </row>
    <row r="21" spans="3:9" x14ac:dyDescent="0.2">
      <c r="C21" s="141"/>
      <c r="D21" s="141"/>
      <c r="E21" s="80"/>
      <c r="F21" s="80"/>
      <c r="G21" s="80"/>
      <c r="H21" s="80"/>
      <c r="I21" s="139"/>
    </row>
    <row r="22" spans="3:9" x14ac:dyDescent="0.2">
      <c r="C22" s="141"/>
      <c r="D22" s="141"/>
      <c r="E22" s="80"/>
      <c r="F22" s="80"/>
      <c r="G22" s="80"/>
      <c r="H22" s="80"/>
      <c r="I22" s="139"/>
    </row>
    <row r="23" spans="3:9" x14ac:dyDescent="0.2">
      <c r="C23" s="141"/>
      <c r="D23" s="141"/>
      <c r="E23" s="80"/>
      <c r="F23" s="80"/>
      <c r="G23" s="80"/>
      <c r="H23" s="80"/>
      <c r="I23" s="139"/>
    </row>
    <row r="24" spans="3:9" x14ac:dyDescent="0.2">
      <c r="C24" s="141"/>
      <c r="D24" s="141"/>
      <c r="E24" s="80"/>
      <c r="F24" s="80"/>
      <c r="G24" s="80"/>
      <c r="H24" s="80"/>
      <c r="I24" s="139"/>
    </row>
    <row r="25" spans="3:9" x14ac:dyDescent="0.2">
      <c r="C25" s="141"/>
      <c r="D25" s="141"/>
      <c r="E25" s="80"/>
      <c r="F25" s="80"/>
      <c r="G25" s="80"/>
      <c r="H25" s="80"/>
      <c r="I25" s="139"/>
    </row>
    <row r="26" spans="3:9" x14ac:dyDescent="0.2">
      <c r="C26" s="141"/>
      <c r="D26" s="141"/>
      <c r="E26" s="80"/>
      <c r="F26" s="80"/>
      <c r="G26" s="80"/>
      <c r="H26" s="80"/>
      <c r="I26" s="139"/>
    </row>
    <row r="27" spans="3:9" x14ac:dyDescent="0.2">
      <c r="C27" s="141"/>
      <c r="D27" s="141"/>
      <c r="E27" s="80"/>
      <c r="F27" s="80"/>
      <c r="G27" s="80"/>
      <c r="H27" s="80"/>
      <c r="I27" s="139"/>
    </row>
    <row r="28" spans="3:9" x14ac:dyDescent="0.2">
      <c r="C28" s="141"/>
      <c r="D28" s="141"/>
      <c r="E28" s="80"/>
      <c r="F28" s="80"/>
      <c r="G28" s="80"/>
      <c r="H28" s="80"/>
      <c r="I28" s="139"/>
    </row>
    <row r="29" spans="3:9" x14ac:dyDescent="0.2">
      <c r="C29" s="141"/>
      <c r="D29" s="141"/>
      <c r="E29" s="80"/>
      <c r="F29" s="80"/>
      <c r="G29" s="80"/>
      <c r="H29" s="80"/>
      <c r="I29" s="139"/>
    </row>
    <row r="30" spans="3:9" x14ac:dyDescent="0.2">
      <c r="C30" s="141"/>
      <c r="D30" s="141"/>
      <c r="E30" s="80"/>
      <c r="F30" s="80"/>
      <c r="G30" s="80"/>
      <c r="H30" s="80"/>
      <c r="I30" s="139"/>
    </row>
    <row r="31" spans="3:9" x14ac:dyDescent="0.2">
      <c r="C31" s="141"/>
      <c r="D31" s="141"/>
      <c r="E31" s="80"/>
      <c r="F31" s="80"/>
      <c r="G31" s="80"/>
      <c r="H31" s="80"/>
      <c r="I31" s="139"/>
    </row>
    <row r="32" spans="3:9" x14ac:dyDescent="0.2">
      <c r="C32" s="141"/>
      <c r="D32" s="141"/>
      <c r="E32" s="80"/>
      <c r="F32" s="80"/>
      <c r="G32" s="80"/>
      <c r="H32" s="80"/>
      <c r="I32" s="139"/>
    </row>
    <row r="33" spans="3:9" x14ac:dyDescent="0.2">
      <c r="C33" s="141"/>
      <c r="D33" s="141"/>
      <c r="E33" s="80"/>
      <c r="F33" s="80"/>
      <c r="G33" s="80"/>
      <c r="H33" s="80"/>
      <c r="I33" s="139"/>
    </row>
    <row r="34" spans="3:9" x14ac:dyDescent="0.2">
      <c r="C34" s="141"/>
      <c r="D34" s="141"/>
      <c r="E34" s="80"/>
      <c r="F34" s="80"/>
      <c r="G34" s="80"/>
      <c r="H34" s="80"/>
      <c r="I34" s="139"/>
    </row>
    <row r="35" spans="3:9" x14ac:dyDescent="0.2">
      <c r="C35" s="141"/>
      <c r="D35" s="141"/>
      <c r="E35" s="80"/>
      <c r="F35" s="80"/>
      <c r="G35" s="80"/>
      <c r="H35" s="80"/>
      <c r="I35" s="139"/>
    </row>
    <row r="36" spans="3:9" x14ac:dyDescent="0.2">
      <c r="C36" s="141"/>
      <c r="D36" s="141"/>
      <c r="E36" s="80"/>
      <c r="F36" s="80"/>
      <c r="G36" s="80"/>
      <c r="H36" s="80"/>
      <c r="I36" s="139"/>
    </row>
    <row r="37" spans="3:9" x14ac:dyDescent="0.2">
      <c r="C37" s="141"/>
      <c r="D37" s="141"/>
      <c r="E37" s="80"/>
      <c r="F37" s="80"/>
      <c r="G37" s="80"/>
      <c r="H37" s="80"/>
      <c r="I37" s="139"/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EEA9-DF92-454A-AC78-2AB747F8189C}">
  <sheetPr codeName="Sheet2">
    <tabColor rgb="FFFFFFCC"/>
  </sheetPr>
  <dimension ref="A1:P122"/>
  <sheetViews>
    <sheetView showGridLines="0" zoomScale="85" zoomScaleNormal="85" workbookViewId="0">
      <pane ySplit="2" topLeftCell="A3" activePane="bottomLeft" state="frozen"/>
      <selection pane="bottomLeft" activeCell="D5" sqref="D5"/>
    </sheetView>
  </sheetViews>
  <sheetFormatPr defaultColWidth="9" defaultRowHeight="12.75" x14ac:dyDescent="0.2"/>
  <cols>
    <col min="1" max="1" width="3.625" style="4" customWidth="1"/>
    <col min="2" max="2" width="2.625" style="4" customWidth="1"/>
    <col min="3" max="3" width="14.75" style="4" customWidth="1"/>
    <col min="4" max="4" width="13.875" style="4" customWidth="1"/>
    <col min="5" max="5" width="12.375" style="4" customWidth="1"/>
    <col min="6" max="6" width="1.125" style="4" customWidth="1"/>
    <col min="7" max="7" width="14.75" style="4" customWidth="1"/>
    <col min="8" max="8" width="12.875" style="4" customWidth="1"/>
    <col min="9" max="9" width="11.5" style="4" customWidth="1"/>
    <col min="10" max="10" width="6.875" style="4" customWidth="1"/>
    <col min="11" max="16" width="8.125" style="4" customWidth="1"/>
    <col min="17" max="19" width="9" style="4"/>
    <col min="20" max="20" width="17.625" style="4" customWidth="1"/>
    <col min="21" max="16384" width="9" style="4"/>
  </cols>
  <sheetData>
    <row r="1" spans="1:16" ht="18.75" x14ac:dyDescent="0.3">
      <c r="A1" s="154" t="str">
        <f>bus</f>
        <v>Powercor</v>
      </c>
      <c r="B1" s="154"/>
      <c r="C1" s="154"/>
      <c r="D1" s="154"/>
      <c r="E1" s="154"/>
      <c r="F1" s="154"/>
      <c r="G1" s="154"/>
      <c r="H1" s="154"/>
      <c r="I1" s="154"/>
      <c r="J1" s="154"/>
      <c r="K1" s="8"/>
      <c r="L1" s="8"/>
      <c r="M1" s="8"/>
      <c r="N1" s="8"/>
      <c r="O1" s="8"/>
      <c r="P1" s="8"/>
    </row>
    <row r="2" spans="1:16" ht="15.75" x14ac:dyDescent="0.25">
      <c r="A2" s="165" t="str">
        <f>proj</f>
        <v xml:space="preserve">Risk-based replacement of deteriorated and aged 66kV radial lines </v>
      </c>
      <c r="B2" s="165"/>
      <c r="C2" s="165"/>
      <c r="D2" s="165"/>
      <c r="E2" s="165"/>
      <c r="F2" s="165"/>
      <c r="G2" s="165"/>
      <c r="H2" s="165"/>
      <c r="I2" s="165"/>
      <c r="J2" s="165"/>
      <c r="K2" s="12"/>
      <c r="L2" s="12"/>
      <c r="M2" s="12"/>
      <c r="N2" s="12"/>
      <c r="O2" s="12"/>
      <c r="P2" s="12"/>
    </row>
    <row r="4" spans="1:16" s="1" customFormat="1" ht="15" x14ac:dyDescent="0.2">
      <c r="A4" s="11" t="s">
        <v>11</v>
      </c>
      <c r="B4" s="11"/>
      <c r="C4" s="9"/>
      <c r="D4" s="9"/>
      <c r="E4" s="9"/>
      <c r="F4" s="9"/>
      <c r="G4" s="9"/>
      <c r="H4" s="9"/>
      <c r="I4" s="9"/>
      <c r="J4" s="9"/>
      <c r="K4" s="10"/>
      <c r="L4" s="10"/>
      <c r="M4" s="10"/>
      <c r="N4" s="10"/>
      <c r="O4" s="10"/>
      <c r="P4" s="10"/>
    </row>
    <row r="5" spans="1:16" s="1" customFormat="1" x14ac:dyDescent="0.2">
      <c r="M5" s="5"/>
      <c r="N5" s="5"/>
      <c r="O5" s="5"/>
      <c r="P5" s="5"/>
    </row>
    <row r="6" spans="1:16" ht="12.75" customHeight="1" x14ac:dyDescent="0.2">
      <c r="C6" s="7" t="s">
        <v>12</v>
      </c>
      <c r="D6" s="40"/>
      <c r="E6" s="6" t="s">
        <v>13</v>
      </c>
    </row>
    <row r="7" spans="1:16" s="1" customFormat="1" ht="12.75" customHeight="1" x14ac:dyDescent="0.2">
      <c r="M7" s="5"/>
      <c r="N7" s="5"/>
      <c r="O7" s="5"/>
      <c r="P7" s="5"/>
    </row>
    <row r="8" spans="1:16" x14ac:dyDescent="0.2">
      <c r="C8" s="7" t="s">
        <v>14</v>
      </c>
      <c r="D8" s="7"/>
      <c r="E8" s="220" t="s">
        <v>736</v>
      </c>
      <c r="F8" s="220"/>
      <c r="G8" s="220"/>
      <c r="H8" s="220"/>
      <c r="I8" s="220"/>
      <c r="J8" s="1"/>
    </row>
    <row r="9" spans="1:16" x14ac:dyDescent="0.2">
      <c r="C9" s="7"/>
      <c r="D9" s="7"/>
    </row>
    <row r="10" spans="1:16" s="1" customFormat="1" x14ac:dyDescent="0.2">
      <c r="C10" s="2" t="s">
        <v>15</v>
      </c>
      <c r="D10" s="40"/>
      <c r="E10" s="37" t="s">
        <v>139</v>
      </c>
      <c r="F10" s="4"/>
      <c r="G10" s="21">
        <v>2023</v>
      </c>
      <c r="I10" s="41"/>
      <c r="J10" s="41"/>
    </row>
    <row r="11" spans="1:16" x14ac:dyDescent="0.2">
      <c r="I11" s="41"/>
      <c r="J11" s="41"/>
    </row>
    <row r="12" spans="1:16" x14ac:dyDescent="0.2">
      <c r="H12" s="24"/>
      <c r="I12" s="24"/>
      <c r="J12" s="24"/>
    </row>
    <row r="13" spans="1:16" s="47" customFormat="1" x14ac:dyDescent="0.2">
      <c r="C13" s="48" t="s">
        <v>6</v>
      </c>
      <c r="D13" s="48"/>
      <c r="E13" s="48" t="s">
        <v>17</v>
      </c>
      <c r="F13" s="48"/>
      <c r="G13" s="48"/>
      <c r="H13" s="49"/>
      <c r="I13" s="49"/>
      <c r="J13" s="49"/>
      <c r="K13" s="49"/>
      <c r="L13"/>
    </row>
    <row r="14" spans="1:16" s="1" customFormat="1" ht="12.75" customHeight="1" x14ac:dyDescent="0.2">
      <c r="C14" s="38" t="s">
        <v>87</v>
      </c>
      <c r="D14" s="38"/>
      <c r="E14" s="218" t="s">
        <v>18</v>
      </c>
      <c r="F14" s="218"/>
      <c r="G14" s="218"/>
      <c r="H14" s="218"/>
      <c r="I14" s="218"/>
      <c r="J14" s="218"/>
      <c r="K14" s="218"/>
      <c r="L14"/>
    </row>
    <row r="15" spans="1:16" s="1" customFormat="1" ht="12.75" customHeight="1" x14ac:dyDescent="0.2">
      <c r="C15" s="38" t="s">
        <v>86</v>
      </c>
      <c r="D15" s="38"/>
      <c r="E15" s="219" t="s">
        <v>735</v>
      </c>
      <c r="F15" s="219"/>
      <c r="G15" s="219"/>
      <c r="H15" s="219"/>
      <c r="I15" s="219"/>
      <c r="J15" s="219"/>
      <c r="K15" s="219"/>
      <c r="L15"/>
    </row>
    <row r="16" spans="1:16" s="1" customFormat="1" ht="12.75" customHeight="1" x14ac:dyDescent="0.2">
      <c r="C16"/>
      <c r="D16"/>
      <c r="E16"/>
      <c r="F16"/>
      <c r="G16"/>
      <c r="H16"/>
      <c r="I16"/>
      <c r="J16"/>
      <c r="K16"/>
      <c r="L16"/>
      <c r="M16"/>
    </row>
    <row r="17" spans="1:16" s="1" customFormat="1" ht="15.75" x14ac:dyDescent="0.25">
      <c r="E17" s="3"/>
      <c r="F17" s="3"/>
      <c r="L17" s="4"/>
    </row>
    <row r="18" spans="1:16" s="1" customFormat="1" ht="15" x14ac:dyDescent="0.2">
      <c r="A18" s="11" t="s">
        <v>19</v>
      </c>
      <c r="B18" s="11"/>
      <c r="C18" s="9"/>
      <c r="D18" s="9"/>
      <c r="E18" s="9"/>
      <c r="F18" s="9"/>
      <c r="G18" s="9"/>
      <c r="H18" s="9"/>
      <c r="I18" s="9"/>
      <c r="J18" s="9"/>
      <c r="K18" s="9"/>
      <c r="L18" s="9"/>
      <c r="M18" s="10"/>
      <c r="N18" s="10"/>
      <c r="O18" s="10"/>
      <c r="P18" s="10"/>
    </row>
    <row r="19" spans="1:16" s="1" customFormat="1" x14ac:dyDescent="0.2"/>
    <row r="20" spans="1:16" s="1" customFormat="1" x14ac:dyDescent="0.2">
      <c r="C20" s="1" t="s">
        <v>20</v>
      </c>
      <c r="G20" s="42">
        <f>EOMONTH(DATE(Assumptions!$G$10,INDEX(Data!$J$62:$J$63, MATCH(Assumptions!$E$10, Data!$I$62:$I$63,0)), 1),0)</f>
        <v>45291</v>
      </c>
      <c r="H20" s="43" t="s">
        <v>21</v>
      </c>
    </row>
    <row r="21" spans="1:16" s="1" customFormat="1" x14ac:dyDescent="0.2">
      <c r="C21" s="1" t="s">
        <v>22</v>
      </c>
      <c r="G21" s="92">
        <v>3.5000000000000003E-2</v>
      </c>
      <c r="H21" s="43" t="s">
        <v>23</v>
      </c>
      <c r="J21" s="43"/>
    </row>
    <row r="22" spans="1:16" s="1" customFormat="1" x14ac:dyDescent="0.2">
      <c r="C22" s="1" t="s">
        <v>24</v>
      </c>
      <c r="G22" s="93">
        <v>45291</v>
      </c>
      <c r="H22" s="43" t="s">
        <v>25</v>
      </c>
      <c r="J22" s="43"/>
    </row>
    <row r="23" spans="1:16" s="1" customFormat="1" x14ac:dyDescent="0.2">
      <c r="J23" s="43"/>
    </row>
    <row r="24" spans="1:16" s="1" customFormat="1" x14ac:dyDescent="0.2">
      <c r="C24" s="1" t="s">
        <v>26</v>
      </c>
      <c r="G24" s="33">
        <v>2025</v>
      </c>
      <c r="H24" s="43" t="s">
        <v>27</v>
      </c>
      <c r="J24" s="43"/>
    </row>
    <row r="25" spans="1:16" s="1" customFormat="1" x14ac:dyDescent="0.2"/>
    <row r="26" spans="1:16" x14ac:dyDescent="0.2">
      <c r="C26" s="4" t="s">
        <v>28</v>
      </c>
      <c r="G26" s="33">
        <v>20</v>
      </c>
      <c r="H26" s="43" t="s">
        <v>29</v>
      </c>
    </row>
    <row r="27" spans="1:16" s="1" customFormat="1" x14ac:dyDescent="0.2"/>
    <row r="28" spans="1:16" s="1" customFormat="1" x14ac:dyDescent="0.2">
      <c r="C28" s="1" t="s">
        <v>30</v>
      </c>
      <c r="G28" s="94">
        <v>46203</v>
      </c>
      <c r="H28" s="43" t="s">
        <v>31</v>
      </c>
      <c r="J28" s="43"/>
    </row>
    <row r="29" spans="1:16" s="1" customFormat="1" x14ac:dyDescent="0.2">
      <c r="C29" s="1" t="s">
        <v>32</v>
      </c>
      <c r="G29" s="93">
        <v>45657</v>
      </c>
      <c r="H29" s="43" t="s">
        <v>33</v>
      </c>
      <c r="J29" s="43"/>
    </row>
    <row r="30" spans="1:16" s="1" customFormat="1" ht="13.5" x14ac:dyDescent="0.25">
      <c r="C30" s="1" t="s">
        <v>34</v>
      </c>
      <c r="G30" s="93">
        <v>45291</v>
      </c>
      <c r="H30" s="43"/>
      <c r="J30" s="43"/>
    </row>
    <row r="35" spans="1:16" s="1" customFormat="1" ht="15" x14ac:dyDescent="0.2">
      <c r="A35" s="11" t="s">
        <v>0</v>
      </c>
      <c r="B35" s="11"/>
      <c r="C35" s="9"/>
      <c r="D35" s="9"/>
      <c r="E35" s="9"/>
      <c r="F35" s="9"/>
      <c r="G35" s="9"/>
      <c r="H35" s="9"/>
      <c r="I35" s="9"/>
      <c r="J35" s="9"/>
      <c r="K35" s="9"/>
      <c r="L35" s="10"/>
      <c r="M35" s="10"/>
      <c r="N35" s="10"/>
      <c r="O35" s="10"/>
      <c r="P35" s="10"/>
    </row>
    <row r="37" spans="1:16" x14ac:dyDescent="0.2">
      <c r="A37" s="1"/>
      <c r="B37" s="144" t="s">
        <v>710</v>
      </c>
      <c r="C37" s="1"/>
      <c r="D37" s="1"/>
      <c r="E37" s="44" t="s">
        <v>693</v>
      </c>
      <c r="F37" s="1"/>
      <c r="G37" s="91">
        <v>97.13</v>
      </c>
      <c r="H37" s="120"/>
      <c r="I37" s="86"/>
    </row>
    <row r="38" spans="1:16" x14ac:dyDescent="0.2">
      <c r="B38" s="1"/>
      <c r="E38" s="44"/>
      <c r="H38" s="44"/>
      <c r="I38" s="44"/>
    </row>
    <row r="40" spans="1:16" x14ac:dyDescent="0.2">
      <c r="A40" s="1"/>
      <c r="B40" s="1" t="s">
        <v>143</v>
      </c>
      <c r="C40" s="1"/>
      <c r="D40" s="1"/>
      <c r="F40" s="1"/>
      <c r="G40" s="87">
        <v>80</v>
      </c>
    </row>
    <row r="41" spans="1:16" x14ac:dyDescent="0.2">
      <c r="A41" s="1"/>
      <c r="B41" s="1"/>
      <c r="C41" s="1"/>
      <c r="D41" s="1"/>
      <c r="E41" s="1"/>
      <c r="F41" s="1"/>
      <c r="G41" s="1"/>
    </row>
    <row r="42" spans="1:16" x14ac:dyDescent="0.2">
      <c r="A42" s="1"/>
      <c r="B42" s="1"/>
      <c r="C42" s="1"/>
      <c r="D42" s="1"/>
      <c r="E42" s="1"/>
      <c r="F42" s="1"/>
      <c r="G42" s="1"/>
    </row>
    <row r="43" spans="1:16" s="1" customFormat="1" ht="15" x14ac:dyDescent="0.2">
      <c r="A43" s="11" t="s">
        <v>370</v>
      </c>
      <c r="B43" s="11"/>
      <c r="C43" s="9"/>
      <c r="D43" s="9"/>
      <c r="E43" s="9"/>
      <c r="F43" s="9"/>
      <c r="G43" s="9"/>
      <c r="H43" s="9"/>
      <c r="I43" s="9"/>
      <c r="J43" s="9"/>
      <c r="K43" s="9"/>
      <c r="L43" s="10"/>
      <c r="M43" s="10"/>
      <c r="N43" s="10"/>
      <c r="O43" s="10"/>
      <c r="P43" s="10"/>
    </row>
    <row r="44" spans="1:16" x14ac:dyDescent="0.2">
      <c r="A44" s="1"/>
      <c r="B44" s="1"/>
      <c r="C44" s="1"/>
      <c r="D44" s="1"/>
      <c r="E44" s="1"/>
      <c r="F44" s="1"/>
      <c r="G44" s="1"/>
    </row>
    <row r="45" spans="1:16" x14ac:dyDescent="0.2">
      <c r="A45" s="1"/>
      <c r="C45" s="1" t="s">
        <v>393</v>
      </c>
      <c r="D45" s="1"/>
      <c r="E45" s="1"/>
      <c r="F45" s="1"/>
      <c r="G45" s="57">
        <v>0.5</v>
      </c>
    </row>
    <row r="46" spans="1:16" x14ac:dyDescent="0.2">
      <c r="A46" s="1"/>
      <c r="C46" s="1" t="s">
        <v>369</v>
      </c>
      <c r="D46" s="1"/>
      <c r="E46" s="1"/>
      <c r="G46" s="111" t="s">
        <v>376</v>
      </c>
    </row>
    <row r="47" spans="1:16" x14ac:dyDescent="0.2">
      <c r="A47" s="1"/>
      <c r="B47" s="1"/>
      <c r="C47" s="1"/>
      <c r="D47" s="1"/>
      <c r="E47" s="1"/>
      <c r="F47" s="1"/>
      <c r="G47" s="1"/>
    </row>
    <row r="48" spans="1:16" x14ac:dyDescent="0.2">
      <c r="C48" s="79" t="s">
        <v>685</v>
      </c>
      <c r="G48" s="98">
        <v>2</v>
      </c>
      <c r="H48" s="44" t="s">
        <v>684</v>
      </c>
      <c r="I48" s="86" t="s">
        <v>394</v>
      </c>
    </row>
    <row r="50" spans="1:16" ht="15" x14ac:dyDescent="0.2">
      <c r="A50" s="11" t="s">
        <v>144</v>
      </c>
      <c r="B50" s="11"/>
      <c r="C50" s="9"/>
      <c r="D50" s="9"/>
      <c r="E50" s="9"/>
      <c r="F50" s="9"/>
      <c r="G50" s="9"/>
      <c r="H50" s="9"/>
      <c r="I50" s="9"/>
      <c r="J50" s="9"/>
      <c r="K50" s="9"/>
      <c r="L50" s="10"/>
      <c r="M50" s="10"/>
      <c r="N50" s="10"/>
      <c r="O50" s="10"/>
      <c r="P50" s="10"/>
    </row>
    <row r="53" spans="1:16" x14ac:dyDescent="0.2">
      <c r="B53" s="20" t="s">
        <v>35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5" spans="1:16" x14ac:dyDescent="0.2">
      <c r="C55" s="4" t="s">
        <v>36</v>
      </c>
      <c r="G55" s="64">
        <v>5400000</v>
      </c>
      <c r="H55" s="44">
        <v>45107</v>
      </c>
    </row>
    <row r="57" spans="1:16" x14ac:dyDescent="0.2">
      <c r="C57" s="4" t="s">
        <v>37</v>
      </c>
      <c r="G57" s="64">
        <v>0</v>
      </c>
      <c r="H57" s="44">
        <f>input_dollars</f>
        <v>45291</v>
      </c>
    </row>
    <row r="59" spans="1:16" x14ac:dyDescent="0.2">
      <c r="C59" s="7" t="str">
        <f>Data!A45</f>
        <v>Disproportionate factors applied to various bushfire and other risk valuations</v>
      </c>
    </row>
    <row r="60" spans="1:16" x14ac:dyDescent="0.2">
      <c r="C60" s="4" t="str">
        <f>Data!B47</f>
        <v>Harm to property from network</v>
      </c>
      <c r="G60" s="33">
        <f>Data!F47</f>
        <v>1</v>
      </c>
    </row>
    <row r="61" spans="1:16" x14ac:dyDescent="0.2">
      <c r="C61" s="4" t="str">
        <f>Data!B48</f>
        <v>Harm to property from bushfire</v>
      </c>
      <c r="G61" s="33">
        <f>Data!F48</f>
        <v>1</v>
      </c>
    </row>
    <row r="62" spans="1:16" x14ac:dyDescent="0.2">
      <c r="C62" s="4" t="str">
        <f>Data!B49</f>
        <v>Harm to environment</v>
      </c>
      <c r="G62" s="33">
        <f>Data!F49</f>
        <v>1</v>
      </c>
    </row>
    <row r="63" spans="1:16" x14ac:dyDescent="0.2">
      <c r="C63" s="4" t="str">
        <f>Data!B50</f>
        <v>Safety - Public trespass</v>
      </c>
      <c r="G63" s="33">
        <f>Data!F50</f>
        <v>1</v>
      </c>
    </row>
    <row r="64" spans="1:16" x14ac:dyDescent="0.2">
      <c r="C64" s="4" t="str">
        <f>Data!B51</f>
        <v>Safety - Single fatality or serious injury ^</v>
      </c>
      <c r="G64" s="33">
        <f>Data!F51</f>
        <v>3</v>
      </c>
    </row>
    <row r="65" spans="3:13" x14ac:dyDescent="0.2">
      <c r="C65" s="4" t="str">
        <f>Data!B52</f>
        <v>Safety from bushfire in HBRA</v>
      </c>
      <c r="G65" s="33">
        <f>Data!F52</f>
        <v>3</v>
      </c>
    </row>
    <row r="66" spans="3:13" x14ac:dyDescent="0.2">
      <c r="C66" s="4" t="str">
        <f>Data!B53</f>
        <v>Safety - Multiple fatality or serious injury ^</v>
      </c>
      <c r="G66" s="33">
        <f>Data!F53</f>
        <v>6</v>
      </c>
    </row>
    <row r="67" spans="3:13" x14ac:dyDescent="0.2">
      <c r="C67" s="4" t="str">
        <f>Data!B54</f>
        <v>Safety from bushfire (REFCL declared areas)</v>
      </c>
      <c r="G67" s="33">
        <f>Data!F54</f>
        <v>6</v>
      </c>
    </row>
    <row r="68" spans="3:13" x14ac:dyDescent="0.2">
      <c r="C68" s="4" t="str">
        <f>Data!B55</f>
        <v>Safety from bushfire (electric line construction areas)</v>
      </c>
      <c r="G68" s="33">
        <f>Data!F55</f>
        <v>10</v>
      </c>
    </row>
    <row r="69" spans="3:13" x14ac:dyDescent="0.2">
      <c r="E69"/>
      <c r="F69"/>
      <c r="G69"/>
      <c r="H69"/>
    </row>
    <row r="71" spans="3:13" x14ac:dyDescent="0.2">
      <c r="C71" s="54" t="s">
        <v>38</v>
      </c>
    </row>
    <row r="74" spans="3:13" x14ac:dyDescent="0.2">
      <c r="C74" s="34" t="s">
        <v>39</v>
      </c>
      <c r="D74" s="36"/>
      <c r="E74" s="36"/>
      <c r="F74" s="36"/>
      <c r="G74" s="67" t="s">
        <v>40</v>
      </c>
      <c r="H74" s="67" t="s">
        <v>41</v>
      </c>
      <c r="I74" s="67" t="s">
        <v>42</v>
      </c>
      <c r="J74" s="66" t="s">
        <v>43</v>
      </c>
      <c r="K74" s="67"/>
      <c r="L74" s="67"/>
      <c r="M74" s="67"/>
    </row>
    <row r="75" spans="3:13" x14ac:dyDescent="0.2">
      <c r="C75" s="4" t="s">
        <v>44</v>
      </c>
      <c r="G75" s="58">
        <f>G55*INDEX(hy_escalation, MATCH(input_dollars,hy_dates,0))/INDEX(hy_escalation, MATCH(H55,hy_dates,0))</f>
        <v>5607473.5197347086</v>
      </c>
      <c r="H75" s="71">
        <v>0</v>
      </c>
      <c r="I75" s="72">
        <v>0</v>
      </c>
      <c r="J75" s="212">
        <v>0</v>
      </c>
      <c r="K75" s="213"/>
      <c r="L75" s="213"/>
      <c r="M75" s="214"/>
    </row>
    <row r="76" spans="3:13" x14ac:dyDescent="0.2">
      <c r="C76" s="4" t="s">
        <v>45</v>
      </c>
      <c r="G76" s="58">
        <f>G57*INDEX(hy_escalation, MATCH(input_dollars,hy_dates,0))/INDEX(hy_escalation, MATCH(H57,hy_dates,0))</f>
        <v>0</v>
      </c>
      <c r="H76" s="70">
        <v>0</v>
      </c>
      <c r="I76" s="72">
        <v>0</v>
      </c>
      <c r="J76" s="215">
        <v>0</v>
      </c>
      <c r="K76" s="216"/>
      <c r="L76" s="216"/>
      <c r="M76" s="217"/>
    </row>
    <row r="77" spans="3:13" x14ac:dyDescent="0.2">
      <c r="I77" s="69"/>
      <c r="M77"/>
    </row>
    <row r="78" spans="3:13" x14ac:dyDescent="0.2">
      <c r="G78" s="73"/>
    </row>
    <row r="81" spans="1:16" x14ac:dyDescent="0.2">
      <c r="B81" s="20" t="s">
        <v>46</v>
      </c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3" spans="1:16" x14ac:dyDescent="0.2">
      <c r="C83" s="4" t="s">
        <v>47</v>
      </c>
      <c r="G83" s="68">
        <v>0.1</v>
      </c>
    </row>
    <row r="86" spans="1:16" x14ac:dyDescent="0.2">
      <c r="C86" s="4" t="s">
        <v>681</v>
      </c>
      <c r="E86" s="44" t="s">
        <v>687</v>
      </c>
      <c r="G86" s="112">
        <v>2.8156500000000002E-7</v>
      </c>
    </row>
    <row r="88" spans="1:16" x14ac:dyDescent="0.2">
      <c r="A88" s="1"/>
      <c r="B88" s="1"/>
      <c r="C88" s="1"/>
      <c r="D88" s="1"/>
      <c r="E88" s="1"/>
      <c r="F88" s="1"/>
      <c r="K88" s="1"/>
      <c r="L88" s="1"/>
      <c r="M88" s="1"/>
      <c r="N88" s="1"/>
      <c r="O88" s="1"/>
    </row>
    <row r="89" spans="1:16" ht="15" x14ac:dyDescent="0.2">
      <c r="A89" s="11" t="s">
        <v>48</v>
      </c>
      <c r="B89" s="11"/>
      <c r="C89" s="9"/>
      <c r="D89" s="9"/>
      <c r="E89" s="9"/>
      <c r="F89" s="9"/>
      <c r="G89" s="9"/>
      <c r="H89" s="9"/>
      <c r="I89" s="9"/>
      <c r="J89" s="9"/>
      <c r="K89" s="9"/>
      <c r="L89" s="10"/>
      <c r="M89" s="10"/>
      <c r="N89" s="10"/>
      <c r="O89" s="10"/>
      <c r="P89" s="10"/>
    </row>
    <row r="90" spans="1:16" x14ac:dyDescent="0.2">
      <c r="A90" s="1"/>
      <c r="B90" s="1"/>
      <c r="C90" s="1"/>
      <c r="D90" s="1"/>
      <c r="F90" s="1"/>
      <c r="H90" s="1"/>
      <c r="L90" s="1"/>
      <c r="N90" s="1"/>
      <c r="O90" s="1"/>
    </row>
    <row r="91" spans="1:16" x14ac:dyDescent="0.2">
      <c r="A91" s="1"/>
      <c r="B91" s="20" t="s">
        <v>49</v>
      </c>
      <c r="C91" s="20"/>
      <c r="D91" s="20"/>
      <c r="E91" s="20"/>
      <c r="F91" s="20"/>
      <c r="G91" s="20"/>
      <c r="H91" s="34"/>
      <c r="I91" s="34"/>
      <c r="J91" s="34"/>
      <c r="K91" s="45" t="s">
        <v>50</v>
      </c>
      <c r="L91" s="45" t="s">
        <v>51</v>
      </c>
      <c r="M91" s="45" t="s">
        <v>52</v>
      </c>
      <c r="N91" s="45" t="s">
        <v>53</v>
      </c>
      <c r="O91" s="45" t="s">
        <v>54</v>
      </c>
      <c r="P91" s="45" t="s">
        <v>55</v>
      </c>
    </row>
    <row r="92" spans="1:16" ht="13.5" x14ac:dyDescent="0.25">
      <c r="A92" s="1"/>
      <c r="B92" s="1"/>
      <c r="C92" s="1" t="s">
        <v>56</v>
      </c>
      <c r="D92" s="1"/>
      <c r="F92" s="1"/>
      <c r="G92" s="43"/>
      <c r="H92" s="44">
        <f>G30</f>
        <v>45291</v>
      </c>
      <c r="I92" s="46" t="s">
        <v>57</v>
      </c>
      <c r="J92" s="46"/>
      <c r="K92" s="95">
        <v>2.4730486797759084E-2</v>
      </c>
      <c r="L92" s="95">
        <v>2.2340740091772258E-2</v>
      </c>
      <c r="M92" s="95">
        <v>2.0196329122153123E-2</v>
      </c>
      <c r="N92" s="95">
        <v>1.806294207659629E-2</v>
      </c>
      <c r="O92" s="95">
        <v>1.5913397615084226E-2</v>
      </c>
      <c r="P92" s="95">
        <v>1.3715069432539001E-2</v>
      </c>
    </row>
    <row r="93" spans="1:16" x14ac:dyDescent="0.2">
      <c r="A93" s="1"/>
      <c r="B93" s="1"/>
      <c r="C93" s="1"/>
      <c r="D93" s="1"/>
      <c r="E93" s="1"/>
      <c r="F93" s="1"/>
      <c r="G93" s="1"/>
      <c r="K93" s="1"/>
      <c r="L93" s="1"/>
      <c r="M93" s="1"/>
      <c r="N93" s="1"/>
      <c r="O93" s="1"/>
    </row>
    <row r="94" spans="1:16" x14ac:dyDescent="0.2">
      <c r="A94" s="1"/>
      <c r="B94" s="1"/>
      <c r="C94" s="1"/>
      <c r="D94" s="1"/>
      <c r="E94" s="1"/>
      <c r="F94" s="1"/>
      <c r="K94" s="1"/>
      <c r="L94" s="1"/>
      <c r="M94" s="1"/>
      <c r="N94" s="1"/>
      <c r="O94" s="1"/>
    </row>
    <row r="95" spans="1:16" x14ac:dyDescent="0.2">
      <c r="A95" s="1"/>
      <c r="B95" s="20" t="s">
        <v>58</v>
      </c>
      <c r="C95" s="20"/>
      <c r="D95" s="20"/>
      <c r="E95" s="20"/>
      <c r="F95" s="20"/>
      <c r="G95" s="45" t="s">
        <v>40</v>
      </c>
      <c r="H95" s="20"/>
      <c r="I95" s="20"/>
      <c r="J95" s="2"/>
      <c r="K95" s="1"/>
      <c r="L95" s="1"/>
    </row>
    <row r="96" spans="1:16" x14ac:dyDescent="0.2">
      <c r="A96" s="1"/>
      <c r="B96" s="1"/>
      <c r="C96" s="1" t="s">
        <v>67</v>
      </c>
      <c r="D96" s="1"/>
      <c r="E96"/>
      <c r="F96" s="1"/>
      <c r="G96" s="90">
        <v>151432.81740793545</v>
      </c>
      <c r="H96" s="44">
        <f t="shared" ref="H96:H102" si="0">custval_date</f>
        <v>45657</v>
      </c>
      <c r="I96" s="46" t="s">
        <v>59</v>
      </c>
      <c r="J96" s="46"/>
      <c r="K96" s="1"/>
      <c r="P96" s="1"/>
    </row>
    <row r="97" spans="1:16" x14ac:dyDescent="0.2">
      <c r="A97" s="1"/>
      <c r="B97" s="1"/>
      <c r="C97" s="1" t="s">
        <v>69</v>
      </c>
      <c r="D97" s="1"/>
      <c r="E97"/>
      <c r="G97" s="90">
        <v>88.357719508603083</v>
      </c>
      <c r="H97" s="44">
        <f t="shared" si="0"/>
        <v>45657</v>
      </c>
      <c r="I97" s="46" t="s">
        <v>59</v>
      </c>
      <c r="J97" s="46"/>
      <c r="P97" s="1"/>
    </row>
    <row r="98" spans="1:16" x14ac:dyDescent="0.2">
      <c r="A98" s="1"/>
      <c r="B98" s="1"/>
      <c r="C98" s="1" t="s">
        <v>70</v>
      </c>
      <c r="D98" s="1"/>
      <c r="E98"/>
      <c r="G98" s="91">
        <v>0</v>
      </c>
      <c r="H98" s="44">
        <f t="shared" si="0"/>
        <v>45657</v>
      </c>
      <c r="I98" s="46" t="s">
        <v>60</v>
      </c>
      <c r="J98" s="46"/>
      <c r="P98" s="1"/>
    </row>
    <row r="99" spans="1:16" x14ac:dyDescent="0.2">
      <c r="A99" s="1"/>
      <c r="B99" s="1"/>
      <c r="C99" s="1" t="s">
        <v>107</v>
      </c>
      <c r="D99" s="1"/>
      <c r="E99"/>
      <c r="G99" s="91">
        <v>0.35181336539087127</v>
      </c>
      <c r="H99" s="44">
        <f t="shared" si="0"/>
        <v>45657</v>
      </c>
      <c r="I99" s="46" t="s">
        <v>61</v>
      </c>
      <c r="J99" s="46"/>
      <c r="P99" s="1"/>
    </row>
    <row r="100" spans="1:16" x14ac:dyDescent="0.2">
      <c r="A100" s="1"/>
      <c r="B100" s="1"/>
      <c r="C100" s="1" t="s">
        <v>109</v>
      </c>
      <c r="D100" s="1"/>
      <c r="E100"/>
      <c r="G100" s="91">
        <v>0.35181336539087127</v>
      </c>
      <c r="H100" s="44">
        <f t="shared" si="0"/>
        <v>45657</v>
      </c>
      <c r="I100" s="46" t="s">
        <v>61</v>
      </c>
      <c r="J100" s="46"/>
      <c r="P100" s="1"/>
    </row>
    <row r="101" spans="1:16" x14ac:dyDescent="0.2">
      <c r="A101" s="1"/>
      <c r="B101" s="1"/>
      <c r="C101" s="1" t="s">
        <v>71</v>
      </c>
      <c r="D101" s="1"/>
      <c r="E101"/>
      <c r="G101" s="91">
        <v>0</v>
      </c>
      <c r="H101" s="44">
        <f t="shared" si="0"/>
        <v>45657</v>
      </c>
      <c r="I101" s="46" t="s">
        <v>60</v>
      </c>
      <c r="J101" s="46"/>
      <c r="P101" s="1"/>
    </row>
    <row r="102" spans="1:16" x14ac:dyDescent="0.2">
      <c r="A102" s="1"/>
      <c r="B102" s="1"/>
      <c r="C102" s="1" t="s">
        <v>72</v>
      </c>
      <c r="D102" s="1"/>
      <c r="E102"/>
      <c r="G102" s="91">
        <v>0</v>
      </c>
      <c r="H102" s="44">
        <f t="shared" si="0"/>
        <v>45657</v>
      </c>
      <c r="I102" s="46" t="s">
        <v>60</v>
      </c>
      <c r="J102" s="46"/>
      <c r="P102" s="1"/>
    </row>
    <row r="103" spans="1:16" x14ac:dyDescent="0.2">
      <c r="A103" s="1"/>
      <c r="B103" s="1"/>
      <c r="C103" s="1"/>
      <c r="D103" s="1"/>
      <c r="E103"/>
      <c r="L103" s="1"/>
      <c r="N103" s="1"/>
      <c r="O103" s="1"/>
      <c r="P103" s="1"/>
    </row>
    <row r="104" spans="1:16" x14ac:dyDescent="0.2">
      <c r="A104" s="1"/>
      <c r="B104" s="1"/>
      <c r="C104" s="1"/>
      <c r="D104" s="1"/>
      <c r="E104"/>
      <c r="F104" s="1"/>
      <c r="L104" s="1"/>
      <c r="N104" s="1"/>
      <c r="O104" s="1"/>
    </row>
    <row r="108" spans="1:16" x14ac:dyDescent="0.2">
      <c r="A108" s="1"/>
      <c r="B108" s="1"/>
      <c r="C108" s="1"/>
      <c r="D108" s="1"/>
      <c r="E108" s="1"/>
      <c r="F108" s="1"/>
      <c r="G108" s="1"/>
      <c r="K108" s="1"/>
      <c r="L108" s="1"/>
      <c r="M108" s="1"/>
      <c r="N108" s="1"/>
      <c r="O108" s="1"/>
    </row>
    <row r="111" spans="1:16" ht="15" x14ac:dyDescent="0.2">
      <c r="A111" s="11" t="s">
        <v>700</v>
      </c>
      <c r="B111" s="11"/>
      <c r="C111" s="9"/>
      <c r="D111" s="9"/>
      <c r="E111" s="9"/>
      <c r="F111" s="9"/>
      <c r="G111" s="9"/>
      <c r="H111" s="9"/>
      <c r="I111" s="9"/>
      <c r="J111" s="9"/>
      <c r="K111" s="9"/>
      <c r="L111" s="10"/>
      <c r="M111" s="10"/>
      <c r="N111" s="10"/>
      <c r="O111" s="10"/>
      <c r="P111" s="10"/>
    </row>
    <row r="112" spans="1:16" x14ac:dyDescent="0.2">
      <c r="A112" s="1"/>
      <c r="B112" s="1"/>
      <c r="C112" s="1"/>
      <c r="D112" s="1"/>
      <c r="E112" s="1"/>
      <c r="F112" s="1"/>
      <c r="G112" s="1"/>
      <c r="K112" s="1"/>
      <c r="L112" s="1"/>
      <c r="M112" s="1"/>
      <c r="N112" s="1"/>
      <c r="O112" s="1"/>
    </row>
    <row r="113" spans="1:16" x14ac:dyDescent="0.2">
      <c r="A113" s="1"/>
      <c r="B113" s="1"/>
      <c r="C113" s="1"/>
      <c r="D113" s="1"/>
      <c r="E113" s="1"/>
      <c r="F113" s="1"/>
      <c r="G113" s="1"/>
      <c r="K113" s="1"/>
      <c r="L113" s="1"/>
      <c r="M113" s="1"/>
      <c r="N113" s="1"/>
      <c r="O113" s="1"/>
    </row>
    <row r="114" spans="1:16" x14ac:dyDescent="0.2">
      <c r="A114" s="1"/>
      <c r="B114" s="1"/>
      <c r="C114" s="1"/>
      <c r="D114" s="1"/>
      <c r="E114" s="1"/>
      <c r="F114" s="1"/>
      <c r="G114" s="1"/>
      <c r="K114" s="1"/>
      <c r="L114" s="1"/>
      <c r="M114" s="1"/>
      <c r="N114" s="1"/>
      <c r="O114" s="1"/>
    </row>
    <row r="115" spans="1:16" x14ac:dyDescent="0.2">
      <c r="A115" s="1"/>
      <c r="B115" s="121"/>
      <c r="C115" s="121"/>
      <c r="D115" s="36"/>
      <c r="E115" s="122"/>
      <c r="F115" s="121"/>
      <c r="G115" s="121" t="s">
        <v>63</v>
      </c>
      <c r="H115" s="121" t="s">
        <v>701</v>
      </c>
      <c r="I115"/>
      <c r="J115"/>
      <c r="K115"/>
      <c r="L115"/>
      <c r="M115"/>
      <c r="N115"/>
      <c r="O115"/>
      <c r="P115"/>
    </row>
    <row r="116" spans="1:16" x14ac:dyDescent="0.2">
      <c r="B116" s="4">
        <v>1</v>
      </c>
      <c r="C116" s="4" t="s">
        <v>702</v>
      </c>
      <c r="E116" s="123"/>
      <c r="G116" s="124">
        <v>0.1</v>
      </c>
      <c r="H116" s="124">
        <v>0</v>
      </c>
      <c r="I116" s="125"/>
      <c r="J116"/>
      <c r="K116"/>
      <c r="L116"/>
      <c r="M116"/>
      <c r="N116"/>
      <c r="O116"/>
      <c r="P116"/>
    </row>
    <row r="117" spans="1:16" x14ac:dyDescent="0.2">
      <c r="B117" s="4">
        <v>2</v>
      </c>
      <c r="C117" s="4" t="s">
        <v>703</v>
      </c>
      <c r="E117" s="123"/>
      <c r="G117" s="124">
        <v>-0.1</v>
      </c>
      <c r="H117" s="124">
        <v>0</v>
      </c>
      <c r="I117" s="125"/>
      <c r="J117"/>
      <c r="K117"/>
      <c r="L117"/>
      <c r="M117"/>
      <c r="N117"/>
      <c r="O117"/>
      <c r="P117"/>
    </row>
    <row r="118" spans="1:16" x14ac:dyDescent="0.2">
      <c r="B118" s="4">
        <v>3</v>
      </c>
      <c r="C118" s="4" t="s">
        <v>704</v>
      </c>
      <c r="E118" s="123"/>
      <c r="G118" s="126">
        <v>0</v>
      </c>
      <c r="H118" s="124">
        <v>0.1</v>
      </c>
      <c r="I118" s="125"/>
      <c r="J118"/>
      <c r="K118"/>
      <c r="L118"/>
      <c r="M118"/>
      <c r="N118"/>
      <c r="O118"/>
      <c r="P118"/>
    </row>
    <row r="119" spans="1:16" x14ac:dyDescent="0.2">
      <c r="B119" s="4">
        <v>4</v>
      </c>
      <c r="C119" s="4" t="s">
        <v>705</v>
      </c>
      <c r="E119" s="123"/>
      <c r="G119" s="126">
        <v>0</v>
      </c>
      <c r="H119" s="124">
        <v>-0.1</v>
      </c>
      <c r="I119" s="125"/>
      <c r="J119"/>
      <c r="K119"/>
      <c r="L119"/>
      <c r="M119"/>
      <c r="N119"/>
      <c r="O119"/>
      <c r="P119"/>
    </row>
    <row r="120" spans="1:16" x14ac:dyDescent="0.2">
      <c r="B120" s="4">
        <v>5</v>
      </c>
      <c r="C120" s="4" t="s">
        <v>706</v>
      </c>
      <c r="E120" s="123"/>
      <c r="G120" s="124">
        <v>0.1</v>
      </c>
      <c r="H120" s="124">
        <v>-0.1</v>
      </c>
      <c r="I120" s="125"/>
      <c r="J120"/>
      <c r="K120"/>
      <c r="L120"/>
      <c r="M120"/>
      <c r="N120"/>
      <c r="O120"/>
      <c r="P120"/>
    </row>
    <row r="121" spans="1:16" x14ac:dyDescent="0.2">
      <c r="E121" s="123"/>
      <c r="H121"/>
      <c r="I121"/>
      <c r="J121"/>
      <c r="K121"/>
      <c r="L121"/>
      <c r="M121"/>
      <c r="N121"/>
      <c r="O121"/>
      <c r="P121"/>
    </row>
    <row r="122" spans="1:16" x14ac:dyDescent="0.2">
      <c r="E122" s="127"/>
      <c r="H122"/>
      <c r="I122"/>
      <c r="J122"/>
      <c r="K122"/>
      <c r="L122"/>
      <c r="M122"/>
      <c r="N122"/>
      <c r="O122"/>
      <c r="P122"/>
    </row>
  </sheetData>
  <mergeCells count="5">
    <mergeCell ref="J75:M75"/>
    <mergeCell ref="J76:M76"/>
    <mergeCell ref="E14:K14"/>
    <mergeCell ref="E15:K15"/>
    <mergeCell ref="E8:I8"/>
  </mergeCells>
  <pageMargins left="0.7" right="0.7" top="0.75" bottom="0.75" header="0.3" footer="0.3"/>
  <pageSetup paperSize="9" orientation="portrait" horizontalDpi="90" verticalDpi="9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" id="{F3F10DC4-43C8-4325-9D02-19BA52A23CAF}">
            <xm:f>E6=Data!#REF!</xm:f>
            <x14:dxf>
              <font>
                <color rgb="FFFF0000"/>
              </font>
            </x14:dxf>
          </x14:cfRule>
          <xm:sqref>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FB77F821-7C4E-4D40-87BE-74B4C1E5BB39}">
          <x14:formula1>
            <xm:f>Data!$Q$62:$Q$66</xm:f>
          </x14:formula1>
          <xm:sqref>G10</xm:sqref>
        </x14:dataValidation>
        <x14:dataValidation type="list" allowBlank="1" showInputMessage="1" showErrorMessage="1" xr:uid="{093A524C-E45A-4CD6-9037-0C9A8CB9BEDE}">
          <x14:formula1>
            <xm:f>Data!$I$62:$I$63</xm:f>
          </x14:formula1>
          <xm:sqref>E10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CD833-96BF-4A61-9680-3E4ACB39E3C4}">
  <sheetPr codeName="Sheet3">
    <tabColor rgb="FFFFFFCC"/>
  </sheetPr>
  <dimension ref="A1:AA500"/>
  <sheetViews>
    <sheetView showGridLines="0" zoomScale="85" zoomScaleNormal="85" workbookViewId="0">
      <pane xSplit="2" ySplit="8" topLeftCell="C9" activePane="bottomRight" state="frozen"/>
      <selection pane="topRight" activeCell="D1" sqref="D1"/>
      <selection pane="bottomLeft" activeCell="A9" sqref="A9"/>
      <selection pane="bottomRight" activeCell="C9" sqref="C9"/>
    </sheetView>
  </sheetViews>
  <sheetFormatPr defaultColWidth="8" defaultRowHeight="12.75" x14ac:dyDescent="0.2"/>
  <cols>
    <col min="1" max="1" width="4.875" style="1" customWidth="1"/>
    <col min="2" max="2" width="8.875" style="1" customWidth="1"/>
    <col min="3" max="3" width="3" style="1" customWidth="1"/>
    <col min="4" max="4" width="9.875" style="78" customWidth="1"/>
    <col min="5" max="7" width="9.875" style="1" customWidth="1"/>
    <col min="8" max="12" width="9.875" style="5" customWidth="1"/>
    <col min="13" max="16384" width="8" style="1"/>
  </cols>
  <sheetData>
    <row r="1" spans="1:27" customFormat="1" ht="18.75" x14ac:dyDescent="0.3">
      <c r="A1" s="154" t="str">
        <f>bus</f>
        <v>Powercor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88"/>
      <c r="Y1" s="88"/>
      <c r="Z1" s="88"/>
      <c r="AA1" s="88"/>
    </row>
    <row r="2" spans="1:27" customFormat="1" ht="15.75" x14ac:dyDescent="0.25">
      <c r="A2" s="165" t="str">
        <f>proj</f>
        <v xml:space="preserve">Risk-based replacement of deteriorated and aged 66kV radial lines 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88"/>
      <c r="Y2" s="88"/>
      <c r="Z2" s="88"/>
      <c r="AA2" s="88"/>
    </row>
    <row r="3" spans="1:27" customForma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75"/>
      <c r="L3" s="75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</row>
    <row r="4" spans="1:27" customFormat="1" x14ac:dyDescent="0.2">
      <c r="A4" s="1"/>
      <c r="B4" s="2"/>
      <c r="C4" s="2"/>
      <c r="D4" s="1"/>
      <c r="E4" s="1"/>
      <c r="F4" s="1"/>
      <c r="G4" s="1"/>
      <c r="H4" s="1"/>
      <c r="I4" s="1"/>
      <c r="J4" s="1"/>
      <c r="K4" s="75"/>
      <c r="L4" s="75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</row>
    <row r="5" spans="1:27" customForma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75"/>
      <c r="L5" s="75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</row>
    <row r="6" spans="1:27" customForma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75"/>
      <c r="L6" s="75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</row>
    <row r="7" spans="1:27" customFormat="1" ht="15" x14ac:dyDescent="0.2">
      <c r="A7" s="1"/>
      <c r="B7" s="210" t="s">
        <v>155</v>
      </c>
      <c r="C7" s="1"/>
      <c r="D7" s="118" t="s">
        <v>371</v>
      </c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</row>
    <row r="8" spans="1:27" customFormat="1" ht="18" customHeight="1" x14ac:dyDescent="0.2">
      <c r="A8" s="1"/>
      <c r="B8" s="210"/>
      <c r="C8" s="1"/>
      <c r="D8" s="119" t="s">
        <v>50</v>
      </c>
      <c r="E8" s="119" t="s">
        <v>51</v>
      </c>
      <c r="F8" s="119" t="s">
        <v>52</v>
      </c>
      <c r="G8" s="119" t="s">
        <v>53</v>
      </c>
      <c r="H8" s="119" t="s">
        <v>54</v>
      </c>
      <c r="I8" s="119" t="s">
        <v>55</v>
      </c>
      <c r="J8" s="119" t="s">
        <v>374</v>
      </c>
      <c r="K8" s="119" t="s">
        <v>375</v>
      </c>
      <c r="L8" s="119" t="s">
        <v>376</v>
      </c>
      <c r="M8" s="119" t="s">
        <v>377</v>
      </c>
      <c r="N8" s="119" t="s">
        <v>378</v>
      </c>
      <c r="O8" s="119" t="s">
        <v>379</v>
      </c>
      <c r="P8" s="119" t="s">
        <v>380</v>
      </c>
      <c r="Q8" s="119" t="s">
        <v>381</v>
      </c>
      <c r="R8" s="119" t="s">
        <v>382</v>
      </c>
      <c r="S8" s="119" t="s">
        <v>383</v>
      </c>
      <c r="T8" s="119" t="s">
        <v>384</v>
      </c>
      <c r="U8" s="119" t="s">
        <v>385</v>
      </c>
      <c r="V8" s="119" t="s">
        <v>386</v>
      </c>
      <c r="W8" s="119" t="s">
        <v>387</v>
      </c>
    </row>
    <row r="9" spans="1:27" customFormat="1" x14ac:dyDescent="0.2">
      <c r="A9" s="1"/>
      <c r="B9" s="116" t="s">
        <v>157</v>
      </c>
      <c r="C9" s="1"/>
      <c r="D9" s="89">
        <v>0.16199999999999998</v>
      </c>
      <c r="E9" s="89">
        <v>0.16199999999999998</v>
      </c>
      <c r="F9" s="89">
        <v>0.16199999999999998</v>
      </c>
      <c r="G9" s="89">
        <v>0.16199999999999998</v>
      </c>
      <c r="H9" s="89">
        <v>0.16199999999999998</v>
      </c>
      <c r="I9" s="89">
        <v>0.16199999999999998</v>
      </c>
      <c r="J9" s="89">
        <v>0.16199999999999998</v>
      </c>
      <c r="K9" s="89">
        <v>0.16199999999999998</v>
      </c>
      <c r="L9" s="89">
        <v>0.16899999999999998</v>
      </c>
      <c r="M9" s="115">
        <f t="shared" ref="M9:M72" si="0">L9</f>
        <v>0.16899999999999998</v>
      </c>
      <c r="N9" s="115">
        <f t="shared" ref="N9:W9" si="1">M9</f>
        <v>0.16899999999999998</v>
      </c>
      <c r="O9" s="115">
        <f t="shared" si="1"/>
        <v>0.16899999999999998</v>
      </c>
      <c r="P9" s="115">
        <f t="shared" si="1"/>
        <v>0.16899999999999998</v>
      </c>
      <c r="Q9" s="115">
        <f t="shared" si="1"/>
        <v>0.16899999999999998</v>
      </c>
      <c r="R9" s="115">
        <f t="shared" si="1"/>
        <v>0.16899999999999998</v>
      </c>
      <c r="S9" s="115">
        <f t="shared" si="1"/>
        <v>0.16899999999999998</v>
      </c>
      <c r="T9" s="115">
        <f t="shared" si="1"/>
        <v>0.16899999999999998</v>
      </c>
      <c r="U9" s="115">
        <f t="shared" si="1"/>
        <v>0.16899999999999998</v>
      </c>
      <c r="V9" s="115">
        <f t="shared" si="1"/>
        <v>0.16899999999999998</v>
      </c>
      <c r="W9" s="115">
        <f t="shared" si="1"/>
        <v>0.16899999999999998</v>
      </c>
    </row>
    <row r="10" spans="1:27" customFormat="1" x14ac:dyDescent="0.2">
      <c r="A10" s="1"/>
      <c r="B10" s="116" t="s">
        <v>158</v>
      </c>
      <c r="C10" s="1"/>
      <c r="D10" s="89">
        <v>6.0749999999999993</v>
      </c>
      <c r="E10" s="89">
        <v>6.1639999999999997</v>
      </c>
      <c r="F10" s="89">
        <v>6.2989999999999995</v>
      </c>
      <c r="G10" s="89">
        <v>6.4239999999999995</v>
      </c>
      <c r="H10" s="89">
        <v>6.4630000000000001</v>
      </c>
      <c r="I10" s="89">
        <v>6.516</v>
      </c>
      <c r="J10" s="89">
        <v>6.6509999999999998</v>
      </c>
      <c r="K10" s="89">
        <v>6.8289999999999997</v>
      </c>
      <c r="L10" s="89">
        <v>6.8769999999999989</v>
      </c>
      <c r="M10" s="115">
        <f t="shared" si="0"/>
        <v>6.8769999999999989</v>
      </c>
      <c r="N10" s="115">
        <f t="shared" ref="N10:W10" si="2">M10</f>
        <v>6.8769999999999989</v>
      </c>
      <c r="O10" s="115">
        <f t="shared" si="2"/>
        <v>6.8769999999999989</v>
      </c>
      <c r="P10" s="115">
        <f t="shared" si="2"/>
        <v>6.8769999999999989</v>
      </c>
      <c r="Q10" s="115">
        <f t="shared" si="2"/>
        <v>6.8769999999999989</v>
      </c>
      <c r="R10" s="115">
        <f t="shared" si="2"/>
        <v>6.8769999999999989</v>
      </c>
      <c r="S10" s="115">
        <f t="shared" si="2"/>
        <v>6.8769999999999989</v>
      </c>
      <c r="T10" s="115">
        <f t="shared" si="2"/>
        <v>6.8769999999999989</v>
      </c>
      <c r="U10" s="115">
        <f t="shared" si="2"/>
        <v>6.8769999999999989</v>
      </c>
      <c r="V10" s="115">
        <f t="shared" si="2"/>
        <v>6.8769999999999989</v>
      </c>
      <c r="W10" s="115">
        <f t="shared" si="2"/>
        <v>6.8769999999999989</v>
      </c>
    </row>
    <row r="11" spans="1:27" customFormat="1" x14ac:dyDescent="0.2">
      <c r="A11" s="1"/>
      <c r="B11" s="116" t="s">
        <v>159</v>
      </c>
      <c r="D11" s="89">
        <v>1.9220000000000002</v>
      </c>
      <c r="E11" s="89">
        <v>1.9319999999999999</v>
      </c>
      <c r="F11" s="89">
        <v>1.9449999999999998</v>
      </c>
      <c r="G11" s="89">
        <v>1.9620000000000002</v>
      </c>
      <c r="H11" s="89">
        <v>1.9649999999999999</v>
      </c>
      <c r="I11" s="89">
        <v>1.9750000000000001</v>
      </c>
      <c r="J11" s="89">
        <v>1.9950000000000001</v>
      </c>
      <c r="K11" s="89">
        <v>2.008</v>
      </c>
      <c r="L11" s="89">
        <v>2.0249999999999999</v>
      </c>
      <c r="M11" s="115">
        <f t="shared" si="0"/>
        <v>2.0249999999999999</v>
      </c>
      <c r="N11" s="115">
        <f t="shared" ref="N11:W11" si="3">M11</f>
        <v>2.0249999999999999</v>
      </c>
      <c r="O11" s="115">
        <f t="shared" si="3"/>
        <v>2.0249999999999999</v>
      </c>
      <c r="P11" s="115">
        <f t="shared" si="3"/>
        <v>2.0249999999999999</v>
      </c>
      <c r="Q11" s="115">
        <f t="shared" si="3"/>
        <v>2.0249999999999999</v>
      </c>
      <c r="R11" s="115">
        <f t="shared" si="3"/>
        <v>2.0249999999999999</v>
      </c>
      <c r="S11" s="115">
        <f t="shared" si="3"/>
        <v>2.0249999999999999</v>
      </c>
      <c r="T11" s="115">
        <f t="shared" si="3"/>
        <v>2.0249999999999999</v>
      </c>
      <c r="U11" s="115">
        <f t="shared" si="3"/>
        <v>2.0249999999999999</v>
      </c>
      <c r="V11" s="115">
        <f t="shared" si="3"/>
        <v>2.0249999999999999</v>
      </c>
      <c r="W11" s="115">
        <f t="shared" si="3"/>
        <v>2.0249999999999999</v>
      </c>
    </row>
    <row r="12" spans="1:27" customFormat="1" x14ac:dyDescent="0.2">
      <c r="A12" s="1"/>
      <c r="B12" s="116" t="s">
        <v>160</v>
      </c>
      <c r="D12" s="89">
        <v>2.8519999999999994</v>
      </c>
      <c r="E12" s="89">
        <v>2.8649999999999998</v>
      </c>
      <c r="F12" s="89">
        <v>2.8949999999999996</v>
      </c>
      <c r="G12" s="89">
        <v>2.9179999999999997</v>
      </c>
      <c r="H12" s="89">
        <v>2.9279999999999999</v>
      </c>
      <c r="I12" s="89">
        <v>2.9379999999999997</v>
      </c>
      <c r="J12" s="89">
        <v>2.9779999999999998</v>
      </c>
      <c r="K12" s="89">
        <v>3.0209999999999999</v>
      </c>
      <c r="L12" s="89">
        <v>3.0309999999999997</v>
      </c>
      <c r="M12" s="115">
        <f t="shared" si="0"/>
        <v>3.0309999999999997</v>
      </c>
      <c r="N12" s="115">
        <f t="shared" ref="N12:W12" si="4">M12</f>
        <v>3.0309999999999997</v>
      </c>
      <c r="O12" s="115">
        <f t="shared" si="4"/>
        <v>3.0309999999999997</v>
      </c>
      <c r="P12" s="115">
        <f t="shared" si="4"/>
        <v>3.0309999999999997</v>
      </c>
      <c r="Q12" s="115">
        <f t="shared" si="4"/>
        <v>3.0309999999999997</v>
      </c>
      <c r="R12" s="115">
        <f t="shared" si="4"/>
        <v>3.0309999999999997</v>
      </c>
      <c r="S12" s="115">
        <f t="shared" si="4"/>
        <v>3.0309999999999997</v>
      </c>
      <c r="T12" s="115">
        <f t="shared" si="4"/>
        <v>3.0309999999999997</v>
      </c>
      <c r="U12" s="115">
        <f t="shared" si="4"/>
        <v>3.0309999999999997</v>
      </c>
      <c r="V12" s="115">
        <f t="shared" si="4"/>
        <v>3.0309999999999997</v>
      </c>
      <c r="W12" s="115">
        <f t="shared" si="4"/>
        <v>3.0309999999999997</v>
      </c>
    </row>
    <row r="13" spans="1:27" customFormat="1" x14ac:dyDescent="0.2">
      <c r="A13" s="1"/>
      <c r="B13" s="116" t="s">
        <v>161</v>
      </c>
      <c r="D13" s="89">
        <v>4.3819999999999997</v>
      </c>
      <c r="E13" s="89">
        <v>4.4749999999999996</v>
      </c>
      <c r="F13" s="89">
        <v>4.5749999999999993</v>
      </c>
      <c r="G13" s="89">
        <v>4.6679999999999993</v>
      </c>
      <c r="H13" s="89">
        <v>4.7279999999999998</v>
      </c>
      <c r="I13" s="89">
        <v>4.7940000000000005</v>
      </c>
      <c r="J13" s="89">
        <v>4.8929999999999998</v>
      </c>
      <c r="K13" s="89">
        <v>5.0060000000000002</v>
      </c>
      <c r="L13" s="89">
        <v>5.0720000000000001</v>
      </c>
      <c r="M13" s="115">
        <f t="shared" si="0"/>
        <v>5.0720000000000001</v>
      </c>
      <c r="N13" s="115">
        <f t="shared" ref="N13:W13" si="5">M13</f>
        <v>5.0720000000000001</v>
      </c>
      <c r="O13" s="115">
        <f t="shared" si="5"/>
        <v>5.0720000000000001</v>
      </c>
      <c r="P13" s="115">
        <f t="shared" si="5"/>
        <v>5.0720000000000001</v>
      </c>
      <c r="Q13" s="115">
        <f t="shared" si="5"/>
        <v>5.0720000000000001</v>
      </c>
      <c r="R13" s="115">
        <f t="shared" si="5"/>
        <v>5.0720000000000001</v>
      </c>
      <c r="S13" s="115">
        <f t="shared" si="5"/>
        <v>5.0720000000000001</v>
      </c>
      <c r="T13" s="115">
        <f t="shared" si="5"/>
        <v>5.0720000000000001</v>
      </c>
      <c r="U13" s="115">
        <f t="shared" si="5"/>
        <v>5.0720000000000001</v>
      </c>
      <c r="V13" s="115">
        <f t="shared" si="5"/>
        <v>5.0720000000000001</v>
      </c>
      <c r="W13" s="115">
        <f t="shared" si="5"/>
        <v>5.0720000000000001</v>
      </c>
    </row>
    <row r="14" spans="1:27" customFormat="1" x14ac:dyDescent="0.2">
      <c r="A14" s="1"/>
      <c r="B14" s="116" t="s">
        <v>162</v>
      </c>
      <c r="D14" s="89">
        <v>2.6869999999999998</v>
      </c>
      <c r="E14" s="89">
        <v>2.7069999999999999</v>
      </c>
      <c r="F14" s="89">
        <v>2.7469999999999999</v>
      </c>
      <c r="G14" s="89">
        <v>2.7769999999999997</v>
      </c>
      <c r="H14" s="89">
        <v>2.8069999999999999</v>
      </c>
      <c r="I14" s="89">
        <v>2.8369999999999997</v>
      </c>
      <c r="J14" s="89">
        <v>2.88</v>
      </c>
      <c r="K14" s="89">
        <v>2.94</v>
      </c>
      <c r="L14" s="89">
        <v>2.9630000000000001</v>
      </c>
      <c r="M14" s="115">
        <f t="shared" si="0"/>
        <v>2.9630000000000001</v>
      </c>
      <c r="N14" s="115">
        <f t="shared" ref="N14:W14" si="6">M14</f>
        <v>2.9630000000000001</v>
      </c>
      <c r="O14" s="115">
        <f t="shared" si="6"/>
        <v>2.9630000000000001</v>
      </c>
      <c r="P14" s="115">
        <f t="shared" si="6"/>
        <v>2.9630000000000001</v>
      </c>
      <c r="Q14" s="115">
        <f t="shared" si="6"/>
        <v>2.9630000000000001</v>
      </c>
      <c r="R14" s="115">
        <f t="shared" si="6"/>
        <v>2.9630000000000001</v>
      </c>
      <c r="S14" s="115">
        <f t="shared" si="6"/>
        <v>2.9630000000000001</v>
      </c>
      <c r="T14" s="115">
        <f t="shared" si="6"/>
        <v>2.9630000000000001</v>
      </c>
      <c r="U14" s="115">
        <f t="shared" si="6"/>
        <v>2.9630000000000001</v>
      </c>
      <c r="V14" s="115">
        <f t="shared" si="6"/>
        <v>2.9630000000000001</v>
      </c>
      <c r="W14" s="115">
        <f t="shared" si="6"/>
        <v>2.9630000000000001</v>
      </c>
    </row>
    <row r="15" spans="1:27" customFormat="1" x14ac:dyDescent="0.2">
      <c r="A15" s="1"/>
      <c r="B15" s="116" t="s">
        <v>163</v>
      </c>
      <c r="D15" s="89">
        <v>3.3319999999999999</v>
      </c>
      <c r="E15" s="89">
        <v>3.3520000000000003</v>
      </c>
      <c r="F15" s="89">
        <v>3.375</v>
      </c>
      <c r="G15" s="89">
        <v>3.3849999999999998</v>
      </c>
      <c r="H15" s="89">
        <v>3.3949999999999996</v>
      </c>
      <c r="I15" s="89">
        <v>3.4079999999999995</v>
      </c>
      <c r="J15" s="89">
        <v>3.4379999999999997</v>
      </c>
      <c r="K15" s="89">
        <v>3.4609999999999999</v>
      </c>
      <c r="L15" s="89">
        <v>3.4809999999999999</v>
      </c>
      <c r="M15" s="115">
        <f t="shared" si="0"/>
        <v>3.4809999999999999</v>
      </c>
      <c r="N15" s="115">
        <f t="shared" ref="N15:W15" si="7">M15</f>
        <v>3.4809999999999999</v>
      </c>
      <c r="O15" s="115">
        <f t="shared" si="7"/>
        <v>3.4809999999999999</v>
      </c>
      <c r="P15" s="115">
        <f t="shared" si="7"/>
        <v>3.4809999999999999</v>
      </c>
      <c r="Q15" s="115">
        <f t="shared" si="7"/>
        <v>3.4809999999999999</v>
      </c>
      <c r="R15" s="115">
        <f t="shared" si="7"/>
        <v>3.4809999999999999</v>
      </c>
      <c r="S15" s="115">
        <f t="shared" si="7"/>
        <v>3.4809999999999999</v>
      </c>
      <c r="T15" s="115">
        <f t="shared" si="7"/>
        <v>3.4809999999999999</v>
      </c>
      <c r="U15" s="115">
        <f t="shared" si="7"/>
        <v>3.4809999999999999</v>
      </c>
      <c r="V15" s="115">
        <f t="shared" si="7"/>
        <v>3.4809999999999999</v>
      </c>
      <c r="W15" s="115">
        <f t="shared" si="7"/>
        <v>3.4809999999999999</v>
      </c>
    </row>
    <row r="16" spans="1:27" customFormat="1" x14ac:dyDescent="0.2">
      <c r="A16" s="1"/>
      <c r="B16" s="116" t="s">
        <v>164</v>
      </c>
      <c r="D16" s="89">
        <v>4.0149999999999997</v>
      </c>
      <c r="E16" s="89">
        <v>4.0679999999999996</v>
      </c>
      <c r="F16" s="89">
        <v>4.1319999999999997</v>
      </c>
      <c r="G16" s="89">
        <v>4.1989999999999998</v>
      </c>
      <c r="H16" s="89">
        <v>4.2389999999999999</v>
      </c>
      <c r="I16" s="89">
        <v>4.2789999999999999</v>
      </c>
      <c r="J16" s="89">
        <v>4.3490000000000002</v>
      </c>
      <c r="K16" s="89">
        <v>4.423</v>
      </c>
      <c r="L16" s="89">
        <v>4.4740000000000002</v>
      </c>
      <c r="M16" s="115">
        <f t="shared" si="0"/>
        <v>4.4740000000000002</v>
      </c>
      <c r="N16" s="115">
        <f t="shared" ref="N16:W16" si="8">M16</f>
        <v>4.4740000000000002</v>
      </c>
      <c r="O16" s="115">
        <f t="shared" si="8"/>
        <v>4.4740000000000002</v>
      </c>
      <c r="P16" s="115">
        <f t="shared" si="8"/>
        <v>4.4740000000000002</v>
      </c>
      <c r="Q16" s="115">
        <f t="shared" si="8"/>
        <v>4.4740000000000002</v>
      </c>
      <c r="R16" s="115">
        <f t="shared" si="8"/>
        <v>4.4740000000000002</v>
      </c>
      <c r="S16" s="115">
        <f t="shared" si="8"/>
        <v>4.4740000000000002</v>
      </c>
      <c r="T16" s="115">
        <f t="shared" si="8"/>
        <v>4.4740000000000002</v>
      </c>
      <c r="U16" s="115">
        <f t="shared" si="8"/>
        <v>4.4740000000000002</v>
      </c>
      <c r="V16" s="115">
        <f t="shared" si="8"/>
        <v>4.4740000000000002</v>
      </c>
      <c r="W16" s="115">
        <f t="shared" si="8"/>
        <v>4.4740000000000002</v>
      </c>
    </row>
    <row r="17" spans="1:23" customFormat="1" x14ac:dyDescent="0.2">
      <c r="A17" s="1"/>
      <c r="B17" s="116" t="s">
        <v>165</v>
      </c>
      <c r="D17" s="89">
        <v>1.2130000000000001</v>
      </c>
      <c r="E17" s="89">
        <v>1.2130000000000001</v>
      </c>
      <c r="F17" s="89">
        <v>1.2229999999999999</v>
      </c>
      <c r="G17" s="89">
        <v>1.2229999999999999</v>
      </c>
      <c r="H17" s="89">
        <v>1.226</v>
      </c>
      <c r="I17" s="89">
        <v>1.2329999999999999</v>
      </c>
      <c r="J17" s="89">
        <v>1.2329999999999999</v>
      </c>
      <c r="K17" s="89">
        <v>1.2429999999999999</v>
      </c>
      <c r="L17" s="89">
        <v>1.2529999999999999</v>
      </c>
      <c r="M17" s="115">
        <f t="shared" si="0"/>
        <v>1.2529999999999999</v>
      </c>
      <c r="N17" s="115">
        <f t="shared" ref="N17:W17" si="9">M17</f>
        <v>1.2529999999999999</v>
      </c>
      <c r="O17" s="115">
        <f t="shared" si="9"/>
        <v>1.2529999999999999</v>
      </c>
      <c r="P17" s="115">
        <f t="shared" si="9"/>
        <v>1.2529999999999999</v>
      </c>
      <c r="Q17" s="115">
        <f t="shared" si="9"/>
        <v>1.2529999999999999</v>
      </c>
      <c r="R17" s="115">
        <f t="shared" si="9"/>
        <v>1.2529999999999999</v>
      </c>
      <c r="S17" s="115">
        <f t="shared" si="9"/>
        <v>1.2529999999999999</v>
      </c>
      <c r="T17" s="115">
        <f t="shared" si="9"/>
        <v>1.2529999999999999</v>
      </c>
      <c r="U17" s="115">
        <f t="shared" si="9"/>
        <v>1.2529999999999999</v>
      </c>
      <c r="V17" s="115">
        <f t="shared" si="9"/>
        <v>1.2529999999999999</v>
      </c>
      <c r="W17" s="115">
        <f t="shared" si="9"/>
        <v>1.2529999999999999</v>
      </c>
    </row>
    <row r="18" spans="1:23" customFormat="1" x14ac:dyDescent="0.2">
      <c r="A18" s="1"/>
      <c r="B18" s="116" t="s">
        <v>166</v>
      </c>
      <c r="D18" s="89">
        <v>7.5789999999999988</v>
      </c>
      <c r="E18" s="89">
        <v>7.677999999999999</v>
      </c>
      <c r="F18" s="89">
        <v>7.8039999999999994</v>
      </c>
      <c r="G18" s="89">
        <v>7.8999999999999986</v>
      </c>
      <c r="H18" s="89">
        <v>7.9629999999999992</v>
      </c>
      <c r="I18" s="89">
        <v>8.032</v>
      </c>
      <c r="J18" s="89">
        <v>8.16</v>
      </c>
      <c r="K18" s="89">
        <v>8.3129999999999988</v>
      </c>
      <c r="L18" s="89">
        <v>8.3859999999999992</v>
      </c>
      <c r="M18" s="115">
        <f t="shared" si="0"/>
        <v>8.3859999999999992</v>
      </c>
      <c r="N18" s="115">
        <f t="shared" ref="N18:W18" si="10">M18</f>
        <v>8.3859999999999992</v>
      </c>
      <c r="O18" s="115">
        <f t="shared" si="10"/>
        <v>8.3859999999999992</v>
      </c>
      <c r="P18" s="115">
        <f t="shared" si="10"/>
        <v>8.3859999999999992</v>
      </c>
      <c r="Q18" s="115">
        <f t="shared" si="10"/>
        <v>8.3859999999999992</v>
      </c>
      <c r="R18" s="115">
        <f t="shared" si="10"/>
        <v>8.3859999999999992</v>
      </c>
      <c r="S18" s="115">
        <f t="shared" si="10"/>
        <v>8.3859999999999992</v>
      </c>
      <c r="T18" s="115">
        <f t="shared" si="10"/>
        <v>8.3859999999999992</v>
      </c>
      <c r="U18" s="115">
        <f t="shared" si="10"/>
        <v>8.3859999999999992</v>
      </c>
      <c r="V18" s="115">
        <f t="shared" si="10"/>
        <v>8.3859999999999992</v>
      </c>
      <c r="W18" s="115">
        <f t="shared" si="10"/>
        <v>8.3859999999999992</v>
      </c>
    </row>
    <row r="19" spans="1:23" customFormat="1" x14ac:dyDescent="0.2">
      <c r="A19" s="1"/>
      <c r="B19" s="116" t="s">
        <v>400</v>
      </c>
      <c r="D19" s="89">
        <v>3.4</v>
      </c>
      <c r="E19" s="89">
        <v>3.4829999999999997</v>
      </c>
      <c r="F19" s="89">
        <v>3.5789999999999997</v>
      </c>
      <c r="G19" s="89">
        <v>3.6689999999999996</v>
      </c>
      <c r="H19" s="89">
        <v>3.7519999999999998</v>
      </c>
      <c r="I19" s="89">
        <v>3.8319999999999999</v>
      </c>
      <c r="J19" s="89">
        <v>3.9279999999999999</v>
      </c>
      <c r="K19" s="89">
        <v>4.0309999999999997</v>
      </c>
      <c r="L19" s="89">
        <v>4.1210000000000004</v>
      </c>
      <c r="M19" s="115">
        <f t="shared" si="0"/>
        <v>4.1210000000000004</v>
      </c>
      <c r="N19" s="115">
        <f t="shared" ref="N19:W19" si="11">M19</f>
        <v>4.1210000000000004</v>
      </c>
      <c r="O19" s="115">
        <f t="shared" si="11"/>
        <v>4.1210000000000004</v>
      </c>
      <c r="P19" s="115">
        <f t="shared" si="11"/>
        <v>4.1210000000000004</v>
      </c>
      <c r="Q19" s="115">
        <f t="shared" si="11"/>
        <v>4.1210000000000004</v>
      </c>
      <c r="R19" s="115">
        <f t="shared" si="11"/>
        <v>4.1210000000000004</v>
      </c>
      <c r="S19" s="115">
        <f t="shared" si="11"/>
        <v>4.1210000000000004</v>
      </c>
      <c r="T19" s="115">
        <f t="shared" si="11"/>
        <v>4.1210000000000004</v>
      </c>
      <c r="U19" s="115">
        <f t="shared" si="11"/>
        <v>4.1210000000000004</v>
      </c>
      <c r="V19" s="115">
        <f t="shared" si="11"/>
        <v>4.1210000000000004</v>
      </c>
      <c r="W19" s="115">
        <f t="shared" si="11"/>
        <v>4.1210000000000004</v>
      </c>
    </row>
    <row r="20" spans="1:23" customFormat="1" x14ac:dyDescent="0.2">
      <c r="A20" s="1"/>
      <c r="B20" s="116" t="s">
        <v>401</v>
      </c>
      <c r="D20" s="89">
        <v>4.4379999999999997</v>
      </c>
      <c r="E20" s="89">
        <v>4.5679999999999996</v>
      </c>
      <c r="F20" s="89">
        <v>4.7110000000000003</v>
      </c>
      <c r="G20" s="89">
        <v>4.8239999999999998</v>
      </c>
      <c r="H20" s="89">
        <v>4.919999999999999</v>
      </c>
      <c r="I20" s="89">
        <v>5.0399999999999991</v>
      </c>
      <c r="J20" s="89">
        <v>5.1929999999999996</v>
      </c>
      <c r="K20" s="89">
        <v>5.3359999999999994</v>
      </c>
      <c r="L20" s="89">
        <v>5.4499999999999993</v>
      </c>
      <c r="M20" s="115">
        <f t="shared" si="0"/>
        <v>5.4499999999999993</v>
      </c>
      <c r="N20" s="115">
        <f t="shared" ref="N20:W20" si="12">M20</f>
        <v>5.4499999999999993</v>
      </c>
      <c r="O20" s="115">
        <f t="shared" si="12"/>
        <v>5.4499999999999993</v>
      </c>
      <c r="P20" s="115">
        <f t="shared" si="12"/>
        <v>5.4499999999999993</v>
      </c>
      <c r="Q20" s="115">
        <f t="shared" si="12"/>
        <v>5.4499999999999993</v>
      </c>
      <c r="R20" s="115">
        <f t="shared" si="12"/>
        <v>5.4499999999999993</v>
      </c>
      <c r="S20" s="115">
        <f t="shared" si="12"/>
        <v>5.4499999999999993</v>
      </c>
      <c r="T20" s="115">
        <f t="shared" si="12"/>
        <v>5.4499999999999993</v>
      </c>
      <c r="U20" s="115">
        <f t="shared" si="12"/>
        <v>5.4499999999999993</v>
      </c>
      <c r="V20" s="115">
        <f t="shared" si="12"/>
        <v>5.4499999999999993</v>
      </c>
      <c r="W20" s="115">
        <f t="shared" si="12"/>
        <v>5.4499999999999993</v>
      </c>
    </row>
    <row r="21" spans="1:23" customFormat="1" x14ac:dyDescent="0.2">
      <c r="A21" s="1"/>
      <c r="B21" s="116" t="s">
        <v>402</v>
      </c>
      <c r="D21" s="89">
        <v>5.4539999999999997</v>
      </c>
      <c r="E21" s="89">
        <v>5.6429999999999989</v>
      </c>
      <c r="F21" s="89">
        <v>5.83</v>
      </c>
      <c r="G21" s="89">
        <v>6.0030000000000001</v>
      </c>
      <c r="H21" s="89">
        <v>6.1560000000000006</v>
      </c>
      <c r="I21" s="89">
        <v>6.3389999999999995</v>
      </c>
      <c r="J21" s="89">
        <v>6.5749999999999993</v>
      </c>
      <c r="K21" s="89">
        <v>6.7709999999999999</v>
      </c>
      <c r="L21" s="89">
        <v>6.911999999999999</v>
      </c>
      <c r="M21" s="115">
        <f t="shared" si="0"/>
        <v>6.911999999999999</v>
      </c>
      <c r="N21" s="115">
        <f t="shared" ref="N21:W21" si="13">M21</f>
        <v>6.911999999999999</v>
      </c>
      <c r="O21" s="115">
        <f t="shared" si="13"/>
        <v>6.911999999999999</v>
      </c>
      <c r="P21" s="115">
        <f t="shared" si="13"/>
        <v>6.911999999999999</v>
      </c>
      <c r="Q21" s="115">
        <f t="shared" si="13"/>
        <v>6.911999999999999</v>
      </c>
      <c r="R21" s="115">
        <f t="shared" si="13"/>
        <v>6.911999999999999</v>
      </c>
      <c r="S21" s="115">
        <f t="shared" si="13"/>
        <v>6.911999999999999</v>
      </c>
      <c r="T21" s="115">
        <f t="shared" si="13"/>
        <v>6.911999999999999</v>
      </c>
      <c r="U21" s="115">
        <f t="shared" si="13"/>
        <v>6.911999999999999</v>
      </c>
      <c r="V21" s="115">
        <f t="shared" si="13"/>
        <v>6.911999999999999</v>
      </c>
      <c r="W21" s="115">
        <f t="shared" si="13"/>
        <v>6.911999999999999</v>
      </c>
    </row>
    <row r="22" spans="1:23" customFormat="1" x14ac:dyDescent="0.2">
      <c r="A22" s="1"/>
      <c r="B22" s="116" t="s">
        <v>403</v>
      </c>
      <c r="D22" s="89">
        <v>4.0389999999999997</v>
      </c>
      <c r="E22" s="89">
        <v>4.1120000000000001</v>
      </c>
      <c r="F22" s="89">
        <v>4.1949999999999994</v>
      </c>
      <c r="G22" s="89">
        <v>4.2679999999999998</v>
      </c>
      <c r="H22" s="89">
        <v>4.3280000000000003</v>
      </c>
      <c r="I22" s="89">
        <v>4.3979999999999997</v>
      </c>
      <c r="J22" s="89">
        <v>4.4779999999999998</v>
      </c>
      <c r="K22" s="89">
        <v>4.5640000000000001</v>
      </c>
      <c r="L22" s="89">
        <v>4.6269999999999998</v>
      </c>
      <c r="M22" s="115">
        <f t="shared" si="0"/>
        <v>4.6269999999999998</v>
      </c>
      <c r="N22" s="115">
        <f t="shared" ref="N22:W22" si="14">M22</f>
        <v>4.6269999999999998</v>
      </c>
      <c r="O22" s="115">
        <f t="shared" si="14"/>
        <v>4.6269999999999998</v>
      </c>
      <c r="P22" s="115">
        <f t="shared" si="14"/>
        <v>4.6269999999999998</v>
      </c>
      <c r="Q22" s="115">
        <f t="shared" si="14"/>
        <v>4.6269999999999998</v>
      </c>
      <c r="R22" s="115">
        <f t="shared" si="14"/>
        <v>4.6269999999999998</v>
      </c>
      <c r="S22" s="115">
        <f t="shared" si="14"/>
        <v>4.6269999999999998</v>
      </c>
      <c r="T22" s="115">
        <f t="shared" si="14"/>
        <v>4.6269999999999998</v>
      </c>
      <c r="U22" s="115">
        <f t="shared" si="14"/>
        <v>4.6269999999999998</v>
      </c>
      <c r="V22" s="115">
        <f t="shared" si="14"/>
        <v>4.6269999999999998</v>
      </c>
      <c r="W22" s="115">
        <f t="shared" si="14"/>
        <v>4.6269999999999998</v>
      </c>
    </row>
    <row r="23" spans="1:23" customFormat="1" x14ac:dyDescent="0.2">
      <c r="A23" s="1"/>
      <c r="B23" s="116" t="s">
        <v>404</v>
      </c>
      <c r="D23" s="89">
        <v>2.6879999999999997</v>
      </c>
      <c r="E23" s="89">
        <v>2.7609999999999997</v>
      </c>
      <c r="F23" s="89">
        <v>2.8409999999999997</v>
      </c>
      <c r="G23" s="89">
        <v>2.9009999999999998</v>
      </c>
      <c r="H23" s="89">
        <v>2.9539999999999997</v>
      </c>
      <c r="I23" s="89">
        <v>3.024</v>
      </c>
      <c r="J23" s="89">
        <v>3.1069999999999998</v>
      </c>
      <c r="K23" s="89">
        <v>3.1970000000000001</v>
      </c>
      <c r="L23" s="89">
        <v>3.2469999999999999</v>
      </c>
      <c r="M23" s="115">
        <f t="shared" si="0"/>
        <v>3.2469999999999999</v>
      </c>
      <c r="N23" s="115">
        <f t="shared" ref="N23:V23" si="15">M23</f>
        <v>3.2469999999999999</v>
      </c>
      <c r="O23" s="115">
        <f t="shared" si="15"/>
        <v>3.2469999999999999</v>
      </c>
      <c r="P23" s="115">
        <f t="shared" si="15"/>
        <v>3.2469999999999999</v>
      </c>
      <c r="Q23" s="115">
        <f t="shared" si="15"/>
        <v>3.2469999999999999</v>
      </c>
      <c r="R23" s="115">
        <f t="shared" si="15"/>
        <v>3.2469999999999999</v>
      </c>
      <c r="S23" s="115">
        <f t="shared" si="15"/>
        <v>3.2469999999999999</v>
      </c>
      <c r="T23" s="115">
        <f t="shared" si="15"/>
        <v>3.2469999999999999</v>
      </c>
      <c r="U23" s="115">
        <f t="shared" si="15"/>
        <v>3.2469999999999999</v>
      </c>
      <c r="V23" s="115">
        <f t="shared" si="15"/>
        <v>3.2469999999999999</v>
      </c>
      <c r="W23" s="115">
        <f t="shared" ref="N23:W38" si="16">V23</f>
        <v>3.2469999999999999</v>
      </c>
    </row>
    <row r="24" spans="1:23" customFormat="1" x14ac:dyDescent="0.2">
      <c r="A24" s="1"/>
      <c r="B24" s="116" t="s">
        <v>405</v>
      </c>
      <c r="D24" s="89">
        <v>5.8739999999999997</v>
      </c>
      <c r="E24" s="89">
        <v>6.0730000000000004</v>
      </c>
      <c r="F24" s="89">
        <v>6.3149999999999995</v>
      </c>
      <c r="G24" s="89">
        <v>6.5299999999999994</v>
      </c>
      <c r="H24" s="89">
        <v>6.7119999999999997</v>
      </c>
      <c r="I24" s="89">
        <v>6.8879999999999999</v>
      </c>
      <c r="J24" s="89">
        <v>7.1199999999999992</v>
      </c>
      <c r="K24" s="89">
        <v>7.3650000000000002</v>
      </c>
      <c r="L24" s="89">
        <v>7.56</v>
      </c>
      <c r="M24" s="115">
        <f t="shared" si="0"/>
        <v>7.56</v>
      </c>
      <c r="N24" s="115">
        <f t="shared" si="16"/>
        <v>7.56</v>
      </c>
      <c r="O24" s="115">
        <f t="shared" si="16"/>
        <v>7.56</v>
      </c>
      <c r="P24" s="115">
        <f t="shared" si="16"/>
        <v>7.56</v>
      </c>
      <c r="Q24" s="115">
        <f t="shared" si="16"/>
        <v>7.56</v>
      </c>
      <c r="R24" s="115">
        <f t="shared" si="16"/>
        <v>7.56</v>
      </c>
      <c r="S24" s="115">
        <f t="shared" si="16"/>
        <v>7.56</v>
      </c>
      <c r="T24" s="115">
        <f t="shared" si="16"/>
        <v>7.56</v>
      </c>
      <c r="U24" s="115">
        <f t="shared" si="16"/>
        <v>7.56</v>
      </c>
      <c r="V24" s="115">
        <f t="shared" si="16"/>
        <v>7.56</v>
      </c>
      <c r="W24" s="115">
        <f t="shared" si="16"/>
        <v>7.56</v>
      </c>
    </row>
    <row r="25" spans="1:23" customFormat="1" x14ac:dyDescent="0.2">
      <c r="A25" s="1"/>
      <c r="B25" s="116" t="s">
        <v>406</v>
      </c>
      <c r="D25" s="89">
        <v>5.2229999999999999</v>
      </c>
      <c r="E25" s="89">
        <v>5.3089999999999993</v>
      </c>
      <c r="F25" s="89">
        <v>5.4079999999999995</v>
      </c>
      <c r="G25" s="89">
        <v>5.4969999999999999</v>
      </c>
      <c r="H25" s="89">
        <v>5.5729999999999995</v>
      </c>
      <c r="I25" s="89">
        <v>5.6389999999999993</v>
      </c>
      <c r="J25" s="89">
        <v>5.7309999999999999</v>
      </c>
      <c r="K25" s="89">
        <v>5.8369999999999997</v>
      </c>
      <c r="L25" s="89">
        <v>5.8959999999999999</v>
      </c>
      <c r="M25" s="115">
        <f t="shared" si="0"/>
        <v>5.8959999999999999</v>
      </c>
      <c r="N25" s="115">
        <f t="shared" si="16"/>
        <v>5.8959999999999999</v>
      </c>
      <c r="O25" s="115">
        <f t="shared" si="16"/>
        <v>5.8959999999999999</v>
      </c>
      <c r="P25" s="115">
        <f t="shared" si="16"/>
        <v>5.8959999999999999</v>
      </c>
      <c r="Q25" s="115">
        <f t="shared" si="16"/>
        <v>5.8959999999999999</v>
      </c>
      <c r="R25" s="115">
        <f t="shared" si="16"/>
        <v>5.8959999999999999</v>
      </c>
      <c r="S25" s="115">
        <f t="shared" si="16"/>
        <v>5.8959999999999999</v>
      </c>
      <c r="T25" s="115">
        <f t="shared" si="16"/>
        <v>5.8959999999999999</v>
      </c>
      <c r="U25" s="115">
        <f t="shared" si="16"/>
        <v>5.8959999999999999</v>
      </c>
      <c r="V25" s="115">
        <f t="shared" si="16"/>
        <v>5.8959999999999999</v>
      </c>
      <c r="W25" s="115">
        <f t="shared" si="16"/>
        <v>5.8959999999999999</v>
      </c>
    </row>
    <row r="26" spans="1:23" customFormat="1" x14ac:dyDescent="0.2">
      <c r="A26" s="1"/>
      <c r="B26" s="116" t="s">
        <v>407</v>
      </c>
      <c r="D26" s="89">
        <v>2.0369999999999999</v>
      </c>
      <c r="E26" s="89">
        <v>2.08</v>
      </c>
      <c r="F26" s="89">
        <v>2.133</v>
      </c>
      <c r="G26" s="89">
        <v>2.1719999999999997</v>
      </c>
      <c r="H26" s="89">
        <v>2.2119999999999997</v>
      </c>
      <c r="I26" s="89">
        <v>2.2549999999999999</v>
      </c>
      <c r="J26" s="89">
        <v>2.3039999999999998</v>
      </c>
      <c r="K26" s="89">
        <v>2.3570000000000002</v>
      </c>
      <c r="L26" s="89">
        <v>2.3929999999999998</v>
      </c>
      <c r="M26" s="115">
        <f t="shared" si="0"/>
        <v>2.3929999999999998</v>
      </c>
      <c r="N26" s="115">
        <f t="shared" si="16"/>
        <v>2.3929999999999998</v>
      </c>
      <c r="O26" s="115">
        <f t="shared" si="16"/>
        <v>2.3929999999999998</v>
      </c>
      <c r="P26" s="115">
        <f t="shared" si="16"/>
        <v>2.3929999999999998</v>
      </c>
      <c r="Q26" s="115">
        <f t="shared" si="16"/>
        <v>2.3929999999999998</v>
      </c>
      <c r="R26" s="115">
        <f t="shared" si="16"/>
        <v>2.3929999999999998</v>
      </c>
      <c r="S26" s="115">
        <f t="shared" si="16"/>
        <v>2.3929999999999998</v>
      </c>
      <c r="T26" s="115">
        <f t="shared" si="16"/>
        <v>2.3929999999999998</v>
      </c>
      <c r="U26" s="115">
        <f t="shared" si="16"/>
        <v>2.3929999999999998</v>
      </c>
      <c r="V26" s="115">
        <f t="shared" si="16"/>
        <v>2.3929999999999998</v>
      </c>
      <c r="W26" s="115">
        <f t="shared" si="16"/>
        <v>2.3929999999999998</v>
      </c>
    </row>
    <row r="27" spans="1:23" customFormat="1" x14ac:dyDescent="0.2">
      <c r="A27" s="1"/>
      <c r="B27" s="116" t="s">
        <v>408</v>
      </c>
      <c r="D27" s="89">
        <v>1.2370000000000001</v>
      </c>
      <c r="E27" s="89">
        <v>1.2669999999999999</v>
      </c>
      <c r="F27" s="89">
        <v>1.2869999999999999</v>
      </c>
      <c r="G27" s="89">
        <v>1.3099999999999998</v>
      </c>
      <c r="H27" s="89">
        <v>1.3299999999999998</v>
      </c>
      <c r="I27" s="89">
        <v>1.3499999999999999</v>
      </c>
      <c r="J27" s="89">
        <v>1.377</v>
      </c>
      <c r="K27" s="89">
        <v>1.4</v>
      </c>
      <c r="L27" s="89">
        <v>1.42</v>
      </c>
      <c r="M27" s="115">
        <f t="shared" si="0"/>
        <v>1.42</v>
      </c>
      <c r="N27" s="115">
        <f t="shared" si="16"/>
        <v>1.42</v>
      </c>
      <c r="O27" s="115">
        <f t="shared" si="16"/>
        <v>1.42</v>
      </c>
      <c r="P27" s="115">
        <f t="shared" si="16"/>
        <v>1.42</v>
      </c>
      <c r="Q27" s="115">
        <f t="shared" si="16"/>
        <v>1.42</v>
      </c>
      <c r="R27" s="115">
        <f t="shared" si="16"/>
        <v>1.42</v>
      </c>
      <c r="S27" s="115">
        <f t="shared" si="16"/>
        <v>1.42</v>
      </c>
      <c r="T27" s="115">
        <f t="shared" si="16"/>
        <v>1.42</v>
      </c>
      <c r="U27" s="115">
        <f t="shared" si="16"/>
        <v>1.42</v>
      </c>
      <c r="V27" s="115">
        <f t="shared" si="16"/>
        <v>1.42</v>
      </c>
      <c r="W27" s="115">
        <f t="shared" si="16"/>
        <v>1.42</v>
      </c>
    </row>
    <row r="28" spans="1:23" customFormat="1" x14ac:dyDescent="0.2">
      <c r="A28" s="1"/>
      <c r="B28" s="116" t="s">
        <v>409</v>
      </c>
      <c r="D28" s="89">
        <v>2.2930000000000001</v>
      </c>
      <c r="E28" s="89">
        <v>2.3689999999999998</v>
      </c>
      <c r="F28" s="89">
        <v>2.4690000000000003</v>
      </c>
      <c r="G28" s="89">
        <v>2.5449999999999999</v>
      </c>
      <c r="H28" s="89">
        <v>2.6080000000000001</v>
      </c>
      <c r="I28" s="89">
        <v>2.6809999999999996</v>
      </c>
      <c r="J28" s="89">
        <v>2.7709999999999999</v>
      </c>
      <c r="K28" s="89">
        <v>2.8739999999999997</v>
      </c>
      <c r="L28" s="89">
        <v>2.9369999999999998</v>
      </c>
      <c r="M28" s="115">
        <f t="shared" si="0"/>
        <v>2.9369999999999998</v>
      </c>
      <c r="N28" s="115">
        <f t="shared" si="16"/>
        <v>2.9369999999999998</v>
      </c>
      <c r="O28" s="115">
        <f t="shared" si="16"/>
        <v>2.9369999999999998</v>
      </c>
      <c r="P28" s="115">
        <f t="shared" si="16"/>
        <v>2.9369999999999998</v>
      </c>
      <c r="Q28" s="115">
        <f t="shared" si="16"/>
        <v>2.9369999999999998</v>
      </c>
      <c r="R28" s="115">
        <f t="shared" si="16"/>
        <v>2.9369999999999998</v>
      </c>
      <c r="S28" s="115">
        <f t="shared" si="16"/>
        <v>2.9369999999999998</v>
      </c>
      <c r="T28" s="115">
        <f t="shared" si="16"/>
        <v>2.9369999999999998</v>
      </c>
      <c r="U28" s="115">
        <f t="shared" si="16"/>
        <v>2.9369999999999998</v>
      </c>
      <c r="V28" s="115">
        <f t="shared" si="16"/>
        <v>2.9369999999999998</v>
      </c>
      <c r="W28" s="115">
        <f t="shared" si="16"/>
        <v>2.9369999999999998</v>
      </c>
    </row>
    <row r="29" spans="1:23" customFormat="1" x14ac:dyDescent="0.2">
      <c r="A29" s="1"/>
      <c r="B29" s="116" t="s">
        <v>410</v>
      </c>
      <c r="D29" s="89">
        <v>3.9950000000000001</v>
      </c>
      <c r="E29" s="89">
        <v>4.0609999999999999</v>
      </c>
      <c r="F29" s="89">
        <v>4.1369999999999996</v>
      </c>
      <c r="G29" s="89">
        <v>4.2159999999999993</v>
      </c>
      <c r="H29" s="89">
        <v>4.2759999999999998</v>
      </c>
      <c r="I29" s="89">
        <v>4.3389999999999995</v>
      </c>
      <c r="J29" s="89">
        <v>4.4249999999999998</v>
      </c>
      <c r="K29" s="89">
        <v>4.5189999999999992</v>
      </c>
      <c r="L29" s="89">
        <v>4.5789999999999997</v>
      </c>
      <c r="M29" s="115">
        <f t="shared" si="0"/>
        <v>4.5789999999999997</v>
      </c>
      <c r="N29" s="115">
        <f t="shared" si="16"/>
        <v>4.5789999999999997</v>
      </c>
      <c r="O29" s="115">
        <f t="shared" si="16"/>
        <v>4.5789999999999997</v>
      </c>
      <c r="P29" s="115">
        <f t="shared" si="16"/>
        <v>4.5789999999999997</v>
      </c>
      <c r="Q29" s="115">
        <f t="shared" si="16"/>
        <v>4.5789999999999997</v>
      </c>
      <c r="R29" s="115">
        <f t="shared" si="16"/>
        <v>4.5789999999999997</v>
      </c>
      <c r="S29" s="115">
        <f t="shared" si="16"/>
        <v>4.5789999999999997</v>
      </c>
      <c r="T29" s="115">
        <f t="shared" si="16"/>
        <v>4.5789999999999997</v>
      </c>
      <c r="U29" s="115">
        <f t="shared" si="16"/>
        <v>4.5789999999999997</v>
      </c>
      <c r="V29" s="115">
        <f t="shared" si="16"/>
        <v>4.5789999999999997</v>
      </c>
      <c r="W29" s="115">
        <f t="shared" si="16"/>
        <v>4.5789999999999997</v>
      </c>
    </row>
    <row r="30" spans="1:23" customFormat="1" x14ac:dyDescent="0.2">
      <c r="A30" s="1"/>
      <c r="B30" s="116" t="s">
        <v>411</v>
      </c>
      <c r="D30" s="89">
        <v>3.4009999999999998</v>
      </c>
      <c r="E30" s="89">
        <v>3.51</v>
      </c>
      <c r="F30" s="89">
        <v>3.6459999999999999</v>
      </c>
      <c r="G30" s="89">
        <v>3.7719999999999998</v>
      </c>
      <c r="H30" s="89">
        <v>3.8779999999999997</v>
      </c>
      <c r="I30" s="89">
        <v>3.9769999999999999</v>
      </c>
      <c r="J30" s="89">
        <v>4.1029999999999998</v>
      </c>
      <c r="K30" s="89">
        <v>4.258</v>
      </c>
      <c r="L30" s="89">
        <v>4.3479999999999999</v>
      </c>
      <c r="M30" s="115">
        <f t="shared" si="0"/>
        <v>4.3479999999999999</v>
      </c>
      <c r="N30" s="115">
        <f t="shared" si="16"/>
        <v>4.3479999999999999</v>
      </c>
      <c r="O30" s="115">
        <f t="shared" si="16"/>
        <v>4.3479999999999999</v>
      </c>
      <c r="P30" s="115">
        <f t="shared" si="16"/>
        <v>4.3479999999999999</v>
      </c>
      <c r="Q30" s="115">
        <f t="shared" si="16"/>
        <v>4.3479999999999999</v>
      </c>
      <c r="R30" s="115">
        <f t="shared" si="16"/>
        <v>4.3479999999999999</v>
      </c>
      <c r="S30" s="115">
        <f t="shared" si="16"/>
        <v>4.3479999999999999</v>
      </c>
      <c r="T30" s="115">
        <f t="shared" si="16"/>
        <v>4.3479999999999999</v>
      </c>
      <c r="U30" s="115">
        <f t="shared" si="16"/>
        <v>4.3479999999999999</v>
      </c>
      <c r="V30" s="115">
        <f t="shared" si="16"/>
        <v>4.3479999999999999</v>
      </c>
      <c r="W30" s="115">
        <f t="shared" si="16"/>
        <v>4.3479999999999999</v>
      </c>
    </row>
    <row r="31" spans="1:23" customFormat="1" x14ac:dyDescent="0.2">
      <c r="A31" s="1"/>
      <c r="B31" s="116" t="s">
        <v>412</v>
      </c>
      <c r="D31" s="89">
        <v>5.1539999999999999</v>
      </c>
      <c r="E31" s="89">
        <v>5.2539999999999996</v>
      </c>
      <c r="F31" s="89">
        <v>5.3739999999999997</v>
      </c>
      <c r="G31" s="89">
        <v>5.4740000000000002</v>
      </c>
      <c r="H31" s="89">
        <v>5.5439999999999996</v>
      </c>
      <c r="I31" s="89">
        <v>5.6279999999999992</v>
      </c>
      <c r="J31" s="89">
        <v>5.7379999999999995</v>
      </c>
      <c r="K31" s="89">
        <v>5.851</v>
      </c>
      <c r="L31" s="89">
        <v>5.9139999999999997</v>
      </c>
      <c r="M31" s="115">
        <f t="shared" si="0"/>
        <v>5.9139999999999997</v>
      </c>
      <c r="N31" s="115">
        <f t="shared" si="16"/>
        <v>5.9139999999999997</v>
      </c>
      <c r="O31" s="115">
        <f t="shared" si="16"/>
        <v>5.9139999999999997</v>
      </c>
      <c r="P31" s="115">
        <f t="shared" si="16"/>
        <v>5.9139999999999997</v>
      </c>
      <c r="Q31" s="115">
        <f t="shared" si="16"/>
        <v>5.9139999999999997</v>
      </c>
      <c r="R31" s="115">
        <f t="shared" si="16"/>
        <v>5.9139999999999997</v>
      </c>
      <c r="S31" s="115">
        <f t="shared" si="16"/>
        <v>5.9139999999999997</v>
      </c>
      <c r="T31" s="115">
        <f t="shared" si="16"/>
        <v>5.9139999999999997</v>
      </c>
      <c r="U31" s="115">
        <f t="shared" si="16"/>
        <v>5.9139999999999997</v>
      </c>
      <c r="V31" s="115">
        <f t="shared" si="16"/>
        <v>5.9139999999999997</v>
      </c>
      <c r="W31" s="115">
        <f t="shared" si="16"/>
        <v>5.9139999999999997</v>
      </c>
    </row>
    <row r="32" spans="1:23" customFormat="1" x14ac:dyDescent="0.2">
      <c r="A32" s="1"/>
      <c r="B32" s="116" t="s">
        <v>413</v>
      </c>
      <c r="D32" s="89">
        <v>2.8</v>
      </c>
      <c r="E32" s="89">
        <v>2.84</v>
      </c>
      <c r="F32" s="89">
        <v>2.887</v>
      </c>
      <c r="G32" s="89">
        <v>2.9229999999999996</v>
      </c>
      <c r="H32" s="89">
        <v>2.9629999999999996</v>
      </c>
      <c r="I32" s="89">
        <v>2.9989999999999997</v>
      </c>
      <c r="J32" s="89">
        <v>3.0389999999999997</v>
      </c>
      <c r="K32" s="89">
        <v>3.0890000000000004</v>
      </c>
      <c r="L32" s="89">
        <v>3.1419999999999999</v>
      </c>
      <c r="M32" s="115">
        <f t="shared" si="0"/>
        <v>3.1419999999999999</v>
      </c>
      <c r="N32" s="115">
        <f t="shared" si="16"/>
        <v>3.1419999999999999</v>
      </c>
      <c r="O32" s="115">
        <f t="shared" si="16"/>
        <v>3.1419999999999999</v>
      </c>
      <c r="P32" s="115">
        <f t="shared" si="16"/>
        <v>3.1419999999999999</v>
      </c>
      <c r="Q32" s="115">
        <f t="shared" si="16"/>
        <v>3.1419999999999999</v>
      </c>
      <c r="R32" s="115">
        <f t="shared" si="16"/>
        <v>3.1419999999999999</v>
      </c>
      <c r="S32" s="115">
        <f t="shared" si="16"/>
        <v>3.1419999999999999</v>
      </c>
      <c r="T32" s="115">
        <f t="shared" si="16"/>
        <v>3.1419999999999999</v>
      </c>
      <c r="U32" s="115">
        <f t="shared" si="16"/>
        <v>3.1419999999999999</v>
      </c>
      <c r="V32" s="115">
        <f t="shared" si="16"/>
        <v>3.1419999999999999</v>
      </c>
      <c r="W32" s="115">
        <f t="shared" si="16"/>
        <v>3.1419999999999999</v>
      </c>
    </row>
    <row r="33" spans="1:23" customFormat="1" x14ac:dyDescent="0.2">
      <c r="A33" s="1"/>
      <c r="B33" s="116" t="s">
        <v>414</v>
      </c>
      <c r="D33" s="89">
        <v>5.1749999999999998</v>
      </c>
      <c r="E33" s="89">
        <v>5.2529999999999992</v>
      </c>
      <c r="F33" s="89">
        <v>5.266</v>
      </c>
      <c r="G33" s="89">
        <v>5.2889999999999997</v>
      </c>
      <c r="H33" s="89">
        <v>5.2989999999999995</v>
      </c>
      <c r="I33" s="89">
        <v>5.3089999999999993</v>
      </c>
      <c r="J33" s="89">
        <v>5.3219999999999992</v>
      </c>
      <c r="K33" s="89">
        <v>5.3419999999999996</v>
      </c>
      <c r="L33" s="89">
        <v>5.3549999999999995</v>
      </c>
      <c r="M33" s="115">
        <f t="shared" si="0"/>
        <v>5.3549999999999995</v>
      </c>
      <c r="N33" s="115">
        <f t="shared" si="16"/>
        <v>5.3549999999999995</v>
      </c>
      <c r="O33" s="115">
        <f t="shared" si="16"/>
        <v>5.3549999999999995</v>
      </c>
      <c r="P33" s="115">
        <f t="shared" si="16"/>
        <v>5.3549999999999995</v>
      </c>
      <c r="Q33" s="115">
        <f t="shared" si="16"/>
        <v>5.3549999999999995</v>
      </c>
      <c r="R33" s="115">
        <f t="shared" si="16"/>
        <v>5.3549999999999995</v>
      </c>
      <c r="S33" s="115">
        <f t="shared" si="16"/>
        <v>5.3549999999999995</v>
      </c>
      <c r="T33" s="115">
        <f t="shared" si="16"/>
        <v>5.3549999999999995</v>
      </c>
      <c r="U33" s="115">
        <f t="shared" si="16"/>
        <v>5.3549999999999995</v>
      </c>
      <c r="V33" s="115">
        <f t="shared" si="16"/>
        <v>5.3549999999999995</v>
      </c>
      <c r="W33" s="115">
        <f t="shared" si="16"/>
        <v>5.3549999999999995</v>
      </c>
    </row>
    <row r="34" spans="1:23" customFormat="1" x14ac:dyDescent="0.2">
      <c r="A34" s="1"/>
      <c r="B34" s="116" t="s">
        <v>415</v>
      </c>
      <c r="D34" s="89">
        <v>2.7770000000000001</v>
      </c>
      <c r="E34" s="89">
        <v>2.794</v>
      </c>
      <c r="F34" s="89">
        <v>2.8169999999999997</v>
      </c>
      <c r="G34" s="89">
        <v>2.847</v>
      </c>
      <c r="H34" s="89">
        <v>2.8599999999999994</v>
      </c>
      <c r="I34" s="89">
        <v>2.8759999999999999</v>
      </c>
      <c r="J34" s="89">
        <v>2.9059999999999997</v>
      </c>
      <c r="K34" s="89">
        <v>2.9390000000000001</v>
      </c>
      <c r="L34" s="89">
        <v>2.952</v>
      </c>
      <c r="M34" s="115">
        <f t="shared" si="0"/>
        <v>2.952</v>
      </c>
      <c r="N34" s="115">
        <f t="shared" si="16"/>
        <v>2.952</v>
      </c>
      <c r="O34" s="115">
        <f t="shared" si="16"/>
        <v>2.952</v>
      </c>
      <c r="P34" s="115">
        <f t="shared" si="16"/>
        <v>2.952</v>
      </c>
      <c r="Q34" s="115">
        <f t="shared" si="16"/>
        <v>2.952</v>
      </c>
      <c r="R34" s="115">
        <f t="shared" si="16"/>
        <v>2.952</v>
      </c>
      <c r="S34" s="115">
        <f t="shared" si="16"/>
        <v>2.952</v>
      </c>
      <c r="T34" s="115">
        <f t="shared" si="16"/>
        <v>2.952</v>
      </c>
      <c r="U34" s="115">
        <f t="shared" si="16"/>
        <v>2.952</v>
      </c>
      <c r="V34" s="115">
        <f t="shared" si="16"/>
        <v>2.952</v>
      </c>
      <c r="W34" s="115">
        <f t="shared" si="16"/>
        <v>2.952</v>
      </c>
    </row>
    <row r="35" spans="1:23" customFormat="1" x14ac:dyDescent="0.2">
      <c r="A35" s="1"/>
      <c r="B35" s="116" t="s">
        <v>416</v>
      </c>
      <c r="D35" s="89">
        <v>4.4259999999999993</v>
      </c>
      <c r="E35" s="89">
        <v>4.4790000000000001</v>
      </c>
      <c r="F35" s="89">
        <v>4.5419999999999998</v>
      </c>
      <c r="G35" s="89">
        <v>4.5949999999999998</v>
      </c>
      <c r="H35" s="89">
        <v>4.6179999999999994</v>
      </c>
      <c r="I35" s="89">
        <v>4.6509999999999998</v>
      </c>
      <c r="J35" s="89">
        <v>4.7039999999999997</v>
      </c>
      <c r="K35" s="89">
        <v>4.7799999999999994</v>
      </c>
      <c r="L35" s="89">
        <v>4.8070000000000004</v>
      </c>
      <c r="M35" s="115">
        <f t="shared" si="0"/>
        <v>4.8070000000000004</v>
      </c>
      <c r="N35" s="115">
        <f t="shared" si="16"/>
        <v>4.8070000000000004</v>
      </c>
      <c r="O35" s="115">
        <f t="shared" si="16"/>
        <v>4.8070000000000004</v>
      </c>
      <c r="P35" s="115">
        <f t="shared" si="16"/>
        <v>4.8070000000000004</v>
      </c>
      <c r="Q35" s="115">
        <f t="shared" si="16"/>
        <v>4.8070000000000004</v>
      </c>
      <c r="R35" s="115">
        <f t="shared" si="16"/>
        <v>4.8070000000000004</v>
      </c>
      <c r="S35" s="115">
        <f t="shared" si="16"/>
        <v>4.8070000000000004</v>
      </c>
      <c r="T35" s="115">
        <f t="shared" si="16"/>
        <v>4.8070000000000004</v>
      </c>
      <c r="U35" s="115">
        <f t="shared" si="16"/>
        <v>4.8070000000000004</v>
      </c>
      <c r="V35" s="115">
        <f t="shared" si="16"/>
        <v>4.8070000000000004</v>
      </c>
      <c r="W35" s="115">
        <f t="shared" si="16"/>
        <v>4.8070000000000004</v>
      </c>
    </row>
    <row r="36" spans="1:23" customFormat="1" x14ac:dyDescent="0.2">
      <c r="A36" s="1"/>
      <c r="B36" s="116" t="s">
        <v>417</v>
      </c>
      <c r="D36" s="89">
        <v>4.4269999999999996</v>
      </c>
      <c r="E36" s="89">
        <v>4.4859999999999998</v>
      </c>
      <c r="F36" s="89">
        <v>4.5760000000000005</v>
      </c>
      <c r="G36" s="89">
        <v>4.6379999999999999</v>
      </c>
      <c r="H36" s="89">
        <v>4.6879999999999997</v>
      </c>
      <c r="I36" s="89">
        <v>4.7549999999999999</v>
      </c>
      <c r="J36" s="89">
        <v>4.8140000000000001</v>
      </c>
      <c r="K36" s="89">
        <v>4.9130000000000003</v>
      </c>
      <c r="L36" s="89">
        <v>4.952</v>
      </c>
      <c r="M36" s="115">
        <f t="shared" si="0"/>
        <v>4.952</v>
      </c>
      <c r="N36" s="115">
        <f t="shared" si="16"/>
        <v>4.952</v>
      </c>
      <c r="O36" s="115">
        <f t="shared" si="16"/>
        <v>4.952</v>
      </c>
      <c r="P36" s="115">
        <f t="shared" si="16"/>
        <v>4.952</v>
      </c>
      <c r="Q36" s="115">
        <f t="shared" si="16"/>
        <v>4.952</v>
      </c>
      <c r="R36" s="115">
        <f t="shared" si="16"/>
        <v>4.952</v>
      </c>
      <c r="S36" s="115">
        <f t="shared" si="16"/>
        <v>4.952</v>
      </c>
      <c r="T36" s="115">
        <f t="shared" si="16"/>
        <v>4.952</v>
      </c>
      <c r="U36" s="115">
        <f t="shared" si="16"/>
        <v>4.952</v>
      </c>
      <c r="V36" s="115">
        <f t="shared" si="16"/>
        <v>4.952</v>
      </c>
      <c r="W36" s="115">
        <f t="shared" si="16"/>
        <v>4.952</v>
      </c>
    </row>
    <row r="37" spans="1:23" customFormat="1" x14ac:dyDescent="0.2">
      <c r="A37" s="1"/>
      <c r="B37" s="116" t="s">
        <v>418</v>
      </c>
      <c r="D37" s="89">
        <v>2.8569999999999998</v>
      </c>
      <c r="E37" s="89">
        <v>2.8839999999999995</v>
      </c>
      <c r="F37" s="89">
        <v>2.9269999999999996</v>
      </c>
      <c r="G37" s="89">
        <v>2.9569999999999999</v>
      </c>
      <c r="H37" s="89">
        <v>2.9770000000000003</v>
      </c>
      <c r="I37" s="89">
        <v>2.9969999999999999</v>
      </c>
      <c r="J37" s="89">
        <v>3.04</v>
      </c>
      <c r="K37" s="89">
        <v>3.0829999999999997</v>
      </c>
      <c r="L37" s="89">
        <v>3.1029999999999998</v>
      </c>
      <c r="M37" s="115">
        <f t="shared" si="0"/>
        <v>3.1029999999999998</v>
      </c>
      <c r="N37" s="115">
        <f t="shared" si="16"/>
        <v>3.1029999999999998</v>
      </c>
      <c r="O37" s="115">
        <f t="shared" si="16"/>
        <v>3.1029999999999998</v>
      </c>
      <c r="P37" s="115">
        <f t="shared" si="16"/>
        <v>3.1029999999999998</v>
      </c>
      <c r="Q37" s="115">
        <f t="shared" si="16"/>
        <v>3.1029999999999998</v>
      </c>
      <c r="R37" s="115">
        <f t="shared" si="16"/>
        <v>3.1029999999999998</v>
      </c>
      <c r="S37" s="115">
        <f t="shared" si="16"/>
        <v>3.1029999999999998</v>
      </c>
      <c r="T37" s="115">
        <f t="shared" si="16"/>
        <v>3.1029999999999998</v>
      </c>
      <c r="U37" s="115">
        <f t="shared" si="16"/>
        <v>3.1029999999999998</v>
      </c>
      <c r="V37" s="115">
        <f t="shared" si="16"/>
        <v>3.1029999999999998</v>
      </c>
      <c r="W37" s="115">
        <f t="shared" si="16"/>
        <v>3.1029999999999998</v>
      </c>
    </row>
    <row r="38" spans="1:23" customFormat="1" x14ac:dyDescent="0.2">
      <c r="A38" s="1"/>
      <c r="B38" s="116" t="s">
        <v>419</v>
      </c>
      <c r="D38" s="89">
        <v>4.7429999999999994</v>
      </c>
      <c r="E38" s="89">
        <v>4.7989999999999995</v>
      </c>
      <c r="F38" s="89">
        <v>4.8689999999999998</v>
      </c>
      <c r="G38" s="89">
        <v>4.9219999999999997</v>
      </c>
      <c r="H38" s="89">
        <v>4.9649999999999999</v>
      </c>
      <c r="I38" s="89">
        <v>5.0079999999999991</v>
      </c>
      <c r="J38" s="89">
        <v>5.0679999999999996</v>
      </c>
      <c r="K38" s="89">
        <v>5.1239999999999997</v>
      </c>
      <c r="L38" s="89">
        <v>5.1669999999999998</v>
      </c>
      <c r="M38" s="115">
        <f t="shared" si="0"/>
        <v>5.1669999999999998</v>
      </c>
      <c r="N38" s="115">
        <f t="shared" si="16"/>
        <v>5.1669999999999998</v>
      </c>
      <c r="O38" s="115">
        <f t="shared" si="16"/>
        <v>5.1669999999999998</v>
      </c>
      <c r="P38" s="115">
        <f t="shared" si="16"/>
        <v>5.1669999999999998</v>
      </c>
      <c r="Q38" s="115">
        <f t="shared" si="16"/>
        <v>5.1669999999999998</v>
      </c>
      <c r="R38" s="115">
        <f t="shared" si="16"/>
        <v>5.1669999999999998</v>
      </c>
      <c r="S38" s="115">
        <f t="shared" si="16"/>
        <v>5.1669999999999998</v>
      </c>
      <c r="T38" s="115">
        <f t="shared" si="16"/>
        <v>5.1669999999999998</v>
      </c>
      <c r="U38" s="115">
        <f t="shared" si="16"/>
        <v>5.1669999999999998</v>
      </c>
      <c r="V38" s="115">
        <f t="shared" si="16"/>
        <v>5.1669999999999998</v>
      </c>
      <c r="W38" s="115">
        <f t="shared" si="16"/>
        <v>5.1669999999999998</v>
      </c>
    </row>
    <row r="39" spans="1:23" customFormat="1" x14ac:dyDescent="0.2">
      <c r="A39" s="1"/>
      <c r="B39" s="116" t="s">
        <v>420</v>
      </c>
      <c r="D39" s="89">
        <v>4.1080000000000005</v>
      </c>
      <c r="E39" s="89">
        <v>4.1420000000000003</v>
      </c>
      <c r="F39" s="89">
        <v>4.161999999999999</v>
      </c>
      <c r="G39" s="89">
        <v>4.1679999999999993</v>
      </c>
      <c r="H39" s="89">
        <v>4.1719999999999997</v>
      </c>
      <c r="I39" s="89">
        <v>4.1749999999999998</v>
      </c>
      <c r="J39" s="89">
        <v>4.2049999999999992</v>
      </c>
      <c r="K39" s="89">
        <v>4.2549999999999999</v>
      </c>
      <c r="L39" s="89">
        <v>4.2650000000000006</v>
      </c>
      <c r="M39" s="115">
        <f t="shared" si="0"/>
        <v>4.2650000000000006</v>
      </c>
      <c r="N39" s="115">
        <f t="shared" ref="N39:W54" si="17">M39</f>
        <v>4.2650000000000006</v>
      </c>
      <c r="O39" s="115">
        <f t="shared" si="17"/>
        <v>4.2650000000000006</v>
      </c>
      <c r="P39" s="115">
        <f t="shared" si="17"/>
        <v>4.2650000000000006</v>
      </c>
      <c r="Q39" s="115">
        <f t="shared" si="17"/>
        <v>4.2650000000000006</v>
      </c>
      <c r="R39" s="115">
        <f t="shared" si="17"/>
        <v>4.2650000000000006</v>
      </c>
      <c r="S39" s="115">
        <f t="shared" si="17"/>
        <v>4.2650000000000006</v>
      </c>
      <c r="T39" s="115">
        <f t="shared" si="17"/>
        <v>4.2650000000000006</v>
      </c>
      <c r="U39" s="115">
        <f t="shared" si="17"/>
        <v>4.2650000000000006</v>
      </c>
      <c r="V39" s="115">
        <f t="shared" si="17"/>
        <v>4.2650000000000006</v>
      </c>
      <c r="W39" s="115">
        <f t="shared" si="17"/>
        <v>4.2650000000000006</v>
      </c>
    </row>
    <row r="40" spans="1:23" customFormat="1" x14ac:dyDescent="0.2">
      <c r="A40" s="1"/>
      <c r="B40" s="116" t="s">
        <v>421</v>
      </c>
      <c r="D40" s="89">
        <v>3.0459999999999998</v>
      </c>
      <c r="E40" s="89">
        <v>3.0789999999999997</v>
      </c>
      <c r="F40" s="89">
        <v>3.1289999999999996</v>
      </c>
      <c r="G40" s="89">
        <v>3.1619999999999999</v>
      </c>
      <c r="H40" s="89">
        <v>3.1919999999999997</v>
      </c>
      <c r="I40" s="89">
        <v>3.2179999999999995</v>
      </c>
      <c r="J40" s="89">
        <v>3.2609999999999997</v>
      </c>
      <c r="K40" s="89">
        <v>3.3209999999999997</v>
      </c>
      <c r="L40" s="89">
        <v>3.3540000000000001</v>
      </c>
      <c r="M40" s="115">
        <f t="shared" si="0"/>
        <v>3.3540000000000001</v>
      </c>
      <c r="N40" s="115">
        <f t="shared" si="17"/>
        <v>3.3540000000000001</v>
      </c>
      <c r="O40" s="115">
        <f t="shared" si="17"/>
        <v>3.3540000000000001</v>
      </c>
      <c r="P40" s="115">
        <f t="shared" si="17"/>
        <v>3.3540000000000001</v>
      </c>
      <c r="Q40" s="115">
        <f t="shared" si="17"/>
        <v>3.3540000000000001</v>
      </c>
      <c r="R40" s="115">
        <f t="shared" si="17"/>
        <v>3.3540000000000001</v>
      </c>
      <c r="S40" s="115">
        <f t="shared" si="17"/>
        <v>3.3540000000000001</v>
      </c>
      <c r="T40" s="115">
        <f t="shared" si="17"/>
        <v>3.3540000000000001</v>
      </c>
      <c r="U40" s="115">
        <f t="shared" si="17"/>
        <v>3.3540000000000001</v>
      </c>
      <c r="V40" s="115">
        <f t="shared" si="17"/>
        <v>3.3540000000000001</v>
      </c>
      <c r="W40" s="115">
        <f t="shared" si="17"/>
        <v>3.3540000000000001</v>
      </c>
    </row>
    <row r="41" spans="1:23" customFormat="1" x14ac:dyDescent="0.2">
      <c r="A41" s="1"/>
      <c r="B41" s="116" t="s">
        <v>422</v>
      </c>
      <c r="D41" s="89">
        <v>4.4260000000000002</v>
      </c>
      <c r="E41" s="89">
        <v>4.552999999999999</v>
      </c>
      <c r="F41" s="89">
        <v>4.7030000000000003</v>
      </c>
      <c r="G41" s="89">
        <v>4.8260000000000005</v>
      </c>
      <c r="H41" s="89">
        <v>4.9119999999999999</v>
      </c>
      <c r="I41" s="89">
        <v>5.0289999999999999</v>
      </c>
      <c r="J41" s="89">
        <v>5.1959999999999997</v>
      </c>
      <c r="K41" s="89">
        <v>5.3319999999999999</v>
      </c>
      <c r="L41" s="89">
        <v>5.4269999999999996</v>
      </c>
      <c r="M41" s="115">
        <f t="shared" si="0"/>
        <v>5.4269999999999996</v>
      </c>
      <c r="N41" s="115">
        <f t="shared" si="17"/>
        <v>5.4269999999999996</v>
      </c>
      <c r="O41" s="115">
        <f t="shared" si="17"/>
        <v>5.4269999999999996</v>
      </c>
      <c r="P41" s="115">
        <f t="shared" si="17"/>
        <v>5.4269999999999996</v>
      </c>
      <c r="Q41" s="115">
        <f t="shared" si="17"/>
        <v>5.4269999999999996</v>
      </c>
      <c r="R41" s="115">
        <f t="shared" si="17"/>
        <v>5.4269999999999996</v>
      </c>
      <c r="S41" s="115">
        <f t="shared" si="17"/>
        <v>5.4269999999999996</v>
      </c>
      <c r="T41" s="115">
        <f t="shared" si="17"/>
        <v>5.4269999999999996</v>
      </c>
      <c r="U41" s="115">
        <f t="shared" si="17"/>
        <v>5.4269999999999996</v>
      </c>
      <c r="V41" s="115">
        <f t="shared" si="17"/>
        <v>5.4269999999999996</v>
      </c>
      <c r="W41" s="115">
        <f t="shared" si="17"/>
        <v>5.4269999999999996</v>
      </c>
    </row>
    <row r="42" spans="1:23" customFormat="1" x14ac:dyDescent="0.2">
      <c r="A42" s="1"/>
      <c r="B42" s="116" t="s">
        <v>423</v>
      </c>
      <c r="D42" s="89">
        <v>3.8149999999999999</v>
      </c>
      <c r="E42" s="89">
        <v>3.8849999999999998</v>
      </c>
      <c r="F42" s="89">
        <v>3.9719999999999995</v>
      </c>
      <c r="G42" s="89">
        <v>4.0220000000000002</v>
      </c>
      <c r="H42" s="89">
        <v>4.048</v>
      </c>
      <c r="I42" s="89">
        <v>4.1080000000000005</v>
      </c>
      <c r="J42" s="89">
        <v>4.2109999999999994</v>
      </c>
      <c r="K42" s="89">
        <v>4.2809999999999997</v>
      </c>
      <c r="L42" s="89">
        <v>4.3149999999999995</v>
      </c>
      <c r="M42" s="115">
        <f t="shared" si="0"/>
        <v>4.3149999999999995</v>
      </c>
      <c r="N42" s="115">
        <f t="shared" si="17"/>
        <v>4.3149999999999995</v>
      </c>
      <c r="O42" s="115">
        <f t="shared" si="17"/>
        <v>4.3149999999999995</v>
      </c>
      <c r="P42" s="115">
        <f t="shared" si="17"/>
        <v>4.3149999999999995</v>
      </c>
      <c r="Q42" s="115">
        <f t="shared" si="17"/>
        <v>4.3149999999999995</v>
      </c>
      <c r="R42" s="115">
        <f t="shared" si="17"/>
        <v>4.3149999999999995</v>
      </c>
      <c r="S42" s="115">
        <f t="shared" si="17"/>
        <v>4.3149999999999995</v>
      </c>
      <c r="T42" s="115">
        <f t="shared" si="17"/>
        <v>4.3149999999999995</v>
      </c>
      <c r="U42" s="115">
        <f t="shared" si="17"/>
        <v>4.3149999999999995</v>
      </c>
      <c r="V42" s="115">
        <f t="shared" si="17"/>
        <v>4.3149999999999995</v>
      </c>
      <c r="W42" s="115">
        <f t="shared" si="17"/>
        <v>4.3149999999999995</v>
      </c>
    </row>
    <row r="43" spans="1:23" customFormat="1" x14ac:dyDescent="0.2">
      <c r="A43" s="1"/>
      <c r="B43" s="116" t="s">
        <v>424</v>
      </c>
      <c r="D43" s="89">
        <v>4.2399999999999993</v>
      </c>
      <c r="E43" s="89">
        <v>4.3029999999999999</v>
      </c>
      <c r="F43" s="89">
        <v>4.3860000000000001</v>
      </c>
      <c r="G43" s="89">
        <v>4.4589999999999996</v>
      </c>
      <c r="H43" s="89">
        <v>4.5090000000000003</v>
      </c>
      <c r="I43" s="89">
        <v>4.5579999999999998</v>
      </c>
      <c r="J43" s="89">
        <v>4.641</v>
      </c>
      <c r="K43" s="89">
        <v>4.7240000000000002</v>
      </c>
      <c r="L43" s="89">
        <v>4.774</v>
      </c>
      <c r="M43" s="115">
        <f t="shared" si="0"/>
        <v>4.774</v>
      </c>
      <c r="N43" s="115">
        <f t="shared" si="17"/>
        <v>4.774</v>
      </c>
      <c r="O43" s="115">
        <f t="shared" si="17"/>
        <v>4.774</v>
      </c>
      <c r="P43" s="115">
        <f t="shared" si="17"/>
        <v>4.774</v>
      </c>
      <c r="Q43" s="115">
        <f t="shared" si="17"/>
        <v>4.774</v>
      </c>
      <c r="R43" s="115">
        <f t="shared" si="17"/>
        <v>4.774</v>
      </c>
      <c r="S43" s="115">
        <f t="shared" si="17"/>
        <v>4.774</v>
      </c>
      <c r="T43" s="115">
        <f t="shared" si="17"/>
        <v>4.774</v>
      </c>
      <c r="U43" s="115">
        <f t="shared" si="17"/>
        <v>4.774</v>
      </c>
      <c r="V43" s="115">
        <f t="shared" si="17"/>
        <v>4.774</v>
      </c>
      <c r="W43" s="115">
        <f t="shared" si="17"/>
        <v>4.774</v>
      </c>
    </row>
    <row r="44" spans="1:23" customFormat="1" x14ac:dyDescent="0.2">
      <c r="A44" s="1"/>
      <c r="B44" s="116" t="s">
        <v>425</v>
      </c>
      <c r="D44" s="89">
        <v>2.1429999999999998</v>
      </c>
      <c r="E44" s="89">
        <v>2.1559999999999997</v>
      </c>
      <c r="F44" s="89">
        <v>2.1789999999999998</v>
      </c>
      <c r="G44" s="89">
        <v>2.1989999999999998</v>
      </c>
      <c r="H44" s="89">
        <v>2.2059999999999995</v>
      </c>
      <c r="I44" s="89">
        <v>2.2089999999999996</v>
      </c>
      <c r="J44" s="89">
        <v>2.2319999999999998</v>
      </c>
      <c r="K44" s="89">
        <v>2.2589999999999999</v>
      </c>
      <c r="L44" s="89">
        <v>2.2589999999999999</v>
      </c>
      <c r="M44" s="115">
        <f t="shared" si="0"/>
        <v>2.2589999999999999</v>
      </c>
      <c r="N44" s="115">
        <f t="shared" si="17"/>
        <v>2.2589999999999999</v>
      </c>
      <c r="O44" s="115">
        <f t="shared" si="17"/>
        <v>2.2589999999999999</v>
      </c>
      <c r="P44" s="115">
        <f t="shared" si="17"/>
        <v>2.2589999999999999</v>
      </c>
      <c r="Q44" s="115">
        <f t="shared" si="17"/>
        <v>2.2589999999999999</v>
      </c>
      <c r="R44" s="115">
        <f t="shared" si="17"/>
        <v>2.2589999999999999</v>
      </c>
      <c r="S44" s="115">
        <f t="shared" si="17"/>
        <v>2.2589999999999999</v>
      </c>
      <c r="T44" s="115">
        <f t="shared" si="17"/>
        <v>2.2589999999999999</v>
      </c>
      <c r="U44" s="115">
        <f t="shared" si="17"/>
        <v>2.2589999999999999</v>
      </c>
      <c r="V44" s="115">
        <f t="shared" si="17"/>
        <v>2.2589999999999999</v>
      </c>
      <c r="W44" s="115">
        <f t="shared" si="17"/>
        <v>2.2589999999999999</v>
      </c>
    </row>
    <row r="45" spans="1:23" customFormat="1" x14ac:dyDescent="0.2">
      <c r="A45" s="1"/>
      <c r="B45" s="116" t="s">
        <v>167</v>
      </c>
      <c r="D45" s="89">
        <v>4.8279999999999994</v>
      </c>
      <c r="E45" s="89">
        <v>4.7989999999999995</v>
      </c>
      <c r="F45" s="89">
        <v>4.7959999999999994</v>
      </c>
      <c r="G45" s="89">
        <v>4.7829999999999995</v>
      </c>
      <c r="H45" s="89">
        <v>4.7429999999999994</v>
      </c>
      <c r="I45" s="89">
        <v>4.7339999999999991</v>
      </c>
      <c r="J45" s="89">
        <v>4.7379999999999995</v>
      </c>
      <c r="K45" s="89">
        <v>4.7320000000000002</v>
      </c>
      <c r="L45" s="89">
        <v>4.702</v>
      </c>
      <c r="M45" s="115">
        <f t="shared" si="0"/>
        <v>4.702</v>
      </c>
      <c r="N45" s="115">
        <f t="shared" si="17"/>
        <v>4.702</v>
      </c>
      <c r="O45" s="115">
        <f t="shared" si="17"/>
        <v>4.702</v>
      </c>
      <c r="P45" s="115">
        <f t="shared" si="17"/>
        <v>4.702</v>
      </c>
      <c r="Q45" s="115">
        <f t="shared" si="17"/>
        <v>4.702</v>
      </c>
      <c r="R45" s="115">
        <f t="shared" si="17"/>
        <v>4.702</v>
      </c>
      <c r="S45" s="115">
        <f t="shared" si="17"/>
        <v>4.702</v>
      </c>
      <c r="T45" s="115">
        <f t="shared" si="17"/>
        <v>4.702</v>
      </c>
      <c r="U45" s="115">
        <f t="shared" si="17"/>
        <v>4.702</v>
      </c>
      <c r="V45" s="115">
        <f t="shared" si="17"/>
        <v>4.702</v>
      </c>
      <c r="W45" s="115">
        <f t="shared" si="17"/>
        <v>4.702</v>
      </c>
    </row>
    <row r="46" spans="1:23" customFormat="1" x14ac:dyDescent="0.2">
      <c r="A46" s="1"/>
      <c r="B46" s="116" t="s">
        <v>168</v>
      </c>
      <c r="D46" s="89">
        <v>3.6929999999999996</v>
      </c>
      <c r="E46" s="89">
        <v>3.67</v>
      </c>
      <c r="F46" s="89">
        <v>3.673</v>
      </c>
      <c r="G46" s="89">
        <v>3.67</v>
      </c>
      <c r="H46" s="89">
        <v>3.6529999999999996</v>
      </c>
      <c r="I46" s="89">
        <v>3.637</v>
      </c>
      <c r="J46" s="89">
        <v>3.6399999999999997</v>
      </c>
      <c r="K46" s="89">
        <v>3.6669999999999998</v>
      </c>
      <c r="L46" s="89">
        <v>3.6639999999999997</v>
      </c>
      <c r="M46" s="115">
        <f t="shared" si="0"/>
        <v>3.6639999999999997</v>
      </c>
      <c r="N46" s="115">
        <f t="shared" si="17"/>
        <v>3.6639999999999997</v>
      </c>
      <c r="O46" s="115">
        <f t="shared" si="17"/>
        <v>3.6639999999999997</v>
      </c>
      <c r="P46" s="115">
        <f t="shared" si="17"/>
        <v>3.6639999999999997</v>
      </c>
      <c r="Q46" s="115">
        <f t="shared" si="17"/>
        <v>3.6639999999999997</v>
      </c>
      <c r="R46" s="115">
        <f t="shared" si="17"/>
        <v>3.6639999999999997</v>
      </c>
      <c r="S46" s="115">
        <f t="shared" si="17"/>
        <v>3.6639999999999997</v>
      </c>
      <c r="T46" s="115">
        <f t="shared" si="17"/>
        <v>3.6639999999999997</v>
      </c>
      <c r="U46" s="115">
        <f t="shared" si="17"/>
        <v>3.6639999999999997</v>
      </c>
      <c r="V46" s="115">
        <f t="shared" si="17"/>
        <v>3.6639999999999997</v>
      </c>
      <c r="W46" s="115">
        <f t="shared" si="17"/>
        <v>3.6639999999999997</v>
      </c>
    </row>
    <row r="47" spans="1:23" customFormat="1" x14ac:dyDescent="0.2">
      <c r="A47" s="1"/>
      <c r="B47" s="116" t="s">
        <v>169</v>
      </c>
      <c r="D47" s="89">
        <v>5.5110000000000001</v>
      </c>
      <c r="E47" s="89">
        <v>5.5539999999999994</v>
      </c>
      <c r="F47" s="89">
        <v>5.6189999999999998</v>
      </c>
      <c r="G47" s="89">
        <v>5.6659999999999995</v>
      </c>
      <c r="H47" s="89">
        <v>5.6619999999999999</v>
      </c>
      <c r="I47" s="89">
        <v>5.6749999999999989</v>
      </c>
      <c r="J47" s="89">
        <v>5.7439999999999998</v>
      </c>
      <c r="K47" s="89">
        <v>5.8329999999999993</v>
      </c>
      <c r="L47" s="89">
        <v>5.81</v>
      </c>
      <c r="M47" s="115">
        <f t="shared" si="0"/>
        <v>5.81</v>
      </c>
      <c r="N47" s="115">
        <f t="shared" si="17"/>
        <v>5.81</v>
      </c>
      <c r="O47" s="115">
        <f t="shared" si="17"/>
        <v>5.81</v>
      </c>
      <c r="P47" s="115">
        <f t="shared" si="17"/>
        <v>5.81</v>
      </c>
      <c r="Q47" s="115">
        <f t="shared" si="17"/>
        <v>5.81</v>
      </c>
      <c r="R47" s="115">
        <f t="shared" si="17"/>
        <v>5.81</v>
      </c>
      <c r="S47" s="115">
        <f t="shared" si="17"/>
        <v>5.81</v>
      </c>
      <c r="T47" s="115">
        <f t="shared" si="17"/>
        <v>5.81</v>
      </c>
      <c r="U47" s="115">
        <f t="shared" si="17"/>
        <v>5.81</v>
      </c>
      <c r="V47" s="115">
        <f t="shared" si="17"/>
        <v>5.81</v>
      </c>
      <c r="W47" s="115">
        <f t="shared" si="17"/>
        <v>5.81</v>
      </c>
    </row>
    <row r="48" spans="1:23" customFormat="1" x14ac:dyDescent="0.2">
      <c r="A48" s="1"/>
      <c r="B48" s="116" t="s">
        <v>170</v>
      </c>
      <c r="D48" s="89">
        <v>5.1139999999999999</v>
      </c>
      <c r="E48" s="89">
        <v>5.1240000000000006</v>
      </c>
      <c r="F48" s="89">
        <v>5.1470000000000002</v>
      </c>
      <c r="G48" s="89">
        <v>5.1599999999999993</v>
      </c>
      <c r="H48" s="89">
        <v>5.15</v>
      </c>
      <c r="I48" s="89">
        <v>5.14</v>
      </c>
      <c r="J48" s="89">
        <v>5.1629999999999994</v>
      </c>
      <c r="K48" s="89">
        <v>5.2059999999999995</v>
      </c>
      <c r="L48" s="89">
        <v>5.1959999999999997</v>
      </c>
      <c r="M48" s="115">
        <f t="shared" si="0"/>
        <v>5.1959999999999997</v>
      </c>
      <c r="N48" s="115">
        <f t="shared" si="17"/>
        <v>5.1959999999999997</v>
      </c>
      <c r="O48" s="115">
        <f t="shared" si="17"/>
        <v>5.1959999999999997</v>
      </c>
      <c r="P48" s="115">
        <f t="shared" si="17"/>
        <v>5.1959999999999997</v>
      </c>
      <c r="Q48" s="115">
        <f t="shared" si="17"/>
        <v>5.1959999999999997</v>
      </c>
      <c r="R48" s="115">
        <f t="shared" si="17"/>
        <v>5.1959999999999997</v>
      </c>
      <c r="S48" s="115">
        <f t="shared" si="17"/>
        <v>5.1959999999999997</v>
      </c>
      <c r="T48" s="115">
        <f t="shared" si="17"/>
        <v>5.1959999999999997</v>
      </c>
      <c r="U48" s="115">
        <f t="shared" si="17"/>
        <v>5.1959999999999997</v>
      </c>
      <c r="V48" s="115">
        <f t="shared" si="17"/>
        <v>5.1959999999999997</v>
      </c>
      <c r="W48" s="115">
        <f t="shared" si="17"/>
        <v>5.1959999999999997</v>
      </c>
    </row>
    <row r="49" spans="1:23" customFormat="1" x14ac:dyDescent="0.2">
      <c r="A49" s="1"/>
      <c r="B49" s="116" t="s">
        <v>426</v>
      </c>
      <c r="D49" s="89">
        <v>1.33</v>
      </c>
      <c r="E49" s="89">
        <v>3.09</v>
      </c>
      <c r="F49" s="89">
        <v>4.66</v>
      </c>
      <c r="G49" s="89">
        <v>5.2799999999999994</v>
      </c>
      <c r="H49" s="89">
        <v>5.9099999999999993</v>
      </c>
      <c r="I49" s="89">
        <v>6.3999999999999995</v>
      </c>
      <c r="J49" s="89">
        <v>6.5</v>
      </c>
      <c r="K49" s="89">
        <v>6.5</v>
      </c>
      <c r="L49" s="89">
        <v>6.5</v>
      </c>
      <c r="M49" s="115">
        <f t="shared" si="0"/>
        <v>6.5</v>
      </c>
      <c r="N49" s="115">
        <f t="shared" si="17"/>
        <v>6.5</v>
      </c>
      <c r="O49" s="115">
        <f t="shared" si="17"/>
        <v>6.5</v>
      </c>
      <c r="P49" s="115">
        <f t="shared" si="17"/>
        <v>6.5</v>
      </c>
      <c r="Q49" s="115">
        <f t="shared" si="17"/>
        <v>6.5</v>
      </c>
      <c r="R49" s="115">
        <f t="shared" si="17"/>
        <v>6.5</v>
      </c>
      <c r="S49" s="115">
        <f t="shared" si="17"/>
        <v>6.5</v>
      </c>
      <c r="T49" s="115">
        <f t="shared" si="17"/>
        <v>6.5</v>
      </c>
      <c r="U49" s="115">
        <f t="shared" si="17"/>
        <v>6.5</v>
      </c>
      <c r="V49" s="115">
        <f t="shared" si="17"/>
        <v>6.5</v>
      </c>
      <c r="W49" s="115">
        <f t="shared" si="17"/>
        <v>6.5</v>
      </c>
    </row>
    <row r="50" spans="1:23" customFormat="1" x14ac:dyDescent="0.2">
      <c r="A50" s="1"/>
      <c r="B50" s="116" t="s">
        <v>427</v>
      </c>
      <c r="D50" s="89">
        <v>1.33</v>
      </c>
      <c r="E50" s="89">
        <v>3.09</v>
      </c>
      <c r="F50" s="89">
        <v>4.66</v>
      </c>
      <c r="G50" s="89">
        <v>5.2799999999999994</v>
      </c>
      <c r="H50" s="89">
        <v>5.9099999999999993</v>
      </c>
      <c r="I50" s="89">
        <v>6.3999999999999995</v>
      </c>
      <c r="J50" s="89">
        <v>6.5</v>
      </c>
      <c r="K50" s="89">
        <v>6.5</v>
      </c>
      <c r="L50" s="89">
        <v>6.5</v>
      </c>
      <c r="M50" s="115">
        <f t="shared" si="0"/>
        <v>6.5</v>
      </c>
      <c r="N50" s="115">
        <f t="shared" si="17"/>
        <v>6.5</v>
      </c>
      <c r="O50" s="115">
        <f t="shared" si="17"/>
        <v>6.5</v>
      </c>
      <c r="P50" s="115">
        <f t="shared" si="17"/>
        <v>6.5</v>
      </c>
      <c r="Q50" s="115">
        <f t="shared" si="17"/>
        <v>6.5</v>
      </c>
      <c r="R50" s="115">
        <f t="shared" si="17"/>
        <v>6.5</v>
      </c>
      <c r="S50" s="115">
        <f t="shared" si="17"/>
        <v>6.5</v>
      </c>
      <c r="T50" s="115">
        <f t="shared" si="17"/>
        <v>6.5</v>
      </c>
      <c r="U50" s="115">
        <f t="shared" si="17"/>
        <v>6.5</v>
      </c>
      <c r="V50" s="115">
        <f t="shared" si="17"/>
        <v>6.5</v>
      </c>
      <c r="W50" s="115">
        <f t="shared" si="17"/>
        <v>6.5</v>
      </c>
    </row>
    <row r="51" spans="1:23" customFormat="1" x14ac:dyDescent="0.2">
      <c r="A51" s="1"/>
      <c r="B51" s="116" t="s">
        <v>428</v>
      </c>
      <c r="D51" s="89">
        <v>2.2000000000000002</v>
      </c>
      <c r="E51" s="89">
        <v>2.246</v>
      </c>
      <c r="F51" s="89">
        <v>2.2989999999999999</v>
      </c>
      <c r="G51" s="89">
        <v>2.3419999999999996</v>
      </c>
      <c r="H51" s="89">
        <v>2.3879999999999999</v>
      </c>
      <c r="I51" s="89">
        <v>2.431</v>
      </c>
      <c r="J51" s="89">
        <v>2.48</v>
      </c>
      <c r="K51" s="89">
        <v>2.5229999999999997</v>
      </c>
      <c r="L51" s="89">
        <v>2.5659999999999998</v>
      </c>
      <c r="M51" s="115">
        <f t="shared" si="0"/>
        <v>2.5659999999999998</v>
      </c>
      <c r="N51" s="115">
        <f t="shared" si="17"/>
        <v>2.5659999999999998</v>
      </c>
      <c r="O51" s="115">
        <f t="shared" si="17"/>
        <v>2.5659999999999998</v>
      </c>
      <c r="P51" s="115">
        <f t="shared" si="17"/>
        <v>2.5659999999999998</v>
      </c>
      <c r="Q51" s="115">
        <f t="shared" si="17"/>
        <v>2.5659999999999998</v>
      </c>
      <c r="R51" s="115">
        <f t="shared" si="17"/>
        <v>2.5659999999999998</v>
      </c>
      <c r="S51" s="115">
        <f t="shared" si="17"/>
        <v>2.5659999999999998</v>
      </c>
      <c r="T51" s="115">
        <f t="shared" si="17"/>
        <v>2.5659999999999998</v>
      </c>
      <c r="U51" s="115">
        <f t="shared" si="17"/>
        <v>2.5659999999999998</v>
      </c>
      <c r="V51" s="115">
        <f t="shared" si="17"/>
        <v>2.5659999999999998</v>
      </c>
      <c r="W51" s="115">
        <f t="shared" si="17"/>
        <v>2.5659999999999998</v>
      </c>
    </row>
    <row r="52" spans="1:23" customFormat="1" x14ac:dyDescent="0.2">
      <c r="A52" s="1"/>
      <c r="B52" s="116" t="s">
        <v>429</v>
      </c>
      <c r="D52" s="89">
        <v>1.7319999999999998</v>
      </c>
      <c r="E52" s="89">
        <v>1.7679999999999998</v>
      </c>
      <c r="F52" s="89">
        <v>1.8239999999999998</v>
      </c>
      <c r="G52" s="89">
        <v>1.8699999999999997</v>
      </c>
      <c r="H52" s="89">
        <v>1.8959999999999999</v>
      </c>
      <c r="I52" s="89">
        <v>1.9289999999999998</v>
      </c>
      <c r="J52" s="89">
        <v>1.9849999999999999</v>
      </c>
      <c r="K52" s="89">
        <v>2.0539999999999998</v>
      </c>
      <c r="L52" s="89">
        <v>2.077</v>
      </c>
      <c r="M52" s="115">
        <f t="shared" si="0"/>
        <v>2.077</v>
      </c>
      <c r="N52" s="115">
        <f t="shared" si="17"/>
        <v>2.077</v>
      </c>
      <c r="O52" s="115">
        <f t="shared" si="17"/>
        <v>2.077</v>
      </c>
      <c r="P52" s="115">
        <f t="shared" si="17"/>
        <v>2.077</v>
      </c>
      <c r="Q52" s="115">
        <f t="shared" si="17"/>
        <v>2.077</v>
      </c>
      <c r="R52" s="115">
        <f t="shared" si="17"/>
        <v>2.077</v>
      </c>
      <c r="S52" s="115">
        <f t="shared" si="17"/>
        <v>2.077</v>
      </c>
      <c r="T52" s="115">
        <f t="shared" si="17"/>
        <v>2.077</v>
      </c>
      <c r="U52" s="115">
        <f t="shared" si="17"/>
        <v>2.077</v>
      </c>
      <c r="V52" s="115">
        <f t="shared" si="17"/>
        <v>2.077</v>
      </c>
      <c r="W52" s="115">
        <f t="shared" si="17"/>
        <v>2.077</v>
      </c>
    </row>
    <row r="53" spans="1:23" customFormat="1" x14ac:dyDescent="0.2">
      <c r="A53" s="1"/>
      <c r="B53" s="116" t="s">
        <v>430</v>
      </c>
      <c r="D53" s="89">
        <v>3.33</v>
      </c>
      <c r="E53" s="89">
        <v>3.4530000000000003</v>
      </c>
      <c r="F53" s="89">
        <v>3.5889999999999995</v>
      </c>
      <c r="G53" s="89">
        <v>3.7019999999999995</v>
      </c>
      <c r="H53" s="89">
        <v>3.798</v>
      </c>
      <c r="I53" s="89">
        <v>3.9180000000000001</v>
      </c>
      <c r="J53" s="89">
        <v>4.0709999999999997</v>
      </c>
      <c r="K53" s="89">
        <v>4.2099999999999991</v>
      </c>
      <c r="L53" s="89">
        <v>4.306</v>
      </c>
      <c r="M53" s="115">
        <f t="shared" si="0"/>
        <v>4.306</v>
      </c>
      <c r="N53" s="115">
        <f t="shared" si="17"/>
        <v>4.306</v>
      </c>
      <c r="O53" s="115">
        <f t="shared" si="17"/>
        <v>4.306</v>
      </c>
      <c r="P53" s="115">
        <f t="shared" si="17"/>
        <v>4.306</v>
      </c>
      <c r="Q53" s="115">
        <f t="shared" si="17"/>
        <v>4.306</v>
      </c>
      <c r="R53" s="115">
        <f t="shared" si="17"/>
        <v>4.306</v>
      </c>
      <c r="S53" s="115">
        <f t="shared" si="17"/>
        <v>4.306</v>
      </c>
      <c r="T53" s="115">
        <f t="shared" si="17"/>
        <v>4.306</v>
      </c>
      <c r="U53" s="115">
        <f t="shared" si="17"/>
        <v>4.306</v>
      </c>
      <c r="V53" s="115">
        <f t="shared" si="17"/>
        <v>4.306</v>
      </c>
      <c r="W53" s="115">
        <f t="shared" si="17"/>
        <v>4.306</v>
      </c>
    </row>
    <row r="54" spans="1:23" customFormat="1" x14ac:dyDescent="0.2">
      <c r="A54" s="1"/>
      <c r="B54" s="116" t="s">
        <v>431</v>
      </c>
      <c r="D54" s="89">
        <v>3.3069999999999995</v>
      </c>
      <c r="E54" s="89">
        <v>3.3819999999999997</v>
      </c>
      <c r="F54" s="89">
        <v>3.415</v>
      </c>
      <c r="G54" s="89">
        <v>3.4379999999999997</v>
      </c>
      <c r="H54" s="89">
        <v>3.4379999999999997</v>
      </c>
      <c r="I54" s="89">
        <v>3.4409999999999998</v>
      </c>
      <c r="J54" s="89">
        <v>3.4769999999999999</v>
      </c>
      <c r="K54" s="89">
        <v>3.5229999999999997</v>
      </c>
      <c r="L54" s="89">
        <v>3.5199999999999996</v>
      </c>
      <c r="M54" s="115">
        <f t="shared" si="0"/>
        <v>3.5199999999999996</v>
      </c>
      <c r="N54" s="115">
        <f t="shared" si="17"/>
        <v>3.5199999999999996</v>
      </c>
      <c r="O54" s="115">
        <f t="shared" si="17"/>
        <v>3.5199999999999996</v>
      </c>
      <c r="P54" s="115">
        <f t="shared" si="17"/>
        <v>3.5199999999999996</v>
      </c>
      <c r="Q54" s="115">
        <f t="shared" si="17"/>
        <v>3.5199999999999996</v>
      </c>
      <c r="R54" s="115">
        <f t="shared" si="17"/>
        <v>3.5199999999999996</v>
      </c>
      <c r="S54" s="115">
        <f t="shared" si="17"/>
        <v>3.5199999999999996</v>
      </c>
      <c r="T54" s="115">
        <f t="shared" si="17"/>
        <v>3.5199999999999996</v>
      </c>
      <c r="U54" s="115">
        <f t="shared" si="17"/>
        <v>3.5199999999999996</v>
      </c>
      <c r="V54" s="115">
        <f t="shared" si="17"/>
        <v>3.5199999999999996</v>
      </c>
      <c r="W54" s="115">
        <f t="shared" si="17"/>
        <v>3.5199999999999996</v>
      </c>
    </row>
    <row r="55" spans="1:23" customFormat="1" x14ac:dyDescent="0.2">
      <c r="A55" s="1"/>
      <c r="B55" s="116" t="s">
        <v>432</v>
      </c>
      <c r="D55" s="89">
        <v>2.09</v>
      </c>
      <c r="E55" s="89">
        <v>2.1229999999999998</v>
      </c>
      <c r="F55" s="89">
        <v>2.1629999999999998</v>
      </c>
      <c r="G55" s="89">
        <v>2.1959999999999997</v>
      </c>
      <c r="H55" s="89">
        <v>2.2290000000000001</v>
      </c>
      <c r="I55" s="89">
        <v>2.2589999999999999</v>
      </c>
      <c r="J55" s="89">
        <v>2.2919999999999998</v>
      </c>
      <c r="K55" s="89">
        <v>2.335</v>
      </c>
      <c r="L55" s="89">
        <v>2.3679999999999999</v>
      </c>
      <c r="M55" s="115">
        <f t="shared" si="0"/>
        <v>2.3679999999999999</v>
      </c>
      <c r="N55" s="115">
        <f t="shared" ref="N55:W70" si="18">M55</f>
        <v>2.3679999999999999</v>
      </c>
      <c r="O55" s="115">
        <f t="shared" si="18"/>
        <v>2.3679999999999999</v>
      </c>
      <c r="P55" s="115">
        <f t="shared" si="18"/>
        <v>2.3679999999999999</v>
      </c>
      <c r="Q55" s="115">
        <f t="shared" si="18"/>
        <v>2.3679999999999999</v>
      </c>
      <c r="R55" s="115">
        <f t="shared" si="18"/>
        <v>2.3679999999999999</v>
      </c>
      <c r="S55" s="115">
        <f t="shared" si="18"/>
        <v>2.3679999999999999</v>
      </c>
      <c r="T55" s="115">
        <f t="shared" si="18"/>
        <v>2.3679999999999999</v>
      </c>
      <c r="U55" s="115">
        <f t="shared" si="18"/>
        <v>2.3679999999999999</v>
      </c>
      <c r="V55" s="115">
        <f t="shared" si="18"/>
        <v>2.3679999999999999</v>
      </c>
      <c r="W55" s="115">
        <f t="shared" si="18"/>
        <v>2.3679999999999999</v>
      </c>
    </row>
    <row r="56" spans="1:23" customFormat="1" x14ac:dyDescent="0.2">
      <c r="A56" s="1"/>
      <c r="B56" s="116" t="s">
        <v>433</v>
      </c>
      <c r="D56" s="89">
        <v>4.4589999999999996</v>
      </c>
      <c r="E56" s="89">
        <v>4.4990000000000006</v>
      </c>
      <c r="F56" s="89">
        <v>4.5489999999999995</v>
      </c>
      <c r="G56" s="89">
        <v>4.5919999999999996</v>
      </c>
      <c r="H56" s="89">
        <v>4.6119999999999992</v>
      </c>
      <c r="I56" s="89">
        <v>4.6349999999999998</v>
      </c>
      <c r="J56" s="89">
        <v>4.6849999999999996</v>
      </c>
      <c r="K56" s="89">
        <v>4.7319999999999993</v>
      </c>
      <c r="L56" s="89">
        <v>4.7519999999999998</v>
      </c>
      <c r="M56" s="115">
        <f t="shared" si="0"/>
        <v>4.7519999999999998</v>
      </c>
      <c r="N56" s="115">
        <f t="shared" si="18"/>
        <v>4.7519999999999998</v>
      </c>
      <c r="O56" s="115">
        <f t="shared" si="18"/>
        <v>4.7519999999999998</v>
      </c>
      <c r="P56" s="115">
        <f t="shared" si="18"/>
        <v>4.7519999999999998</v>
      </c>
      <c r="Q56" s="115">
        <f t="shared" si="18"/>
        <v>4.7519999999999998</v>
      </c>
      <c r="R56" s="115">
        <f t="shared" si="18"/>
        <v>4.7519999999999998</v>
      </c>
      <c r="S56" s="115">
        <f t="shared" si="18"/>
        <v>4.7519999999999998</v>
      </c>
      <c r="T56" s="115">
        <f t="shared" si="18"/>
        <v>4.7519999999999998</v>
      </c>
      <c r="U56" s="115">
        <f t="shared" si="18"/>
        <v>4.7519999999999998</v>
      </c>
      <c r="V56" s="115">
        <f t="shared" si="18"/>
        <v>4.7519999999999998</v>
      </c>
      <c r="W56" s="115">
        <f t="shared" si="18"/>
        <v>4.7519999999999998</v>
      </c>
    </row>
    <row r="57" spans="1:23" customFormat="1" x14ac:dyDescent="0.2">
      <c r="A57" s="1"/>
      <c r="B57" s="116" t="s">
        <v>434</v>
      </c>
      <c r="D57" s="89">
        <v>14.055</v>
      </c>
      <c r="E57" s="89">
        <v>14.301</v>
      </c>
      <c r="F57" s="89">
        <v>14.549999999999999</v>
      </c>
      <c r="G57" s="89">
        <v>14.776</v>
      </c>
      <c r="H57" s="89">
        <v>14.971999999999998</v>
      </c>
      <c r="I57" s="89">
        <v>15.190999999999999</v>
      </c>
      <c r="J57" s="89">
        <v>15.45</v>
      </c>
      <c r="K57" s="89">
        <v>15.709</v>
      </c>
      <c r="L57" s="89">
        <v>15.937999999999999</v>
      </c>
      <c r="M57" s="115">
        <f t="shared" si="0"/>
        <v>15.937999999999999</v>
      </c>
      <c r="N57" s="115">
        <f t="shared" si="18"/>
        <v>15.937999999999999</v>
      </c>
      <c r="O57" s="115">
        <f t="shared" si="18"/>
        <v>15.937999999999999</v>
      </c>
      <c r="P57" s="115">
        <f t="shared" si="18"/>
        <v>15.937999999999999</v>
      </c>
      <c r="Q57" s="115">
        <f t="shared" si="18"/>
        <v>15.937999999999999</v>
      </c>
      <c r="R57" s="115">
        <f t="shared" si="18"/>
        <v>15.937999999999999</v>
      </c>
      <c r="S57" s="115">
        <f t="shared" si="18"/>
        <v>15.937999999999999</v>
      </c>
      <c r="T57" s="115">
        <f t="shared" si="18"/>
        <v>15.937999999999999</v>
      </c>
      <c r="U57" s="115">
        <f t="shared" si="18"/>
        <v>15.937999999999999</v>
      </c>
      <c r="V57" s="115">
        <f t="shared" si="18"/>
        <v>15.937999999999999</v>
      </c>
      <c r="W57" s="115">
        <f t="shared" si="18"/>
        <v>15.937999999999999</v>
      </c>
    </row>
    <row r="58" spans="1:23" customFormat="1" x14ac:dyDescent="0.2">
      <c r="A58" s="1"/>
      <c r="B58" s="116" t="s">
        <v>435</v>
      </c>
      <c r="D58" s="89">
        <v>3.2919999999999998</v>
      </c>
      <c r="E58" s="89">
        <v>3.3650000000000002</v>
      </c>
      <c r="F58" s="89">
        <v>3.468</v>
      </c>
      <c r="G58" s="89">
        <v>3.5449999999999999</v>
      </c>
      <c r="H58" s="89">
        <v>3.6179999999999994</v>
      </c>
      <c r="I58" s="89">
        <v>3.6909999999999998</v>
      </c>
      <c r="J58" s="89">
        <v>3.7839999999999998</v>
      </c>
      <c r="K58" s="89">
        <v>3.8869999999999996</v>
      </c>
      <c r="L58" s="89">
        <v>3.9569999999999999</v>
      </c>
      <c r="M58" s="115">
        <f t="shared" si="0"/>
        <v>3.9569999999999999</v>
      </c>
      <c r="N58" s="115">
        <f t="shared" si="18"/>
        <v>3.9569999999999999</v>
      </c>
      <c r="O58" s="115">
        <f t="shared" si="18"/>
        <v>3.9569999999999999</v>
      </c>
      <c r="P58" s="115">
        <f t="shared" si="18"/>
        <v>3.9569999999999999</v>
      </c>
      <c r="Q58" s="115">
        <f t="shared" si="18"/>
        <v>3.9569999999999999</v>
      </c>
      <c r="R58" s="115">
        <f t="shared" si="18"/>
        <v>3.9569999999999999</v>
      </c>
      <c r="S58" s="115">
        <f t="shared" si="18"/>
        <v>3.9569999999999999</v>
      </c>
      <c r="T58" s="115">
        <f t="shared" si="18"/>
        <v>3.9569999999999999</v>
      </c>
      <c r="U58" s="115">
        <f t="shared" si="18"/>
        <v>3.9569999999999999</v>
      </c>
      <c r="V58" s="115">
        <f t="shared" si="18"/>
        <v>3.9569999999999999</v>
      </c>
      <c r="W58" s="115">
        <f t="shared" si="18"/>
        <v>3.9569999999999999</v>
      </c>
    </row>
    <row r="59" spans="1:23" customFormat="1" x14ac:dyDescent="0.2">
      <c r="A59" s="1"/>
      <c r="B59" s="116" t="s">
        <v>436</v>
      </c>
      <c r="D59" s="89">
        <v>2.4340000000000002</v>
      </c>
      <c r="E59" s="89">
        <v>2.4969999999999999</v>
      </c>
      <c r="F59" s="89">
        <v>2.5700000000000003</v>
      </c>
      <c r="G59" s="89">
        <v>2.6329999999999996</v>
      </c>
      <c r="H59" s="89">
        <v>2.6929999999999996</v>
      </c>
      <c r="I59" s="89">
        <v>2.7459999999999996</v>
      </c>
      <c r="J59" s="89">
        <v>2.8159999999999998</v>
      </c>
      <c r="K59" s="89">
        <v>2.8959999999999999</v>
      </c>
      <c r="L59" s="89">
        <v>2.9449999999999998</v>
      </c>
      <c r="M59" s="115">
        <f t="shared" si="0"/>
        <v>2.9449999999999998</v>
      </c>
      <c r="N59" s="115">
        <f t="shared" si="18"/>
        <v>2.9449999999999998</v>
      </c>
      <c r="O59" s="115">
        <f t="shared" si="18"/>
        <v>2.9449999999999998</v>
      </c>
      <c r="P59" s="115">
        <f t="shared" si="18"/>
        <v>2.9449999999999998</v>
      </c>
      <c r="Q59" s="115">
        <f t="shared" si="18"/>
        <v>2.9449999999999998</v>
      </c>
      <c r="R59" s="115">
        <f t="shared" si="18"/>
        <v>2.9449999999999998</v>
      </c>
      <c r="S59" s="115">
        <f t="shared" si="18"/>
        <v>2.9449999999999998</v>
      </c>
      <c r="T59" s="115">
        <f t="shared" si="18"/>
        <v>2.9449999999999998</v>
      </c>
      <c r="U59" s="115">
        <f t="shared" si="18"/>
        <v>2.9449999999999998</v>
      </c>
      <c r="V59" s="115">
        <f t="shared" si="18"/>
        <v>2.9449999999999998</v>
      </c>
      <c r="W59" s="115">
        <f t="shared" si="18"/>
        <v>2.9449999999999998</v>
      </c>
    </row>
    <row r="60" spans="1:23" customFormat="1" x14ac:dyDescent="0.2">
      <c r="A60" s="1"/>
      <c r="B60" s="116" t="s">
        <v>437</v>
      </c>
      <c r="D60" s="89">
        <v>0</v>
      </c>
      <c r="E60" s="89">
        <v>0</v>
      </c>
      <c r="F60" s="89">
        <v>0</v>
      </c>
      <c r="G60" s="89">
        <v>0</v>
      </c>
      <c r="H60" s="89">
        <v>0</v>
      </c>
      <c r="I60" s="89">
        <v>0</v>
      </c>
      <c r="J60" s="89">
        <v>0</v>
      </c>
      <c r="K60" s="89">
        <v>0</v>
      </c>
      <c r="L60" s="89">
        <v>0</v>
      </c>
      <c r="M60" s="115">
        <f t="shared" si="0"/>
        <v>0</v>
      </c>
      <c r="N60" s="115">
        <f t="shared" si="18"/>
        <v>0</v>
      </c>
      <c r="O60" s="115">
        <f t="shared" si="18"/>
        <v>0</v>
      </c>
      <c r="P60" s="115">
        <f t="shared" si="18"/>
        <v>0</v>
      </c>
      <c r="Q60" s="115">
        <f t="shared" si="18"/>
        <v>0</v>
      </c>
      <c r="R60" s="115">
        <f t="shared" si="18"/>
        <v>0</v>
      </c>
      <c r="S60" s="115">
        <f t="shared" si="18"/>
        <v>0</v>
      </c>
      <c r="T60" s="115">
        <f t="shared" si="18"/>
        <v>0</v>
      </c>
      <c r="U60" s="115">
        <f t="shared" si="18"/>
        <v>0</v>
      </c>
      <c r="V60" s="115">
        <f t="shared" si="18"/>
        <v>0</v>
      </c>
      <c r="W60" s="115">
        <f t="shared" si="18"/>
        <v>0</v>
      </c>
    </row>
    <row r="61" spans="1:23" customFormat="1" x14ac:dyDescent="0.2">
      <c r="A61" s="1"/>
      <c r="B61" s="116" t="s">
        <v>438</v>
      </c>
      <c r="D61" s="89">
        <v>1.931</v>
      </c>
      <c r="E61" s="89">
        <v>1.9609999999999999</v>
      </c>
      <c r="F61" s="89">
        <v>1.9939999999999998</v>
      </c>
      <c r="G61" s="89">
        <v>2.0139999999999998</v>
      </c>
      <c r="H61" s="89">
        <v>2.0339999999999998</v>
      </c>
      <c r="I61" s="89">
        <v>2.0670000000000002</v>
      </c>
      <c r="J61" s="89">
        <v>2.097</v>
      </c>
      <c r="K61" s="89">
        <v>2.13</v>
      </c>
      <c r="L61" s="89">
        <v>2.1429999999999998</v>
      </c>
      <c r="M61" s="115">
        <f t="shared" si="0"/>
        <v>2.1429999999999998</v>
      </c>
      <c r="N61" s="115">
        <f t="shared" si="18"/>
        <v>2.1429999999999998</v>
      </c>
      <c r="O61" s="115">
        <f t="shared" si="18"/>
        <v>2.1429999999999998</v>
      </c>
      <c r="P61" s="115">
        <f t="shared" si="18"/>
        <v>2.1429999999999998</v>
      </c>
      <c r="Q61" s="115">
        <f t="shared" si="18"/>
        <v>2.1429999999999998</v>
      </c>
      <c r="R61" s="115">
        <f t="shared" si="18"/>
        <v>2.1429999999999998</v>
      </c>
      <c r="S61" s="115">
        <f t="shared" si="18"/>
        <v>2.1429999999999998</v>
      </c>
      <c r="T61" s="115">
        <f t="shared" si="18"/>
        <v>2.1429999999999998</v>
      </c>
      <c r="U61" s="115">
        <f t="shared" si="18"/>
        <v>2.1429999999999998</v>
      </c>
      <c r="V61" s="115">
        <f t="shared" si="18"/>
        <v>2.1429999999999998</v>
      </c>
      <c r="W61" s="115">
        <f t="shared" si="18"/>
        <v>2.1429999999999998</v>
      </c>
    </row>
    <row r="62" spans="1:23" customFormat="1" x14ac:dyDescent="0.2">
      <c r="A62" s="1"/>
      <c r="B62" s="116" t="s">
        <v>439</v>
      </c>
      <c r="D62" s="89">
        <v>4.6819999999999995</v>
      </c>
      <c r="E62" s="89">
        <v>4.742</v>
      </c>
      <c r="F62" s="89">
        <v>4.8189999999999991</v>
      </c>
      <c r="G62" s="89">
        <v>4.875</v>
      </c>
      <c r="H62" s="89">
        <v>4.9249999999999998</v>
      </c>
      <c r="I62" s="89">
        <v>4.9749999999999996</v>
      </c>
      <c r="J62" s="89">
        <v>5.0519999999999996</v>
      </c>
      <c r="K62" s="89">
        <v>5.12</v>
      </c>
      <c r="L62" s="89">
        <v>5.1639999999999997</v>
      </c>
      <c r="M62" s="115">
        <f t="shared" si="0"/>
        <v>5.1639999999999997</v>
      </c>
      <c r="N62" s="115">
        <f t="shared" si="18"/>
        <v>5.1639999999999997</v>
      </c>
      <c r="O62" s="115">
        <f t="shared" si="18"/>
        <v>5.1639999999999997</v>
      </c>
      <c r="P62" s="115">
        <f t="shared" si="18"/>
        <v>5.1639999999999997</v>
      </c>
      <c r="Q62" s="115">
        <f t="shared" si="18"/>
        <v>5.1639999999999997</v>
      </c>
      <c r="R62" s="115">
        <f t="shared" si="18"/>
        <v>5.1639999999999997</v>
      </c>
      <c r="S62" s="115">
        <f t="shared" si="18"/>
        <v>5.1639999999999997</v>
      </c>
      <c r="T62" s="115">
        <f t="shared" si="18"/>
        <v>5.1639999999999997</v>
      </c>
      <c r="U62" s="115">
        <f t="shared" si="18"/>
        <v>5.1639999999999997</v>
      </c>
      <c r="V62" s="115">
        <f t="shared" si="18"/>
        <v>5.1639999999999997</v>
      </c>
      <c r="W62" s="115">
        <f t="shared" si="18"/>
        <v>5.1639999999999997</v>
      </c>
    </row>
    <row r="63" spans="1:23" customFormat="1" x14ac:dyDescent="0.2">
      <c r="A63" s="1"/>
      <c r="B63" s="116" t="s">
        <v>440</v>
      </c>
      <c r="D63" s="89">
        <v>2.5790000000000002</v>
      </c>
      <c r="E63" s="89">
        <v>2.6419999999999995</v>
      </c>
      <c r="F63" s="89">
        <v>2.7149999999999999</v>
      </c>
      <c r="G63" s="89">
        <v>2.7809999999999997</v>
      </c>
      <c r="H63" s="89">
        <v>2.8339999999999996</v>
      </c>
      <c r="I63" s="89">
        <v>2.8969999999999998</v>
      </c>
      <c r="J63" s="89">
        <v>2.9699999999999998</v>
      </c>
      <c r="K63" s="89">
        <v>3.0529999999999999</v>
      </c>
      <c r="L63" s="89">
        <v>3.1059999999999999</v>
      </c>
      <c r="M63" s="115">
        <f t="shared" si="0"/>
        <v>3.1059999999999999</v>
      </c>
      <c r="N63" s="115">
        <f t="shared" si="18"/>
        <v>3.1059999999999999</v>
      </c>
      <c r="O63" s="115">
        <f t="shared" si="18"/>
        <v>3.1059999999999999</v>
      </c>
      <c r="P63" s="115">
        <f t="shared" si="18"/>
        <v>3.1059999999999999</v>
      </c>
      <c r="Q63" s="115">
        <f t="shared" si="18"/>
        <v>3.1059999999999999</v>
      </c>
      <c r="R63" s="115">
        <f t="shared" si="18"/>
        <v>3.1059999999999999</v>
      </c>
      <c r="S63" s="115">
        <f t="shared" si="18"/>
        <v>3.1059999999999999</v>
      </c>
      <c r="T63" s="115">
        <f t="shared" si="18"/>
        <v>3.1059999999999999</v>
      </c>
      <c r="U63" s="115">
        <f t="shared" si="18"/>
        <v>3.1059999999999999</v>
      </c>
      <c r="V63" s="115">
        <f t="shared" si="18"/>
        <v>3.1059999999999999</v>
      </c>
      <c r="W63" s="115">
        <f t="shared" si="18"/>
        <v>3.1059999999999999</v>
      </c>
    </row>
    <row r="64" spans="1:23" customFormat="1" x14ac:dyDescent="0.2">
      <c r="A64" s="1"/>
      <c r="B64" s="116" t="s">
        <v>441</v>
      </c>
      <c r="D64" s="89">
        <v>3.6869999999999994</v>
      </c>
      <c r="E64" s="89">
        <v>3.7699999999999996</v>
      </c>
      <c r="F64" s="89">
        <v>3.903</v>
      </c>
      <c r="G64" s="89">
        <v>4.0059999999999993</v>
      </c>
      <c r="H64" s="89">
        <v>4.0359999999999996</v>
      </c>
      <c r="I64" s="89">
        <v>4.0889999999999995</v>
      </c>
      <c r="J64" s="89">
        <v>4.2249999999999996</v>
      </c>
      <c r="K64" s="89">
        <v>4.3879999999999999</v>
      </c>
      <c r="L64" s="89">
        <v>4.3979999999999997</v>
      </c>
      <c r="M64" s="115">
        <f t="shared" si="0"/>
        <v>4.3979999999999997</v>
      </c>
      <c r="N64" s="115">
        <f t="shared" si="18"/>
        <v>4.3979999999999997</v>
      </c>
      <c r="O64" s="115">
        <f t="shared" si="18"/>
        <v>4.3979999999999997</v>
      </c>
      <c r="P64" s="115">
        <f t="shared" si="18"/>
        <v>4.3979999999999997</v>
      </c>
      <c r="Q64" s="115">
        <f t="shared" si="18"/>
        <v>4.3979999999999997</v>
      </c>
      <c r="R64" s="115">
        <f t="shared" si="18"/>
        <v>4.3979999999999997</v>
      </c>
      <c r="S64" s="115">
        <f t="shared" si="18"/>
        <v>4.3979999999999997</v>
      </c>
      <c r="T64" s="115">
        <f t="shared" si="18"/>
        <v>4.3979999999999997</v>
      </c>
      <c r="U64" s="115">
        <f t="shared" si="18"/>
        <v>4.3979999999999997</v>
      </c>
      <c r="V64" s="115">
        <f t="shared" si="18"/>
        <v>4.3979999999999997</v>
      </c>
      <c r="W64" s="115">
        <f t="shared" si="18"/>
        <v>4.3979999999999997</v>
      </c>
    </row>
    <row r="65" spans="1:23" customFormat="1" x14ac:dyDescent="0.2">
      <c r="A65" s="1"/>
      <c r="B65" s="116" t="s">
        <v>442</v>
      </c>
      <c r="D65" s="89">
        <v>11.882999999999999</v>
      </c>
      <c r="E65" s="89">
        <v>12.029</v>
      </c>
      <c r="F65" s="89">
        <v>12.254999999999999</v>
      </c>
      <c r="G65" s="89">
        <v>12.443</v>
      </c>
      <c r="H65" s="89">
        <v>12.520999999999999</v>
      </c>
      <c r="I65" s="89">
        <v>12.646999999999998</v>
      </c>
      <c r="J65" s="89">
        <v>12.855</v>
      </c>
      <c r="K65" s="89">
        <v>13.102999999999998</v>
      </c>
      <c r="L65" s="89">
        <v>13.278999999999998</v>
      </c>
      <c r="M65" s="115">
        <f t="shared" si="0"/>
        <v>13.278999999999998</v>
      </c>
      <c r="N65" s="115">
        <f t="shared" si="18"/>
        <v>13.278999999999998</v>
      </c>
      <c r="O65" s="115">
        <f t="shared" si="18"/>
        <v>13.278999999999998</v>
      </c>
      <c r="P65" s="115">
        <f t="shared" si="18"/>
        <v>13.278999999999998</v>
      </c>
      <c r="Q65" s="115">
        <f t="shared" si="18"/>
        <v>13.278999999999998</v>
      </c>
      <c r="R65" s="115">
        <f t="shared" si="18"/>
        <v>13.278999999999998</v>
      </c>
      <c r="S65" s="115">
        <f t="shared" si="18"/>
        <v>13.278999999999998</v>
      </c>
      <c r="T65" s="115">
        <f t="shared" si="18"/>
        <v>13.278999999999998</v>
      </c>
      <c r="U65" s="115">
        <f t="shared" si="18"/>
        <v>13.278999999999998</v>
      </c>
      <c r="V65" s="115">
        <f t="shared" si="18"/>
        <v>13.278999999999998</v>
      </c>
      <c r="W65" s="115">
        <f t="shared" si="18"/>
        <v>13.278999999999998</v>
      </c>
    </row>
    <row r="66" spans="1:23" customFormat="1" x14ac:dyDescent="0.2">
      <c r="A66" s="1"/>
      <c r="B66" s="116" t="s">
        <v>443</v>
      </c>
      <c r="D66" s="89">
        <v>11.54</v>
      </c>
      <c r="E66" s="89">
        <v>11.722999999999999</v>
      </c>
      <c r="F66" s="89">
        <v>11.933</v>
      </c>
      <c r="G66" s="89">
        <v>12.082000000000001</v>
      </c>
      <c r="H66" s="89">
        <v>12.191999999999998</v>
      </c>
      <c r="I66" s="89">
        <v>12.354999999999999</v>
      </c>
      <c r="J66" s="89">
        <v>12.631</v>
      </c>
      <c r="K66" s="89">
        <v>12.817999999999998</v>
      </c>
      <c r="L66" s="89">
        <v>12.845999999999997</v>
      </c>
      <c r="M66" s="115">
        <f t="shared" si="0"/>
        <v>12.845999999999997</v>
      </c>
      <c r="N66" s="115">
        <f t="shared" si="18"/>
        <v>12.845999999999997</v>
      </c>
      <c r="O66" s="115">
        <f t="shared" si="18"/>
        <v>12.845999999999997</v>
      </c>
      <c r="P66" s="115">
        <f t="shared" si="18"/>
        <v>12.845999999999997</v>
      </c>
      <c r="Q66" s="115">
        <f t="shared" si="18"/>
        <v>12.845999999999997</v>
      </c>
      <c r="R66" s="115">
        <f t="shared" si="18"/>
        <v>12.845999999999997</v>
      </c>
      <c r="S66" s="115">
        <f t="shared" si="18"/>
        <v>12.845999999999997</v>
      </c>
      <c r="T66" s="115">
        <f t="shared" si="18"/>
        <v>12.845999999999997</v>
      </c>
      <c r="U66" s="115">
        <f t="shared" si="18"/>
        <v>12.845999999999997</v>
      </c>
      <c r="V66" s="115">
        <f t="shared" si="18"/>
        <v>12.845999999999997</v>
      </c>
      <c r="W66" s="115">
        <f t="shared" si="18"/>
        <v>12.845999999999997</v>
      </c>
    </row>
    <row r="67" spans="1:23" customFormat="1" x14ac:dyDescent="0.2">
      <c r="A67" s="1"/>
      <c r="B67" s="116" t="s">
        <v>444</v>
      </c>
      <c r="D67" s="89">
        <v>0</v>
      </c>
      <c r="E67" s="89">
        <v>0</v>
      </c>
      <c r="F67" s="89">
        <v>3.5119999999999996</v>
      </c>
      <c r="G67" s="89">
        <v>3.5780000000000003</v>
      </c>
      <c r="H67" s="89">
        <v>3.6150000000000002</v>
      </c>
      <c r="I67" s="89">
        <v>3.6550000000000002</v>
      </c>
      <c r="J67" s="89">
        <v>3.7379999999999995</v>
      </c>
      <c r="K67" s="89">
        <v>3.8279999999999994</v>
      </c>
      <c r="L67" s="89">
        <v>3.8869999999999996</v>
      </c>
      <c r="M67" s="115">
        <f t="shared" si="0"/>
        <v>3.8869999999999996</v>
      </c>
      <c r="N67" s="115">
        <f t="shared" si="18"/>
        <v>3.8869999999999996</v>
      </c>
      <c r="O67" s="115">
        <f t="shared" si="18"/>
        <v>3.8869999999999996</v>
      </c>
      <c r="P67" s="115">
        <f t="shared" si="18"/>
        <v>3.8869999999999996</v>
      </c>
      <c r="Q67" s="115">
        <f t="shared" si="18"/>
        <v>3.8869999999999996</v>
      </c>
      <c r="R67" s="115">
        <f t="shared" si="18"/>
        <v>3.8869999999999996</v>
      </c>
      <c r="S67" s="115">
        <f t="shared" si="18"/>
        <v>3.8869999999999996</v>
      </c>
      <c r="T67" s="115">
        <f t="shared" si="18"/>
        <v>3.8869999999999996</v>
      </c>
      <c r="U67" s="115">
        <f t="shared" si="18"/>
        <v>3.8869999999999996</v>
      </c>
      <c r="V67" s="115">
        <f t="shared" si="18"/>
        <v>3.8869999999999996</v>
      </c>
      <c r="W67" s="115">
        <f t="shared" si="18"/>
        <v>3.8869999999999996</v>
      </c>
    </row>
    <row r="68" spans="1:23" customFormat="1" x14ac:dyDescent="0.2">
      <c r="A68" s="1"/>
      <c r="B68" s="116" t="s">
        <v>445</v>
      </c>
      <c r="D68" s="89">
        <v>11.254</v>
      </c>
      <c r="E68" s="89">
        <v>11.575999999999999</v>
      </c>
      <c r="F68" s="89">
        <v>11.923999999999999</v>
      </c>
      <c r="G68" s="89">
        <v>12.248999999999999</v>
      </c>
      <c r="H68" s="89">
        <v>12.494</v>
      </c>
      <c r="I68" s="89">
        <v>12.768999999999998</v>
      </c>
      <c r="J68" s="89">
        <v>13.120999999999999</v>
      </c>
      <c r="K68" s="89">
        <v>13.52</v>
      </c>
      <c r="L68" s="89">
        <v>13.798999999999999</v>
      </c>
      <c r="M68" s="115">
        <f t="shared" si="0"/>
        <v>13.798999999999999</v>
      </c>
      <c r="N68" s="115">
        <f t="shared" si="18"/>
        <v>13.798999999999999</v>
      </c>
      <c r="O68" s="115">
        <f t="shared" si="18"/>
        <v>13.798999999999999</v>
      </c>
      <c r="P68" s="115">
        <f t="shared" si="18"/>
        <v>13.798999999999999</v>
      </c>
      <c r="Q68" s="115">
        <f t="shared" si="18"/>
        <v>13.798999999999999</v>
      </c>
      <c r="R68" s="115">
        <f t="shared" si="18"/>
        <v>13.798999999999999</v>
      </c>
      <c r="S68" s="115">
        <f t="shared" si="18"/>
        <v>13.798999999999999</v>
      </c>
      <c r="T68" s="115">
        <f t="shared" si="18"/>
        <v>13.798999999999999</v>
      </c>
      <c r="U68" s="115">
        <f t="shared" si="18"/>
        <v>13.798999999999999</v>
      </c>
      <c r="V68" s="115">
        <f t="shared" si="18"/>
        <v>13.798999999999999</v>
      </c>
      <c r="W68" s="115">
        <f t="shared" si="18"/>
        <v>13.798999999999999</v>
      </c>
    </row>
    <row r="69" spans="1:23" customFormat="1" x14ac:dyDescent="0.2">
      <c r="A69" s="1"/>
      <c r="B69" s="116" t="s">
        <v>171</v>
      </c>
      <c r="D69" s="89">
        <v>5.9019999999999992</v>
      </c>
      <c r="E69" s="89">
        <v>5.8879999999999999</v>
      </c>
      <c r="F69" s="89">
        <v>5.8869999999999996</v>
      </c>
      <c r="G69" s="89">
        <v>5.8599999999999994</v>
      </c>
      <c r="H69" s="89">
        <v>5.8260000000000005</v>
      </c>
      <c r="I69" s="89">
        <v>5.8119999999999994</v>
      </c>
      <c r="J69" s="89">
        <v>5.8380000000000001</v>
      </c>
      <c r="K69" s="89">
        <v>5.85</v>
      </c>
      <c r="L69" s="89">
        <v>5.7989999999999995</v>
      </c>
      <c r="M69" s="115">
        <f t="shared" si="0"/>
        <v>5.7989999999999995</v>
      </c>
      <c r="N69" s="115">
        <f t="shared" si="18"/>
        <v>5.7989999999999995</v>
      </c>
      <c r="O69" s="115">
        <f t="shared" si="18"/>
        <v>5.7989999999999995</v>
      </c>
      <c r="P69" s="115">
        <f t="shared" si="18"/>
        <v>5.7989999999999995</v>
      </c>
      <c r="Q69" s="115">
        <f t="shared" si="18"/>
        <v>5.7989999999999995</v>
      </c>
      <c r="R69" s="115">
        <f t="shared" si="18"/>
        <v>5.7989999999999995</v>
      </c>
      <c r="S69" s="115">
        <f t="shared" si="18"/>
        <v>5.7989999999999995</v>
      </c>
      <c r="T69" s="115">
        <f t="shared" si="18"/>
        <v>5.7989999999999995</v>
      </c>
      <c r="U69" s="115">
        <f t="shared" si="18"/>
        <v>5.7989999999999995</v>
      </c>
      <c r="V69" s="115">
        <f t="shared" si="18"/>
        <v>5.7989999999999995</v>
      </c>
      <c r="W69" s="115">
        <f t="shared" si="18"/>
        <v>5.7989999999999995</v>
      </c>
    </row>
    <row r="70" spans="1:23" customFormat="1" x14ac:dyDescent="0.2">
      <c r="A70" s="1"/>
      <c r="B70" s="116" t="s">
        <v>172</v>
      </c>
      <c r="D70" s="89">
        <v>9.4220000000000006</v>
      </c>
      <c r="E70" s="89">
        <v>9.4719999999999995</v>
      </c>
      <c r="F70" s="89">
        <v>9.5449999999999982</v>
      </c>
      <c r="G70" s="89">
        <v>9.6059999999999981</v>
      </c>
      <c r="H70" s="89">
        <v>9.6199999999999992</v>
      </c>
      <c r="I70" s="89">
        <v>9.6760000000000002</v>
      </c>
      <c r="J70" s="89">
        <v>9.7739999999999991</v>
      </c>
      <c r="K70" s="89">
        <v>9.8449999999999989</v>
      </c>
      <c r="L70" s="89">
        <v>9.8829999999999991</v>
      </c>
      <c r="M70" s="115">
        <f t="shared" si="0"/>
        <v>9.8829999999999991</v>
      </c>
      <c r="N70" s="115">
        <f t="shared" si="18"/>
        <v>9.8829999999999991</v>
      </c>
      <c r="O70" s="115">
        <f t="shared" si="18"/>
        <v>9.8829999999999991</v>
      </c>
      <c r="P70" s="115">
        <f t="shared" si="18"/>
        <v>9.8829999999999991</v>
      </c>
      <c r="Q70" s="115">
        <f t="shared" si="18"/>
        <v>9.8829999999999991</v>
      </c>
      <c r="R70" s="115">
        <f t="shared" si="18"/>
        <v>9.8829999999999991</v>
      </c>
      <c r="S70" s="115">
        <f t="shared" si="18"/>
        <v>9.8829999999999991</v>
      </c>
      <c r="T70" s="115">
        <f t="shared" si="18"/>
        <v>9.8829999999999991</v>
      </c>
      <c r="U70" s="115">
        <f t="shared" si="18"/>
        <v>9.8829999999999991</v>
      </c>
      <c r="V70" s="115">
        <f t="shared" si="18"/>
        <v>9.8829999999999991</v>
      </c>
      <c r="W70" s="115">
        <f t="shared" si="18"/>
        <v>9.8829999999999991</v>
      </c>
    </row>
    <row r="71" spans="1:23" customFormat="1" x14ac:dyDescent="0.2">
      <c r="A71" s="1"/>
      <c r="B71" s="116" t="s">
        <v>173</v>
      </c>
      <c r="D71" s="89">
        <v>9.2199999999999989</v>
      </c>
      <c r="E71" s="89">
        <v>9.4429999999999996</v>
      </c>
      <c r="F71" s="89">
        <v>9.7379999999999995</v>
      </c>
      <c r="G71" s="89">
        <v>9.94</v>
      </c>
      <c r="H71" s="89">
        <v>10.113</v>
      </c>
      <c r="I71" s="89">
        <v>10.336</v>
      </c>
      <c r="J71" s="89">
        <v>10.637</v>
      </c>
      <c r="K71" s="89">
        <v>10.902999999999999</v>
      </c>
      <c r="L71" s="89">
        <v>11.04</v>
      </c>
      <c r="M71" s="115">
        <f t="shared" si="0"/>
        <v>11.04</v>
      </c>
      <c r="N71" s="115">
        <f t="shared" ref="N71:W73" si="19">M71</f>
        <v>11.04</v>
      </c>
      <c r="O71" s="115">
        <f t="shared" si="19"/>
        <v>11.04</v>
      </c>
      <c r="P71" s="115">
        <f t="shared" si="19"/>
        <v>11.04</v>
      </c>
      <c r="Q71" s="115">
        <f t="shared" si="19"/>
        <v>11.04</v>
      </c>
      <c r="R71" s="115">
        <f t="shared" si="19"/>
        <v>11.04</v>
      </c>
      <c r="S71" s="115">
        <f t="shared" si="19"/>
        <v>11.04</v>
      </c>
      <c r="T71" s="115">
        <f t="shared" si="19"/>
        <v>11.04</v>
      </c>
      <c r="U71" s="115">
        <f t="shared" si="19"/>
        <v>11.04</v>
      </c>
      <c r="V71" s="115">
        <f t="shared" si="19"/>
        <v>11.04</v>
      </c>
      <c r="W71" s="115">
        <f t="shared" si="19"/>
        <v>11.04</v>
      </c>
    </row>
    <row r="72" spans="1:23" customFormat="1" x14ac:dyDescent="0.2">
      <c r="A72" s="1"/>
      <c r="B72" s="116" t="s">
        <v>174</v>
      </c>
      <c r="D72" s="89">
        <v>9.8989999999999991</v>
      </c>
      <c r="E72" s="89">
        <v>9.9130000000000003</v>
      </c>
      <c r="F72" s="89">
        <v>9.9589999999999996</v>
      </c>
      <c r="G72" s="89">
        <v>9.963000000000001</v>
      </c>
      <c r="H72" s="89">
        <v>9.9529999999999994</v>
      </c>
      <c r="I72" s="89">
        <v>9.972999999999999</v>
      </c>
      <c r="J72" s="89">
        <v>10.048999999999999</v>
      </c>
      <c r="K72" s="89">
        <v>10.099</v>
      </c>
      <c r="L72" s="89">
        <v>10.079000000000001</v>
      </c>
      <c r="M72" s="115">
        <f t="shared" si="0"/>
        <v>10.079000000000001</v>
      </c>
      <c r="N72" s="115">
        <f t="shared" si="19"/>
        <v>10.079000000000001</v>
      </c>
      <c r="O72" s="115">
        <f t="shared" si="19"/>
        <v>10.079000000000001</v>
      </c>
      <c r="P72" s="115">
        <f t="shared" si="19"/>
        <v>10.079000000000001</v>
      </c>
      <c r="Q72" s="115">
        <f t="shared" si="19"/>
        <v>10.079000000000001</v>
      </c>
      <c r="R72" s="115">
        <f t="shared" si="19"/>
        <v>10.079000000000001</v>
      </c>
      <c r="S72" s="115">
        <f t="shared" si="19"/>
        <v>10.079000000000001</v>
      </c>
      <c r="T72" s="115">
        <f t="shared" si="19"/>
        <v>10.079000000000001</v>
      </c>
      <c r="U72" s="115">
        <f t="shared" si="19"/>
        <v>10.079000000000001</v>
      </c>
      <c r="V72" s="115">
        <f t="shared" si="19"/>
        <v>10.079000000000001</v>
      </c>
      <c r="W72" s="115">
        <f t="shared" si="19"/>
        <v>10.079000000000001</v>
      </c>
    </row>
    <row r="73" spans="1:23" customFormat="1" x14ac:dyDescent="0.2">
      <c r="A73" s="1"/>
      <c r="B73" s="116" t="s">
        <v>175</v>
      </c>
      <c r="D73" s="89">
        <v>8.2330000000000005</v>
      </c>
      <c r="E73" s="89">
        <v>8.1460000000000008</v>
      </c>
      <c r="F73" s="89">
        <v>8.052999999999999</v>
      </c>
      <c r="G73" s="89">
        <v>7.976</v>
      </c>
      <c r="H73" s="89">
        <v>7.8890000000000002</v>
      </c>
      <c r="I73" s="89">
        <v>7.8339999999999996</v>
      </c>
      <c r="J73" s="89">
        <v>7.8159999999999998</v>
      </c>
      <c r="K73" s="89">
        <v>7.8259999999999987</v>
      </c>
      <c r="L73" s="89">
        <v>7.8059999999999992</v>
      </c>
      <c r="M73" s="115">
        <f t="shared" ref="M73:M136" si="20">L73</f>
        <v>7.8059999999999992</v>
      </c>
      <c r="N73" s="115">
        <f t="shared" si="19"/>
        <v>7.8059999999999992</v>
      </c>
      <c r="O73" s="115">
        <f t="shared" si="19"/>
        <v>7.8059999999999992</v>
      </c>
      <c r="P73" s="115">
        <f t="shared" si="19"/>
        <v>7.8059999999999992</v>
      </c>
      <c r="Q73" s="115">
        <f t="shared" si="19"/>
        <v>7.8059999999999992</v>
      </c>
      <c r="R73" s="115">
        <f t="shared" si="19"/>
        <v>7.8059999999999992</v>
      </c>
      <c r="S73" s="115">
        <f t="shared" si="19"/>
        <v>7.8059999999999992</v>
      </c>
      <c r="T73" s="115">
        <f t="shared" si="19"/>
        <v>7.8059999999999992</v>
      </c>
      <c r="U73" s="115">
        <f t="shared" si="19"/>
        <v>7.8059999999999992</v>
      </c>
      <c r="V73" s="115">
        <f t="shared" si="19"/>
        <v>7.8059999999999992</v>
      </c>
      <c r="W73" s="115">
        <f t="shared" si="19"/>
        <v>7.8059999999999992</v>
      </c>
    </row>
    <row r="74" spans="1:23" customFormat="1" x14ac:dyDescent="0.2">
      <c r="A74" s="1"/>
      <c r="B74" s="116" t="s">
        <v>176</v>
      </c>
      <c r="D74" s="89">
        <v>10.392999999999999</v>
      </c>
      <c r="E74" s="89">
        <v>10.504999999999999</v>
      </c>
      <c r="F74" s="89">
        <v>10.661</v>
      </c>
      <c r="G74" s="89">
        <v>10.802999999999999</v>
      </c>
      <c r="H74" s="89">
        <v>10.846999999999998</v>
      </c>
      <c r="I74" s="89">
        <v>10.926</v>
      </c>
      <c r="J74" s="89">
        <v>11.094999999999999</v>
      </c>
      <c r="K74" s="89">
        <v>11.32</v>
      </c>
      <c r="L74" s="89">
        <v>11.407999999999998</v>
      </c>
      <c r="M74" s="115">
        <f t="shared" si="20"/>
        <v>11.407999999999998</v>
      </c>
      <c r="N74" s="115">
        <f t="shared" ref="N74:W74" si="21">M74</f>
        <v>11.407999999999998</v>
      </c>
      <c r="O74" s="115">
        <f t="shared" si="21"/>
        <v>11.407999999999998</v>
      </c>
      <c r="P74" s="115">
        <f t="shared" si="21"/>
        <v>11.407999999999998</v>
      </c>
      <c r="Q74" s="115">
        <f t="shared" si="21"/>
        <v>11.407999999999998</v>
      </c>
      <c r="R74" s="115">
        <f t="shared" si="21"/>
        <v>11.407999999999998</v>
      </c>
      <c r="S74" s="115">
        <f t="shared" si="21"/>
        <v>11.407999999999998</v>
      </c>
      <c r="T74" s="115">
        <f t="shared" si="21"/>
        <v>11.407999999999998</v>
      </c>
      <c r="U74" s="115">
        <f t="shared" si="21"/>
        <v>11.407999999999998</v>
      </c>
      <c r="V74" s="115">
        <f t="shared" si="21"/>
        <v>11.407999999999998</v>
      </c>
      <c r="W74" s="115">
        <f t="shared" si="21"/>
        <v>11.407999999999998</v>
      </c>
    </row>
    <row r="75" spans="1:23" customFormat="1" x14ac:dyDescent="0.2">
      <c r="A75" s="1"/>
      <c r="B75" s="116" t="s">
        <v>177</v>
      </c>
      <c r="D75" s="89">
        <v>9.6929999999999978</v>
      </c>
      <c r="E75" s="89">
        <v>1.016</v>
      </c>
      <c r="F75" s="89">
        <v>1.036</v>
      </c>
      <c r="G75" s="89">
        <v>1.0459999999999998</v>
      </c>
      <c r="H75" s="89">
        <v>1.056</v>
      </c>
      <c r="I75" s="89">
        <v>1.0659999999999998</v>
      </c>
      <c r="J75" s="89">
        <v>1.0960000000000001</v>
      </c>
      <c r="K75" s="89">
        <v>1.1059999999999999</v>
      </c>
      <c r="L75" s="89">
        <v>1.113</v>
      </c>
      <c r="M75" s="115">
        <f t="shared" si="20"/>
        <v>1.113</v>
      </c>
      <c r="N75" s="115">
        <f t="shared" ref="N75:W75" si="22">M75</f>
        <v>1.113</v>
      </c>
      <c r="O75" s="115">
        <f t="shared" si="22"/>
        <v>1.113</v>
      </c>
      <c r="P75" s="115">
        <f t="shared" si="22"/>
        <v>1.113</v>
      </c>
      <c r="Q75" s="115">
        <f t="shared" si="22"/>
        <v>1.113</v>
      </c>
      <c r="R75" s="115">
        <f t="shared" si="22"/>
        <v>1.113</v>
      </c>
      <c r="S75" s="115">
        <f t="shared" si="22"/>
        <v>1.113</v>
      </c>
      <c r="T75" s="115">
        <f t="shared" si="22"/>
        <v>1.113</v>
      </c>
      <c r="U75" s="115">
        <f t="shared" si="22"/>
        <v>1.113</v>
      </c>
      <c r="V75" s="115">
        <f t="shared" si="22"/>
        <v>1.113</v>
      </c>
      <c r="W75" s="115">
        <f t="shared" si="22"/>
        <v>1.113</v>
      </c>
    </row>
    <row r="76" spans="1:23" customFormat="1" x14ac:dyDescent="0.2">
      <c r="A76" s="1"/>
      <c r="B76" s="116" t="s">
        <v>178</v>
      </c>
      <c r="D76" s="89">
        <v>8.4139999999999997</v>
      </c>
      <c r="E76" s="89">
        <v>8.299999999999999E-2</v>
      </c>
      <c r="F76" s="89">
        <v>8.299999999999999E-2</v>
      </c>
      <c r="G76" s="89">
        <v>8.5999999999999993E-2</v>
      </c>
      <c r="H76" s="89">
        <v>9.2999999999999999E-2</v>
      </c>
      <c r="I76" s="89">
        <v>9.2999999999999999E-2</v>
      </c>
      <c r="J76" s="89">
        <v>9.2999999999999999E-2</v>
      </c>
      <c r="K76" s="89">
        <v>9.2999999999999999E-2</v>
      </c>
      <c r="L76" s="89">
        <v>9.2999999999999999E-2</v>
      </c>
      <c r="M76" s="115">
        <f t="shared" si="20"/>
        <v>9.2999999999999999E-2</v>
      </c>
      <c r="N76" s="115">
        <f t="shared" ref="N76:W76" si="23">M76</f>
        <v>9.2999999999999999E-2</v>
      </c>
      <c r="O76" s="115">
        <f t="shared" si="23"/>
        <v>9.2999999999999999E-2</v>
      </c>
      <c r="P76" s="115">
        <f t="shared" si="23"/>
        <v>9.2999999999999999E-2</v>
      </c>
      <c r="Q76" s="115">
        <f t="shared" si="23"/>
        <v>9.2999999999999999E-2</v>
      </c>
      <c r="R76" s="115">
        <f t="shared" si="23"/>
        <v>9.2999999999999999E-2</v>
      </c>
      <c r="S76" s="115">
        <f t="shared" si="23"/>
        <v>9.2999999999999999E-2</v>
      </c>
      <c r="T76" s="115">
        <f t="shared" si="23"/>
        <v>9.2999999999999999E-2</v>
      </c>
      <c r="U76" s="115">
        <f t="shared" si="23"/>
        <v>9.2999999999999999E-2</v>
      </c>
      <c r="V76" s="115">
        <f t="shared" si="23"/>
        <v>9.2999999999999999E-2</v>
      </c>
      <c r="W76" s="115">
        <f t="shared" si="23"/>
        <v>9.2999999999999999E-2</v>
      </c>
    </row>
    <row r="77" spans="1:23" customFormat="1" x14ac:dyDescent="0.2">
      <c r="A77" s="1"/>
      <c r="B77" s="116" t="s">
        <v>179</v>
      </c>
      <c r="D77" s="89">
        <v>9.2910000000000004</v>
      </c>
      <c r="E77" s="89">
        <v>9.3289999999999988</v>
      </c>
      <c r="F77" s="89">
        <v>9.395999999999999</v>
      </c>
      <c r="G77" s="89">
        <v>9.4759999999999991</v>
      </c>
      <c r="H77" s="89">
        <v>9.4669999999999987</v>
      </c>
      <c r="I77" s="89">
        <v>9.4839999999999982</v>
      </c>
      <c r="J77" s="89">
        <v>9.5779999999999994</v>
      </c>
      <c r="K77" s="89">
        <v>9.7079999999999984</v>
      </c>
      <c r="L77" s="89">
        <v>9.7429999999999986</v>
      </c>
      <c r="M77" s="115">
        <f t="shared" si="20"/>
        <v>9.7429999999999986</v>
      </c>
      <c r="N77" s="115">
        <f t="shared" ref="N77:W77" si="24">M77</f>
        <v>9.7429999999999986</v>
      </c>
      <c r="O77" s="115">
        <f t="shared" si="24"/>
        <v>9.7429999999999986</v>
      </c>
      <c r="P77" s="115">
        <f t="shared" si="24"/>
        <v>9.7429999999999986</v>
      </c>
      <c r="Q77" s="115">
        <f t="shared" si="24"/>
        <v>9.7429999999999986</v>
      </c>
      <c r="R77" s="115">
        <f t="shared" si="24"/>
        <v>9.7429999999999986</v>
      </c>
      <c r="S77" s="115">
        <f t="shared" si="24"/>
        <v>9.7429999999999986</v>
      </c>
      <c r="T77" s="115">
        <f t="shared" si="24"/>
        <v>9.7429999999999986</v>
      </c>
      <c r="U77" s="115">
        <f t="shared" si="24"/>
        <v>9.7429999999999986</v>
      </c>
      <c r="V77" s="115">
        <f t="shared" si="24"/>
        <v>9.7429999999999986</v>
      </c>
      <c r="W77" s="115">
        <f t="shared" si="24"/>
        <v>9.7429999999999986</v>
      </c>
    </row>
    <row r="78" spans="1:23" customFormat="1" x14ac:dyDescent="0.2">
      <c r="A78" s="1"/>
      <c r="B78" s="116" t="s">
        <v>180</v>
      </c>
      <c r="D78" s="89">
        <v>13.265999999999998</v>
      </c>
      <c r="E78" s="89">
        <v>13.551</v>
      </c>
      <c r="F78" s="89">
        <v>13.995999999999999</v>
      </c>
      <c r="G78" s="89">
        <v>14.404</v>
      </c>
      <c r="H78" s="89">
        <v>14.511999999999999</v>
      </c>
      <c r="I78" s="89">
        <v>14.664999999999999</v>
      </c>
      <c r="J78" s="89">
        <v>15.105999999999998</v>
      </c>
      <c r="K78" s="89">
        <v>15.675999999999998</v>
      </c>
      <c r="L78" s="89">
        <v>15.823999999999998</v>
      </c>
      <c r="M78" s="115">
        <f t="shared" si="20"/>
        <v>15.823999999999998</v>
      </c>
      <c r="N78" s="115">
        <f t="shared" ref="N78:W78" si="25">M78</f>
        <v>15.823999999999998</v>
      </c>
      <c r="O78" s="115">
        <f t="shared" si="25"/>
        <v>15.823999999999998</v>
      </c>
      <c r="P78" s="115">
        <f t="shared" si="25"/>
        <v>15.823999999999998</v>
      </c>
      <c r="Q78" s="115">
        <f t="shared" si="25"/>
        <v>15.823999999999998</v>
      </c>
      <c r="R78" s="115">
        <f t="shared" si="25"/>
        <v>15.823999999999998</v>
      </c>
      <c r="S78" s="115">
        <f t="shared" si="25"/>
        <v>15.823999999999998</v>
      </c>
      <c r="T78" s="115">
        <f t="shared" si="25"/>
        <v>15.823999999999998</v>
      </c>
      <c r="U78" s="115">
        <f t="shared" si="25"/>
        <v>15.823999999999998</v>
      </c>
      <c r="V78" s="115">
        <f t="shared" si="25"/>
        <v>15.823999999999998</v>
      </c>
      <c r="W78" s="115">
        <f t="shared" si="25"/>
        <v>15.823999999999998</v>
      </c>
    </row>
    <row r="79" spans="1:23" customFormat="1" x14ac:dyDescent="0.2">
      <c r="A79" s="1"/>
      <c r="B79" s="116" t="s">
        <v>181</v>
      </c>
      <c r="D79" s="89">
        <v>10.593</v>
      </c>
      <c r="E79" s="89">
        <v>10.743</v>
      </c>
      <c r="F79" s="89">
        <v>10.945999999999998</v>
      </c>
      <c r="G79" s="89">
        <v>11.125</v>
      </c>
      <c r="H79" s="89">
        <v>11.283999999999999</v>
      </c>
      <c r="I79" s="89">
        <v>11.503</v>
      </c>
      <c r="J79" s="89">
        <v>11.811999999999999</v>
      </c>
      <c r="K79" s="89">
        <v>12.082000000000001</v>
      </c>
      <c r="L79" s="89">
        <v>12.249000000000001</v>
      </c>
      <c r="M79" s="115">
        <f t="shared" si="20"/>
        <v>12.249000000000001</v>
      </c>
      <c r="N79" s="115">
        <f t="shared" ref="N79:W79" si="26">M79</f>
        <v>12.249000000000001</v>
      </c>
      <c r="O79" s="115">
        <f t="shared" si="26"/>
        <v>12.249000000000001</v>
      </c>
      <c r="P79" s="115">
        <f t="shared" si="26"/>
        <v>12.249000000000001</v>
      </c>
      <c r="Q79" s="115">
        <f t="shared" si="26"/>
        <v>12.249000000000001</v>
      </c>
      <c r="R79" s="115">
        <f t="shared" si="26"/>
        <v>12.249000000000001</v>
      </c>
      <c r="S79" s="115">
        <f t="shared" si="26"/>
        <v>12.249000000000001</v>
      </c>
      <c r="T79" s="115">
        <f t="shared" si="26"/>
        <v>12.249000000000001</v>
      </c>
      <c r="U79" s="115">
        <f t="shared" si="26"/>
        <v>12.249000000000001</v>
      </c>
      <c r="V79" s="115">
        <f t="shared" si="26"/>
        <v>12.249000000000001</v>
      </c>
      <c r="W79" s="115">
        <f t="shared" si="26"/>
        <v>12.249000000000001</v>
      </c>
    </row>
    <row r="80" spans="1:23" customFormat="1" x14ac:dyDescent="0.2">
      <c r="A80" s="1"/>
      <c r="B80" s="116" t="s">
        <v>182</v>
      </c>
      <c r="D80" s="89">
        <v>11.914</v>
      </c>
      <c r="E80" s="89">
        <v>8.4809999999999981</v>
      </c>
      <c r="F80" s="89">
        <v>8.6639999999999997</v>
      </c>
      <c r="G80" s="89">
        <v>8.7959999999999994</v>
      </c>
      <c r="H80" s="89">
        <v>8.8729999999999993</v>
      </c>
      <c r="I80" s="89">
        <v>8.972999999999999</v>
      </c>
      <c r="J80" s="89">
        <v>9.1430000000000007</v>
      </c>
      <c r="K80" s="89">
        <v>9.3740000000000006</v>
      </c>
      <c r="L80" s="89">
        <v>9.5189999999999984</v>
      </c>
      <c r="M80" s="115">
        <f t="shared" si="20"/>
        <v>9.5189999999999984</v>
      </c>
      <c r="N80" s="115">
        <f t="shared" ref="N80:W80" si="27">M80</f>
        <v>9.5189999999999984</v>
      </c>
      <c r="O80" s="115">
        <f t="shared" si="27"/>
        <v>9.5189999999999984</v>
      </c>
      <c r="P80" s="115">
        <f t="shared" si="27"/>
        <v>9.5189999999999984</v>
      </c>
      <c r="Q80" s="115">
        <f t="shared" si="27"/>
        <v>9.5189999999999984</v>
      </c>
      <c r="R80" s="115">
        <f t="shared" si="27"/>
        <v>9.5189999999999984</v>
      </c>
      <c r="S80" s="115">
        <f t="shared" si="27"/>
        <v>9.5189999999999984</v>
      </c>
      <c r="T80" s="115">
        <f t="shared" si="27"/>
        <v>9.5189999999999984</v>
      </c>
      <c r="U80" s="115">
        <f t="shared" si="27"/>
        <v>9.5189999999999984</v>
      </c>
      <c r="V80" s="115">
        <f t="shared" si="27"/>
        <v>9.5189999999999984</v>
      </c>
      <c r="W80" s="115">
        <f t="shared" si="27"/>
        <v>9.5189999999999984</v>
      </c>
    </row>
    <row r="81" spans="1:23" customFormat="1" x14ac:dyDescent="0.2">
      <c r="A81" s="1"/>
      <c r="B81" s="116" t="s">
        <v>183</v>
      </c>
      <c r="D81" s="89">
        <v>18.914999999999999</v>
      </c>
      <c r="E81" s="89">
        <v>11.467000000000001</v>
      </c>
      <c r="F81" s="89">
        <v>11.748999999999999</v>
      </c>
      <c r="G81" s="89">
        <v>12.000999999999999</v>
      </c>
      <c r="H81" s="89">
        <v>12.16</v>
      </c>
      <c r="I81" s="89">
        <v>12.338999999999999</v>
      </c>
      <c r="J81" s="89">
        <v>12.626999999999999</v>
      </c>
      <c r="K81" s="89">
        <v>12.934999999999999</v>
      </c>
      <c r="L81" s="89">
        <v>13.125</v>
      </c>
      <c r="M81" s="115">
        <f t="shared" si="20"/>
        <v>13.125</v>
      </c>
      <c r="N81" s="115">
        <f t="shared" ref="N81:W81" si="28">M81</f>
        <v>13.125</v>
      </c>
      <c r="O81" s="115">
        <f t="shared" si="28"/>
        <v>13.125</v>
      </c>
      <c r="P81" s="115">
        <f t="shared" si="28"/>
        <v>13.125</v>
      </c>
      <c r="Q81" s="115">
        <f t="shared" si="28"/>
        <v>13.125</v>
      </c>
      <c r="R81" s="115">
        <f t="shared" si="28"/>
        <v>13.125</v>
      </c>
      <c r="S81" s="115">
        <f t="shared" si="28"/>
        <v>13.125</v>
      </c>
      <c r="T81" s="115">
        <f t="shared" si="28"/>
        <v>13.125</v>
      </c>
      <c r="U81" s="115">
        <f t="shared" si="28"/>
        <v>13.125</v>
      </c>
      <c r="V81" s="115">
        <f t="shared" si="28"/>
        <v>13.125</v>
      </c>
      <c r="W81" s="115">
        <f t="shared" si="28"/>
        <v>13.125</v>
      </c>
    </row>
    <row r="82" spans="1:23" customFormat="1" x14ac:dyDescent="0.2">
      <c r="A82" s="1"/>
      <c r="B82" s="116" t="s">
        <v>184</v>
      </c>
      <c r="D82" s="89">
        <v>6.8329999999999993</v>
      </c>
      <c r="E82" s="89">
        <v>6.2359999999999989</v>
      </c>
      <c r="F82" s="89">
        <v>6.2519999999999998</v>
      </c>
      <c r="G82" s="89">
        <v>6.2479999999999993</v>
      </c>
      <c r="H82" s="89">
        <v>6.2309999999999999</v>
      </c>
      <c r="I82" s="89">
        <v>6.2569999999999997</v>
      </c>
      <c r="J82" s="89">
        <v>6.3040000000000003</v>
      </c>
      <c r="K82" s="89">
        <v>6.3369999999999997</v>
      </c>
      <c r="L82" s="89">
        <v>6.339999999999999</v>
      </c>
      <c r="M82" s="115">
        <f t="shared" si="20"/>
        <v>6.339999999999999</v>
      </c>
      <c r="N82" s="115">
        <f t="shared" ref="N82:W82" si="29">M82</f>
        <v>6.339999999999999</v>
      </c>
      <c r="O82" s="115">
        <f t="shared" si="29"/>
        <v>6.339999999999999</v>
      </c>
      <c r="P82" s="115">
        <f t="shared" si="29"/>
        <v>6.339999999999999</v>
      </c>
      <c r="Q82" s="115">
        <f t="shared" si="29"/>
        <v>6.339999999999999</v>
      </c>
      <c r="R82" s="115">
        <f t="shared" si="29"/>
        <v>6.339999999999999</v>
      </c>
      <c r="S82" s="115">
        <f t="shared" si="29"/>
        <v>6.339999999999999</v>
      </c>
      <c r="T82" s="115">
        <f t="shared" si="29"/>
        <v>6.339999999999999</v>
      </c>
      <c r="U82" s="115">
        <f t="shared" si="29"/>
        <v>6.339999999999999</v>
      </c>
      <c r="V82" s="115">
        <f t="shared" si="29"/>
        <v>6.339999999999999</v>
      </c>
      <c r="W82" s="115">
        <f t="shared" si="29"/>
        <v>6.339999999999999</v>
      </c>
    </row>
    <row r="83" spans="1:23" customFormat="1" x14ac:dyDescent="0.2">
      <c r="A83" s="1"/>
      <c r="B83" s="116" t="s">
        <v>185</v>
      </c>
      <c r="D83" s="89">
        <v>8.5459999999999994</v>
      </c>
      <c r="E83" s="89">
        <v>16.365000000000002</v>
      </c>
      <c r="F83" s="89">
        <v>17.353999999999999</v>
      </c>
      <c r="G83" s="89">
        <v>17.3</v>
      </c>
      <c r="H83" s="89">
        <v>17.201999999999998</v>
      </c>
      <c r="I83" s="89">
        <v>17.164999999999999</v>
      </c>
      <c r="J83" s="89">
        <v>17.175000000000001</v>
      </c>
      <c r="K83" s="89">
        <v>17.183999999999997</v>
      </c>
      <c r="L83" s="89">
        <v>17.117999999999999</v>
      </c>
      <c r="M83" s="115">
        <f t="shared" si="20"/>
        <v>17.117999999999999</v>
      </c>
      <c r="N83" s="115">
        <f t="shared" ref="N83:W83" si="30">M83</f>
        <v>17.117999999999999</v>
      </c>
      <c r="O83" s="115">
        <f t="shared" si="30"/>
        <v>17.117999999999999</v>
      </c>
      <c r="P83" s="115">
        <f t="shared" si="30"/>
        <v>17.117999999999999</v>
      </c>
      <c r="Q83" s="115">
        <f t="shared" si="30"/>
        <v>17.117999999999999</v>
      </c>
      <c r="R83" s="115">
        <f t="shared" si="30"/>
        <v>17.117999999999999</v>
      </c>
      <c r="S83" s="115">
        <f t="shared" si="30"/>
        <v>17.117999999999999</v>
      </c>
      <c r="T83" s="115">
        <f t="shared" si="30"/>
        <v>17.117999999999999</v>
      </c>
      <c r="U83" s="115">
        <f t="shared" si="30"/>
        <v>17.117999999999999</v>
      </c>
      <c r="V83" s="115">
        <f t="shared" si="30"/>
        <v>17.117999999999999</v>
      </c>
      <c r="W83" s="115">
        <f t="shared" si="30"/>
        <v>17.117999999999999</v>
      </c>
    </row>
    <row r="84" spans="1:23" customFormat="1" x14ac:dyDescent="0.2">
      <c r="A84" s="1"/>
      <c r="B84" s="116" t="s">
        <v>446</v>
      </c>
      <c r="D84" s="89">
        <v>5.3559999999999999</v>
      </c>
      <c r="E84" s="89">
        <v>5.4289999999999994</v>
      </c>
      <c r="F84" s="89">
        <v>5.5419999999999998</v>
      </c>
      <c r="G84" s="89">
        <v>5.6039999999999992</v>
      </c>
      <c r="H84" s="89">
        <v>5.6499999999999995</v>
      </c>
      <c r="I84" s="89">
        <v>5.7530000000000001</v>
      </c>
      <c r="J84" s="89">
        <v>5.883</v>
      </c>
      <c r="K84" s="89">
        <v>5.9820000000000002</v>
      </c>
      <c r="L84" s="89">
        <v>6.0449999999999999</v>
      </c>
      <c r="M84" s="115">
        <f t="shared" si="20"/>
        <v>6.0449999999999999</v>
      </c>
      <c r="N84" s="115">
        <f t="shared" ref="N84:W84" si="31">M84</f>
        <v>6.0449999999999999</v>
      </c>
      <c r="O84" s="115">
        <f t="shared" si="31"/>
        <v>6.0449999999999999</v>
      </c>
      <c r="P84" s="115">
        <f t="shared" si="31"/>
        <v>6.0449999999999999</v>
      </c>
      <c r="Q84" s="115">
        <f t="shared" si="31"/>
        <v>6.0449999999999999</v>
      </c>
      <c r="R84" s="115">
        <f t="shared" si="31"/>
        <v>6.0449999999999999</v>
      </c>
      <c r="S84" s="115">
        <f t="shared" si="31"/>
        <v>6.0449999999999999</v>
      </c>
      <c r="T84" s="115">
        <f t="shared" si="31"/>
        <v>6.0449999999999999</v>
      </c>
      <c r="U84" s="115">
        <f t="shared" si="31"/>
        <v>6.0449999999999999</v>
      </c>
      <c r="V84" s="115">
        <f t="shared" si="31"/>
        <v>6.0449999999999999</v>
      </c>
      <c r="W84" s="115">
        <f t="shared" si="31"/>
        <v>6.0449999999999999</v>
      </c>
    </row>
    <row r="85" spans="1:23" customFormat="1" x14ac:dyDescent="0.2">
      <c r="A85" s="1"/>
      <c r="B85" s="116" t="s">
        <v>186</v>
      </c>
      <c r="D85" s="89">
        <v>11.78</v>
      </c>
      <c r="E85" s="89">
        <v>11.938000000000001</v>
      </c>
      <c r="F85" s="89">
        <v>12.187999999999999</v>
      </c>
      <c r="G85" s="89">
        <v>8.8439999999999994</v>
      </c>
      <c r="H85" s="89">
        <v>8.927999999999999</v>
      </c>
      <c r="I85" s="89">
        <v>9.0380000000000003</v>
      </c>
      <c r="J85" s="89">
        <v>9.2339999999999982</v>
      </c>
      <c r="K85" s="89">
        <v>9.4640000000000004</v>
      </c>
      <c r="L85" s="89">
        <v>9.6119999999999983</v>
      </c>
      <c r="M85" s="115">
        <f t="shared" si="20"/>
        <v>9.6119999999999983</v>
      </c>
      <c r="N85" s="115">
        <f t="shared" ref="N85:W85" si="32">M85</f>
        <v>9.6119999999999983</v>
      </c>
      <c r="O85" s="115">
        <f t="shared" si="32"/>
        <v>9.6119999999999983</v>
      </c>
      <c r="P85" s="115">
        <f t="shared" si="32"/>
        <v>9.6119999999999983</v>
      </c>
      <c r="Q85" s="115">
        <f t="shared" si="32"/>
        <v>9.6119999999999983</v>
      </c>
      <c r="R85" s="115">
        <f t="shared" si="32"/>
        <v>9.6119999999999983</v>
      </c>
      <c r="S85" s="115">
        <f t="shared" si="32"/>
        <v>9.6119999999999983</v>
      </c>
      <c r="T85" s="115">
        <f t="shared" si="32"/>
        <v>9.6119999999999983</v>
      </c>
      <c r="U85" s="115">
        <f t="shared" si="32"/>
        <v>9.6119999999999983</v>
      </c>
      <c r="V85" s="115">
        <f t="shared" si="32"/>
        <v>9.6119999999999983</v>
      </c>
      <c r="W85" s="115">
        <f t="shared" si="32"/>
        <v>9.6119999999999983</v>
      </c>
    </row>
    <row r="86" spans="1:23" customFormat="1" x14ac:dyDescent="0.2">
      <c r="A86" s="1"/>
      <c r="B86" s="116" t="s">
        <v>187</v>
      </c>
      <c r="D86" s="89">
        <v>7.8739999999999997</v>
      </c>
      <c r="E86" s="89">
        <v>1.9889999999999999</v>
      </c>
      <c r="F86" s="89">
        <v>2.0289999999999999</v>
      </c>
      <c r="G86" s="89">
        <v>2.0549999999999997</v>
      </c>
      <c r="H86" s="89">
        <v>2.0680000000000001</v>
      </c>
      <c r="I86" s="89">
        <v>2.1079999999999997</v>
      </c>
      <c r="J86" s="89">
        <v>2.1579999999999999</v>
      </c>
      <c r="K86" s="89">
        <v>2.1909999999999998</v>
      </c>
      <c r="L86" s="89">
        <v>2.2109999999999999</v>
      </c>
      <c r="M86" s="115">
        <f t="shared" si="20"/>
        <v>2.2109999999999999</v>
      </c>
      <c r="N86" s="115">
        <f t="shared" ref="N86:W86" si="33">M86</f>
        <v>2.2109999999999999</v>
      </c>
      <c r="O86" s="115">
        <f t="shared" si="33"/>
        <v>2.2109999999999999</v>
      </c>
      <c r="P86" s="115">
        <f t="shared" si="33"/>
        <v>2.2109999999999999</v>
      </c>
      <c r="Q86" s="115">
        <f t="shared" si="33"/>
        <v>2.2109999999999999</v>
      </c>
      <c r="R86" s="115">
        <f t="shared" si="33"/>
        <v>2.2109999999999999</v>
      </c>
      <c r="S86" s="115">
        <f t="shared" si="33"/>
        <v>2.2109999999999999</v>
      </c>
      <c r="T86" s="115">
        <f t="shared" si="33"/>
        <v>2.2109999999999999</v>
      </c>
      <c r="U86" s="115">
        <f t="shared" si="33"/>
        <v>2.2109999999999999</v>
      </c>
      <c r="V86" s="115">
        <f t="shared" si="33"/>
        <v>2.2109999999999999</v>
      </c>
      <c r="W86" s="115">
        <f t="shared" si="33"/>
        <v>2.2109999999999999</v>
      </c>
    </row>
    <row r="87" spans="1:23" customFormat="1" x14ac:dyDescent="0.2">
      <c r="A87" s="1"/>
      <c r="B87" s="116" t="s">
        <v>188</v>
      </c>
      <c r="D87" s="89">
        <v>14.675999999999998</v>
      </c>
      <c r="E87" s="89">
        <v>9.5299999999999994</v>
      </c>
      <c r="F87" s="89">
        <v>9.8249999999999993</v>
      </c>
      <c r="G87" s="89">
        <v>10.11</v>
      </c>
      <c r="H87" s="89">
        <v>10.349</v>
      </c>
      <c r="I87" s="89">
        <v>10.603999999999999</v>
      </c>
      <c r="J87" s="89">
        <v>10.933</v>
      </c>
      <c r="K87" s="89">
        <v>11.308999999999999</v>
      </c>
      <c r="L87" s="89">
        <v>11.577999999999999</v>
      </c>
      <c r="M87" s="115">
        <f t="shared" si="20"/>
        <v>11.577999999999999</v>
      </c>
      <c r="N87" s="115">
        <f t="shared" ref="N87:V87" si="34">M87</f>
        <v>11.577999999999999</v>
      </c>
      <c r="O87" s="115">
        <f t="shared" si="34"/>
        <v>11.577999999999999</v>
      </c>
      <c r="P87" s="115">
        <f t="shared" si="34"/>
        <v>11.577999999999999</v>
      </c>
      <c r="Q87" s="115">
        <f t="shared" si="34"/>
        <v>11.577999999999999</v>
      </c>
      <c r="R87" s="115">
        <f t="shared" si="34"/>
        <v>11.577999999999999</v>
      </c>
      <c r="S87" s="115">
        <f t="shared" si="34"/>
        <v>11.577999999999999</v>
      </c>
      <c r="T87" s="115">
        <f t="shared" si="34"/>
        <v>11.577999999999999</v>
      </c>
      <c r="U87" s="115">
        <f t="shared" si="34"/>
        <v>11.577999999999999</v>
      </c>
      <c r="V87" s="115">
        <f t="shared" si="34"/>
        <v>11.577999999999999</v>
      </c>
      <c r="W87" s="115">
        <f t="shared" ref="N87:W102" si="35">V87</f>
        <v>11.577999999999999</v>
      </c>
    </row>
    <row r="88" spans="1:23" customFormat="1" x14ac:dyDescent="0.2">
      <c r="A88" s="1"/>
      <c r="B88" s="116" t="s">
        <v>447</v>
      </c>
      <c r="D88" s="89">
        <v>0</v>
      </c>
      <c r="E88" s="89">
        <v>0</v>
      </c>
      <c r="F88" s="89">
        <v>0</v>
      </c>
      <c r="G88" s="89">
        <v>0</v>
      </c>
      <c r="H88" s="89">
        <v>0</v>
      </c>
      <c r="I88" s="89">
        <v>0</v>
      </c>
      <c r="J88" s="89">
        <v>0</v>
      </c>
      <c r="K88" s="89">
        <v>0</v>
      </c>
      <c r="L88" s="89">
        <v>0</v>
      </c>
      <c r="M88" s="115">
        <f t="shared" si="20"/>
        <v>0</v>
      </c>
      <c r="N88" s="115">
        <f t="shared" si="35"/>
        <v>0</v>
      </c>
      <c r="O88" s="115">
        <f t="shared" si="35"/>
        <v>0</v>
      </c>
      <c r="P88" s="115">
        <f t="shared" si="35"/>
        <v>0</v>
      </c>
      <c r="Q88" s="115">
        <f t="shared" si="35"/>
        <v>0</v>
      </c>
      <c r="R88" s="115">
        <f t="shared" si="35"/>
        <v>0</v>
      </c>
      <c r="S88" s="115">
        <f t="shared" si="35"/>
        <v>0</v>
      </c>
      <c r="T88" s="115">
        <f t="shared" si="35"/>
        <v>0</v>
      </c>
      <c r="U88" s="115">
        <f t="shared" si="35"/>
        <v>0</v>
      </c>
      <c r="V88" s="115">
        <f t="shared" si="35"/>
        <v>0</v>
      </c>
      <c r="W88" s="115">
        <f t="shared" si="35"/>
        <v>0</v>
      </c>
    </row>
    <row r="89" spans="1:23" customFormat="1" x14ac:dyDescent="0.2">
      <c r="A89" s="1"/>
      <c r="B89" s="116" t="s">
        <v>189</v>
      </c>
      <c r="D89" s="89">
        <v>11.250999999999999</v>
      </c>
      <c r="E89" s="89">
        <v>11.297999999999998</v>
      </c>
      <c r="F89" s="89">
        <v>11.443</v>
      </c>
      <c r="G89" s="89">
        <v>11.532</v>
      </c>
      <c r="H89" s="89">
        <v>11.597</v>
      </c>
      <c r="I89" s="89">
        <v>11.718999999999999</v>
      </c>
      <c r="J89" s="89">
        <v>11.894</v>
      </c>
      <c r="K89" s="89">
        <v>12.076999999999998</v>
      </c>
      <c r="L89" s="89">
        <v>12.209</v>
      </c>
      <c r="M89" s="115">
        <f t="shared" si="20"/>
        <v>12.209</v>
      </c>
      <c r="N89" s="115">
        <f t="shared" si="35"/>
        <v>12.209</v>
      </c>
      <c r="O89" s="115">
        <f t="shared" si="35"/>
        <v>12.209</v>
      </c>
      <c r="P89" s="115">
        <f t="shared" si="35"/>
        <v>12.209</v>
      </c>
      <c r="Q89" s="115">
        <f t="shared" si="35"/>
        <v>12.209</v>
      </c>
      <c r="R89" s="115">
        <f t="shared" si="35"/>
        <v>12.209</v>
      </c>
      <c r="S89" s="115">
        <f t="shared" si="35"/>
        <v>12.209</v>
      </c>
      <c r="T89" s="115">
        <f t="shared" si="35"/>
        <v>12.209</v>
      </c>
      <c r="U89" s="115">
        <f t="shared" si="35"/>
        <v>12.209</v>
      </c>
      <c r="V89" s="115">
        <f t="shared" si="35"/>
        <v>12.209</v>
      </c>
      <c r="W89" s="115">
        <f t="shared" si="35"/>
        <v>12.209</v>
      </c>
    </row>
    <row r="90" spans="1:23" customFormat="1" x14ac:dyDescent="0.2">
      <c r="A90" s="1"/>
      <c r="B90" s="116" t="s">
        <v>190</v>
      </c>
      <c r="D90" s="89">
        <v>9.7199999999999989</v>
      </c>
      <c r="E90" s="89">
        <v>7.9739999999999993</v>
      </c>
      <c r="F90" s="89">
        <v>8.1839999999999993</v>
      </c>
      <c r="G90" s="89">
        <v>8.3829999999999991</v>
      </c>
      <c r="H90" s="89">
        <v>8.5519999999999996</v>
      </c>
      <c r="I90" s="89">
        <v>8.7539999999999996</v>
      </c>
      <c r="J90" s="89">
        <v>9.0530000000000008</v>
      </c>
      <c r="K90" s="89">
        <v>9.3789999999999996</v>
      </c>
      <c r="L90" s="89">
        <v>9.613999999999999</v>
      </c>
      <c r="M90" s="115">
        <f t="shared" si="20"/>
        <v>9.613999999999999</v>
      </c>
      <c r="N90" s="115">
        <f t="shared" si="35"/>
        <v>9.613999999999999</v>
      </c>
      <c r="O90" s="115">
        <f t="shared" si="35"/>
        <v>9.613999999999999</v>
      </c>
      <c r="P90" s="115">
        <f t="shared" si="35"/>
        <v>9.613999999999999</v>
      </c>
      <c r="Q90" s="115">
        <f t="shared" si="35"/>
        <v>9.613999999999999</v>
      </c>
      <c r="R90" s="115">
        <f t="shared" si="35"/>
        <v>9.613999999999999</v>
      </c>
      <c r="S90" s="115">
        <f t="shared" si="35"/>
        <v>9.613999999999999</v>
      </c>
      <c r="T90" s="115">
        <f t="shared" si="35"/>
        <v>9.613999999999999</v>
      </c>
      <c r="U90" s="115">
        <f t="shared" si="35"/>
        <v>9.613999999999999</v>
      </c>
      <c r="V90" s="115">
        <f t="shared" si="35"/>
        <v>9.613999999999999</v>
      </c>
      <c r="W90" s="115">
        <f t="shared" si="35"/>
        <v>9.613999999999999</v>
      </c>
    </row>
    <row r="91" spans="1:23" customFormat="1" x14ac:dyDescent="0.2">
      <c r="A91" s="1"/>
      <c r="B91" s="116" t="s">
        <v>191</v>
      </c>
      <c r="D91" s="89">
        <v>10.507</v>
      </c>
      <c r="E91" s="89">
        <v>10.646999999999998</v>
      </c>
      <c r="F91" s="89">
        <v>10.831</v>
      </c>
      <c r="G91" s="89">
        <v>10.992000000000001</v>
      </c>
      <c r="H91" s="89">
        <v>11.096</v>
      </c>
      <c r="I91" s="89">
        <v>11.212999999999999</v>
      </c>
      <c r="J91" s="89">
        <v>11.404</v>
      </c>
      <c r="K91" s="89">
        <v>11.656000000000001</v>
      </c>
      <c r="L91" s="89">
        <v>11.802000000000001</v>
      </c>
      <c r="M91" s="115">
        <f t="shared" si="20"/>
        <v>11.802000000000001</v>
      </c>
      <c r="N91" s="115">
        <f t="shared" si="35"/>
        <v>11.802000000000001</v>
      </c>
      <c r="O91" s="115">
        <f t="shared" si="35"/>
        <v>11.802000000000001</v>
      </c>
      <c r="P91" s="115">
        <f t="shared" si="35"/>
        <v>11.802000000000001</v>
      </c>
      <c r="Q91" s="115">
        <f t="shared" si="35"/>
        <v>11.802000000000001</v>
      </c>
      <c r="R91" s="115">
        <f t="shared" si="35"/>
        <v>11.802000000000001</v>
      </c>
      <c r="S91" s="115">
        <f t="shared" si="35"/>
        <v>11.802000000000001</v>
      </c>
      <c r="T91" s="115">
        <f t="shared" si="35"/>
        <v>11.802000000000001</v>
      </c>
      <c r="U91" s="115">
        <f t="shared" si="35"/>
        <v>11.802000000000001</v>
      </c>
      <c r="V91" s="115">
        <f t="shared" si="35"/>
        <v>11.802000000000001</v>
      </c>
      <c r="W91" s="115">
        <f t="shared" si="35"/>
        <v>11.802000000000001</v>
      </c>
    </row>
    <row r="92" spans="1:23" customFormat="1" x14ac:dyDescent="0.2">
      <c r="A92" s="1"/>
      <c r="B92" s="116" t="s">
        <v>192</v>
      </c>
      <c r="D92" s="89">
        <v>11.641999999999999</v>
      </c>
      <c r="E92" s="89">
        <v>11.784999999999998</v>
      </c>
      <c r="F92" s="89">
        <v>12.024999999999999</v>
      </c>
      <c r="G92" s="89">
        <v>12.207000000000001</v>
      </c>
      <c r="H92" s="89">
        <v>12.243999999999998</v>
      </c>
      <c r="I92" s="89">
        <v>12.307</v>
      </c>
      <c r="J92" s="89">
        <v>12.549999999999999</v>
      </c>
      <c r="K92" s="89">
        <v>12.866</v>
      </c>
      <c r="L92" s="89">
        <v>12.898999999999997</v>
      </c>
      <c r="M92" s="115">
        <f t="shared" si="20"/>
        <v>12.898999999999997</v>
      </c>
      <c r="N92" s="115">
        <f t="shared" si="35"/>
        <v>12.898999999999997</v>
      </c>
      <c r="O92" s="115">
        <f t="shared" si="35"/>
        <v>12.898999999999997</v>
      </c>
      <c r="P92" s="115">
        <f t="shared" si="35"/>
        <v>12.898999999999997</v>
      </c>
      <c r="Q92" s="115">
        <f t="shared" si="35"/>
        <v>12.898999999999997</v>
      </c>
      <c r="R92" s="115">
        <f t="shared" si="35"/>
        <v>12.898999999999997</v>
      </c>
      <c r="S92" s="115">
        <f t="shared" si="35"/>
        <v>12.898999999999997</v>
      </c>
      <c r="T92" s="115">
        <f t="shared" si="35"/>
        <v>12.898999999999997</v>
      </c>
      <c r="U92" s="115">
        <f t="shared" si="35"/>
        <v>12.898999999999997</v>
      </c>
      <c r="V92" s="115">
        <f t="shared" si="35"/>
        <v>12.898999999999997</v>
      </c>
      <c r="W92" s="115">
        <f t="shared" si="35"/>
        <v>12.898999999999997</v>
      </c>
    </row>
    <row r="93" spans="1:23" customFormat="1" x14ac:dyDescent="0.2">
      <c r="A93" s="1"/>
      <c r="B93" s="116" t="s">
        <v>193</v>
      </c>
      <c r="D93" s="89">
        <v>11.254999999999999</v>
      </c>
      <c r="E93" s="89">
        <v>11.169</v>
      </c>
      <c r="F93" s="89">
        <v>11.125999999999999</v>
      </c>
      <c r="G93" s="89">
        <v>11.062999999999999</v>
      </c>
      <c r="H93" s="89">
        <v>10.936999999999999</v>
      </c>
      <c r="I93" s="89">
        <v>10.827</v>
      </c>
      <c r="J93" s="89">
        <v>10.806999999999999</v>
      </c>
      <c r="K93" s="89">
        <v>10.809999999999999</v>
      </c>
      <c r="L93" s="89">
        <v>10.710999999999999</v>
      </c>
      <c r="M93" s="115">
        <f t="shared" si="20"/>
        <v>10.710999999999999</v>
      </c>
      <c r="N93" s="115">
        <f t="shared" si="35"/>
        <v>10.710999999999999</v>
      </c>
      <c r="O93" s="115">
        <f t="shared" si="35"/>
        <v>10.710999999999999</v>
      </c>
      <c r="P93" s="115">
        <f t="shared" si="35"/>
        <v>10.710999999999999</v>
      </c>
      <c r="Q93" s="115">
        <f t="shared" si="35"/>
        <v>10.710999999999999</v>
      </c>
      <c r="R93" s="115">
        <f t="shared" si="35"/>
        <v>10.710999999999999</v>
      </c>
      <c r="S93" s="115">
        <f t="shared" si="35"/>
        <v>10.710999999999999</v>
      </c>
      <c r="T93" s="115">
        <f t="shared" si="35"/>
        <v>10.710999999999999</v>
      </c>
      <c r="U93" s="115">
        <f t="shared" si="35"/>
        <v>10.710999999999999</v>
      </c>
      <c r="V93" s="115">
        <f t="shared" si="35"/>
        <v>10.710999999999999</v>
      </c>
      <c r="W93" s="115">
        <f t="shared" si="35"/>
        <v>10.710999999999999</v>
      </c>
    </row>
    <row r="94" spans="1:23" customFormat="1" x14ac:dyDescent="0.2">
      <c r="A94" s="1"/>
      <c r="B94" s="116" t="s">
        <v>194</v>
      </c>
      <c r="D94" s="89">
        <v>7.9489999999999998</v>
      </c>
      <c r="E94" s="89">
        <v>7.988999999999999</v>
      </c>
      <c r="F94" s="89">
        <v>8.0949999999999989</v>
      </c>
      <c r="G94" s="89">
        <v>8.1679999999999993</v>
      </c>
      <c r="H94" s="89">
        <v>8.1479999999999997</v>
      </c>
      <c r="I94" s="89">
        <v>8.1479999999999997</v>
      </c>
      <c r="J94" s="89">
        <v>8.2639999999999993</v>
      </c>
      <c r="K94" s="89">
        <v>8.42</v>
      </c>
      <c r="L94" s="89">
        <v>8.407</v>
      </c>
      <c r="M94" s="115">
        <f t="shared" si="20"/>
        <v>8.407</v>
      </c>
      <c r="N94" s="115">
        <f t="shared" si="35"/>
        <v>8.407</v>
      </c>
      <c r="O94" s="115">
        <f t="shared" si="35"/>
        <v>8.407</v>
      </c>
      <c r="P94" s="115">
        <f t="shared" si="35"/>
        <v>8.407</v>
      </c>
      <c r="Q94" s="115">
        <f t="shared" si="35"/>
        <v>8.407</v>
      </c>
      <c r="R94" s="115">
        <f t="shared" si="35"/>
        <v>8.407</v>
      </c>
      <c r="S94" s="115">
        <f t="shared" si="35"/>
        <v>8.407</v>
      </c>
      <c r="T94" s="115">
        <f t="shared" si="35"/>
        <v>8.407</v>
      </c>
      <c r="U94" s="115">
        <f t="shared" si="35"/>
        <v>8.407</v>
      </c>
      <c r="V94" s="115">
        <f t="shared" si="35"/>
        <v>8.407</v>
      </c>
      <c r="W94" s="115">
        <f t="shared" si="35"/>
        <v>8.407</v>
      </c>
    </row>
    <row r="95" spans="1:23" customFormat="1" x14ac:dyDescent="0.2">
      <c r="A95" s="1"/>
      <c r="B95" s="116" t="s">
        <v>195</v>
      </c>
      <c r="D95" s="89">
        <v>6.5289999999999999</v>
      </c>
      <c r="E95" s="89">
        <v>6.4659999999999993</v>
      </c>
      <c r="F95" s="89">
        <v>6.4259999999999993</v>
      </c>
      <c r="G95" s="89">
        <v>6.3759999999999994</v>
      </c>
      <c r="H95" s="89">
        <v>6.3</v>
      </c>
      <c r="I95" s="89">
        <v>6.2299999999999995</v>
      </c>
      <c r="J95" s="89">
        <v>6.1999999999999993</v>
      </c>
      <c r="K95" s="89">
        <v>6.1899999999999995</v>
      </c>
      <c r="L95" s="89">
        <v>6.1369999999999996</v>
      </c>
      <c r="M95" s="115">
        <f t="shared" si="20"/>
        <v>6.1369999999999996</v>
      </c>
      <c r="N95" s="115">
        <f t="shared" si="35"/>
        <v>6.1369999999999996</v>
      </c>
      <c r="O95" s="115">
        <f t="shared" si="35"/>
        <v>6.1369999999999996</v>
      </c>
      <c r="P95" s="115">
        <f t="shared" si="35"/>
        <v>6.1369999999999996</v>
      </c>
      <c r="Q95" s="115">
        <f t="shared" si="35"/>
        <v>6.1369999999999996</v>
      </c>
      <c r="R95" s="115">
        <f t="shared" si="35"/>
        <v>6.1369999999999996</v>
      </c>
      <c r="S95" s="115">
        <f t="shared" si="35"/>
        <v>6.1369999999999996</v>
      </c>
      <c r="T95" s="115">
        <f t="shared" si="35"/>
        <v>6.1369999999999996</v>
      </c>
      <c r="U95" s="115">
        <f t="shared" si="35"/>
        <v>6.1369999999999996</v>
      </c>
      <c r="V95" s="115">
        <f t="shared" si="35"/>
        <v>6.1369999999999996</v>
      </c>
      <c r="W95" s="115">
        <f t="shared" si="35"/>
        <v>6.1369999999999996</v>
      </c>
    </row>
    <row r="96" spans="1:23" customFormat="1" x14ac:dyDescent="0.2">
      <c r="A96" s="1"/>
      <c r="B96" s="116" t="s">
        <v>448</v>
      </c>
      <c r="D96" s="89">
        <v>4.8010000000000002</v>
      </c>
      <c r="E96" s="89">
        <v>6.7569999999999997</v>
      </c>
      <c r="F96" s="89">
        <v>7.298</v>
      </c>
      <c r="G96" s="89">
        <v>7.3209999999999997</v>
      </c>
      <c r="H96" s="89">
        <v>7.3310000000000004</v>
      </c>
      <c r="I96" s="89">
        <v>7.335</v>
      </c>
      <c r="J96" s="89">
        <v>7.3319999999999999</v>
      </c>
      <c r="K96" s="89">
        <v>7.3250000000000002</v>
      </c>
      <c r="L96" s="89">
        <v>7.282</v>
      </c>
      <c r="M96" s="115">
        <f t="shared" si="20"/>
        <v>7.282</v>
      </c>
      <c r="N96" s="115">
        <f t="shared" si="35"/>
        <v>7.282</v>
      </c>
      <c r="O96" s="115">
        <f t="shared" si="35"/>
        <v>7.282</v>
      </c>
      <c r="P96" s="115">
        <f t="shared" si="35"/>
        <v>7.282</v>
      </c>
      <c r="Q96" s="115">
        <f t="shared" si="35"/>
        <v>7.282</v>
      </c>
      <c r="R96" s="115">
        <f t="shared" si="35"/>
        <v>7.282</v>
      </c>
      <c r="S96" s="115">
        <f t="shared" si="35"/>
        <v>7.282</v>
      </c>
      <c r="T96" s="115">
        <f t="shared" si="35"/>
        <v>7.282</v>
      </c>
      <c r="U96" s="115">
        <f t="shared" si="35"/>
        <v>7.282</v>
      </c>
      <c r="V96" s="115">
        <f t="shared" si="35"/>
        <v>7.282</v>
      </c>
      <c r="W96" s="115">
        <f t="shared" si="35"/>
        <v>7.282</v>
      </c>
    </row>
    <row r="97" spans="1:23" customFormat="1" x14ac:dyDescent="0.2">
      <c r="A97" s="1"/>
      <c r="B97" s="116" t="s">
        <v>449</v>
      </c>
      <c r="D97" s="89">
        <v>6.9219999999999997</v>
      </c>
      <c r="E97" s="89">
        <v>4.4829999999999997</v>
      </c>
      <c r="F97" s="89">
        <v>4.5289999999999999</v>
      </c>
      <c r="G97" s="89">
        <v>4.5649999999999995</v>
      </c>
      <c r="H97" s="89">
        <v>4.5750000000000002</v>
      </c>
      <c r="I97" s="89">
        <v>4.5959999999999992</v>
      </c>
      <c r="J97" s="89">
        <v>4.6359999999999992</v>
      </c>
      <c r="K97" s="89">
        <v>4.6819999999999995</v>
      </c>
      <c r="L97" s="89">
        <v>4.6719999999999997</v>
      </c>
      <c r="M97" s="115">
        <f t="shared" si="20"/>
        <v>4.6719999999999997</v>
      </c>
      <c r="N97" s="115">
        <f t="shared" si="35"/>
        <v>4.6719999999999997</v>
      </c>
      <c r="O97" s="115">
        <f t="shared" si="35"/>
        <v>4.6719999999999997</v>
      </c>
      <c r="P97" s="115">
        <f t="shared" si="35"/>
        <v>4.6719999999999997</v>
      </c>
      <c r="Q97" s="115">
        <f t="shared" si="35"/>
        <v>4.6719999999999997</v>
      </c>
      <c r="R97" s="115">
        <f t="shared" si="35"/>
        <v>4.6719999999999997</v>
      </c>
      <c r="S97" s="115">
        <f t="shared" si="35"/>
        <v>4.6719999999999997</v>
      </c>
      <c r="T97" s="115">
        <f t="shared" si="35"/>
        <v>4.6719999999999997</v>
      </c>
      <c r="U97" s="115">
        <f t="shared" si="35"/>
        <v>4.6719999999999997</v>
      </c>
      <c r="V97" s="115">
        <f t="shared" si="35"/>
        <v>4.6719999999999997</v>
      </c>
      <c r="W97" s="115">
        <f t="shared" si="35"/>
        <v>4.6719999999999997</v>
      </c>
    </row>
    <row r="98" spans="1:23" customFormat="1" x14ac:dyDescent="0.2">
      <c r="A98" s="1"/>
      <c r="B98" s="116" t="s">
        <v>450</v>
      </c>
      <c r="D98" s="89">
        <v>2.5369999999999999</v>
      </c>
      <c r="E98" s="89">
        <v>2.6069999999999998</v>
      </c>
      <c r="F98" s="89">
        <v>2.67</v>
      </c>
      <c r="G98" s="89">
        <v>2.7269999999999999</v>
      </c>
      <c r="H98" s="89">
        <v>2.7699999999999996</v>
      </c>
      <c r="I98" s="89">
        <v>2.83</v>
      </c>
      <c r="J98" s="89">
        <v>2.9029999999999996</v>
      </c>
      <c r="K98" s="89">
        <v>2.9729999999999999</v>
      </c>
      <c r="L98" s="89">
        <v>3.0230000000000001</v>
      </c>
      <c r="M98" s="115">
        <f t="shared" si="20"/>
        <v>3.0230000000000001</v>
      </c>
      <c r="N98" s="115">
        <f t="shared" si="35"/>
        <v>3.0230000000000001</v>
      </c>
      <c r="O98" s="115">
        <f t="shared" si="35"/>
        <v>3.0230000000000001</v>
      </c>
      <c r="P98" s="115">
        <f t="shared" si="35"/>
        <v>3.0230000000000001</v>
      </c>
      <c r="Q98" s="115">
        <f t="shared" si="35"/>
        <v>3.0230000000000001</v>
      </c>
      <c r="R98" s="115">
        <f t="shared" si="35"/>
        <v>3.0230000000000001</v>
      </c>
      <c r="S98" s="115">
        <f t="shared" si="35"/>
        <v>3.0230000000000001</v>
      </c>
      <c r="T98" s="115">
        <f t="shared" si="35"/>
        <v>3.0230000000000001</v>
      </c>
      <c r="U98" s="115">
        <f t="shared" si="35"/>
        <v>3.0230000000000001</v>
      </c>
      <c r="V98" s="115">
        <f t="shared" si="35"/>
        <v>3.0230000000000001</v>
      </c>
      <c r="W98" s="115">
        <f t="shared" si="35"/>
        <v>3.0230000000000001</v>
      </c>
    </row>
    <row r="99" spans="1:23" customFormat="1" x14ac:dyDescent="0.2">
      <c r="A99" s="1"/>
      <c r="B99" s="116" t="s">
        <v>451</v>
      </c>
      <c r="D99" s="89">
        <v>5.2839999999999998</v>
      </c>
      <c r="E99" s="89">
        <v>5.2819999999999991</v>
      </c>
      <c r="F99" s="89">
        <v>5.2949999999999999</v>
      </c>
      <c r="G99" s="89">
        <v>5.2919999999999998</v>
      </c>
      <c r="H99" s="89">
        <v>5.2889999999999997</v>
      </c>
      <c r="I99" s="89">
        <v>5.2819999999999991</v>
      </c>
      <c r="J99" s="89">
        <v>5.2919999999999998</v>
      </c>
      <c r="K99" s="89">
        <v>5.3249999999999993</v>
      </c>
      <c r="L99" s="89">
        <v>5.3159999999999989</v>
      </c>
      <c r="M99" s="115">
        <f t="shared" si="20"/>
        <v>5.3159999999999989</v>
      </c>
      <c r="N99" s="115">
        <f t="shared" si="35"/>
        <v>5.3159999999999989</v>
      </c>
      <c r="O99" s="115">
        <f t="shared" si="35"/>
        <v>5.3159999999999989</v>
      </c>
      <c r="P99" s="115">
        <f t="shared" si="35"/>
        <v>5.3159999999999989</v>
      </c>
      <c r="Q99" s="115">
        <f t="shared" si="35"/>
        <v>5.3159999999999989</v>
      </c>
      <c r="R99" s="115">
        <f t="shared" si="35"/>
        <v>5.3159999999999989</v>
      </c>
      <c r="S99" s="115">
        <f t="shared" si="35"/>
        <v>5.3159999999999989</v>
      </c>
      <c r="T99" s="115">
        <f t="shared" si="35"/>
        <v>5.3159999999999989</v>
      </c>
      <c r="U99" s="115">
        <f t="shared" si="35"/>
        <v>5.3159999999999989</v>
      </c>
      <c r="V99" s="115">
        <f t="shared" si="35"/>
        <v>5.3159999999999989</v>
      </c>
      <c r="W99" s="115">
        <f t="shared" si="35"/>
        <v>5.3159999999999989</v>
      </c>
    </row>
    <row r="100" spans="1:23" customFormat="1" x14ac:dyDescent="0.2">
      <c r="A100" s="1"/>
      <c r="B100" s="116" t="s">
        <v>452</v>
      </c>
      <c r="D100" s="89">
        <v>2.8709999999999996</v>
      </c>
      <c r="E100" s="89">
        <v>2.9279999999999999</v>
      </c>
      <c r="F100" s="89">
        <v>2.9980000000000002</v>
      </c>
      <c r="G100" s="89">
        <v>3.0510000000000002</v>
      </c>
      <c r="H100" s="89">
        <v>3.0939999999999999</v>
      </c>
      <c r="I100" s="89">
        <v>3.141</v>
      </c>
      <c r="J100" s="89">
        <v>3.2039999999999997</v>
      </c>
      <c r="K100" s="89">
        <v>3.2669999999999999</v>
      </c>
      <c r="L100" s="89">
        <v>3.3040000000000003</v>
      </c>
      <c r="M100" s="115">
        <f t="shared" si="20"/>
        <v>3.3040000000000003</v>
      </c>
      <c r="N100" s="115">
        <f t="shared" si="35"/>
        <v>3.3040000000000003</v>
      </c>
      <c r="O100" s="115">
        <f t="shared" si="35"/>
        <v>3.3040000000000003</v>
      </c>
      <c r="P100" s="115">
        <f t="shared" si="35"/>
        <v>3.3040000000000003</v>
      </c>
      <c r="Q100" s="115">
        <f t="shared" si="35"/>
        <v>3.3040000000000003</v>
      </c>
      <c r="R100" s="115">
        <f t="shared" si="35"/>
        <v>3.3040000000000003</v>
      </c>
      <c r="S100" s="115">
        <f t="shared" si="35"/>
        <v>3.3040000000000003</v>
      </c>
      <c r="T100" s="115">
        <f t="shared" si="35"/>
        <v>3.3040000000000003</v>
      </c>
      <c r="U100" s="115">
        <f t="shared" si="35"/>
        <v>3.3040000000000003</v>
      </c>
      <c r="V100" s="115">
        <f t="shared" si="35"/>
        <v>3.3040000000000003</v>
      </c>
      <c r="W100" s="115">
        <f t="shared" si="35"/>
        <v>3.3040000000000003</v>
      </c>
    </row>
    <row r="101" spans="1:23" customFormat="1" x14ac:dyDescent="0.2">
      <c r="A101" s="1"/>
      <c r="B101" s="116" t="s">
        <v>453</v>
      </c>
      <c r="D101" s="89">
        <v>3.7329999999999997</v>
      </c>
      <c r="E101" s="89">
        <v>3.774</v>
      </c>
      <c r="F101" s="89">
        <v>3.8339999999999996</v>
      </c>
      <c r="G101" s="89">
        <v>3.891</v>
      </c>
      <c r="H101" s="89">
        <v>3.9309999999999996</v>
      </c>
      <c r="I101" s="89">
        <v>3.9749999999999996</v>
      </c>
      <c r="J101" s="89">
        <v>4.032</v>
      </c>
      <c r="K101" s="89">
        <v>4.109</v>
      </c>
      <c r="L101" s="89">
        <v>4.1589999999999998</v>
      </c>
      <c r="M101" s="115">
        <f t="shared" si="20"/>
        <v>4.1589999999999998</v>
      </c>
      <c r="N101" s="115">
        <f t="shared" si="35"/>
        <v>4.1589999999999998</v>
      </c>
      <c r="O101" s="115">
        <f t="shared" si="35"/>
        <v>4.1589999999999998</v>
      </c>
      <c r="P101" s="115">
        <f t="shared" si="35"/>
        <v>4.1589999999999998</v>
      </c>
      <c r="Q101" s="115">
        <f t="shared" si="35"/>
        <v>4.1589999999999998</v>
      </c>
      <c r="R101" s="115">
        <f t="shared" si="35"/>
        <v>4.1589999999999998</v>
      </c>
      <c r="S101" s="115">
        <f t="shared" si="35"/>
        <v>4.1589999999999998</v>
      </c>
      <c r="T101" s="115">
        <f t="shared" si="35"/>
        <v>4.1589999999999998</v>
      </c>
      <c r="U101" s="115">
        <f t="shared" si="35"/>
        <v>4.1589999999999998</v>
      </c>
      <c r="V101" s="115">
        <f t="shared" si="35"/>
        <v>4.1589999999999998</v>
      </c>
      <c r="W101" s="115">
        <f t="shared" si="35"/>
        <v>4.1589999999999998</v>
      </c>
    </row>
    <row r="102" spans="1:23" customFormat="1" x14ac:dyDescent="0.2">
      <c r="A102" s="1"/>
      <c r="B102" s="116" t="s">
        <v>454</v>
      </c>
      <c r="D102" s="89">
        <v>4.1779999999999999</v>
      </c>
      <c r="E102" s="89">
        <v>4.2679999999999998</v>
      </c>
      <c r="F102" s="89">
        <v>4.3709999999999996</v>
      </c>
      <c r="G102" s="89">
        <v>4.4479999999999995</v>
      </c>
      <c r="H102" s="89">
        <v>4.4979999999999993</v>
      </c>
      <c r="I102" s="89">
        <v>4.5749999999999993</v>
      </c>
      <c r="J102" s="89">
        <v>4.6849999999999996</v>
      </c>
      <c r="K102" s="89">
        <v>4.786999999999999</v>
      </c>
      <c r="L102" s="89">
        <v>4.8380000000000001</v>
      </c>
      <c r="M102" s="115">
        <f t="shared" si="20"/>
        <v>4.8380000000000001</v>
      </c>
      <c r="N102" s="115">
        <f t="shared" si="35"/>
        <v>4.8380000000000001</v>
      </c>
      <c r="O102" s="115">
        <f t="shared" si="35"/>
        <v>4.8380000000000001</v>
      </c>
      <c r="P102" s="115">
        <f t="shared" si="35"/>
        <v>4.8380000000000001</v>
      </c>
      <c r="Q102" s="115">
        <f t="shared" si="35"/>
        <v>4.8380000000000001</v>
      </c>
      <c r="R102" s="115">
        <f t="shared" si="35"/>
        <v>4.8380000000000001</v>
      </c>
      <c r="S102" s="115">
        <f t="shared" si="35"/>
        <v>4.8380000000000001</v>
      </c>
      <c r="T102" s="115">
        <f t="shared" si="35"/>
        <v>4.8380000000000001</v>
      </c>
      <c r="U102" s="115">
        <f t="shared" si="35"/>
        <v>4.8380000000000001</v>
      </c>
      <c r="V102" s="115">
        <f t="shared" si="35"/>
        <v>4.8380000000000001</v>
      </c>
      <c r="W102" s="115">
        <f t="shared" si="35"/>
        <v>4.8380000000000001</v>
      </c>
    </row>
    <row r="103" spans="1:23" customFormat="1" x14ac:dyDescent="0.2">
      <c r="A103" s="1"/>
      <c r="B103" s="116" t="s">
        <v>455</v>
      </c>
      <c r="D103" s="89">
        <v>2.2569999999999997</v>
      </c>
      <c r="E103" s="89">
        <v>2.3069999999999999</v>
      </c>
      <c r="F103" s="89">
        <v>2.3600000000000003</v>
      </c>
      <c r="G103" s="89">
        <v>2.4029999999999996</v>
      </c>
      <c r="H103" s="89">
        <v>2.4459999999999997</v>
      </c>
      <c r="I103" s="89">
        <v>2.496</v>
      </c>
      <c r="J103" s="89">
        <v>2.5459999999999998</v>
      </c>
      <c r="K103" s="89">
        <v>2.5990000000000002</v>
      </c>
      <c r="L103" s="89">
        <v>2.6419999999999995</v>
      </c>
      <c r="M103" s="115">
        <f t="shared" si="20"/>
        <v>2.6419999999999995</v>
      </c>
      <c r="N103" s="115">
        <f t="shared" ref="N103:W118" si="36">M103</f>
        <v>2.6419999999999995</v>
      </c>
      <c r="O103" s="115">
        <f t="shared" si="36"/>
        <v>2.6419999999999995</v>
      </c>
      <c r="P103" s="115">
        <f t="shared" si="36"/>
        <v>2.6419999999999995</v>
      </c>
      <c r="Q103" s="115">
        <f t="shared" si="36"/>
        <v>2.6419999999999995</v>
      </c>
      <c r="R103" s="115">
        <f t="shared" si="36"/>
        <v>2.6419999999999995</v>
      </c>
      <c r="S103" s="115">
        <f t="shared" si="36"/>
        <v>2.6419999999999995</v>
      </c>
      <c r="T103" s="115">
        <f t="shared" si="36"/>
        <v>2.6419999999999995</v>
      </c>
      <c r="U103" s="115">
        <f t="shared" si="36"/>
        <v>2.6419999999999995</v>
      </c>
      <c r="V103" s="115">
        <f t="shared" si="36"/>
        <v>2.6419999999999995</v>
      </c>
      <c r="W103" s="115">
        <f t="shared" si="36"/>
        <v>2.6419999999999995</v>
      </c>
    </row>
    <row r="104" spans="1:23" customFormat="1" x14ac:dyDescent="0.2">
      <c r="A104" s="1"/>
      <c r="B104" s="116" t="s">
        <v>456</v>
      </c>
      <c r="D104" s="89">
        <v>3.08</v>
      </c>
      <c r="E104" s="89">
        <v>3.1959999999999997</v>
      </c>
      <c r="F104" s="89">
        <v>3.32</v>
      </c>
      <c r="G104" s="89">
        <v>3.4219999999999997</v>
      </c>
      <c r="H104" s="89">
        <v>3.5179999999999998</v>
      </c>
      <c r="I104" s="89">
        <v>3.625</v>
      </c>
      <c r="J104" s="89">
        <v>3.7839999999999998</v>
      </c>
      <c r="K104" s="89">
        <v>3.9209999999999998</v>
      </c>
      <c r="L104" s="89">
        <v>4.0049999999999999</v>
      </c>
      <c r="M104" s="115">
        <f t="shared" si="20"/>
        <v>4.0049999999999999</v>
      </c>
      <c r="N104" s="115">
        <f t="shared" si="36"/>
        <v>4.0049999999999999</v>
      </c>
      <c r="O104" s="115">
        <f t="shared" si="36"/>
        <v>4.0049999999999999</v>
      </c>
      <c r="P104" s="115">
        <f t="shared" si="36"/>
        <v>4.0049999999999999</v>
      </c>
      <c r="Q104" s="115">
        <f t="shared" si="36"/>
        <v>4.0049999999999999</v>
      </c>
      <c r="R104" s="115">
        <f t="shared" si="36"/>
        <v>4.0049999999999999</v>
      </c>
      <c r="S104" s="115">
        <f t="shared" si="36"/>
        <v>4.0049999999999999</v>
      </c>
      <c r="T104" s="115">
        <f t="shared" si="36"/>
        <v>4.0049999999999999</v>
      </c>
      <c r="U104" s="115">
        <f t="shared" si="36"/>
        <v>4.0049999999999999</v>
      </c>
      <c r="V104" s="115">
        <f t="shared" si="36"/>
        <v>4.0049999999999999</v>
      </c>
      <c r="W104" s="115">
        <f t="shared" si="36"/>
        <v>4.0049999999999999</v>
      </c>
    </row>
    <row r="105" spans="1:23" customFormat="1" x14ac:dyDescent="0.2">
      <c r="A105" s="1"/>
      <c r="B105" s="116" t="s">
        <v>457</v>
      </c>
      <c r="D105" s="89">
        <v>6.0510000000000002</v>
      </c>
      <c r="E105" s="89">
        <v>6.0039999999999996</v>
      </c>
      <c r="F105" s="89">
        <v>5.9669999999999996</v>
      </c>
      <c r="G105" s="89">
        <v>5.9369999999999994</v>
      </c>
      <c r="H105" s="89">
        <v>5.883</v>
      </c>
      <c r="I105" s="89">
        <v>5.8330000000000002</v>
      </c>
      <c r="J105" s="89">
        <v>5.7989999999999995</v>
      </c>
      <c r="K105" s="89">
        <v>5.7719999999999994</v>
      </c>
      <c r="L105" s="89">
        <v>5.7389999999999999</v>
      </c>
      <c r="M105" s="115">
        <f t="shared" si="20"/>
        <v>5.7389999999999999</v>
      </c>
      <c r="N105" s="115">
        <f t="shared" si="36"/>
        <v>5.7389999999999999</v>
      </c>
      <c r="O105" s="115">
        <f t="shared" si="36"/>
        <v>5.7389999999999999</v>
      </c>
      <c r="P105" s="115">
        <f t="shared" si="36"/>
        <v>5.7389999999999999</v>
      </c>
      <c r="Q105" s="115">
        <f t="shared" si="36"/>
        <v>5.7389999999999999</v>
      </c>
      <c r="R105" s="115">
        <f t="shared" si="36"/>
        <v>5.7389999999999999</v>
      </c>
      <c r="S105" s="115">
        <f t="shared" si="36"/>
        <v>5.7389999999999999</v>
      </c>
      <c r="T105" s="115">
        <f t="shared" si="36"/>
        <v>5.7389999999999999</v>
      </c>
      <c r="U105" s="115">
        <f t="shared" si="36"/>
        <v>5.7389999999999999</v>
      </c>
      <c r="V105" s="115">
        <f t="shared" si="36"/>
        <v>5.7389999999999999</v>
      </c>
      <c r="W105" s="115">
        <f t="shared" si="36"/>
        <v>5.7389999999999999</v>
      </c>
    </row>
    <row r="106" spans="1:23" customFormat="1" x14ac:dyDescent="0.2">
      <c r="A106" s="1"/>
      <c r="B106" s="116" t="s">
        <v>458</v>
      </c>
      <c r="D106" s="89">
        <v>2.242</v>
      </c>
      <c r="E106" s="89">
        <v>2.2919999999999998</v>
      </c>
      <c r="F106" s="89">
        <v>2.3449999999999998</v>
      </c>
      <c r="G106" s="89">
        <v>2.379</v>
      </c>
      <c r="H106" s="89">
        <v>2.4050000000000002</v>
      </c>
      <c r="I106" s="89">
        <v>2.4450000000000003</v>
      </c>
      <c r="J106" s="89">
        <v>2.5049999999999999</v>
      </c>
      <c r="K106" s="89">
        <v>2.5650000000000004</v>
      </c>
      <c r="L106" s="89">
        <v>2.6119999999999997</v>
      </c>
      <c r="M106" s="115">
        <f t="shared" si="20"/>
        <v>2.6119999999999997</v>
      </c>
      <c r="N106" s="115">
        <f t="shared" si="36"/>
        <v>2.6119999999999997</v>
      </c>
      <c r="O106" s="115">
        <f t="shared" si="36"/>
        <v>2.6119999999999997</v>
      </c>
      <c r="P106" s="115">
        <f t="shared" si="36"/>
        <v>2.6119999999999997</v>
      </c>
      <c r="Q106" s="115">
        <f t="shared" si="36"/>
        <v>2.6119999999999997</v>
      </c>
      <c r="R106" s="115">
        <f t="shared" si="36"/>
        <v>2.6119999999999997</v>
      </c>
      <c r="S106" s="115">
        <f t="shared" si="36"/>
        <v>2.6119999999999997</v>
      </c>
      <c r="T106" s="115">
        <f t="shared" si="36"/>
        <v>2.6119999999999997</v>
      </c>
      <c r="U106" s="115">
        <f t="shared" si="36"/>
        <v>2.6119999999999997</v>
      </c>
      <c r="V106" s="115">
        <f t="shared" si="36"/>
        <v>2.6119999999999997</v>
      </c>
      <c r="W106" s="115">
        <f t="shared" si="36"/>
        <v>2.6119999999999997</v>
      </c>
    </row>
    <row r="107" spans="1:23" customFormat="1" x14ac:dyDescent="0.2">
      <c r="A107" s="1"/>
      <c r="B107" s="116" t="s">
        <v>459</v>
      </c>
      <c r="D107" s="89">
        <v>2.101</v>
      </c>
      <c r="E107" s="89">
        <v>2.1539999999999999</v>
      </c>
      <c r="F107" s="89">
        <v>2.2240000000000002</v>
      </c>
      <c r="G107" s="89">
        <v>2.2770000000000001</v>
      </c>
      <c r="H107" s="89">
        <v>2.3170000000000002</v>
      </c>
      <c r="I107" s="89">
        <v>2.36</v>
      </c>
      <c r="J107" s="89">
        <v>2.423</v>
      </c>
      <c r="K107" s="89">
        <v>2.496</v>
      </c>
      <c r="L107" s="89">
        <v>2.536</v>
      </c>
      <c r="M107" s="115">
        <f t="shared" si="20"/>
        <v>2.536</v>
      </c>
      <c r="N107" s="115">
        <f t="shared" si="36"/>
        <v>2.536</v>
      </c>
      <c r="O107" s="115">
        <f t="shared" si="36"/>
        <v>2.536</v>
      </c>
      <c r="P107" s="115">
        <f t="shared" si="36"/>
        <v>2.536</v>
      </c>
      <c r="Q107" s="115">
        <f t="shared" si="36"/>
        <v>2.536</v>
      </c>
      <c r="R107" s="115">
        <f t="shared" si="36"/>
        <v>2.536</v>
      </c>
      <c r="S107" s="115">
        <f t="shared" si="36"/>
        <v>2.536</v>
      </c>
      <c r="T107" s="115">
        <f t="shared" si="36"/>
        <v>2.536</v>
      </c>
      <c r="U107" s="115">
        <f t="shared" si="36"/>
        <v>2.536</v>
      </c>
      <c r="V107" s="115">
        <f t="shared" si="36"/>
        <v>2.536</v>
      </c>
      <c r="W107" s="115">
        <f t="shared" si="36"/>
        <v>2.536</v>
      </c>
    </row>
    <row r="108" spans="1:23" customFormat="1" x14ac:dyDescent="0.2">
      <c r="A108" s="1"/>
      <c r="B108" s="116" t="s">
        <v>460</v>
      </c>
      <c r="D108" s="89">
        <v>5.7750000000000004</v>
      </c>
      <c r="E108" s="89">
        <v>5.8019999999999996</v>
      </c>
      <c r="F108" s="89">
        <v>5.8319999999999999</v>
      </c>
      <c r="G108" s="89">
        <v>5.8380000000000001</v>
      </c>
      <c r="H108" s="89">
        <v>5.835</v>
      </c>
      <c r="I108" s="89">
        <v>5.8509999999999991</v>
      </c>
      <c r="J108" s="89">
        <v>5.8919999999999995</v>
      </c>
      <c r="K108" s="89">
        <v>5.9450000000000003</v>
      </c>
      <c r="L108" s="89">
        <v>5.9450000000000003</v>
      </c>
      <c r="M108" s="115">
        <f t="shared" si="20"/>
        <v>5.9450000000000003</v>
      </c>
      <c r="N108" s="115">
        <f t="shared" si="36"/>
        <v>5.9450000000000003</v>
      </c>
      <c r="O108" s="115">
        <f t="shared" si="36"/>
        <v>5.9450000000000003</v>
      </c>
      <c r="P108" s="115">
        <f t="shared" si="36"/>
        <v>5.9450000000000003</v>
      </c>
      <c r="Q108" s="115">
        <f t="shared" si="36"/>
        <v>5.9450000000000003</v>
      </c>
      <c r="R108" s="115">
        <f t="shared" si="36"/>
        <v>5.9450000000000003</v>
      </c>
      <c r="S108" s="115">
        <f t="shared" si="36"/>
        <v>5.9450000000000003</v>
      </c>
      <c r="T108" s="115">
        <f t="shared" si="36"/>
        <v>5.9450000000000003</v>
      </c>
      <c r="U108" s="115">
        <f t="shared" si="36"/>
        <v>5.9450000000000003</v>
      </c>
      <c r="V108" s="115">
        <f t="shared" si="36"/>
        <v>5.9450000000000003</v>
      </c>
      <c r="W108" s="115">
        <f t="shared" si="36"/>
        <v>5.9450000000000003</v>
      </c>
    </row>
    <row r="109" spans="1:23" x14ac:dyDescent="0.2">
      <c r="B109" s="116" t="s">
        <v>196</v>
      </c>
      <c r="C109"/>
      <c r="D109" s="89">
        <v>13.706</v>
      </c>
      <c r="E109" s="89">
        <v>13.840999999999998</v>
      </c>
      <c r="F109" s="89">
        <v>14.033999999999999</v>
      </c>
      <c r="G109" s="89">
        <v>14.190000000000001</v>
      </c>
      <c r="H109" s="89">
        <v>14.295999999999999</v>
      </c>
      <c r="I109" s="89">
        <v>14.398999999999999</v>
      </c>
      <c r="J109" s="89">
        <v>14.602</v>
      </c>
      <c r="K109" s="89">
        <v>14.834</v>
      </c>
      <c r="L109" s="89">
        <v>14.975</v>
      </c>
      <c r="M109" s="115">
        <f t="shared" si="20"/>
        <v>14.975</v>
      </c>
      <c r="N109" s="115">
        <f t="shared" si="36"/>
        <v>14.975</v>
      </c>
      <c r="O109" s="115">
        <f t="shared" si="36"/>
        <v>14.975</v>
      </c>
      <c r="P109" s="115">
        <f t="shared" si="36"/>
        <v>14.975</v>
      </c>
      <c r="Q109" s="115">
        <f t="shared" si="36"/>
        <v>14.975</v>
      </c>
      <c r="R109" s="115">
        <f t="shared" si="36"/>
        <v>14.975</v>
      </c>
      <c r="S109" s="115">
        <f t="shared" si="36"/>
        <v>14.975</v>
      </c>
      <c r="T109" s="115">
        <f t="shared" si="36"/>
        <v>14.975</v>
      </c>
      <c r="U109" s="115">
        <f t="shared" si="36"/>
        <v>14.975</v>
      </c>
      <c r="V109" s="115">
        <f t="shared" si="36"/>
        <v>14.975</v>
      </c>
      <c r="W109" s="115">
        <f t="shared" si="36"/>
        <v>14.975</v>
      </c>
    </row>
    <row r="110" spans="1:23" x14ac:dyDescent="0.2">
      <c r="B110" s="116" t="s">
        <v>197</v>
      </c>
      <c r="C110"/>
      <c r="D110" s="89">
        <v>6.4049999999999994</v>
      </c>
      <c r="E110" s="89">
        <v>6.4580000000000002</v>
      </c>
      <c r="F110" s="89">
        <v>6.5510000000000002</v>
      </c>
      <c r="G110" s="89">
        <v>6.6169999999999991</v>
      </c>
      <c r="H110" s="89">
        <v>6.66</v>
      </c>
      <c r="I110" s="89">
        <v>6.7139999999999995</v>
      </c>
      <c r="J110" s="89">
        <v>6.8170000000000002</v>
      </c>
      <c r="K110" s="89">
        <v>6.9469999999999992</v>
      </c>
      <c r="L110" s="89">
        <v>7.0279999999999987</v>
      </c>
      <c r="M110" s="115">
        <f t="shared" si="20"/>
        <v>7.0279999999999987</v>
      </c>
      <c r="N110" s="115">
        <f t="shared" si="36"/>
        <v>7.0279999999999987</v>
      </c>
      <c r="O110" s="115">
        <f t="shared" si="36"/>
        <v>7.0279999999999987</v>
      </c>
      <c r="P110" s="115">
        <f t="shared" si="36"/>
        <v>7.0279999999999987</v>
      </c>
      <c r="Q110" s="115">
        <f t="shared" si="36"/>
        <v>7.0279999999999987</v>
      </c>
      <c r="R110" s="115">
        <f t="shared" si="36"/>
        <v>7.0279999999999987</v>
      </c>
      <c r="S110" s="115">
        <f t="shared" si="36"/>
        <v>7.0279999999999987</v>
      </c>
      <c r="T110" s="115">
        <f t="shared" si="36"/>
        <v>7.0279999999999987</v>
      </c>
      <c r="U110" s="115">
        <f t="shared" si="36"/>
        <v>7.0279999999999987</v>
      </c>
      <c r="V110" s="115">
        <f t="shared" si="36"/>
        <v>7.0279999999999987</v>
      </c>
      <c r="W110" s="115">
        <f t="shared" si="36"/>
        <v>7.0279999999999987</v>
      </c>
    </row>
    <row r="111" spans="1:23" x14ac:dyDescent="0.2">
      <c r="B111" s="116" t="s">
        <v>198</v>
      </c>
      <c r="C111"/>
      <c r="D111" s="89">
        <v>2.6669999999999998</v>
      </c>
      <c r="E111" s="89">
        <v>2.6709999999999994</v>
      </c>
      <c r="F111" s="89">
        <v>2.6789999999999998</v>
      </c>
      <c r="G111" s="89">
        <v>2.6829999999999998</v>
      </c>
      <c r="H111" s="89">
        <v>2.6799999999999997</v>
      </c>
      <c r="I111" s="89">
        <v>2.6809999999999996</v>
      </c>
      <c r="J111" s="89">
        <v>2.702</v>
      </c>
      <c r="K111" s="89">
        <v>2.7159999999999997</v>
      </c>
      <c r="L111" s="89">
        <v>2.7169999999999996</v>
      </c>
      <c r="M111" s="115">
        <f t="shared" si="20"/>
        <v>2.7169999999999996</v>
      </c>
      <c r="N111" s="115">
        <f t="shared" si="36"/>
        <v>2.7169999999999996</v>
      </c>
      <c r="O111" s="115">
        <f t="shared" si="36"/>
        <v>2.7169999999999996</v>
      </c>
      <c r="P111" s="115">
        <f t="shared" si="36"/>
        <v>2.7169999999999996</v>
      </c>
      <c r="Q111" s="115">
        <f t="shared" si="36"/>
        <v>2.7169999999999996</v>
      </c>
      <c r="R111" s="115">
        <f t="shared" si="36"/>
        <v>2.7169999999999996</v>
      </c>
      <c r="S111" s="115">
        <f t="shared" si="36"/>
        <v>2.7169999999999996</v>
      </c>
      <c r="T111" s="115">
        <f t="shared" si="36"/>
        <v>2.7169999999999996</v>
      </c>
      <c r="U111" s="115">
        <f t="shared" si="36"/>
        <v>2.7169999999999996</v>
      </c>
      <c r="V111" s="115">
        <f t="shared" si="36"/>
        <v>2.7169999999999996</v>
      </c>
      <c r="W111" s="115">
        <f t="shared" si="36"/>
        <v>2.7169999999999996</v>
      </c>
    </row>
    <row r="112" spans="1:23" x14ac:dyDescent="0.2">
      <c r="B112" s="116" t="s">
        <v>199</v>
      </c>
      <c r="C112"/>
      <c r="D112" s="89">
        <v>9.4469999999999992</v>
      </c>
      <c r="E112" s="89">
        <v>9.57</v>
      </c>
      <c r="F112" s="89">
        <v>9.73</v>
      </c>
      <c r="G112" s="89">
        <v>9.863999999999999</v>
      </c>
      <c r="H112" s="89">
        <v>9.9529999999999994</v>
      </c>
      <c r="I112" s="89">
        <v>10.047000000000001</v>
      </c>
      <c r="J112" s="89">
        <v>10.219999999999999</v>
      </c>
      <c r="K112" s="89">
        <v>10.409999999999998</v>
      </c>
      <c r="L112" s="89">
        <v>10.53</v>
      </c>
      <c r="M112" s="115">
        <f t="shared" si="20"/>
        <v>10.53</v>
      </c>
      <c r="N112" s="115">
        <f t="shared" si="36"/>
        <v>10.53</v>
      </c>
      <c r="O112" s="115">
        <f t="shared" si="36"/>
        <v>10.53</v>
      </c>
      <c r="P112" s="115">
        <f t="shared" si="36"/>
        <v>10.53</v>
      </c>
      <c r="Q112" s="115">
        <f t="shared" si="36"/>
        <v>10.53</v>
      </c>
      <c r="R112" s="115">
        <f t="shared" si="36"/>
        <v>10.53</v>
      </c>
      <c r="S112" s="115">
        <f t="shared" si="36"/>
        <v>10.53</v>
      </c>
      <c r="T112" s="115">
        <f t="shared" si="36"/>
        <v>10.53</v>
      </c>
      <c r="U112" s="115">
        <f t="shared" si="36"/>
        <v>10.53</v>
      </c>
      <c r="V112" s="115">
        <f t="shared" si="36"/>
        <v>10.53</v>
      </c>
      <c r="W112" s="115">
        <f t="shared" si="36"/>
        <v>10.53</v>
      </c>
    </row>
    <row r="113" spans="2:23" x14ac:dyDescent="0.2">
      <c r="B113" s="116" t="s">
        <v>200</v>
      </c>
      <c r="C113"/>
      <c r="D113" s="89">
        <v>11.190999999999999</v>
      </c>
      <c r="E113" s="89">
        <v>11.379999999999999</v>
      </c>
      <c r="F113" s="89">
        <v>11.635999999999999</v>
      </c>
      <c r="G113" s="89">
        <v>11.850999999999999</v>
      </c>
      <c r="H113" s="89">
        <v>11.980999999999998</v>
      </c>
      <c r="I113" s="89">
        <v>12.139999999999999</v>
      </c>
      <c r="J113" s="89">
        <v>12.419</v>
      </c>
      <c r="K113" s="89">
        <v>12.757999999999999</v>
      </c>
      <c r="L113" s="89">
        <v>12.923999999999999</v>
      </c>
      <c r="M113" s="115">
        <f t="shared" si="20"/>
        <v>12.923999999999999</v>
      </c>
      <c r="N113" s="115">
        <f t="shared" si="36"/>
        <v>12.923999999999999</v>
      </c>
      <c r="O113" s="115">
        <f t="shared" si="36"/>
        <v>12.923999999999999</v>
      </c>
      <c r="P113" s="115">
        <f t="shared" si="36"/>
        <v>12.923999999999999</v>
      </c>
      <c r="Q113" s="115">
        <f t="shared" si="36"/>
        <v>12.923999999999999</v>
      </c>
      <c r="R113" s="115">
        <f t="shared" si="36"/>
        <v>12.923999999999999</v>
      </c>
      <c r="S113" s="115">
        <f t="shared" si="36"/>
        <v>12.923999999999999</v>
      </c>
      <c r="T113" s="115">
        <f t="shared" si="36"/>
        <v>12.923999999999999</v>
      </c>
      <c r="U113" s="115">
        <f t="shared" si="36"/>
        <v>12.923999999999999</v>
      </c>
      <c r="V113" s="115">
        <f t="shared" si="36"/>
        <v>12.923999999999999</v>
      </c>
      <c r="W113" s="115">
        <f t="shared" si="36"/>
        <v>12.923999999999999</v>
      </c>
    </row>
    <row r="114" spans="2:23" x14ac:dyDescent="0.2">
      <c r="B114" s="116" t="s">
        <v>201</v>
      </c>
      <c r="C114"/>
      <c r="D114" s="89">
        <v>15.344999999999999</v>
      </c>
      <c r="E114" s="89">
        <v>15.550999999999998</v>
      </c>
      <c r="F114" s="89">
        <v>15.824999999999999</v>
      </c>
      <c r="G114" s="89">
        <v>16.081</v>
      </c>
      <c r="H114" s="89">
        <v>16.224</v>
      </c>
      <c r="I114" s="89">
        <v>16.403999999999996</v>
      </c>
      <c r="J114" s="89">
        <v>16.723999999999997</v>
      </c>
      <c r="K114" s="89">
        <v>17.038999999999998</v>
      </c>
      <c r="L114" s="89">
        <v>17.257999999999999</v>
      </c>
      <c r="M114" s="115">
        <f t="shared" si="20"/>
        <v>17.257999999999999</v>
      </c>
      <c r="N114" s="115">
        <f t="shared" si="36"/>
        <v>17.257999999999999</v>
      </c>
      <c r="O114" s="115">
        <f t="shared" si="36"/>
        <v>17.257999999999999</v>
      </c>
      <c r="P114" s="115">
        <f t="shared" si="36"/>
        <v>17.257999999999999</v>
      </c>
      <c r="Q114" s="115">
        <f t="shared" si="36"/>
        <v>17.257999999999999</v>
      </c>
      <c r="R114" s="115">
        <f t="shared" si="36"/>
        <v>17.257999999999999</v>
      </c>
      <c r="S114" s="115">
        <f t="shared" si="36"/>
        <v>17.257999999999999</v>
      </c>
      <c r="T114" s="115">
        <f t="shared" si="36"/>
        <v>17.257999999999999</v>
      </c>
      <c r="U114" s="115">
        <f t="shared" si="36"/>
        <v>17.257999999999999</v>
      </c>
      <c r="V114" s="115">
        <f t="shared" si="36"/>
        <v>17.257999999999999</v>
      </c>
      <c r="W114" s="115">
        <f t="shared" si="36"/>
        <v>17.257999999999999</v>
      </c>
    </row>
    <row r="115" spans="2:23" x14ac:dyDescent="0.2">
      <c r="B115" s="116" t="s">
        <v>202</v>
      </c>
      <c r="C115"/>
      <c r="D115" s="89">
        <v>12.741</v>
      </c>
      <c r="E115" s="89">
        <v>13.024999999999999</v>
      </c>
      <c r="F115" s="89">
        <v>13.333</v>
      </c>
      <c r="G115" s="89">
        <v>13.625999999999999</v>
      </c>
      <c r="H115" s="89">
        <v>13.820999999999998</v>
      </c>
      <c r="I115" s="89">
        <v>14.049999999999999</v>
      </c>
      <c r="J115" s="89">
        <v>14.422999999999998</v>
      </c>
      <c r="K115" s="89">
        <v>14.840999999999998</v>
      </c>
      <c r="L115" s="89">
        <v>15.09</v>
      </c>
      <c r="M115" s="115">
        <f t="shared" si="20"/>
        <v>15.09</v>
      </c>
      <c r="N115" s="115">
        <f t="shared" si="36"/>
        <v>15.09</v>
      </c>
      <c r="O115" s="115">
        <f t="shared" si="36"/>
        <v>15.09</v>
      </c>
      <c r="P115" s="115">
        <f t="shared" si="36"/>
        <v>15.09</v>
      </c>
      <c r="Q115" s="115">
        <f t="shared" si="36"/>
        <v>15.09</v>
      </c>
      <c r="R115" s="115">
        <f t="shared" si="36"/>
        <v>15.09</v>
      </c>
      <c r="S115" s="115">
        <f t="shared" si="36"/>
        <v>15.09</v>
      </c>
      <c r="T115" s="115">
        <f t="shared" si="36"/>
        <v>15.09</v>
      </c>
      <c r="U115" s="115">
        <f t="shared" si="36"/>
        <v>15.09</v>
      </c>
      <c r="V115" s="115">
        <f t="shared" si="36"/>
        <v>15.09</v>
      </c>
      <c r="W115" s="115">
        <f t="shared" si="36"/>
        <v>15.09</v>
      </c>
    </row>
    <row r="116" spans="2:23" x14ac:dyDescent="0.2">
      <c r="B116" s="116" t="s">
        <v>203</v>
      </c>
      <c r="C116"/>
      <c r="D116" s="89">
        <v>9.07</v>
      </c>
      <c r="E116" s="89">
        <v>9.08</v>
      </c>
      <c r="F116" s="89">
        <v>9.1259999999999977</v>
      </c>
      <c r="G116" s="89">
        <v>9.1820000000000004</v>
      </c>
      <c r="H116" s="89">
        <v>9.2160000000000011</v>
      </c>
      <c r="I116" s="89">
        <v>9.2449999999999992</v>
      </c>
      <c r="J116" s="89">
        <v>9.3490000000000002</v>
      </c>
      <c r="K116" s="89">
        <v>9.4390000000000001</v>
      </c>
      <c r="L116" s="89">
        <v>9.4759999999999991</v>
      </c>
      <c r="M116" s="115">
        <f t="shared" si="20"/>
        <v>9.4759999999999991</v>
      </c>
      <c r="N116" s="115">
        <f t="shared" si="36"/>
        <v>9.4759999999999991</v>
      </c>
      <c r="O116" s="115">
        <f t="shared" si="36"/>
        <v>9.4759999999999991</v>
      </c>
      <c r="P116" s="115">
        <f t="shared" si="36"/>
        <v>9.4759999999999991</v>
      </c>
      <c r="Q116" s="115">
        <f t="shared" si="36"/>
        <v>9.4759999999999991</v>
      </c>
      <c r="R116" s="115">
        <f t="shared" si="36"/>
        <v>9.4759999999999991</v>
      </c>
      <c r="S116" s="115">
        <f t="shared" si="36"/>
        <v>9.4759999999999991</v>
      </c>
      <c r="T116" s="115">
        <f t="shared" si="36"/>
        <v>9.4759999999999991</v>
      </c>
      <c r="U116" s="115">
        <f t="shared" si="36"/>
        <v>9.4759999999999991</v>
      </c>
      <c r="V116" s="115">
        <f t="shared" si="36"/>
        <v>9.4759999999999991</v>
      </c>
      <c r="W116" s="115">
        <f t="shared" si="36"/>
        <v>9.4759999999999991</v>
      </c>
    </row>
    <row r="117" spans="2:23" x14ac:dyDescent="0.2">
      <c r="B117" s="116" t="s">
        <v>204</v>
      </c>
      <c r="C117"/>
      <c r="D117" s="89">
        <v>3.7330000000000001</v>
      </c>
      <c r="E117" s="89">
        <v>3.7059999999999995</v>
      </c>
      <c r="F117" s="89">
        <v>3.6819999999999995</v>
      </c>
      <c r="G117" s="89">
        <v>3.6619999999999999</v>
      </c>
      <c r="H117" s="89">
        <v>3.6319999999999997</v>
      </c>
      <c r="I117" s="89">
        <v>3.6019999999999994</v>
      </c>
      <c r="J117" s="89">
        <v>3.585</v>
      </c>
      <c r="K117" s="89">
        <v>3.5679999999999996</v>
      </c>
      <c r="L117" s="89">
        <v>3.5589999999999997</v>
      </c>
      <c r="M117" s="115">
        <f t="shared" si="20"/>
        <v>3.5589999999999997</v>
      </c>
      <c r="N117" s="115">
        <f t="shared" si="36"/>
        <v>3.5589999999999997</v>
      </c>
      <c r="O117" s="115">
        <f t="shared" si="36"/>
        <v>3.5589999999999997</v>
      </c>
      <c r="P117" s="115">
        <f t="shared" si="36"/>
        <v>3.5589999999999997</v>
      </c>
      <c r="Q117" s="115">
        <f t="shared" si="36"/>
        <v>3.5589999999999997</v>
      </c>
      <c r="R117" s="115">
        <f t="shared" si="36"/>
        <v>3.5589999999999997</v>
      </c>
      <c r="S117" s="115">
        <f t="shared" si="36"/>
        <v>3.5589999999999997</v>
      </c>
      <c r="T117" s="115">
        <f t="shared" si="36"/>
        <v>3.5589999999999997</v>
      </c>
      <c r="U117" s="115">
        <f t="shared" si="36"/>
        <v>3.5589999999999997</v>
      </c>
      <c r="V117" s="115">
        <f t="shared" si="36"/>
        <v>3.5589999999999997</v>
      </c>
      <c r="W117" s="115">
        <f t="shared" si="36"/>
        <v>3.5589999999999997</v>
      </c>
    </row>
    <row r="118" spans="2:23" x14ac:dyDescent="0.2">
      <c r="B118" s="116" t="s">
        <v>205</v>
      </c>
      <c r="C118"/>
      <c r="D118" s="89">
        <v>6.3689999999999998</v>
      </c>
      <c r="E118" s="89">
        <v>6.3719999999999999</v>
      </c>
      <c r="F118" s="89">
        <v>6.3979999999999997</v>
      </c>
      <c r="G118" s="89">
        <v>6.4079999999999995</v>
      </c>
      <c r="H118" s="89">
        <v>6.4009999999999998</v>
      </c>
      <c r="I118" s="89">
        <v>6.4009999999999998</v>
      </c>
      <c r="J118" s="89">
        <v>6.4470000000000001</v>
      </c>
      <c r="K118" s="89">
        <v>6.4959999999999987</v>
      </c>
      <c r="L118" s="89">
        <v>6.5069999999999997</v>
      </c>
      <c r="M118" s="115">
        <f t="shared" si="20"/>
        <v>6.5069999999999997</v>
      </c>
      <c r="N118" s="115">
        <f t="shared" si="36"/>
        <v>6.5069999999999997</v>
      </c>
      <c r="O118" s="115">
        <f t="shared" si="36"/>
        <v>6.5069999999999997</v>
      </c>
      <c r="P118" s="115">
        <f t="shared" si="36"/>
        <v>6.5069999999999997</v>
      </c>
      <c r="Q118" s="115">
        <f t="shared" si="36"/>
        <v>6.5069999999999997</v>
      </c>
      <c r="R118" s="115">
        <f t="shared" si="36"/>
        <v>6.5069999999999997</v>
      </c>
      <c r="S118" s="115">
        <f t="shared" si="36"/>
        <v>6.5069999999999997</v>
      </c>
      <c r="T118" s="115">
        <f t="shared" si="36"/>
        <v>6.5069999999999997</v>
      </c>
      <c r="U118" s="115">
        <f t="shared" si="36"/>
        <v>6.5069999999999997</v>
      </c>
      <c r="V118" s="115">
        <f t="shared" si="36"/>
        <v>6.5069999999999997</v>
      </c>
      <c r="W118" s="115">
        <f t="shared" si="36"/>
        <v>6.5069999999999997</v>
      </c>
    </row>
    <row r="119" spans="2:23" x14ac:dyDescent="0.2">
      <c r="B119" s="116" t="s">
        <v>206</v>
      </c>
      <c r="C119"/>
      <c r="D119" s="89">
        <v>7.0649999999999995</v>
      </c>
      <c r="E119" s="89">
        <v>7.2449999999999992</v>
      </c>
      <c r="F119" s="89">
        <v>7.4580000000000002</v>
      </c>
      <c r="G119" s="89">
        <v>7.6449999999999996</v>
      </c>
      <c r="H119" s="89">
        <v>7.7939999999999987</v>
      </c>
      <c r="I119" s="89">
        <v>7.9740000000000002</v>
      </c>
      <c r="J119" s="89">
        <v>8.1999999999999993</v>
      </c>
      <c r="K119" s="89">
        <v>8.4669999999999987</v>
      </c>
      <c r="L119" s="89">
        <v>8.6430000000000007</v>
      </c>
      <c r="M119" s="115">
        <f t="shared" si="20"/>
        <v>8.6430000000000007</v>
      </c>
      <c r="N119" s="115">
        <f t="shared" ref="N119:W134" si="37">M119</f>
        <v>8.6430000000000007</v>
      </c>
      <c r="O119" s="115">
        <f t="shared" si="37"/>
        <v>8.6430000000000007</v>
      </c>
      <c r="P119" s="115">
        <f t="shared" si="37"/>
        <v>8.6430000000000007</v>
      </c>
      <c r="Q119" s="115">
        <f t="shared" si="37"/>
        <v>8.6430000000000007</v>
      </c>
      <c r="R119" s="115">
        <f t="shared" si="37"/>
        <v>8.6430000000000007</v>
      </c>
      <c r="S119" s="115">
        <f t="shared" si="37"/>
        <v>8.6430000000000007</v>
      </c>
      <c r="T119" s="115">
        <f t="shared" si="37"/>
        <v>8.6430000000000007</v>
      </c>
      <c r="U119" s="115">
        <f t="shared" si="37"/>
        <v>8.6430000000000007</v>
      </c>
      <c r="V119" s="115">
        <f t="shared" si="37"/>
        <v>8.6430000000000007</v>
      </c>
      <c r="W119" s="115">
        <f t="shared" si="37"/>
        <v>8.6430000000000007</v>
      </c>
    </row>
    <row r="120" spans="2:23" x14ac:dyDescent="0.2">
      <c r="B120" s="116" t="s">
        <v>207</v>
      </c>
      <c r="C120"/>
      <c r="D120" s="89">
        <v>2.9709999999999996</v>
      </c>
      <c r="E120" s="89">
        <v>2.9409999999999998</v>
      </c>
      <c r="F120" s="89">
        <v>2.9279999999999999</v>
      </c>
      <c r="G120" s="89">
        <v>2.9079999999999999</v>
      </c>
      <c r="H120" s="89">
        <v>2.8709999999999996</v>
      </c>
      <c r="I120" s="89">
        <v>2.8339999999999996</v>
      </c>
      <c r="J120" s="89">
        <v>2.8039999999999998</v>
      </c>
      <c r="K120" s="89">
        <v>2.7869999999999999</v>
      </c>
      <c r="L120" s="89">
        <v>2.7559999999999998</v>
      </c>
      <c r="M120" s="115">
        <f t="shared" si="20"/>
        <v>2.7559999999999998</v>
      </c>
      <c r="N120" s="115">
        <f t="shared" si="37"/>
        <v>2.7559999999999998</v>
      </c>
      <c r="O120" s="115">
        <f t="shared" si="37"/>
        <v>2.7559999999999998</v>
      </c>
      <c r="P120" s="115">
        <f t="shared" si="37"/>
        <v>2.7559999999999998</v>
      </c>
      <c r="Q120" s="115">
        <f t="shared" si="37"/>
        <v>2.7559999999999998</v>
      </c>
      <c r="R120" s="115">
        <f t="shared" si="37"/>
        <v>2.7559999999999998</v>
      </c>
      <c r="S120" s="115">
        <f t="shared" si="37"/>
        <v>2.7559999999999998</v>
      </c>
      <c r="T120" s="115">
        <f t="shared" si="37"/>
        <v>2.7559999999999998</v>
      </c>
      <c r="U120" s="115">
        <f t="shared" si="37"/>
        <v>2.7559999999999998</v>
      </c>
      <c r="V120" s="115">
        <f t="shared" si="37"/>
        <v>2.7559999999999998</v>
      </c>
      <c r="W120" s="115">
        <f t="shared" si="37"/>
        <v>2.7559999999999998</v>
      </c>
    </row>
    <row r="121" spans="2:23" x14ac:dyDescent="0.2">
      <c r="B121" s="116" t="s">
        <v>208</v>
      </c>
      <c r="C121"/>
      <c r="D121" s="89">
        <v>8.9629999999999992</v>
      </c>
      <c r="E121" s="89">
        <v>9.0060000000000002</v>
      </c>
      <c r="F121" s="89">
        <v>9.0919999999999987</v>
      </c>
      <c r="G121" s="89">
        <v>9.1489999999999991</v>
      </c>
      <c r="H121" s="89">
        <v>9.161999999999999</v>
      </c>
      <c r="I121" s="89">
        <v>9.2019999999999982</v>
      </c>
      <c r="J121" s="89">
        <v>9.3330000000000002</v>
      </c>
      <c r="K121" s="89">
        <v>9.4689999999999994</v>
      </c>
      <c r="L121" s="89">
        <v>9.52</v>
      </c>
      <c r="M121" s="115">
        <f t="shared" si="20"/>
        <v>9.52</v>
      </c>
      <c r="N121" s="115">
        <f t="shared" si="37"/>
        <v>9.52</v>
      </c>
      <c r="O121" s="115">
        <f t="shared" si="37"/>
        <v>9.52</v>
      </c>
      <c r="P121" s="115">
        <f t="shared" si="37"/>
        <v>9.52</v>
      </c>
      <c r="Q121" s="115">
        <f t="shared" si="37"/>
        <v>9.52</v>
      </c>
      <c r="R121" s="115">
        <f t="shared" si="37"/>
        <v>9.52</v>
      </c>
      <c r="S121" s="115">
        <f t="shared" si="37"/>
        <v>9.52</v>
      </c>
      <c r="T121" s="115">
        <f t="shared" si="37"/>
        <v>9.52</v>
      </c>
      <c r="U121" s="115">
        <f t="shared" si="37"/>
        <v>9.52</v>
      </c>
      <c r="V121" s="115">
        <f t="shared" si="37"/>
        <v>9.52</v>
      </c>
      <c r="W121" s="115">
        <f t="shared" si="37"/>
        <v>9.52</v>
      </c>
    </row>
    <row r="122" spans="2:23" x14ac:dyDescent="0.2">
      <c r="B122" s="116" t="s">
        <v>209</v>
      </c>
      <c r="C122"/>
      <c r="D122" s="89">
        <v>10.782999999999999</v>
      </c>
      <c r="E122" s="89">
        <v>10.954999999999998</v>
      </c>
      <c r="F122" s="89">
        <v>11.158999999999999</v>
      </c>
      <c r="G122" s="89">
        <v>11.351999999999999</v>
      </c>
      <c r="H122" s="89">
        <v>11.500999999999999</v>
      </c>
      <c r="I122" s="89">
        <v>11.647</v>
      </c>
      <c r="J122" s="89">
        <v>11.879</v>
      </c>
      <c r="K122" s="89">
        <v>12.138999999999999</v>
      </c>
      <c r="L122" s="89">
        <v>12.327999999999999</v>
      </c>
      <c r="M122" s="115">
        <f t="shared" si="20"/>
        <v>12.327999999999999</v>
      </c>
      <c r="N122" s="115">
        <f t="shared" si="37"/>
        <v>12.327999999999999</v>
      </c>
      <c r="O122" s="115">
        <f t="shared" si="37"/>
        <v>12.327999999999999</v>
      </c>
      <c r="P122" s="115">
        <f t="shared" si="37"/>
        <v>12.327999999999999</v>
      </c>
      <c r="Q122" s="115">
        <f t="shared" si="37"/>
        <v>12.327999999999999</v>
      </c>
      <c r="R122" s="115">
        <f t="shared" si="37"/>
        <v>12.327999999999999</v>
      </c>
      <c r="S122" s="115">
        <f t="shared" si="37"/>
        <v>12.327999999999999</v>
      </c>
      <c r="T122" s="115">
        <f t="shared" si="37"/>
        <v>12.327999999999999</v>
      </c>
      <c r="U122" s="115">
        <f t="shared" si="37"/>
        <v>12.327999999999999</v>
      </c>
      <c r="V122" s="115">
        <f t="shared" si="37"/>
        <v>12.327999999999999</v>
      </c>
      <c r="W122" s="115">
        <f t="shared" si="37"/>
        <v>12.327999999999999</v>
      </c>
    </row>
    <row r="123" spans="2:23" x14ac:dyDescent="0.2">
      <c r="B123" s="116" t="s">
        <v>210</v>
      </c>
      <c r="C123"/>
      <c r="D123" s="89">
        <v>5.9049999999999994</v>
      </c>
      <c r="E123" s="89">
        <v>5.8449999999999998</v>
      </c>
      <c r="F123" s="89">
        <v>5.8209999999999997</v>
      </c>
      <c r="G123" s="89">
        <v>5.798</v>
      </c>
      <c r="H123" s="89">
        <v>5.7379999999999995</v>
      </c>
      <c r="I123" s="89">
        <v>5.6749999999999998</v>
      </c>
      <c r="J123" s="89">
        <v>5.649</v>
      </c>
      <c r="K123" s="89">
        <v>5.6259999999999994</v>
      </c>
      <c r="L123" s="89">
        <v>5.5259999999999998</v>
      </c>
      <c r="M123" s="115">
        <f t="shared" si="20"/>
        <v>5.5259999999999998</v>
      </c>
      <c r="N123" s="115">
        <f t="shared" si="37"/>
        <v>5.5259999999999998</v>
      </c>
      <c r="O123" s="115">
        <f t="shared" si="37"/>
        <v>5.5259999999999998</v>
      </c>
      <c r="P123" s="115">
        <f t="shared" si="37"/>
        <v>5.5259999999999998</v>
      </c>
      <c r="Q123" s="115">
        <f t="shared" si="37"/>
        <v>5.5259999999999998</v>
      </c>
      <c r="R123" s="115">
        <f t="shared" si="37"/>
        <v>5.5259999999999998</v>
      </c>
      <c r="S123" s="115">
        <f t="shared" si="37"/>
        <v>5.5259999999999998</v>
      </c>
      <c r="T123" s="115">
        <f t="shared" si="37"/>
        <v>5.5259999999999998</v>
      </c>
      <c r="U123" s="115">
        <f t="shared" si="37"/>
        <v>5.5259999999999998</v>
      </c>
      <c r="V123" s="115">
        <f t="shared" si="37"/>
        <v>5.5259999999999998</v>
      </c>
      <c r="W123" s="115">
        <f t="shared" si="37"/>
        <v>5.5259999999999998</v>
      </c>
    </row>
    <row r="124" spans="2:23" x14ac:dyDescent="0.2">
      <c r="B124" s="116" t="s">
        <v>461</v>
      </c>
      <c r="C124"/>
      <c r="D124" s="89">
        <v>2.7489999999999997</v>
      </c>
      <c r="E124" s="89">
        <v>2.8419999999999996</v>
      </c>
      <c r="F124" s="89">
        <v>0</v>
      </c>
      <c r="G124" s="89">
        <v>0</v>
      </c>
      <c r="H124" s="89">
        <v>0</v>
      </c>
      <c r="I124" s="89">
        <v>0</v>
      </c>
      <c r="J124" s="89">
        <v>0</v>
      </c>
      <c r="K124" s="89">
        <v>0</v>
      </c>
      <c r="L124" s="89">
        <v>0</v>
      </c>
      <c r="M124" s="115">
        <f t="shared" si="20"/>
        <v>0</v>
      </c>
      <c r="N124" s="115">
        <f t="shared" si="37"/>
        <v>0</v>
      </c>
      <c r="O124" s="115">
        <f t="shared" si="37"/>
        <v>0</v>
      </c>
      <c r="P124" s="115">
        <f t="shared" si="37"/>
        <v>0</v>
      </c>
      <c r="Q124" s="115">
        <f t="shared" si="37"/>
        <v>0</v>
      </c>
      <c r="R124" s="115">
        <f t="shared" si="37"/>
        <v>0</v>
      </c>
      <c r="S124" s="115">
        <f t="shared" si="37"/>
        <v>0</v>
      </c>
      <c r="T124" s="115">
        <f t="shared" si="37"/>
        <v>0</v>
      </c>
      <c r="U124" s="115">
        <f t="shared" si="37"/>
        <v>0</v>
      </c>
      <c r="V124" s="115">
        <f t="shared" si="37"/>
        <v>0</v>
      </c>
      <c r="W124" s="115">
        <f t="shared" si="37"/>
        <v>0</v>
      </c>
    </row>
    <row r="125" spans="2:23" x14ac:dyDescent="0.2">
      <c r="B125" s="116" t="s">
        <v>462</v>
      </c>
      <c r="C125"/>
      <c r="D125" s="89">
        <v>1.5509999999999999</v>
      </c>
      <c r="E125" s="89">
        <v>1.571</v>
      </c>
      <c r="F125" s="89">
        <v>0</v>
      </c>
      <c r="G125" s="89">
        <v>0</v>
      </c>
      <c r="H125" s="89">
        <v>0</v>
      </c>
      <c r="I125" s="89">
        <v>0</v>
      </c>
      <c r="J125" s="89">
        <v>0</v>
      </c>
      <c r="K125" s="89">
        <v>0</v>
      </c>
      <c r="L125" s="89">
        <v>0</v>
      </c>
      <c r="M125" s="115">
        <f t="shared" si="20"/>
        <v>0</v>
      </c>
      <c r="N125" s="115">
        <f t="shared" si="37"/>
        <v>0</v>
      </c>
      <c r="O125" s="115">
        <f t="shared" si="37"/>
        <v>0</v>
      </c>
      <c r="P125" s="115">
        <f t="shared" si="37"/>
        <v>0</v>
      </c>
      <c r="Q125" s="115">
        <f t="shared" si="37"/>
        <v>0</v>
      </c>
      <c r="R125" s="115">
        <f t="shared" si="37"/>
        <v>0</v>
      </c>
      <c r="S125" s="115">
        <f t="shared" si="37"/>
        <v>0</v>
      </c>
      <c r="T125" s="115">
        <f t="shared" si="37"/>
        <v>0</v>
      </c>
      <c r="U125" s="115">
        <f t="shared" si="37"/>
        <v>0</v>
      </c>
      <c r="V125" s="115">
        <f t="shared" si="37"/>
        <v>0</v>
      </c>
      <c r="W125" s="115">
        <f t="shared" si="37"/>
        <v>0</v>
      </c>
    </row>
    <row r="126" spans="2:23" x14ac:dyDescent="0.2">
      <c r="B126" s="116" t="s">
        <v>463</v>
      </c>
      <c r="C126"/>
      <c r="D126" s="89">
        <v>2.4489999999999998</v>
      </c>
      <c r="E126" s="89">
        <v>2.5089999999999999</v>
      </c>
      <c r="F126" s="89">
        <v>0</v>
      </c>
      <c r="G126" s="89">
        <v>0</v>
      </c>
      <c r="H126" s="89">
        <v>0</v>
      </c>
      <c r="I126" s="89">
        <v>0</v>
      </c>
      <c r="J126" s="89">
        <v>0</v>
      </c>
      <c r="K126" s="89">
        <v>0</v>
      </c>
      <c r="L126" s="89">
        <v>0</v>
      </c>
      <c r="M126" s="115">
        <f t="shared" si="20"/>
        <v>0</v>
      </c>
      <c r="N126" s="115">
        <f t="shared" si="37"/>
        <v>0</v>
      </c>
      <c r="O126" s="115">
        <f t="shared" si="37"/>
        <v>0</v>
      </c>
      <c r="P126" s="115">
        <f t="shared" si="37"/>
        <v>0</v>
      </c>
      <c r="Q126" s="115">
        <f t="shared" si="37"/>
        <v>0</v>
      </c>
      <c r="R126" s="115">
        <f t="shared" si="37"/>
        <v>0</v>
      </c>
      <c r="S126" s="115">
        <f t="shared" si="37"/>
        <v>0</v>
      </c>
      <c r="T126" s="115">
        <f t="shared" si="37"/>
        <v>0</v>
      </c>
      <c r="U126" s="115">
        <f t="shared" si="37"/>
        <v>0</v>
      </c>
      <c r="V126" s="115">
        <f t="shared" si="37"/>
        <v>0</v>
      </c>
      <c r="W126" s="115">
        <f t="shared" si="37"/>
        <v>0</v>
      </c>
    </row>
    <row r="127" spans="2:23" x14ac:dyDescent="0.2">
      <c r="B127" s="116" t="s">
        <v>464</v>
      </c>
      <c r="C127"/>
      <c r="D127" s="89">
        <v>1.1949999999999998</v>
      </c>
      <c r="E127" s="89">
        <v>1.238</v>
      </c>
      <c r="F127" s="89">
        <v>0</v>
      </c>
      <c r="G127" s="89">
        <v>0</v>
      </c>
      <c r="H127" s="89">
        <v>0</v>
      </c>
      <c r="I127" s="89">
        <v>0</v>
      </c>
      <c r="J127" s="89">
        <v>0</v>
      </c>
      <c r="K127" s="89">
        <v>0</v>
      </c>
      <c r="L127" s="89">
        <v>0</v>
      </c>
      <c r="M127" s="115">
        <f t="shared" si="20"/>
        <v>0</v>
      </c>
      <c r="N127" s="115">
        <f t="shared" si="37"/>
        <v>0</v>
      </c>
      <c r="O127" s="115">
        <f t="shared" si="37"/>
        <v>0</v>
      </c>
      <c r="P127" s="115">
        <f t="shared" si="37"/>
        <v>0</v>
      </c>
      <c r="Q127" s="115">
        <f t="shared" si="37"/>
        <v>0</v>
      </c>
      <c r="R127" s="115">
        <f t="shared" si="37"/>
        <v>0</v>
      </c>
      <c r="S127" s="115">
        <f t="shared" si="37"/>
        <v>0</v>
      </c>
      <c r="T127" s="115">
        <f t="shared" si="37"/>
        <v>0</v>
      </c>
      <c r="U127" s="115">
        <f t="shared" si="37"/>
        <v>0</v>
      </c>
      <c r="V127" s="115">
        <f t="shared" si="37"/>
        <v>0</v>
      </c>
      <c r="W127" s="115">
        <f t="shared" si="37"/>
        <v>0</v>
      </c>
    </row>
    <row r="128" spans="2:23" x14ac:dyDescent="0.2">
      <c r="B128" s="116" t="s">
        <v>465</v>
      </c>
      <c r="C128"/>
      <c r="D128" s="89">
        <v>0.83799999999999997</v>
      </c>
      <c r="E128" s="89">
        <v>0.86499999999999999</v>
      </c>
      <c r="F128" s="89">
        <v>0</v>
      </c>
      <c r="G128" s="89">
        <v>0</v>
      </c>
      <c r="H128" s="89">
        <v>0</v>
      </c>
      <c r="I128" s="89">
        <v>0</v>
      </c>
      <c r="J128" s="89">
        <v>0</v>
      </c>
      <c r="K128" s="89">
        <v>0</v>
      </c>
      <c r="L128" s="89">
        <v>0</v>
      </c>
      <c r="M128" s="115">
        <f t="shared" si="20"/>
        <v>0</v>
      </c>
      <c r="N128" s="115">
        <f t="shared" si="37"/>
        <v>0</v>
      </c>
      <c r="O128" s="115">
        <f t="shared" si="37"/>
        <v>0</v>
      </c>
      <c r="P128" s="115">
        <f t="shared" si="37"/>
        <v>0</v>
      </c>
      <c r="Q128" s="115">
        <f t="shared" si="37"/>
        <v>0</v>
      </c>
      <c r="R128" s="115">
        <f t="shared" si="37"/>
        <v>0</v>
      </c>
      <c r="S128" s="115">
        <f t="shared" si="37"/>
        <v>0</v>
      </c>
      <c r="T128" s="115">
        <f t="shared" si="37"/>
        <v>0</v>
      </c>
      <c r="U128" s="115">
        <f t="shared" si="37"/>
        <v>0</v>
      </c>
      <c r="V128" s="115">
        <f t="shared" si="37"/>
        <v>0</v>
      </c>
      <c r="W128" s="115">
        <f t="shared" si="37"/>
        <v>0</v>
      </c>
    </row>
    <row r="129" spans="2:23" x14ac:dyDescent="0.2">
      <c r="B129" s="116" t="s">
        <v>466</v>
      </c>
      <c r="C129"/>
      <c r="D129" s="89">
        <v>2.0299999999999998</v>
      </c>
      <c r="E129" s="89">
        <v>2.0869999999999997</v>
      </c>
      <c r="F129" s="89">
        <v>0</v>
      </c>
      <c r="G129" s="89">
        <v>0</v>
      </c>
      <c r="H129" s="89">
        <v>0</v>
      </c>
      <c r="I129" s="89">
        <v>0</v>
      </c>
      <c r="J129" s="89">
        <v>0</v>
      </c>
      <c r="K129" s="89">
        <v>0</v>
      </c>
      <c r="L129" s="89">
        <v>0</v>
      </c>
      <c r="M129" s="115">
        <f t="shared" si="20"/>
        <v>0</v>
      </c>
      <c r="N129" s="115">
        <f t="shared" si="37"/>
        <v>0</v>
      </c>
      <c r="O129" s="115">
        <f t="shared" si="37"/>
        <v>0</v>
      </c>
      <c r="P129" s="115">
        <f t="shared" si="37"/>
        <v>0</v>
      </c>
      <c r="Q129" s="115">
        <f t="shared" si="37"/>
        <v>0</v>
      </c>
      <c r="R129" s="115">
        <f t="shared" si="37"/>
        <v>0</v>
      </c>
      <c r="S129" s="115">
        <f t="shared" si="37"/>
        <v>0</v>
      </c>
      <c r="T129" s="115">
        <f t="shared" si="37"/>
        <v>0</v>
      </c>
      <c r="U129" s="115">
        <f t="shared" si="37"/>
        <v>0</v>
      </c>
      <c r="V129" s="115">
        <f t="shared" si="37"/>
        <v>0</v>
      </c>
      <c r="W129" s="115">
        <f t="shared" si="37"/>
        <v>0</v>
      </c>
    </row>
    <row r="130" spans="2:23" x14ac:dyDescent="0.2">
      <c r="B130" s="116" t="s">
        <v>467</v>
      </c>
      <c r="C130"/>
      <c r="D130" s="89">
        <v>2.1739999999999999</v>
      </c>
      <c r="E130" s="89">
        <v>2.2239999999999998</v>
      </c>
      <c r="F130" s="89">
        <v>0</v>
      </c>
      <c r="G130" s="89">
        <v>0</v>
      </c>
      <c r="H130" s="89">
        <v>0</v>
      </c>
      <c r="I130" s="89">
        <v>0</v>
      </c>
      <c r="J130" s="89">
        <v>0</v>
      </c>
      <c r="K130" s="89">
        <v>0</v>
      </c>
      <c r="L130" s="89">
        <v>0</v>
      </c>
      <c r="M130" s="115">
        <f t="shared" si="20"/>
        <v>0</v>
      </c>
      <c r="N130" s="115">
        <f t="shared" si="37"/>
        <v>0</v>
      </c>
      <c r="O130" s="115">
        <f t="shared" si="37"/>
        <v>0</v>
      </c>
      <c r="P130" s="115">
        <f t="shared" si="37"/>
        <v>0</v>
      </c>
      <c r="Q130" s="115">
        <f t="shared" si="37"/>
        <v>0</v>
      </c>
      <c r="R130" s="115">
        <f t="shared" si="37"/>
        <v>0</v>
      </c>
      <c r="S130" s="115">
        <f t="shared" si="37"/>
        <v>0</v>
      </c>
      <c r="T130" s="115">
        <f t="shared" si="37"/>
        <v>0</v>
      </c>
      <c r="U130" s="115">
        <f t="shared" si="37"/>
        <v>0</v>
      </c>
      <c r="V130" s="115">
        <f t="shared" si="37"/>
        <v>0</v>
      </c>
      <c r="W130" s="115">
        <f t="shared" si="37"/>
        <v>0</v>
      </c>
    </row>
    <row r="131" spans="2:23" x14ac:dyDescent="0.2">
      <c r="B131" s="116" t="s">
        <v>468</v>
      </c>
      <c r="C131"/>
      <c r="D131" s="89">
        <v>2.5859999999999999</v>
      </c>
      <c r="E131" s="89">
        <v>2.8029999999999999</v>
      </c>
      <c r="F131" s="89">
        <v>0</v>
      </c>
      <c r="G131" s="89">
        <v>0</v>
      </c>
      <c r="H131" s="89">
        <v>0</v>
      </c>
      <c r="I131" s="89">
        <v>0</v>
      </c>
      <c r="J131" s="89">
        <v>0</v>
      </c>
      <c r="K131" s="89">
        <v>0</v>
      </c>
      <c r="L131" s="89">
        <v>0</v>
      </c>
      <c r="M131" s="115">
        <f t="shared" si="20"/>
        <v>0</v>
      </c>
      <c r="N131" s="115">
        <f t="shared" si="37"/>
        <v>0</v>
      </c>
      <c r="O131" s="115">
        <f t="shared" si="37"/>
        <v>0</v>
      </c>
      <c r="P131" s="115">
        <f t="shared" si="37"/>
        <v>0</v>
      </c>
      <c r="Q131" s="115">
        <f t="shared" si="37"/>
        <v>0</v>
      </c>
      <c r="R131" s="115">
        <f t="shared" si="37"/>
        <v>0</v>
      </c>
      <c r="S131" s="115">
        <f t="shared" si="37"/>
        <v>0</v>
      </c>
      <c r="T131" s="115">
        <f t="shared" si="37"/>
        <v>0</v>
      </c>
      <c r="U131" s="115">
        <f t="shared" si="37"/>
        <v>0</v>
      </c>
      <c r="V131" s="115">
        <f t="shared" si="37"/>
        <v>0</v>
      </c>
      <c r="W131" s="115">
        <f t="shared" si="37"/>
        <v>0</v>
      </c>
    </row>
    <row r="132" spans="2:23" x14ac:dyDescent="0.2">
      <c r="B132" s="116" t="s">
        <v>469</v>
      </c>
      <c r="C132"/>
      <c r="D132" s="89">
        <v>3.2079999999999997</v>
      </c>
      <c r="E132" s="89">
        <v>3.2509999999999994</v>
      </c>
      <c r="F132" s="89">
        <v>0</v>
      </c>
      <c r="G132" s="89">
        <v>0</v>
      </c>
      <c r="H132" s="89">
        <v>0</v>
      </c>
      <c r="I132" s="89">
        <v>0</v>
      </c>
      <c r="J132" s="89">
        <v>0</v>
      </c>
      <c r="K132" s="89">
        <v>0</v>
      </c>
      <c r="L132" s="89">
        <v>0</v>
      </c>
      <c r="M132" s="115">
        <f t="shared" si="20"/>
        <v>0</v>
      </c>
      <c r="N132" s="115">
        <f t="shared" si="37"/>
        <v>0</v>
      </c>
      <c r="O132" s="115">
        <f t="shared" si="37"/>
        <v>0</v>
      </c>
      <c r="P132" s="115">
        <f t="shared" si="37"/>
        <v>0</v>
      </c>
      <c r="Q132" s="115">
        <f t="shared" si="37"/>
        <v>0</v>
      </c>
      <c r="R132" s="115">
        <f t="shared" si="37"/>
        <v>0</v>
      </c>
      <c r="S132" s="115">
        <f t="shared" si="37"/>
        <v>0</v>
      </c>
      <c r="T132" s="115">
        <f t="shared" si="37"/>
        <v>0</v>
      </c>
      <c r="U132" s="115">
        <f t="shared" si="37"/>
        <v>0</v>
      </c>
      <c r="V132" s="115">
        <f t="shared" si="37"/>
        <v>0</v>
      </c>
      <c r="W132" s="115">
        <f t="shared" si="37"/>
        <v>0</v>
      </c>
    </row>
    <row r="133" spans="2:23" x14ac:dyDescent="0.2">
      <c r="B133" s="116" t="s">
        <v>211</v>
      </c>
      <c r="C133"/>
      <c r="D133" s="89">
        <v>12.302999999999997</v>
      </c>
      <c r="E133" s="89">
        <v>12.48</v>
      </c>
      <c r="F133" s="89">
        <v>12.7</v>
      </c>
      <c r="G133" s="89">
        <v>12.869</v>
      </c>
      <c r="H133" s="89">
        <v>12.972</v>
      </c>
      <c r="I133" s="89">
        <v>13.135999999999999</v>
      </c>
      <c r="J133" s="89">
        <v>13.372999999999999</v>
      </c>
      <c r="K133" s="89">
        <v>13.606000000000002</v>
      </c>
      <c r="L133" s="89">
        <v>13.690999999999999</v>
      </c>
      <c r="M133" s="115">
        <f t="shared" si="20"/>
        <v>13.690999999999999</v>
      </c>
      <c r="N133" s="115">
        <f t="shared" si="37"/>
        <v>13.690999999999999</v>
      </c>
      <c r="O133" s="115">
        <f t="shared" si="37"/>
        <v>13.690999999999999</v>
      </c>
      <c r="P133" s="115">
        <f t="shared" si="37"/>
        <v>13.690999999999999</v>
      </c>
      <c r="Q133" s="115">
        <f t="shared" si="37"/>
        <v>13.690999999999999</v>
      </c>
      <c r="R133" s="115">
        <f t="shared" si="37"/>
        <v>13.690999999999999</v>
      </c>
      <c r="S133" s="115">
        <f t="shared" si="37"/>
        <v>13.690999999999999</v>
      </c>
      <c r="T133" s="115">
        <f t="shared" si="37"/>
        <v>13.690999999999999</v>
      </c>
      <c r="U133" s="115">
        <f t="shared" si="37"/>
        <v>13.690999999999999</v>
      </c>
      <c r="V133" s="115">
        <f t="shared" si="37"/>
        <v>13.690999999999999</v>
      </c>
      <c r="W133" s="115">
        <f t="shared" si="37"/>
        <v>13.690999999999999</v>
      </c>
    </row>
    <row r="134" spans="2:23" x14ac:dyDescent="0.2">
      <c r="B134" s="116" t="s">
        <v>212</v>
      </c>
      <c r="C134"/>
      <c r="D134" s="89">
        <v>8.9390000000000001</v>
      </c>
      <c r="E134" s="89">
        <v>8.952</v>
      </c>
      <c r="F134" s="89">
        <v>8.968</v>
      </c>
      <c r="G134" s="89">
        <v>9.0530000000000008</v>
      </c>
      <c r="H134" s="89">
        <v>9.0950000000000006</v>
      </c>
      <c r="I134" s="89">
        <v>9.1479999999999997</v>
      </c>
      <c r="J134" s="89">
        <v>9.25</v>
      </c>
      <c r="K134" s="89">
        <v>9.363999999999999</v>
      </c>
      <c r="L134" s="89">
        <v>9.3960000000000008</v>
      </c>
      <c r="M134" s="115">
        <f t="shared" si="20"/>
        <v>9.3960000000000008</v>
      </c>
      <c r="N134" s="115">
        <f t="shared" si="37"/>
        <v>9.3960000000000008</v>
      </c>
      <c r="O134" s="115">
        <f t="shared" si="37"/>
        <v>9.3960000000000008</v>
      </c>
      <c r="P134" s="115">
        <f t="shared" si="37"/>
        <v>9.3960000000000008</v>
      </c>
      <c r="Q134" s="115">
        <f t="shared" si="37"/>
        <v>9.3960000000000008</v>
      </c>
      <c r="R134" s="115">
        <f t="shared" si="37"/>
        <v>9.3960000000000008</v>
      </c>
      <c r="S134" s="115">
        <f t="shared" si="37"/>
        <v>9.3960000000000008</v>
      </c>
      <c r="T134" s="115">
        <f t="shared" si="37"/>
        <v>9.3960000000000008</v>
      </c>
      <c r="U134" s="115">
        <f t="shared" si="37"/>
        <v>9.3960000000000008</v>
      </c>
      <c r="V134" s="115">
        <f t="shared" si="37"/>
        <v>9.3960000000000008</v>
      </c>
      <c r="W134" s="115">
        <f t="shared" si="37"/>
        <v>9.3960000000000008</v>
      </c>
    </row>
    <row r="135" spans="2:23" x14ac:dyDescent="0.2">
      <c r="B135" s="116" t="s">
        <v>213</v>
      </c>
      <c r="C135"/>
      <c r="D135" s="89">
        <v>7.7509999999999994</v>
      </c>
      <c r="E135" s="89">
        <v>7.9529999999999994</v>
      </c>
      <c r="F135" s="89">
        <v>8.161999999999999</v>
      </c>
      <c r="G135" s="89">
        <v>8.3610000000000007</v>
      </c>
      <c r="H135" s="89">
        <v>8.5469999999999988</v>
      </c>
      <c r="I135" s="89">
        <v>8.7330000000000005</v>
      </c>
      <c r="J135" s="89">
        <v>8.9390000000000001</v>
      </c>
      <c r="K135" s="89">
        <v>9.1449999999999996</v>
      </c>
      <c r="L135" s="89">
        <v>9.3339999999999996</v>
      </c>
      <c r="M135" s="115">
        <f t="shared" si="20"/>
        <v>9.3339999999999996</v>
      </c>
      <c r="N135" s="115">
        <f t="shared" ref="N135:W137" si="38">M135</f>
        <v>9.3339999999999996</v>
      </c>
      <c r="O135" s="115">
        <f t="shared" si="38"/>
        <v>9.3339999999999996</v>
      </c>
      <c r="P135" s="115">
        <f t="shared" si="38"/>
        <v>9.3339999999999996</v>
      </c>
      <c r="Q135" s="115">
        <f t="shared" si="38"/>
        <v>9.3339999999999996</v>
      </c>
      <c r="R135" s="115">
        <f t="shared" si="38"/>
        <v>9.3339999999999996</v>
      </c>
      <c r="S135" s="115">
        <f t="shared" si="38"/>
        <v>9.3339999999999996</v>
      </c>
      <c r="T135" s="115">
        <f t="shared" si="38"/>
        <v>9.3339999999999996</v>
      </c>
      <c r="U135" s="115">
        <f t="shared" si="38"/>
        <v>9.3339999999999996</v>
      </c>
      <c r="V135" s="115">
        <f t="shared" si="38"/>
        <v>9.3339999999999996</v>
      </c>
      <c r="W135" s="115">
        <f t="shared" si="38"/>
        <v>9.3339999999999996</v>
      </c>
    </row>
    <row r="136" spans="2:23" x14ac:dyDescent="0.2">
      <c r="B136" s="116" t="s">
        <v>214</v>
      </c>
      <c r="C136"/>
      <c r="D136" s="89">
        <v>7.6039999999999992</v>
      </c>
      <c r="E136" s="89">
        <v>7.6339999999999995</v>
      </c>
      <c r="F136" s="89">
        <v>7.6869999999999994</v>
      </c>
      <c r="G136" s="89">
        <v>7.7329999999999988</v>
      </c>
      <c r="H136" s="89">
        <v>7.7569999999999997</v>
      </c>
      <c r="I136" s="89">
        <v>7.7669999999999995</v>
      </c>
      <c r="J136" s="89">
        <v>7.82</v>
      </c>
      <c r="K136" s="89">
        <v>7.8889999999999993</v>
      </c>
      <c r="L136" s="89">
        <v>7.9060000000000006</v>
      </c>
      <c r="M136" s="115">
        <f t="shared" si="20"/>
        <v>7.9060000000000006</v>
      </c>
      <c r="N136" s="115">
        <f t="shared" si="38"/>
        <v>7.9060000000000006</v>
      </c>
      <c r="O136" s="115">
        <f t="shared" si="38"/>
        <v>7.9060000000000006</v>
      </c>
      <c r="P136" s="115">
        <f t="shared" si="38"/>
        <v>7.9060000000000006</v>
      </c>
      <c r="Q136" s="115">
        <f t="shared" si="38"/>
        <v>7.9060000000000006</v>
      </c>
      <c r="R136" s="115">
        <f t="shared" si="38"/>
        <v>7.9060000000000006</v>
      </c>
      <c r="S136" s="115">
        <f t="shared" si="38"/>
        <v>7.9060000000000006</v>
      </c>
      <c r="T136" s="115">
        <f t="shared" si="38"/>
        <v>7.9060000000000006</v>
      </c>
      <c r="U136" s="115">
        <f t="shared" si="38"/>
        <v>7.9060000000000006</v>
      </c>
      <c r="V136" s="115">
        <f t="shared" si="38"/>
        <v>7.9060000000000006</v>
      </c>
      <c r="W136" s="115">
        <f t="shared" si="38"/>
        <v>7.9060000000000006</v>
      </c>
    </row>
    <row r="137" spans="2:23" x14ac:dyDescent="0.2">
      <c r="B137" s="116" t="s">
        <v>215</v>
      </c>
      <c r="C137"/>
      <c r="D137" s="89">
        <v>6.8209999999999997</v>
      </c>
      <c r="E137" s="89">
        <v>6.9030000000000005</v>
      </c>
      <c r="F137" s="89">
        <v>7.0510000000000002</v>
      </c>
      <c r="G137" s="89">
        <v>7.1099999999999994</v>
      </c>
      <c r="H137" s="89">
        <v>7.1169999999999991</v>
      </c>
      <c r="I137" s="89">
        <v>7.1999999999999993</v>
      </c>
      <c r="J137" s="89">
        <v>7.3719999999999999</v>
      </c>
      <c r="K137" s="89">
        <v>7.5239999999999991</v>
      </c>
      <c r="L137" s="89">
        <v>7.4870000000000001</v>
      </c>
      <c r="M137" s="115">
        <f t="shared" ref="M137:M200" si="39">L137</f>
        <v>7.4870000000000001</v>
      </c>
      <c r="N137" s="115">
        <f t="shared" si="38"/>
        <v>7.4870000000000001</v>
      </c>
      <c r="O137" s="115">
        <f t="shared" si="38"/>
        <v>7.4870000000000001</v>
      </c>
      <c r="P137" s="115">
        <f t="shared" si="38"/>
        <v>7.4870000000000001</v>
      </c>
      <c r="Q137" s="115">
        <f t="shared" si="38"/>
        <v>7.4870000000000001</v>
      </c>
      <c r="R137" s="115">
        <f t="shared" si="38"/>
        <v>7.4870000000000001</v>
      </c>
      <c r="S137" s="115">
        <f t="shared" si="38"/>
        <v>7.4870000000000001</v>
      </c>
      <c r="T137" s="115">
        <f t="shared" si="38"/>
        <v>7.4870000000000001</v>
      </c>
      <c r="U137" s="115">
        <f t="shared" si="38"/>
        <v>7.4870000000000001</v>
      </c>
      <c r="V137" s="115">
        <f t="shared" si="38"/>
        <v>7.4870000000000001</v>
      </c>
      <c r="W137" s="115">
        <f t="shared" si="38"/>
        <v>7.4870000000000001</v>
      </c>
    </row>
    <row r="138" spans="2:23" x14ac:dyDescent="0.2">
      <c r="B138" s="116" t="s">
        <v>216</v>
      </c>
      <c r="C138"/>
      <c r="D138" s="89">
        <v>6.371999999999999</v>
      </c>
      <c r="E138" s="89">
        <v>6.4379999999999997</v>
      </c>
      <c r="F138" s="89">
        <v>6.5379999999999994</v>
      </c>
      <c r="G138" s="89">
        <v>6.605999999999999</v>
      </c>
      <c r="H138" s="89">
        <v>6.645999999999999</v>
      </c>
      <c r="I138" s="89">
        <v>6.6919999999999993</v>
      </c>
      <c r="J138" s="89">
        <v>6.7949999999999999</v>
      </c>
      <c r="K138" s="89">
        <v>6.9309999999999992</v>
      </c>
      <c r="L138" s="89">
        <v>6.99</v>
      </c>
      <c r="M138" s="115">
        <f t="shared" si="39"/>
        <v>6.99</v>
      </c>
      <c r="N138" s="115">
        <f t="shared" ref="N138:W138" si="40">M138</f>
        <v>6.99</v>
      </c>
      <c r="O138" s="115">
        <f t="shared" si="40"/>
        <v>6.99</v>
      </c>
      <c r="P138" s="115">
        <f t="shared" si="40"/>
        <v>6.99</v>
      </c>
      <c r="Q138" s="115">
        <f t="shared" si="40"/>
        <v>6.99</v>
      </c>
      <c r="R138" s="115">
        <f t="shared" si="40"/>
        <v>6.99</v>
      </c>
      <c r="S138" s="115">
        <f t="shared" si="40"/>
        <v>6.99</v>
      </c>
      <c r="T138" s="115">
        <f t="shared" si="40"/>
        <v>6.99</v>
      </c>
      <c r="U138" s="115">
        <f t="shared" si="40"/>
        <v>6.99</v>
      </c>
      <c r="V138" s="115">
        <f t="shared" si="40"/>
        <v>6.99</v>
      </c>
      <c r="W138" s="115">
        <f t="shared" si="40"/>
        <v>6.99</v>
      </c>
    </row>
    <row r="139" spans="2:23" x14ac:dyDescent="0.2">
      <c r="B139" s="116" t="s">
        <v>217</v>
      </c>
      <c r="C139"/>
      <c r="D139" s="89">
        <v>2.145</v>
      </c>
      <c r="E139" s="89">
        <v>2.165</v>
      </c>
      <c r="F139" s="89">
        <v>2.2050000000000001</v>
      </c>
      <c r="G139" s="89">
        <v>2.2349999999999999</v>
      </c>
      <c r="H139" s="89">
        <v>2.2450000000000001</v>
      </c>
      <c r="I139" s="89">
        <v>2.2549999999999999</v>
      </c>
      <c r="J139" s="89">
        <v>2.2949999999999999</v>
      </c>
      <c r="K139" s="89">
        <v>2.3380000000000001</v>
      </c>
      <c r="L139" s="89">
        <v>2.3410000000000002</v>
      </c>
      <c r="M139" s="115">
        <f t="shared" si="39"/>
        <v>2.3410000000000002</v>
      </c>
      <c r="N139" s="115">
        <f t="shared" ref="N139:W139" si="41">M139</f>
        <v>2.3410000000000002</v>
      </c>
      <c r="O139" s="115">
        <f t="shared" si="41"/>
        <v>2.3410000000000002</v>
      </c>
      <c r="P139" s="115">
        <f t="shared" si="41"/>
        <v>2.3410000000000002</v>
      </c>
      <c r="Q139" s="115">
        <f t="shared" si="41"/>
        <v>2.3410000000000002</v>
      </c>
      <c r="R139" s="115">
        <f t="shared" si="41"/>
        <v>2.3410000000000002</v>
      </c>
      <c r="S139" s="115">
        <f t="shared" si="41"/>
        <v>2.3410000000000002</v>
      </c>
      <c r="T139" s="115">
        <f t="shared" si="41"/>
        <v>2.3410000000000002</v>
      </c>
      <c r="U139" s="115">
        <f t="shared" si="41"/>
        <v>2.3410000000000002</v>
      </c>
      <c r="V139" s="115">
        <f t="shared" si="41"/>
        <v>2.3410000000000002</v>
      </c>
      <c r="W139" s="115">
        <f t="shared" si="41"/>
        <v>2.3410000000000002</v>
      </c>
    </row>
    <row r="140" spans="2:23" x14ac:dyDescent="0.2">
      <c r="B140" s="116" t="s">
        <v>218</v>
      </c>
      <c r="C140"/>
      <c r="D140" s="89">
        <v>7.4569999999999999</v>
      </c>
      <c r="E140" s="89">
        <v>7.7099999999999991</v>
      </c>
      <c r="F140" s="89">
        <v>7.9799999999999995</v>
      </c>
      <c r="G140" s="89">
        <v>8.1929999999999996</v>
      </c>
      <c r="H140" s="89">
        <v>8.3859999999999992</v>
      </c>
      <c r="I140" s="89">
        <v>8.6359999999999992</v>
      </c>
      <c r="J140" s="89">
        <v>8.977999999999998</v>
      </c>
      <c r="K140" s="89">
        <v>9.291999999999998</v>
      </c>
      <c r="L140" s="89">
        <v>9.4719999999999995</v>
      </c>
      <c r="M140" s="115">
        <f t="shared" si="39"/>
        <v>9.4719999999999995</v>
      </c>
      <c r="N140" s="115">
        <f t="shared" ref="N140:W140" si="42">M140</f>
        <v>9.4719999999999995</v>
      </c>
      <c r="O140" s="115">
        <f t="shared" si="42"/>
        <v>9.4719999999999995</v>
      </c>
      <c r="P140" s="115">
        <f t="shared" si="42"/>
        <v>9.4719999999999995</v>
      </c>
      <c r="Q140" s="115">
        <f t="shared" si="42"/>
        <v>9.4719999999999995</v>
      </c>
      <c r="R140" s="115">
        <f t="shared" si="42"/>
        <v>9.4719999999999995</v>
      </c>
      <c r="S140" s="115">
        <f t="shared" si="42"/>
        <v>9.4719999999999995</v>
      </c>
      <c r="T140" s="115">
        <f t="shared" si="42"/>
        <v>9.4719999999999995</v>
      </c>
      <c r="U140" s="115">
        <f t="shared" si="42"/>
        <v>9.4719999999999995</v>
      </c>
      <c r="V140" s="115">
        <f t="shared" si="42"/>
        <v>9.4719999999999995</v>
      </c>
      <c r="W140" s="115">
        <f t="shared" si="42"/>
        <v>9.4719999999999995</v>
      </c>
    </row>
    <row r="141" spans="2:23" x14ac:dyDescent="0.2">
      <c r="B141" s="116" t="s">
        <v>219</v>
      </c>
      <c r="C141"/>
      <c r="D141" s="89">
        <v>8.577</v>
      </c>
      <c r="E141" s="89">
        <v>8.8930000000000007</v>
      </c>
      <c r="F141" s="89">
        <v>9.2720000000000002</v>
      </c>
      <c r="G141" s="89">
        <v>9.6219999999999999</v>
      </c>
      <c r="H141" s="89">
        <v>9.9420000000000002</v>
      </c>
      <c r="I141" s="89">
        <v>10.282</v>
      </c>
      <c r="J141" s="89">
        <v>10.713999999999999</v>
      </c>
      <c r="K141" s="89">
        <v>11.215</v>
      </c>
      <c r="L141" s="89">
        <v>11.625</v>
      </c>
      <c r="M141" s="115">
        <f t="shared" si="39"/>
        <v>11.625</v>
      </c>
      <c r="N141" s="115">
        <f t="shared" ref="N141:W141" si="43">M141</f>
        <v>11.625</v>
      </c>
      <c r="O141" s="115">
        <f t="shared" si="43"/>
        <v>11.625</v>
      </c>
      <c r="P141" s="115">
        <f t="shared" si="43"/>
        <v>11.625</v>
      </c>
      <c r="Q141" s="115">
        <f t="shared" si="43"/>
        <v>11.625</v>
      </c>
      <c r="R141" s="115">
        <f t="shared" si="43"/>
        <v>11.625</v>
      </c>
      <c r="S141" s="115">
        <f t="shared" si="43"/>
        <v>11.625</v>
      </c>
      <c r="T141" s="115">
        <f t="shared" si="43"/>
        <v>11.625</v>
      </c>
      <c r="U141" s="115">
        <f t="shared" si="43"/>
        <v>11.625</v>
      </c>
      <c r="V141" s="115">
        <f t="shared" si="43"/>
        <v>11.625</v>
      </c>
      <c r="W141" s="115">
        <f t="shared" si="43"/>
        <v>11.625</v>
      </c>
    </row>
    <row r="142" spans="2:23" x14ac:dyDescent="0.2">
      <c r="B142" s="116" t="s">
        <v>220</v>
      </c>
      <c r="C142"/>
      <c r="D142" s="89">
        <v>10.584999999999999</v>
      </c>
      <c r="E142" s="89">
        <v>10.946999999999999</v>
      </c>
      <c r="F142" s="89">
        <v>11.364999999999998</v>
      </c>
      <c r="G142" s="89">
        <v>11.770999999999999</v>
      </c>
      <c r="H142" s="89">
        <v>12.113</v>
      </c>
      <c r="I142" s="89">
        <v>12.5</v>
      </c>
      <c r="J142" s="89">
        <v>12.968</v>
      </c>
      <c r="K142" s="89">
        <v>13.495999999999999</v>
      </c>
      <c r="L142" s="89">
        <v>13.922000000000001</v>
      </c>
      <c r="M142" s="115">
        <f t="shared" si="39"/>
        <v>13.922000000000001</v>
      </c>
      <c r="N142" s="115">
        <f t="shared" ref="N142:W142" si="44">M142</f>
        <v>13.922000000000001</v>
      </c>
      <c r="O142" s="115">
        <f t="shared" si="44"/>
        <v>13.922000000000001</v>
      </c>
      <c r="P142" s="115">
        <f t="shared" si="44"/>
        <v>13.922000000000001</v>
      </c>
      <c r="Q142" s="115">
        <f t="shared" si="44"/>
        <v>13.922000000000001</v>
      </c>
      <c r="R142" s="115">
        <f t="shared" si="44"/>
        <v>13.922000000000001</v>
      </c>
      <c r="S142" s="115">
        <f t="shared" si="44"/>
        <v>13.922000000000001</v>
      </c>
      <c r="T142" s="115">
        <f t="shared" si="44"/>
        <v>13.922000000000001</v>
      </c>
      <c r="U142" s="115">
        <f t="shared" si="44"/>
        <v>13.922000000000001</v>
      </c>
      <c r="V142" s="115">
        <f t="shared" si="44"/>
        <v>13.922000000000001</v>
      </c>
      <c r="W142" s="115">
        <f t="shared" si="44"/>
        <v>13.922000000000001</v>
      </c>
    </row>
    <row r="143" spans="2:23" x14ac:dyDescent="0.2">
      <c r="B143" s="116" t="s">
        <v>221</v>
      </c>
      <c r="C143"/>
      <c r="D143" s="89">
        <v>4.7669999999999995</v>
      </c>
      <c r="E143" s="89">
        <v>4.7910000000000004</v>
      </c>
      <c r="F143" s="89">
        <v>4.8620000000000001</v>
      </c>
      <c r="G143" s="89">
        <v>4.9390000000000001</v>
      </c>
      <c r="H143" s="89">
        <v>4.99</v>
      </c>
      <c r="I143" s="89">
        <v>5.0410000000000004</v>
      </c>
      <c r="J143" s="89">
        <v>5.1579999999999995</v>
      </c>
      <c r="K143" s="89">
        <v>5.2719999999999994</v>
      </c>
      <c r="L143" s="89">
        <v>5.3559999999999999</v>
      </c>
      <c r="M143" s="115">
        <f t="shared" si="39"/>
        <v>5.3559999999999999</v>
      </c>
      <c r="N143" s="115">
        <f t="shared" ref="N143:W143" si="45">M143</f>
        <v>5.3559999999999999</v>
      </c>
      <c r="O143" s="115">
        <f t="shared" si="45"/>
        <v>5.3559999999999999</v>
      </c>
      <c r="P143" s="115">
        <f t="shared" si="45"/>
        <v>5.3559999999999999</v>
      </c>
      <c r="Q143" s="115">
        <f t="shared" si="45"/>
        <v>5.3559999999999999</v>
      </c>
      <c r="R143" s="115">
        <f t="shared" si="45"/>
        <v>5.3559999999999999</v>
      </c>
      <c r="S143" s="115">
        <f t="shared" si="45"/>
        <v>5.3559999999999999</v>
      </c>
      <c r="T143" s="115">
        <f t="shared" si="45"/>
        <v>5.3559999999999999</v>
      </c>
      <c r="U143" s="115">
        <f t="shared" si="45"/>
        <v>5.3559999999999999</v>
      </c>
      <c r="V143" s="115">
        <f t="shared" si="45"/>
        <v>5.3559999999999999</v>
      </c>
      <c r="W143" s="115">
        <f t="shared" si="45"/>
        <v>5.3559999999999999</v>
      </c>
    </row>
    <row r="144" spans="2:23" x14ac:dyDescent="0.2">
      <c r="B144" s="116" t="s">
        <v>470</v>
      </c>
      <c r="C144"/>
      <c r="D144" s="89">
        <v>9.9999999999999985E-3</v>
      </c>
      <c r="E144" s="89">
        <v>9.9999999999999985E-3</v>
      </c>
      <c r="F144" s="89">
        <v>9.9999999999999985E-3</v>
      </c>
      <c r="G144" s="89">
        <v>9.9999999999999985E-3</v>
      </c>
      <c r="H144" s="89">
        <v>9.9999999999999985E-3</v>
      </c>
      <c r="I144" s="89">
        <v>9.9999999999999985E-3</v>
      </c>
      <c r="J144" s="89">
        <v>9.9999999999999985E-3</v>
      </c>
      <c r="K144" s="89">
        <v>9.9999999999999985E-3</v>
      </c>
      <c r="L144" s="89">
        <v>9.9999999999999985E-3</v>
      </c>
      <c r="M144" s="115">
        <f t="shared" si="39"/>
        <v>9.9999999999999985E-3</v>
      </c>
      <c r="N144" s="115">
        <f t="shared" ref="N144:W144" si="46">M144</f>
        <v>9.9999999999999985E-3</v>
      </c>
      <c r="O144" s="115">
        <f t="shared" si="46"/>
        <v>9.9999999999999985E-3</v>
      </c>
      <c r="P144" s="115">
        <f t="shared" si="46"/>
        <v>9.9999999999999985E-3</v>
      </c>
      <c r="Q144" s="115">
        <f t="shared" si="46"/>
        <v>9.9999999999999985E-3</v>
      </c>
      <c r="R144" s="115">
        <f t="shared" si="46"/>
        <v>9.9999999999999985E-3</v>
      </c>
      <c r="S144" s="115">
        <f t="shared" si="46"/>
        <v>9.9999999999999985E-3</v>
      </c>
      <c r="T144" s="115">
        <f t="shared" si="46"/>
        <v>9.9999999999999985E-3</v>
      </c>
      <c r="U144" s="115">
        <f t="shared" si="46"/>
        <v>9.9999999999999985E-3</v>
      </c>
      <c r="V144" s="115">
        <f t="shared" si="46"/>
        <v>9.9999999999999985E-3</v>
      </c>
      <c r="W144" s="115">
        <f t="shared" si="46"/>
        <v>9.9999999999999985E-3</v>
      </c>
    </row>
    <row r="145" spans="2:23" x14ac:dyDescent="0.2">
      <c r="B145" s="116" t="s">
        <v>471</v>
      </c>
      <c r="C145"/>
      <c r="D145" s="89">
        <v>3.4869999999999992</v>
      </c>
      <c r="E145" s="89">
        <v>3.4899999999999993</v>
      </c>
      <c r="F145" s="89">
        <v>3.5</v>
      </c>
      <c r="G145" s="89">
        <v>3.4899999999999993</v>
      </c>
      <c r="H145" s="89">
        <v>3.4799999999999995</v>
      </c>
      <c r="I145" s="89">
        <v>3.4899999999999993</v>
      </c>
      <c r="J145" s="89">
        <v>3.5029999999999997</v>
      </c>
      <c r="K145" s="89">
        <v>3.5229999999999997</v>
      </c>
      <c r="L145" s="89">
        <v>3.5229999999999997</v>
      </c>
      <c r="M145" s="115">
        <f t="shared" si="39"/>
        <v>3.5229999999999997</v>
      </c>
      <c r="N145" s="115">
        <f t="shared" ref="N145:W145" si="47">M145</f>
        <v>3.5229999999999997</v>
      </c>
      <c r="O145" s="115">
        <f t="shared" si="47"/>
        <v>3.5229999999999997</v>
      </c>
      <c r="P145" s="115">
        <f t="shared" si="47"/>
        <v>3.5229999999999997</v>
      </c>
      <c r="Q145" s="115">
        <f t="shared" si="47"/>
        <v>3.5229999999999997</v>
      </c>
      <c r="R145" s="115">
        <f t="shared" si="47"/>
        <v>3.5229999999999997</v>
      </c>
      <c r="S145" s="115">
        <f t="shared" si="47"/>
        <v>3.5229999999999997</v>
      </c>
      <c r="T145" s="115">
        <f t="shared" si="47"/>
        <v>3.5229999999999997</v>
      </c>
      <c r="U145" s="115">
        <f t="shared" si="47"/>
        <v>3.5229999999999997</v>
      </c>
      <c r="V145" s="115">
        <f t="shared" si="47"/>
        <v>3.5229999999999997</v>
      </c>
      <c r="W145" s="115">
        <f t="shared" si="47"/>
        <v>3.5229999999999997</v>
      </c>
    </row>
    <row r="146" spans="2:23" x14ac:dyDescent="0.2">
      <c r="B146" s="116" t="s">
        <v>472</v>
      </c>
      <c r="C146"/>
      <c r="D146" s="89">
        <v>4.1370000000000005</v>
      </c>
      <c r="E146" s="89">
        <v>4.1669999999999998</v>
      </c>
      <c r="F146" s="89">
        <v>4.1970000000000001</v>
      </c>
      <c r="G146" s="89">
        <v>4.2370000000000001</v>
      </c>
      <c r="H146" s="89">
        <v>4.2429999999999994</v>
      </c>
      <c r="I146" s="89">
        <v>4.2729999999999997</v>
      </c>
      <c r="J146" s="89">
        <v>4.3159999999999998</v>
      </c>
      <c r="K146" s="89">
        <v>4.359</v>
      </c>
      <c r="L146" s="89">
        <v>4.4020000000000001</v>
      </c>
      <c r="M146" s="115">
        <f t="shared" si="39"/>
        <v>4.4020000000000001</v>
      </c>
      <c r="N146" s="115">
        <f t="shared" ref="N146:W146" si="48">M146</f>
        <v>4.4020000000000001</v>
      </c>
      <c r="O146" s="115">
        <f t="shared" si="48"/>
        <v>4.4020000000000001</v>
      </c>
      <c r="P146" s="115">
        <f t="shared" si="48"/>
        <v>4.4020000000000001</v>
      </c>
      <c r="Q146" s="115">
        <f t="shared" si="48"/>
        <v>4.4020000000000001</v>
      </c>
      <c r="R146" s="115">
        <f t="shared" si="48"/>
        <v>4.4020000000000001</v>
      </c>
      <c r="S146" s="115">
        <f t="shared" si="48"/>
        <v>4.4020000000000001</v>
      </c>
      <c r="T146" s="115">
        <f t="shared" si="48"/>
        <v>4.4020000000000001</v>
      </c>
      <c r="U146" s="115">
        <f t="shared" si="48"/>
        <v>4.4020000000000001</v>
      </c>
      <c r="V146" s="115">
        <f t="shared" si="48"/>
        <v>4.4020000000000001</v>
      </c>
      <c r="W146" s="115">
        <f t="shared" si="48"/>
        <v>4.4020000000000001</v>
      </c>
    </row>
    <row r="147" spans="2:23" x14ac:dyDescent="0.2">
      <c r="B147" s="116" t="s">
        <v>473</v>
      </c>
      <c r="C147"/>
      <c r="D147" s="89">
        <v>3.2399999999999993</v>
      </c>
      <c r="E147" s="89">
        <v>3.2429999999999994</v>
      </c>
      <c r="F147" s="89">
        <v>3.2629999999999999</v>
      </c>
      <c r="G147" s="89">
        <v>3.2729999999999997</v>
      </c>
      <c r="H147" s="89">
        <v>3.27</v>
      </c>
      <c r="I147" s="89">
        <v>3.2729999999999997</v>
      </c>
      <c r="J147" s="89">
        <v>3.3</v>
      </c>
      <c r="K147" s="89">
        <v>3.3329999999999997</v>
      </c>
      <c r="L147" s="89">
        <v>3.343</v>
      </c>
      <c r="M147" s="115">
        <f t="shared" si="39"/>
        <v>3.343</v>
      </c>
      <c r="N147" s="115">
        <f t="shared" ref="N147:W147" si="49">M147</f>
        <v>3.343</v>
      </c>
      <c r="O147" s="115">
        <f t="shared" si="49"/>
        <v>3.343</v>
      </c>
      <c r="P147" s="115">
        <f t="shared" si="49"/>
        <v>3.343</v>
      </c>
      <c r="Q147" s="115">
        <f t="shared" si="49"/>
        <v>3.343</v>
      </c>
      <c r="R147" s="115">
        <f t="shared" si="49"/>
        <v>3.343</v>
      </c>
      <c r="S147" s="115">
        <f t="shared" si="49"/>
        <v>3.343</v>
      </c>
      <c r="T147" s="115">
        <f t="shared" si="49"/>
        <v>3.343</v>
      </c>
      <c r="U147" s="115">
        <f t="shared" si="49"/>
        <v>3.343</v>
      </c>
      <c r="V147" s="115">
        <f t="shared" si="49"/>
        <v>3.343</v>
      </c>
      <c r="W147" s="115">
        <f t="shared" si="49"/>
        <v>3.343</v>
      </c>
    </row>
    <row r="148" spans="2:23" x14ac:dyDescent="0.2">
      <c r="B148" s="116" t="s">
        <v>474</v>
      </c>
      <c r="C148"/>
      <c r="D148" s="89">
        <v>9.5839999999999996</v>
      </c>
      <c r="E148" s="89">
        <v>9.7359999999999989</v>
      </c>
      <c r="F148" s="89">
        <v>9.875</v>
      </c>
      <c r="G148" s="89">
        <v>9.9529999999999994</v>
      </c>
      <c r="H148" s="89">
        <v>9.9919999999999991</v>
      </c>
      <c r="I148" s="89">
        <v>10.061999999999999</v>
      </c>
      <c r="J148" s="89">
        <v>10.27</v>
      </c>
      <c r="K148" s="89">
        <v>10.496</v>
      </c>
      <c r="L148" s="89">
        <v>10.486000000000001</v>
      </c>
      <c r="M148" s="115">
        <f t="shared" si="39"/>
        <v>10.486000000000001</v>
      </c>
      <c r="N148" s="115">
        <f t="shared" ref="N148:W148" si="50">M148</f>
        <v>10.486000000000001</v>
      </c>
      <c r="O148" s="115">
        <f t="shared" si="50"/>
        <v>10.486000000000001</v>
      </c>
      <c r="P148" s="115">
        <f t="shared" si="50"/>
        <v>10.486000000000001</v>
      </c>
      <c r="Q148" s="115">
        <f t="shared" si="50"/>
        <v>10.486000000000001</v>
      </c>
      <c r="R148" s="115">
        <f t="shared" si="50"/>
        <v>10.486000000000001</v>
      </c>
      <c r="S148" s="115">
        <f t="shared" si="50"/>
        <v>10.486000000000001</v>
      </c>
      <c r="T148" s="115">
        <f t="shared" si="50"/>
        <v>10.486000000000001</v>
      </c>
      <c r="U148" s="115">
        <f t="shared" si="50"/>
        <v>10.486000000000001</v>
      </c>
      <c r="V148" s="115">
        <f t="shared" si="50"/>
        <v>10.486000000000001</v>
      </c>
      <c r="W148" s="115">
        <f t="shared" si="50"/>
        <v>10.486000000000001</v>
      </c>
    </row>
    <row r="149" spans="2:23" x14ac:dyDescent="0.2">
      <c r="B149" s="116" t="s">
        <v>475</v>
      </c>
      <c r="C149"/>
      <c r="D149" s="89">
        <v>3.2859999999999996</v>
      </c>
      <c r="E149" s="89">
        <v>3.3099999999999996</v>
      </c>
      <c r="F149" s="89">
        <v>3.3129999999999997</v>
      </c>
      <c r="G149" s="89">
        <v>3.3159999999999998</v>
      </c>
      <c r="H149" s="89">
        <v>3.3159999999999998</v>
      </c>
      <c r="I149" s="89">
        <v>3.3159999999999998</v>
      </c>
      <c r="J149" s="89">
        <v>3.3259999999999996</v>
      </c>
      <c r="K149" s="89">
        <v>3.3359999999999999</v>
      </c>
      <c r="L149" s="89">
        <v>3.339</v>
      </c>
      <c r="M149" s="115">
        <f t="shared" si="39"/>
        <v>3.339</v>
      </c>
      <c r="N149" s="115">
        <f t="shared" ref="N149:W149" si="51">M149</f>
        <v>3.339</v>
      </c>
      <c r="O149" s="115">
        <f t="shared" si="51"/>
        <v>3.339</v>
      </c>
      <c r="P149" s="115">
        <f t="shared" si="51"/>
        <v>3.339</v>
      </c>
      <c r="Q149" s="115">
        <f t="shared" si="51"/>
        <v>3.339</v>
      </c>
      <c r="R149" s="115">
        <f t="shared" si="51"/>
        <v>3.339</v>
      </c>
      <c r="S149" s="115">
        <f t="shared" si="51"/>
        <v>3.339</v>
      </c>
      <c r="T149" s="115">
        <f t="shared" si="51"/>
        <v>3.339</v>
      </c>
      <c r="U149" s="115">
        <f t="shared" si="51"/>
        <v>3.339</v>
      </c>
      <c r="V149" s="115">
        <f t="shared" si="51"/>
        <v>3.339</v>
      </c>
      <c r="W149" s="115">
        <f t="shared" si="51"/>
        <v>3.339</v>
      </c>
    </row>
    <row r="150" spans="2:23" x14ac:dyDescent="0.2">
      <c r="B150" s="116" t="s">
        <v>476</v>
      </c>
      <c r="C150"/>
      <c r="D150" s="89">
        <v>3.0829999999999997</v>
      </c>
      <c r="E150" s="89">
        <v>3.0729999999999995</v>
      </c>
      <c r="F150" s="89">
        <v>3.0729999999999995</v>
      </c>
      <c r="G150" s="89">
        <v>3.07</v>
      </c>
      <c r="H150" s="89">
        <v>3.0529999999999999</v>
      </c>
      <c r="I150" s="89">
        <v>3.05</v>
      </c>
      <c r="J150" s="89">
        <v>3.0529999999999999</v>
      </c>
      <c r="K150" s="89">
        <v>3.07</v>
      </c>
      <c r="L150" s="89">
        <v>3.0729999999999995</v>
      </c>
      <c r="M150" s="115">
        <f t="shared" si="39"/>
        <v>3.0729999999999995</v>
      </c>
      <c r="N150" s="115">
        <f t="shared" ref="N150:W150" si="52">M150</f>
        <v>3.0729999999999995</v>
      </c>
      <c r="O150" s="115">
        <f t="shared" si="52"/>
        <v>3.0729999999999995</v>
      </c>
      <c r="P150" s="115">
        <f t="shared" si="52"/>
        <v>3.0729999999999995</v>
      </c>
      <c r="Q150" s="115">
        <f t="shared" si="52"/>
        <v>3.0729999999999995</v>
      </c>
      <c r="R150" s="115">
        <f t="shared" si="52"/>
        <v>3.0729999999999995</v>
      </c>
      <c r="S150" s="115">
        <f t="shared" si="52"/>
        <v>3.0729999999999995</v>
      </c>
      <c r="T150" s="115">
        <f t="shared" si="52"/>
        <v>3.0729999999999995</v>
      </c>
      <c r="U150" s="115">
        <f t="shared" si="52"/>
        <v>3.0729999999999995</v>
      </c>
      <c r="V150" s="115">
        <f t="shared" si="52"/>
        <v>3.0729999999999995</v>
      </c>
      <c r="W150" s="115">
        <f t="shared" si="52"/>
        <v>3.0729999999999995</v>
      </c>
    </row>
    <row r="151" spans="2:23" x14ac:dyDescent="0.2">
      <c r="B151" s="116" t="s">
        <v>477</v>
      </c>
      <c r="C151"/>
      <c r="D151" s="89">
        <v>3.0470000000000002</v>
      </c>
      <c r="E151" s="89">
        <v>3.0369999999999999</v>
      </c>
      <c r="F151" s="89">
        <v>3.044</v>
      </c>
      <c r="G151" s="89">
        <v>3.044</v>
      </c>
      <c r="H151" s="89">
        <v>3.0339999999999998</v>
      </c>
      <c r="I151" s="89">
        <v>3.0339999999999998</v>
      </c>
      <c r="J151" s="89">
        <v>3.044</v>
      </c>
      <c r="K151" s="89">
        <v>3.0569999999999999</v>
      </c>
      <c r="L151" s="89">
        <v>3.0669999999999997</v>
      </c>
      <c r="M151" s="115">
        <f t="shared" si="39"/>
        <v>3.0669999999999997</v>
      </c>
      <c r="N151" s="115">
        <f t="shared" ref="N151:V151" si="53">M151</f>
        <v>3.0669999999999997</v>
      </c>
      <c r="O151" s="115">
        <f t="shared" si="53"/>
        <v>3.0669999999999997</v>
      </c>
      <c r="P151" s="115">
        <f t="shared" si="53"/>
        <v>3.0669999999999997</v>
      </c>
      <c r="Q151" s="115">
        <f t="shared" si="53"/>
        <v>3.0669999999999997</v>
      </c>
      <c r="R151" s="115">
        <f t="shared" si="53"/>
        <v>3.0669999999999997</v>
      </c>
      <c r="S151" s="115">
        <f t="shared" si="53"/>
        <v>3.0669999999999997</v>
      </c>
      <c r="T151" s="115">
        <f t="shared" si="53"/>
        <v>3.0669999999999997</v>
      </c>
      <c r="U151" s="115">
        <f t="shared" si="53"/>
        <v>3.0669999999999997</v>
      </c>
      <c r="V151" s="115">
        <f t="shared" si="53"/>
        <v>3.0669999999999997</v>
      </c>
      <c r="W151" s="115">
        <f t="shared" ref="N151:W166" si="54">V151</f>
        <v>3.0669999999999997</v>
      </c>
    </row>
    <row r="152" spans="2:23" x14ac:dyDescent="0.2">
      <c r="B152" s="116" t="s">
        <v>478</v>
      </c>
      <c r="C152"/>
      <c r="D152" s="89">
        <v>5.9249999999999998</v>
      </c>
      <c r="E152" s="89">
        <v>6.0640000000000001</v>
      </c>
      <c r="F152" s="89">
        <v>6.2759999999999998</v>
      </c>
      <c r="G152" s="89">
        <v>6.4420000000000002</v>
      </c>
      <c r="H152" s="89">
        <v>6.4949999999999992</v>
      </c>
      <c r="I152" s="89">
        <v>6.5709999999999988</v>
      </c>
      <c r="J152" s="89">
        <v>6.7929999999999993</v>
      </c>
      <c r="K152" s="89">
        <v>7.0549999999999997</v>
      </c>
      <c r="L152" s="89">
        <v>7.085</v>
      </c>
      <c r="M152" s="115">
        <f t="shared" si="39"/>
        <v>7.085</v>
      </c>
      <c r="N152" s="115">
        <f t="shared" si="54"/>
        <v>7.085</v>
      </c>
      <c r="O152" s="115">
        <f t="shared" si="54"/>
        <v>7.085</v>
      </c>
      <c r="P152" s="115">
        <f t="shared" si="54"/>
        <v>7.085</v>
      </c>
      <c r="Q152" s="115">
        <f t="shared" si="54"/>
        <v>7.085</v>
      </c>
      <c r="R152" s="115">
        <f t="shared" si="54"/>
        <v>7.085</v>
      </c>
      <c r="S152" s="115">
        <f t="shared" si="54"/>
        <v>7.085</v>
      </c>
      <c r="T152" s="115">
        <f t="shared" si="54"/>
        <v>7.085</v>
      </c>
      <c r="U152" s="115">
        <f t="shared" si="54"/>
        <v>7.085</v>
      </c>
      <c r="V152" s="115">
        <f t="shared" si="54"/>
        <v>7.085</v>
      </c>
      <c r="W152" s="115">
        <f t="shared" si="54"/>
        <v>7.085</v>
      </c>
    </row>
    <row r="153" spans="2:23" x14ac:dyDescent="0.2">
      <c r="B153" s="116" t="s">
        <v>479</v>
      </c>
      <c r="C153"/>
      <c r="D153" s="89">
        <v>3.1359999999999997</v>
      </c>
      <c r="E153" s="89">
        <v>3.1929999999999996</v>
      </c>
      <c r="F153" s="89">
        <v>3.2329999999999997</v>
      </c>
      <c r="G153" s="89">
        <v>3.2629999999999999</v>
      </c>
      <c r="H153" s="89">
        <v>3.2959999999999998</v>
      </c>
      <c r="I153" s="89">
        <v>3.3250000000000002</v>
      </c>
      <c r="J153" s="89">
        <v>3.3679999999999994</v>
      </c>
      <c r="K153" s="89">
        <v>3.4109999999999996</v>
      </c>
      <c r="L153" s="89">
        <v>3.431</v>
      </c>
      <c r="M153" s="115">
        <f t="shared" si="39"/>
        <v>3.431</v>
      </c>
      <c r="N153" s="115">
        <f t="shared" si="54"/>
        <v>3.431</v>
      </c>
      <c r="O153" s="115">
        <f t="shared" si="54"/>
        <v>3.431</v>
      </c>
      <c r="P153" s="115">
        <f t="shared" si="54"/>
        <v>3.431</v>
      </c>
      <c r="Q153" s="115">
        <f t="shared" si="54"/>
        <v>3.431</v>
      </c>
      <c r="R153" s="115">
        <f t="shared" si="54"/>
        <v>3.431</v>
      </c>
      <c r="S153" s="115">
        <f t="shared" si="54"/>
        <v>3.431</v>
      </c>
      <c r="T153" s="115">
        <f t="shared" si="54"/>
        <v>3.431</v>
      </c>
      <c r="U153" s="115">
        <f t="shared" si="54"/>
        <v>3.431</v>
      </c>
      <c r="V153" s="115">
        <f t="shared" si="54"/>
        <v>3.431</v>
      </c>
      <c r="W153" s="115">
        <f t="shared" si="54"/>
        <v>3.431</v>
      </c>
    </row>
    <row r="154" spans="2:23" x14ac:dyDescent="0.2">
      <c r="B154" s="116" t="s">
        <v>480</v>
      </c>
      <c r="C154"/>
      <c r="D154" s="89">
        <v>4.0549999999999997</v>
      </c>
      <c r="E154" s="89">
        <v>4.0679999999999996</v>
      </c>
      <c r="F154" s="89">
        <v>4.0979999999999999</v>
      </c>
      <c r="G154" s="89">
        <v>4.1109999999999998</v>
      </c>
      <c r="H154" s="89">
        <v>4.1079999999999997</v>
      </c>
      <c r="I154" s="89">
        <v>4.1180000000000003</v>
      </c>
      <c r="J154" s="89">
        <v>4.1609999999999996</v>
      </c>
      <c r="K154" s="89">
        <v>4.2140000000000004</v>
      </c>
      <c r="L154" s="89">
        <v>4.2169999999999996</v>
      </c>
      <c r="M154" s="115">
        <f t="shared" si="39"/>
        <v>4.2169999999999996</v>
      </c>
      <c r="N154" s="115">
        <f t="shared" si="54"/>
        <v>4.2169999999999996</v>
      </c>
      <c r="O154" s="115">
        <f t="shared" si="54"/>
        <v>4.2169999999999996</v>
      </c>
      <c r="P154" s="115">
        <f t="shared" si="54"/>
        <v>4.2169999999999996</v>
      </c>
      <c r="Q154" s="115">
        <f t="shared" si="54"/>
        <v>4.2169999999999996</v>
      </c>
      <c r="R154" s="115">
        <f t="shared" si="54"/>
        <v>4.2169999999999996</v>
      </c>
      <c r="S154" s="115">
        <f t="shared" si="54"/>
        <v>4.2169999999999996</v>
      </c>
      <c r="T154" s="115">
        <f t="shared" si="54"/>
        <v>4.2169999999999996</v>
      </c>
      <c r="U154" s="115">
        <f t="shared" si="54"/>
        <v>4.2169999999999996</v>
      </c>
      <c r="V154" s="115">
        <f t="shared" si="54"/>
        <v>4.2169999999999996</v>
      </c>
      <c r="W154" s="115">
        <f t="shared" si="54"/>
        <v>4.2169999999999996</v>
      </c>
    </row>
    <row r="155" spans="2:23" x14ac:dyDescent="0.2">
      <c r="B155" s="116" t="s">
        <v>481</v>
      </c>
      <c r="C155"/>
      <c r="D155" s="89">
        <v>4.2130000000000001</v>
      </c>
      <c r="E155" s="89">
        <v>4.2029999999999994</v>
      </c>
      <c r="F155" s="89">
        <v>4.1929999999999996</v>
      </c>
      <c r="G155" s="89">
        <v>4.18</v>
      </c>
      <c r="H155" s="89">
        <v>4.16</v>
      </c>
      <c r="I155" s="89">
        <v>4.1399999999999997</v>
      </c>
      <c r="J155" s="89">
        <v>4.1399999999999997</v>
      </c>
      <c r="K155" s="89">
        <v>4.133</v>
      </c>
      <c r="L155" s="89">
        <v>4.1230000000000002</v>
      </c>
      <c r="M155" s="115">
        <f t="shared" si="39"/>
        <v>4.1230000000000002</v>
      </c>
      <c r="N155" s="115">
        <f t="shared" si="54"/>
        <v>4.1230000000000002</v>
      </c>
      <c r="O155" s="115">
        <f t="shared" si="54"/>
        <v>4.1230000000000002</v>
      </c>
      <c r="P155" s="115">
        <f t="shared" si="54"/>
        <v>4.1230000000000002</v>
      </c>
      <c r="Q155" s="115">
        <f t="shared" si="54"/>
        <v>4.1230000000000002</v>
      </c>
      <c r="R155" s="115">
        <f t="shared" si="54"/>
        <v>4.1230000000000002</v>
      </c>
      <c r="S155" s="115">
        <f t="shared" si="54"/>
        <v>4.1230000000000002</v>
      </c>
      <c r="T155" s="115">
        <f t="shared" si="54"/>
        <v>4.1230000000000002</v>
      </c>
      <c r="U155" s="115">
        <f t="shared" si="54"/>
        <v>4.1230000000000002</v>
      </c>
      <c r="V155" s="115">
        <f t="shared" si="54"/>
        <v>4.1230000000000002</v>
      </c>
      <c r="W155" s="115">
        <f t="shared" si="54"/>
        <v>4.1230000000000002</v>
      </c>
    </row>
    <row r="156" spans="2:23" x14ac:dyDescent="0.2">
      <c r="B156" s="116" t="s">
        <v>482</v>
      </c>
      <c r="C156"/>
      <c r="D156" s="89">
        <v>4.8780000000000001</v>
      </c>
      <c r="E156" s="89">
        <v>4.8549999999999995</v>
      </c>
      <c r="F156" s="89">
        <v>4.8249999999999993</v>
      </c>
      <c r="G156" s="89">
        <v>4.8019999999999996</v>
      </c>
      <c r="H156" s="89">
        <v>4.7720000000000002</v>
      </c>
      <c r="I156" s="89">
        <v>4.742</v>
      </c>
      <c r="J156" s="89">
        <v>4.7290000000000001</v>
      </c>
      <c r="K156" s="89">
        <v>4.7290000000000001</v>
      </c>
      <c r="L156" s="89">
        <v>4.7290000000000001</v>
      </c>
      <c r="M156" s="115">
        <f t="shared" si="39"/>
        <v>4.7290000000000001</v>
      </c>
      <c r="N156" s="115">
        <f t="shared" si="54"/>
        <v>4.7290000000000001</v>
      </c>
      <c r="O156" s="115">
        <f t="shared" si="54"/>
        <v>4.7290000000000001</v>
      </c>
      <c r="P156" s="115">
        <f t="shared" si="54"/>
        <v>4.7290000000000001</v>
      </c>
      <c r="Q156" s="115">
        <f t="shared" si="54"/>
        <v>4.7290000000000001</v>
      </c>
      <c r="R156" s="115">
        <f t="shared" si="54"/>
        <v>4.7290000000000001</v>
      </c>
      <c r="S156" s="115">
        <f t="shared" si="54"/>
        <v>4.7290000000000001</v>
      </c>
      <c r="T156" s="115">
        <f t="shared" si="54"/>
        <v>4.7290000000000001</v>
      </c>
      <c r="U156" s="115">
        <f t="shared" si="54"/>
        <v>4.7290000000000001</v>
      </c>
      <c r="V156" s="115">
        <f t="shared" si="54"/>
        <v>4.7290000000000001</v>
      </c>
      <c r="W156" s="115">
        <f t="shared" si="54"/>
        <v>4.7290000000000001</v>
      </c>
    </row>
    <row r="157" spans="2:23" x14ac:dyDescent="0.2">
      <c r="B157" s="116" t="s">
        <v>483</v>
      </c>
      <c r="C157"/>
      <c r="D157" s="89">
        <v>4.4260000000000002</v>
      </c>
      <c r="E157" s="89">
        <v>4.476</v>
      </c>
      <c r="F157" s="89">
        <v>4.4949999999999992</v>
      </c>
      <c r="G157" s="89">
        <v>4.5049999999999999</v>
      </c>
      <c r="H157" s="89">
        <v>4.5049999999999999</v>
      </c>
      <c r="I157" s="89">
        <v>4.5179999999999998</v>
      </c>
      <c r="J157" s="89">
        <v>4.5510000000000002</v>
      </c>
      <c r="K157" s="89">
        <v>4.5880000000000001</v>
      </c>
      <c r="L157" s="89">
        <v>4.585</v>
      </c>
      <c r="M157" s="115">
        <f t="shared" si="39"/>
        <v>4.585</v>
      </c>
      <c r="N157" s="115">
        <f t="shared" si="54"/>
        <v>4.585</v>
      </c>
      <c r="O157" s="115">
        <f t="shared" si="54"/>
        <v>4.585</v>
      </c>
      <c r="P157" s="115">
        <f t="shared" si="54"/>
        <v>4.585</v>
      </c>
      <c r="Q157" s="115">
        <f t="shared" si="54"/>
        <v>4.585</v>
      </c>
      <c r="R157" s="115">
        <f t="shared" si="54"/>
        <v>4.585</v>
      </c>
      <c r="S157" s="115">
        <f t="shared" si="54"/>
        <v>4.585</v>
      </c>
      <c r="T157" s="115">
        <f t="shared" si="54"/>
        <v>4.585</v>
      </c>
      <c r="U157" s="115">
        <f t="shared" si="54"/>
        <v>4.585</v>
      </c>
      <c r="V157" s="115">
        <f t="shared" si="54"/>
        <v>4.585</v>
      </c>
      <c r="W157" s="115">
        <f t="shared" si="54"/>
        <v>4.585</v>
      </c>
    </row>
    <row r="158" spans="2:23" x14ac:dyDescent="0.2">
      <c r="B158" s="116" t="s">
        <v>484</v>
      </c>
      <c r="C158"/>
      <c r="D158" s="89">
        <v>0.86899999999999999</v>
      </c>
      <c r="E158" s="89">
        <v>0.86199999999999988</v>
      </c>
      <c r="F158" s="89">
        <v>0.85899999999999999</v>
      </c>
      <c r="G158" s="89">
        <v>0.85899999999999999</v>
      </c>
      <c r="H158" s="89">
        <v>0.85899999999999999</v>
      </c>
      <c r="I158" s="89">
        <v>0.84899999999999998</v>
      </c>
      <c r="J158" s="89">
        <v>0.84899999999999998</v>
      </c>
      <c r="K158" s="89">
        <v>0.85899999999999999</v>
      </c>
      <c r="L158" s="89">
        <v>0.85899999999999999</v>
      </c>
      <c r="M158" s="115">
        <f t="shared" si="39"/>
        <v>0.85899999999999999</v>
      </c>
      <c r="N158" s="115">
        <f t="shared" si="54"/>
        <v>0.85899999999999999</v>
      </c>
      <c r="O158" s="115">
        <f t="shared" si="54"/>
        <v>0.85899999999999999</v>
      </c>
      <c r="P158" s="115">
        <f t="shared" si="54"/>
        <v>0.85899999999999999</v>
      </c>
      <c r="Q158" s="115">
        <f t="shared" si="54"/>
        <v>0.85899999999999999</v>
      </c>
      <c r="R158" s="115">
        <f t="shared" si="54"/>
        <v>0.85899999999999999</v>
      </c>
      <c r="S158" s="115">
        <f t="shared" si="54"/>
        <v>0.85899999999999999</v>
      </c>
      <c r="T158" s="115">
        <f t="shared" si="54"/>
        <v>0.85899999999999999</v>
      </c>
      <c r="U158" s="115">
        <f t="shared" si="54"/>
        <v>0.85899999999999999</v>
      </c>
      <c r="V158" s="115">
        <f t="shared" si="54"/>
        <v>0.85899999999999999</v>
      </c>
      <c r="W158" s="115">
        <f t="shared" si="54"/>
        <v>0.85899999999999999</v>
      </c>
    </row>
    <row r="159" spans="2:23" x14ac:dyDescent="0.2">
      <c r="B159" s="116" t="s">
        <v>485</v>
      </c>
      <c r="C159"/>
      <c r="D159" s="89">
        <v>4.2830000000000004</v>
      </c>
      <c r="E159" s="89">
        <v>4.3109999999999999</v>
      </c>
      <c r="F159" s="89">
        <v>4.3649999999999993</v>
      </c>
      <c r="G159" s="89">
        <v>4.3949999999999996</v>
      </c>
      <c r="H159" s="89">
        <v>4.415</v>
      </c>
      <c r="I159" s="89">
        <v>4.4479999999999995</v>
      </c>
      <c r="J159" s="89">
        <v>4.5219999999999994</v>
      </c>
      <c r="K159" s="89">
        <v>4.5839999999999996</v>
      </c>
      <c r="L159" s="89">
        <v>4.5809999999999995</v>
      </c>
      <c r="M159" s="115">
        <f t="shared" si="39"/>
        <v>4.5809999999999995</v>
      </c>
      <c r="N159" s="115">
        <f t="shared" si="54"/>
        <v>4.5809999999999995</v>
      </c>
      <c r="O159" s="115">
        <f t="shared" si="54"/>
        <v>4.5809999999999995</v>
      </c>
      <c r="P159" s="115">
        <f t="shared" si="54"/>
        <v>4.5809999999999995</v>
      </c>
      <c r="Q159" s="115">
        <f t="shared" si="54"/>
        <v>4.5809999999999995</v>
      </c>
      <c r="R159" s="115">
        <f t="shared" si="54"/>
        <v>4.5809999999999995</v>
      </c>
      <c r="S159" s="115">
        <f t="shared" si="54"/>
        <v>4.5809999999999995</v>
      </c>
      <c r="T159" s="115">
        <f t="shared" si="54"/>
        <v>4.5809999999999995</v>
      </c>
      <c r="U159" s="115">
        <f t="shared" si="54"/>
        <v>4.5809999999999995</v>
      </c>
      <c r="V159" s="115">
        <f t="shared" si="54"/>
        <v>4.5809999999999995</v>
      </c>
      <c r="W159" s="115">
        <f t="shared" si="54"/>
        <v>4.5809999999999995</v>
      </c>
    </row>
    <row r="160" spans="2:23" x14ac:dyDescent="0.2">
      <c r="B160" s="116" t="s">
        <v>486</v>
      </c>
      <c r="C160"/>
      <c r="D160" s="89">
        <v>4.2290000000000001</v>
      </c>
      <c r="E160" s="89">
        <v>4.2089999999999996</v>
      </c>
      <c r="F160" s="89">
        <v>4.1989999999999998</v>
      </c>
      <c r="G160" s="89">
        <v>4.1790000000000003</v>
      </c>
      <c r="H160" s="89">
        <v>4.1660000000000004</v>
      </c>
      <c r="I160" s="89">
        <v>4.149</v>
      </c>
      <c r="J160" s="89">
        <v>4.1559999999999997</v>
      </c>
      <c r="K160" s="89">
        <v>4.1589999999999998</v>
      </c>
      <c r="L160" s="89">
        <v>4.1690000000000005</v>
      </c>
      <c r="M160" s="115">
        <f t="shared" si="39"/>
        <v>4.1690000000000005</v>
      </c>
      <c r="N160" s="115">
        <f t="shared" si="54"/>
        <v>4.1690000000000005</v>
      </c>
      <c r="O160" s="115">
        <f t="shared" si="54"/>
        <v>4.1690000000000005</v>
      </c>
      <c r="P160" s="115">
        <f t="shared" si="54"/>
        <v>4.1690000000000005</v>
      </c>
      <c r="Q160" s="115">
        <f t="shared" si="54"/>
        <v>4.1690000000000005</v>
      </c>
      <c r="R160" s="115">
        <f t="shared" si="54"/>
        <v>4.1690000000000005</v>
      </c>
      <c r="S160" s="115">
        <f t="shared" si="54"/>
        <v>4.1690000000000005</v>
      </c>
      <c r="T160" s="115">
        <f t="shared" si="54"/>
        <v>4.1690000000000005</v>
      </c>
      <c r="U160" s="115">
        <f t="shared" si="54"/>
        <v>4.1690000000000005</v>
      </c>
      <c r="V160" s="115">
        <f t="shared" si="54"/>
        <v>4.1690000000000005</v>
      </c>
      <c r="W160" s="115">
        <f t="shared" si="54"/>
        <v>4.1690000000000005</v>
      </c>
    </row>
    <row r="161" spans="2:23" x14ac:dyDescent="0.2">
      <c r="B161" s="116" t="s">
        <v>487</v>
      </c>
      <c r="C161"/>
      <c r="D161" s="89">
        <v>1.5899999999999999</v>
      </c>
      <c r="E161" s="89">
        <v>1.63</v>
      </c>
      <c r="F161" s="89">
        <v>1.6829999999999998</v>
      </c>
      <c r="G161" s="89">
        <v>1.726</v>
      </c>
      <c r="H161" s="89">
        <v>1.7429999999999999</v>
      </c>
      <c r="I161" s="89">
        <v>1.7629999999999999</v>
      </c>
      <c r="J161" s="89">
        <v>1.8260000000000001</v>
      </c>
      <c r="K161" s="89">
        <v>1.8889999999999998</v>
      </c>
      <c r="L161" s="89">
        <v>1.8889999999999998</v>
      </c>
      <c r="M161" s="115">
        <f t="shared" si="39"/>
        <v>1.8889999999999998</v>
      </c>
      <c r="N161" s="115">
        <f t="shared" si="54"/>
        <v>1.8889999999999998</v>
      </c>
      <c r="O161" s="115">
        <f t="shared" si="54"/>
        <v>1.8889999999999998</v>
      </c>
      <c r="P161" s="115">
        <f t="shared" si="54"/>
        <v>1.8889999999999998</v>
      </c>
      <c r="Q161" s="115">
        <f t="shared" si="54"/>
        <v>1.8889999999999998</v>
      </c>
      <c r="R161" s="115">
        <f t="shared" si="54"/>
        <v>1.8889999999999998</v>
      </c>
      <c r="S161" s="115">
        <f t="shared" si="54"/>
        <v>1.8889999999999998</v>
      </c>
      <c r="T161" s="115">
        <f t="shared" si="54"/>
        <v>1.8889999999999998</v>
      </c>
      <c r="U161" s="115">
        <f t="shared" si="54"/>
        <v>1.8889999999999998</v>
      </c>
      <c r="V161" s="115">
        <f t="shared" si="54"/>
        <v>1.8889999999999998</v>
      </c>
      <c r="W161" s="115">
        <f t="shared" si="54"/>
        <v>1.8889999999999998</v>
      </c>
    </row>
    <row r="162" spans="2:23" x14ac:dyDescent="0.2">
      <c r="B162" s="116" t="s">
        <v>488</v>
      </c>
      <c r="C162"/>
      <c r="D162" s="89">
        <v>7.6789999999999985</v>
      </c>
      <c r="E162" s="89">
        <v>8.1059999999999999</v>
      </c>
      <c r="F162" s="89">
        <v>8.2379999999999995</v>
      </c>
      <c r="G162" s="89">
        <v>8.327</v>
      </c>
      <c r="H162" s="89">
        <v>8.34</v>
      </c>
      <c r="I162" s="89">
        <v>8.3659999999999997</v>
      </c>
      <c r="J162" s="89">
        <v>8.4909999999999997</v>
      </c>
      <c r="K162" s="89">
        <v>8.6429999999999989</v>
      </c>
      <c r="L162" s="89">
        <v>8.6519999999999992</v>
      </c>
      <c r="M162" s="115">
        <f t="shared" si="39"/>
        <v>8.6519999999999992</v>
      </c>
      <c r="N162" s="115">
        <f t="shared" si="54"/>
        <v>8.6519999999999992</v>
      </c>
      <c r="O162" s="115">
        <f t="shared" si="54"/>
        <v>8.6519999999999992</v>
      </c>
      <c r="P162" s="115">
        <f t="shared" si="54"/>
        <v>8.6519999999999992</v>
      </c>
      <c r="Q162" s="115">
        <f t="shared" si="54"/>
        <v>8.6519999999999992</v>
      </c>
      <c r="R162" s="115">
        <f t="shared" si="54"/>
        <v>8.6519999999999992</v>
      </c>
      <c r="S162" s="115">
        <f t="shared" si="54"/>
        <v>8.6519999999999992</v>
      </c>
      <c r="T162" s="115">
        <f t="shared" si="54"/>
        <v>8.6519999999999992</v>
      </c>
      <c r="U162" s="115">
        <f t="shared" si="54"/>
        <v>8.6519999999999992</v>
      </c>
      <c r="V162" s="115">
        <f t="shared" si="54"/>
        <v>8.6519999999999992</v>
      </c>
      <c r="W162" s="115">
        <f t="shared" si="54"/>
        <v>8.6519999999999992</v>
      </c>
    </row>
    <row r="163" spans="2:23" x14ac:dyDescent="0.2">
      <c r="B163" s="116" t="s">
        <v>489</v>
      </c>
      <c r="C163"/>
      <c r="D163" s="89">
        <v>4.62</v>
      </c>
      <c r="E163" s="89">
        <v>4.6859999999999999</v>
      </c>
      <c r="F163" s="89">
        <v>4.7629999999999999</v>
      </c>
      <c r="G163" s="89">
        <v>4.7930000000000001</v>
      </c>
      <c r="H163" s="89">
        <v>4.8159999999999998</v>
      </c>
      <c r="I163" s="89">
        <v>4.859</v>
      </c>
      <c r="J163" s="89">
        <v>4.9420000000000002</v>
      </c>
      <c r="K163" s="89">
        <v>5.0049999999999999</v>
      </c>
      <c r="L163" s="89">
        <v>5.0190000000000001</v>
      </c>
      <c r="M163" s="115">
        <f t="shared" si="39"/>
        <v>5.0190000000000001</v>
      </c>
      <c r="N163" s="115">
        <f t="shared" si="54"/>
        <v>5.0190000000000001</v>
      </c>
      <c r="O163" s="115">
        <f t="shared" si="54"/>
        <v>5.0190000000000001</v>
      </c>
      <c r="P163" s="115">
        <f t="shared" si="54"/>
        <v>5.0190000000000001</v>
      </c>
      <c r="Q163" s="115">
        <f t="shared" si="54"/>
        <v>5.0190000000000001</v>
      </c>
      <c r="R163" s="115">
        <f t="shared" si="54"/>
        <v>5.0190000000000001</v>
      </c>
      <c r="S163" s="115">
        <f t="shared" si="54"/>
        <v>5.0190000000000001</v>
      </c>
      <c r="T163" s="115">
        <f t="shared" si="54"/>
        <v>5.0190000000000001</v>
      </c>
      <c r="U163" s="115">
        <f t="shared" si="54"/>
        <v>5.0190000000000001</v>
      </c>
      <c r="V163" s="115">
        <f t="shared" si="54"/>
        <v>5.0190000000000001</v>
      </c>
      <c r="W163" s="115">
        <f t="shared" si="54"/>
        <v>5.0190000000000001</v>
      </c>
    </row>
    <row r="164" spans="2:23" x14ac:dyDescent="0.2">
      <c r="B164" s="116" t="s">
        <v>490</v>
      </c>
      <c r="C164"/>
      <c r="D164" s="89">
        <v>3.1740000000000004</v>
      </c>
      <c r="E164" s="89">
        <v>3.1539999999999999</v>
      </c>
      <c r="F164" s="89">
        <v>3.1440000000000001</v>
      </c>
      <c r="G164" s="89">
        <v>3.1310000000000002</v>
      </c>
      <c r="H164" s="89">
        <v>3.1109999999999998</v>
      </c>
      <c r="I164" s="89">
        <v>3.101</v>
      </c>
      <c r="J164" s="89">
        <v>3.101</v>
      </c>
      <c r="K164" s="89">
        <v>3.101</v>
      </c>
      <c r="L164" s="89">
        <v>3.101</v>
      </c>
      <c r="M164" s="115">
        <f t="shared" si="39"/>
        <v>3.101</v>
      </c>
      <c r="N164" s="115">
        <f t="shared" si="54"/>
        <v>3.101</v>
      </c>
      <c r="O164" s="115">
        <f t="shared" si="54"/>
        <v>3.101</v>
      </c>
      <c r="P164" s="115">
        <f t="shared" si="54"/>
        <v>3.101</v>
      </c>
      <c r="Q164" s="115">
        <f t="shared" si="54"/>
        <v>3.101</v>
      </c>
      <c r="R164" s="115">
        <f t="shared" si="54"/>
        <v>3.101</v>
      </c>
      <c r="S164" s="115">
        <f t="shared" si="54"/>
        <v>3.101</v>
      </c>
      <c r="T164" s="115">
        <f t="shared" si="54"/>
        <v>3.101</v>
      </c>
      <c r="U164" s="115">
        <f t="shared" si="54"/>
        <v>3.101</v>
      </c>
      <c r="V164" s="115">
        <f t="shared" si="54"/>
        <v>3.101</v>
      </c>
      <c r="W164" s="115">
        <f t="shared" si="54"/>
        <v>3.101</v>
      </c>
    </row>
    <row r="165" spans="2:23" x14ac:dyDescent="0.2">
      <c r="B165" s="116" t="s">
        <v>491</v>
      </c>
      <c r="C165"/>
      <c r="D165" s="89">
        <v>4.0529999999999999</v>
      </c>
      <c r="E165" s="89">
        <v>4.04</v>
      </c>
      <c r="F165" s="89">
        <v>4.04</v>
      </c>
      <c r="G165" s="89">
        <v>4.0299999999999994</v>
      </c>
      <c r="H165" s="89">
        <v>4.0169999999999995</v>
      </c>
      <c r="I165" s="89">
        <v>4.0069999999999997</v>
      </c>
      <c r="J165" s="89">
        <v>4.0069999999999997</v>
      </c>
      <c r="K165" s="89">
        <v>4.0209999999999999</v>
      </c>
      <c r="L165" s="89">
        <v>4.0179999999999998</v>
      </c>
      <c r="M165" s="115">
        <f t="shared" si="39"/>
        <v>4.0179999999999998</v>
      </c>
      <c r="N165" s="115">
        <f t="shared" si="54"/>
        <v>4.0179999999999998</v>
      </c>
      <c r="O165" s="115">
        <f t="shared" si="54"/>
        <v>4.0179999999999998</v>
      </c>
      <c r="P165" s="115">
        <f t="shared" si="54"/>
        <v>4.0179999999999998</v>
      </c>
      <c r="Q165" s="115">
        <f t="shared" si="54"/>
        <v>4.0179999999999998</v>
      </c>
      <c r="R165" s="115">
        <f t="shared" si="54"/>
        <v>4.0179999999999998</v>
      </c>
      <c r="S165" s="115">
        <f t="shared" si="54"/>
        <v>4.0179999999999998</v>
      </c>
      <c r="T165" s="115">
        <f t="shared" si="54"/>
        <v>4.0179999999999998</v>
      </c>
      <c r="U165" s="115">
        <f t="shared" si="54"/>
        <v>4.0179999999999998</v>
      </c>
      <c r="V165" s="115">
        <f t="shared" si="54"/>
        <v>4.0179999999999998</v>
      </c>
      <c r="W165" s="115">
        <f t="shared" si="54"/>
        <v>4.0179999999999998</v>
      </c>
    </row>
    <row r="166" spans="2:23" x14ac:dyDescent="0.2">
      <c r="B166" s="116" t="s">
        <v>492</v>
      </c>
      <c r="C166"/>
      <c r="D166" s="89">
        <v>4.1470000000000002</v>
      </c>
      <c r="E166" s="89">
        <v>4.2889999999999997</v>
      </c>
      <c r="F166" s="89">
        <v>4.4249999999999998</v>
      </c>
      <c r="G166" s="89">
        <v>4.5579999999999998</v>
      </c>
      <c r="H166" s="89">
        <v>4.6739999999999995</v>
      </c>
      <c r="I166" s="89">
        <v>4.8029999999999999</v>
      </c>
      <c r="J166" s="89">
        <v>4.9509999999999996</v>
      </c>
      <c r="K166" s="89">
        <v>5.0939999999999994</v>
      </c>
      <c r="L166" s="89">
        <v>5.218</v>
      </c>
      <c r="M166" s="115">
        <f t="shared" si="39"/>
        <v>5.218</v>
      </c>
      <c r="N166" s="115">
        <f t="shared" si="54"/>
        <v>5.218</v>
      </c>
      <c r="O166" s="115">
        <f t="shared" si="54"/>
        <v>5.218</v>
      </c>
      <c r="P166" s="115">
        <f t="shared" si="54"/>
        <v>5.218</v>
      </c>
      <c r="Q166" s="115">
        <f t="shared" si="54"/>
        <v>5.218</v>
      </c>
      <c r="R166" s="115">
        <f t="shared" si="54"/>
        <v>5.218</v>
      </c>
      <c r="S166" s="115">
        <f t="shared" si="54"/>
        <v>5.218</v>
      </c>
      <c r="T166" s="115">
        <f t="shared" si="54"/>
        <v>5.218</v>
      </c>
      <c r="U166" s="115">
        <f t="shared" si="54"/>
        <v>5.218</v>
      </c>
      <c r="V166" s="115">
        <f t="shared" si="54"/>
        <v>5.218</v>
      </c>
      <c r="W166" s="115">
        <f t="shared" si="54"/>
        <v>5.218</v>
      </c>
    </row>
    <row r="167" spans="2:23" x14ac:dyDescent="0.2">
      <c r="B167" s="116" t="s">
        <v>493</v>
      </c>
      <c r="C167"/>
      <c r="D167" s="89">
        <v>2.4300000000000002</v>
      </c>
      <c r="E167" s="89">
        <v>2.46</v>
      </c>
      <c r="F167" s="89">
        <v>2.4830000000000001</v>
      </c>
      <c r="G167" s="89">
        <v>2.5030000000000001</v>
      </c>
      <c r="H167" s="89">
        <v>2.5030000000000001</v>
      </c>
      <c r="I167" s="89">
        <v>2.5059999999999998</v>
      </c>
      <c r="J167" s="89">
        <v>2.5289999999999999</v>
      </c>
      <c r="K167" s="89">
        <v>2.5619999999999998</v>
      </c>
      <c r="L167" s="89">
        <v>2.5619999999999998</v>
      </c>
      <c r="M167" s="115">
        <f t="shared" si="39"/>
        <v>2.5619999999999998</v>
      </c>
      <c r="N167" s="115">
        <f t="shared" ref="N167:W182" si="55">M167</f>
        <v>2.5619999999999998</v>
      </c>
      <c r="O167" s="115">
        <f t="shared" si="55"/>
        <v>2.5619999999999998</v>
      </c>
      <c r="P167" s="115">
        <f t="shared" si="55"/>
        <v>2.5619999999999998</v>
      </c>
      <c r="Q167" s="115">
        <f t="shared" si="55"/>
        <v>2.5619999999999998</v>
      </c>
      <c r="R167" s="115">
        <f t="shared" si="55"/>
        <v>2.5619999999999998</v>
      </c>
      <c r="S167" s="115">
        <f t="shared" si="55"/>
        <v>2.5619999999999998</v>
      </c>
      <c r="T167" s="115">
        <f t="shared" si="55"/>
        <v>2.5619999999999998</v>
      </c>
      <c r="U167" s="115">
        <f t="shared" si="55"/>
        <v>2.5619999999999998</v>
      </c>
      <c r="V167" s="115">
        <f t="shared" si="55"/>
        <v>2.5619999999999998</v>
      </c>
      <c r="W167" s="115">
        <f t="shared" si="55"/>
        <v>2.5619999999999998</v>
      </c>
    </row>
    <row r="168" spans="2:23" x14ac:dyDescent="0.2">
      <c r="B168" s="116" t="s">
        <v>494</v>
      </c>
      <c r="C168"/>
      <c r="D168" s="89">
        <v>4.05</v>
      </c>
      <c r="E168" s="89">
        <v>4.0199999999999996</v>
      </c>
      <c r="F168" s="89">
        <v>4</v>
      </c>
      <c r="G168" s="89">
        <v>3.9799999999999995</v>
      </c>
      <c r="H168" s="89">
        <v>3.9569999999999999</v>
      </c>
      <c r="I168" s="89">
        <v>3.9369999999999998</v>
      </c>
      <c r="J168" s="89">
        <v>3.9299999999999997</v>
      </c>
      <c r="K168" s="89">
        <v>3.9299999999999997</v>
      </c>
      <c r="L168" s="89">
        <v>3.9369999999999998</v>
      </c>
      <c r="M168" s="115">
        <f t="shared" si="39"/>
        <v>3.9369999999999998</v>
      </c>
      <c r="N168" s="115">
        <f t="shared" si="55"/>
        <v>3.9369999999999998</v>
      </c>
      <c r="O168" s="115">
        <f t="shared" si="55"/>
        <v>3.9369999999999998</v>
      </c>
      <c r="P168" s="115">
        <f t="shared" si="55"/>
        <v>3.9369999999999998</v>
      </c>
      <c r="Q168" s="115">
        <f t="shared" si="55"/>
        <v>3.9369999999999998</v>
      </c>
      <c r="R168" s="115">
        <f t="shared" si="55"/>
        <v>3.9369999999999998</v>
      </c>
      <c r="S168" s="115">
        <f t="shared" si="55"/>
        <v>3.9369999999999998</v>
      </c>
      <c r="T168" s="115">
        <f t="shared" si="55"/>
        <v>3.9369999999999998</v>
      </c>
      <c r="U168" s="115">
        <f t="shared" si="55"/>
        <v>3.9369999999999998</v>
      </c>
      <c r="V168" s="115">
        <f t="shared" si="55"/>
        <v>3.9369999999999998</v>
      </c>
      <c r="W168" s="115">
        <f t="shared" si="55"/>
        <v>3.9369999999999998</v>
      </c>
    </row>
    <row r="169" spans="2:23" x14ac:dyDescent="0.2">
      <c r="B169" s="116" t="s">
        <v>495</v>
      </c>
      <c r="C169"/>
      <c r="D169" s="89">
        <v>7.1129999999999995</v>
      </c>
      <c r="E169" s="89">
        <v>7.0670000000000002</v>
      </c>
      <c r="F169" s="89">
        <v>7.0269999999999992</v>
      </c>
      <c r="G169" s="89">
        <v>6.984</v>
      </c>
      <c r="H169" s="89">
        <v>6.9379999999999988</v>
      </c>
      <c r="I169" s="89">
        <v>6.9079999999999995</v>
      </c>
      <c r="J169" s="89">
        <v>6.8979999999999997</v>
      </c>
      <c r="K169" s="89">
        <v>6.8979999999999997</v>
      </c>
      <c r="L169" s="89">
        <v>6.8979999999999997</v>
      </c>
      <c r="M169" s="115">
        <f t="shared" si="39"/>
        <v>6.8979999999999997</v>
      </c>
      <c r="N169" s="115">
        <f t="shared" si="55"/>
        <v>6.8979999999999997</v>
      </c>
      <c r="O169" s="115">
        <f t="shared" si="55"/>
        <v>6.8979999999999997</v>
      </c>
      <c r="P169" s="115">
        <f t="shared" si="55"/>
        <v>6.8979999999999997</v>
      </c>
      <c r="Q169" s="115">
        <f t="shared" si="55"/>
        <v>6.8979999999999997</v>
      </c>
      <c r="R169" s="115">
        <f t="shared" si="55"/>
        <v>6.8979999999999997</v>
      </c>
      <c r="S169" s="115">
        <f t="shared" si="55"/>
        <v>6.8979999999999997</v>
      </c>
      <c r="T169" s="115">
        <f t="shared" si="55"/>
        <v>6.8979999999999997</v>
      </c>
      <c r="U169" s="115">
        <f t="shared" si="55"/>
        <v>6.8979999999999997</v>
      </c>
      <c r="V169" s="115">
        <f t="shared" si="55"/>
        <v>6.8979999999999997</v>
      </c>
      <c r="W169" s="115">
        <f t="shared" si="55"/>
        <v>6.8979999999999997</v>
      </c>
    </row>
    <row r="170" spans="2:23" x14ac:dyDescent="0.2">
      <c r="B170" s="116" t="s">
        <v>496</v>
      </c>
      <c r="C170"/>
      <c r="D170" s="89">
        <v>4.9459999999999997</v>
      </c>
      <c r="E170" s="89">
        <v>4.9160000000000004</v>
      </c>
      <c r="F170" s="89">
        <v>4.8899999999999997</v>
      </c>
      <c r="G170" s="89">
        <v>4.8739999999999997</v>
      </c>
      <c r="H170" s="89">
        <v>4.8539999999999992</v>
      </c>
      <c r="I170" s="89">
        <v>4.8389999999999995</v>
      </c>
      <c r="J170" s="89">
        <v>4.8559999999999999</v>
      </c>
      <c r="K170" s="89">
        <v>4.8789999999999996</v>
      </c>
      <c r="L170" s="89">
        <v>4.8890000000000002</v>
      </c>
      <c r="M170" s="115">
        <f t="shared" si="39"/>
        <v>4.8890000000000002</v>
      </c>
      <c r="N170" s="115">
        <f t="shared" si="55"/>
        <v>4.8890000000000002</v>
      </c>
      <c r="O170" s="115">
        <f t="shared" si="55"/>
        <v>4.8890000000000002</v>
      </c>
      <c r="P170" s="115">
        <f t="shared" si="55"/>
        <v>4.8890000000000002</v>
      </c>
      <c r="Q170" s="115">
        <f t="shared" si="55"/>
        <v>4.8890000000000002</v>
      </c>
      <c r="R170" s="115">
        <f t="shared" si="55"/>
        <v>4.8890000000000002</v>
      </c>
      <c r="S170" s="115">
        <f t="shared" si="55"/>
        <v>4.8890000000000002</v>
      </c>
      <c r="T170" s="115">
        <f t="shared" si="55"/>
        <v>4.8890000000000002</v>
      </c>
      <c r="U170" s="115">
        <f t="shared" si="55"/>
        <v>4.8890000000000002</v>
      </c>
      <c r="V170" s="115">
        <f t="shared" si="55"/>
        <v>4.8890000000000002</v>
      </c>
      <c r="W170" s="115">
        <f t="shared" si="55"/>
        <v>4.8890000000000002</v>
      </c>
    </row>
    <row r="171" spans="2:23" x14ac:dyDescent="0.2">
      <c r="B171" s="116" t="s">
        <v>497</v>
      </c>
      <c r="C171"/>
      <c r="D171" s="89">
        <v>1.617</v>
      </c>
      <c r="E171" s="89">
        <v>1.6529999999999996</v>
      </c>
      <c r="F171" s="89">
        <v>1.7090000000000001</v>
      </c>
      <c r="G171" s="89">
        <v>1.7589999999999999</v>
      </c>
      <c r="H171" s="89">
        <v>1.7690000000000001</v>
      </c>
      <c r="I171" s="89">
        <v>1.7949999999999999</v>
      </c>
      <c r="J171" s="89">
        <v>1.851</v>
      </c>
      <c r="K171" s="89">
        <v>1.9269999999999998</v>
      </c>
      <c r="L171" s="89">
        <v>1.9299999999999997</v>
      </c>
      <c r="M171" s="115">
        <f t="shared" si="39"/>
        <v>1.9299999999999997</v>
      </c>
      <c r="N171" s="115">
        <f t="shared" si="55"/>
        <v>1.9299999999999997</v>
      </c>
      <c r="O171" s="115">
        <f t="shared" si="55"/>
        <v>1.9299999999999997</v>
      </c>
      <c r="P171" s="115">
        <f t="shared" si="55"/>
        <v>1.9299999999999997</v>
      </c>
      <c r="Q171" s="115">
        <f t="shared" si="55"/>
        <v>1.9299999999999997</v>
      </c>
      <c r="R171" s="115">
        <f t="shared" si="55"/>
        <v>1.9299999999999997</v>
      </c>
      <c r="S171" s="115">
        <f t="shared" si="55"/>
        <v>1.9299999999999997</v>
      </c>
      <c r="T171" s="115">
        <f t="shared" si="55"/>
        <v>1.9299999999999997</v>
      </c>
      <c r="U171" s="115">
        <f t="shared" si="55"/>
        <v>1.9299999999999997</v>
      </c>
      <c r="V171" s="115">
        <f t="shared" si="55"/>
        <v>1.9299999999999997</v>
      </c>
      <c r="W171" s="115">
        <f t="shared" si="55"/>
        <v>1.9299999999999997</v>
      </c>
    </row>
    <row r="172" spans="2:23" x14ac:dyDescent="0.2">
      <c r="B172" s="116" t="s">
        <v>498</v>
      </c>
      <c r="C172"/>
      <c r="D172" s="89">
        <v>6.5819999999999999</v>
      </c>
      <c r="E172" s="89">
        <v>6.6909999999999989</v>
      </c>
      <c r="F172" s="89">
        <v>6.8559999999999999</v>
      </c>
      <c r="G172" s="89">
        <v>6.9779999999999998</v>
      </c>
      <c r="H172" s="89">
        <v>7.020999999999999</v>
      </c>
      <c r="I172" s="89">
        <v>7.0869999999999997</v>
      </c>
      <c r="J172" s="89">
        <v>7.2690000000000001</v>
      </c>
      <c r="K172" s="89">
        <v>7.4769999999999985</v>
      </c>
      <c r="L172" s="89">
        <v>7.51</v>
      </c>
      <c r="M172" s="115">
        <f t="shared" si="39"/>
        <v>7.51</v>
      </c>
      <c r="N172" s="115">
        <f t="shared" si="55"/>
        <v>7.51</v>
      </c>
      <c r="O172" s="115">
        <f t="shared" si="55"/>
        <v>7.51</v>
      </c>
      <c r="P172" s="115">
        <f t="shared" si="55"/>
        <v>7.51</v>
      </c>
      <c r="Q172" s="115">
        <f t="shared" si="55"/>
        <v>7.51</v>
      </c>
      <c r="R172" s="115">
        <f t="shared" si="55"/>
        <v>7.51</v>
      </c>
      <c r="S172" s="115">
        <f t="shared" si="55"/>
        <v>7.51</v>
      </c>
      <c r="T172" s="115">
        <f t="shared" si="55"/>
        <v>7.51</v>
      </c>
      <c r="U172" s="115">
        <f t="shared" si="55"/>
        <v>7.51</v>
      </c>
      <c r="V172" s="115">
        <f t="shared" si="55"/>
        <v>7.51</v>
      </c>
      <c r="W172" s="115">
        <f t="shared" si="55"/>
        <v>7.51</v>
      </c>
    </row>
    <row r="173" spans="2:23" x14ac:dyDescent="0.2">
      <c r="B173" s="116" t="s">
        <v>499</v>
      </c>
      <c r="C173"/>
      <c r="D173" s="89">
        <v>0</v>
      </c>
      <c r="E173" s="89">
        <v>0</v>
      </c>
      <c r="F173" s="89">
        <v>0</v>
      </c>
      <c r="G173" s="89">
        <v>0</v>
      </c>
      <c r="H173" s="89">
        <v>0</v>
      </c>
      <c r="I173" s="89">
        <v>0</v>
      </c>
      <c r="J173" s="89">
        <v>0</v>
      </c>
      <c r="K173" s="89">
        <v>0</v>
      </c>
      <c r="L173" s="89">
        <v>0</v>
      </c>
      <c r="M173" s="115">
        <f t="shared" si="39"/>
        <v>0</v>
      </c>
      <c r="N173" s="115">
        <f t="shared" si="55"/>
        <v>0</v>
      </c>
      <c r="O173" s="115">
        <f t="shared" si="55"/>
        <v>0</v>
      </c>
      <c r="P173" s="115">
        <f t="shared" si="55"/>
        <v>0</v>
      </c>
      <c r="Q173" s="115">
        <f t="shared" si="55"/>
        <v>0</v>
      </c>
      <c r="R173" s="115">
        <f t="shared" si="55"/>
        <v>0</v>
      </c>
      <c r="S173" s="115">
        <f t="shared" si="55"/>
        <v>0</v>
      </c>
      <c r="T173" s="115">
        <f t="shared" si="55"/>
        <v>0</v>
      </c>
      <c r="U173" s="115">
        <f t="shared" si="55"/>
        <v>0</v>
      </c>
      <c r="V173" s="115">
        <f t="shared" si="55"/>
        <v>0</v>
      </c>
      <c r="W173" s="115">
        <f t="shared" si="55"/>
        <v>0</v>
      </c>
    </row>
    <row r="174" spans="2:23" x14ac:dyDescent="0.2">
      <c r="B174" s="116" t="s">
        <v>222</v>
      </c>
      <c r="C174"/>
      <c r="D174" s="89">
        <v>8.8650000000000002</v>
      </c>
      <c r="E174" s="89">
        <v>8.9260000000000002</v>
      </c>
      <c r="F174" s="89">
        <v>9.0249999999999986</v>
      </c>
      <c r="G174" s="89">
        <v>9.0629999999999988</v>
      </c>
      <c r="H174" s="89">
        <v>9.0559999999999992</v>
      </c>
      <c r="I174" s="89">
        <v>9.0909999999999993</v>
      </c>
      <c r="J174" s="89">
        <v>9.2360000000000007</v>
      </c>
      <c r="K174" s="89">
        <v>9.347999999999999</v>
      </c>
      <c r="L174" s="89">
        <v>9.2609999999999992</v>
      </c>
      <c r="M174" s="115">
        <f t="shared" si="39"/>
        <v>9.2609999999999992</v>
      </c>
      <c r="N174" s="115">
        <f t="shared" si="55"/>
        <v>9.2609999999999992</v>
      </c>
      <c r="O174" s="115">
        <f t="shared" si="55"/>
        <v>9.2609999999999992</v>
      </c>
      <c r="P174" s="115">
        <f t="shared" si="55"/>
        <v>9.2609999999999992</v>
      </c>
      <c r="Q174" s="115">
        <f t="shared" si="55"/>
        <v>9.2609999999999992</v>
      </c>
      <c r="R174" s="115">
        <f t="shared" si="55"/>
        <v>9.2609999999999992</v>
      </c>
      <c r="S174" s="115">
        <f t="shared" si="55"/>
        <v>9.2609999999999992</v>
      </c>
      <c r="T174" s="115">
        <f t="shared" si="55"/>
        <v>9.2609999999999992</v>
      </c>
      <c r="U174" s="115">
        <f t="shared" si="55"/>
        <v>9.2609999999999992</v>
      </c>
      <c r="V174" s="115">
        <f t="shared" si="55"/>
        <v>9.2609999999999992</v>
      </c>
      <c r="W174" s="115">
        <f t="shared" si="55"/>
        <v>9.2609999999999992</v>
      </c>
    </row>
    <row r="175" spans="2:23" x14ac:dyDescent="0.2">
      <c r="B175" s="116" t="s">
        <v>223</v>
      </c>
      <c r="C175"/>
      <c r="D175" s="89">
        <v>1.948</v>
      </c>
      <c r="E175" s="89">
        <v>1.9809999999999999</v>
      </c>
      <c r="F175" s="89">
        <v>2.0309999999999997</v>
      </c>
      <c r="G175" s="89">
        <v>2.0739999999999998</v>
      </c>
      <c r="H175" s="89">
        <v>2.0839999999999996</v>
      </c>
      <c r="I175" s="89">
        <v>2.0939999999999999</v>
      </c>
      <c r="J175" s="89">
        <v>2.1469999999999998</v>
      </c>
      <c r="K175" s="89">
        <v>2.2170000000000001</v>
      </c>
      <c r="L175" s="89">
        <v>2.2170000000000001</v>
      </c>
      <c r="M175" s="115">
        <f t="shared" si="39"/>
        <v>2.2170000000000001</v>
      </c>
      <c r="N175" s="115">
        <f t="shared" si="55"/>
        <v>2.2170000000000001</v>
      </c>
      <c r="O175" s="115">
        <f t="shared" si="55"/>
        <v>2.2170000000000001</v>
      </c>
      <c r="P175" s="115">
        <f t="shared" si="55"/>
        <v>2.2170000000000001</v>
      </c>
      <c r="Q175" s="115">
        <f t="shared" si="55"/>
        <v>2.2170000000000001</v>
      </c>
      <c r="R175" s="115">
        <f t="shared" si="55"/>
        <v>2.2170000000000001</v>
      </c>
      <c r="S175" s="115">
        <f t="shared" si="55"/>
        <v>2.2170000000000001</v>
      </c>
      <c r="T175" s="115">
        <f t="shared" si="55"/>
        <v>2.2170000000000001</v>
      </c>
      <c r="U175" s="115">
        <f t="shared" si="55"/>
        <v>2.2170000000000001</v>
      </c>
      <c r="V175" s="115">
        <f t="shared" si="55"/>
        <v>2.2170000000000001</v>
      </c>
      <c r="W175" s="115">
        <f t="shared" si="55"/>
        <v>2.2170000000000001</v>
      </c>
    </row>
    <row r="176" spans="2:23" x14ac:dyDescent="0.2">
      <c r="B176" s="116" t="s">
        <v>224</v>
      </c>
      <c r="C176"/>
      <c r="D176" s="89">
        <v>3.3409999999999993</v>
      </c>
      <c r="E176" s="89">
        <v>3.3419999999999996</v>
      </c>
      <c r="F176" s="89">
        <v>3.3489999999999998</v>
      </c>
      <c r="G176" s="89">
        <v>3.3359999999999994</v>
      </c>
      <c r="H176" s="89">
        <v>3.3129999999999997</v>
      </c>
      <c r="I176" s="89">
        <v>3.3039999999999998</v>
      </c>
      <c r="J176" s="89">
        <v>3.3079999999999998</v>
      </c>
      <c r="K176" s="89">
        <v>3.3089999999999997</v>
      </c>
      <c r="L176" s="89">
        <v>3.2859999999999996</v>
      </c>
      <c r="M176" s="115">
        <f t="shared" si="39"/>
        <v>3.2859999999999996</v>
      </c>
      <c r="N176" s="115">
        <f t="shared" si="55"/>
        <v>3.2859999999999996</v>
      </c>
      <c r="O176" s="115">
        <f t="shared" si="55"/>
        <v>3.2859999999999996</v>
      </c>
      <c r="P176" s="115">
        <f t="shared" si="55"/>
        <v>3.2859999999999996</v>
      </c>
      <c r="Q176" s="115">
        <f t="shared" si="55"/>
        <v>3.2859999999999996</v>
      </c>
      <c r="R176" s="115">
        <f t="shared" si="55"/>
        <v>3.2859999999999996</v>
      </c>
      <c r="S176" s="115">
        <f t="shared" si="55"/>
        <v>3.2859999999999996</v>
      </c>
      <c r="T176" s="115">
        <f t="shared" si="55"/>
        <v>3.2859999999999996</v>
      </c>
      <c r="U176" s="115">
        <f t="shared" si="55"/>
        <v>3.2859999999999996</v>
      </c>
      <c r="V176" s="115">
        <f t="shared" si="55"/>
        <v>3.2859999999999996</v>
      </c>
      <c r="W176" s="115">
        <f t="shared" si="55"/>
        <v>3.2859999999999996</v>
      </c>
    </row>
    <row r="177" spans="2:23" x14ac:dyDescent="0.2">
      <c r="B177" s="116" t="s">
        <v>225</v>
      </c>
      <c r="C177"/>
      <c r="D177" s="89">
        <v>1.399</v>
      </c>
      <c r="E177" s="89">
        <v>1.403</v>
      </c>
      <c r="F177" s="89">
        <v>1.427</v>
      </c>
      <c r="G177" s="89">
        <v>1.4330000000000001</v>
      </c>
      <c r="H177" s="89">
        <v>1.4300000000000002</v>
      </c>
      <c r="I177" s="89">
        <v>1.4369999999999998</v>
      </c>
      <c r="J177" s="89">
        <v>1.4609999999999999</v>
      </c>
      <c r="K177" s="89">
        <v>1.4809999999999999</v>
      </c>
      <c r="L177" s="89">
        <v>1.4669999999999999</v>
      </c>
      <c r="M177" s="115">
        <f t="shared" si="39"/>
        <v>1.4669999999999999</v>
      </c>
      <c r="N177" s="115">
        <f t="shared" si="55"/>
        <v>1.4669999999999999</v>
      </c>
      <c r="O177" s="115">
        <f t="shared" si="55"/>
        <v>1.4669999999999999</v>
      </c>
      <c r="P177" s="115">
        <f t="shared" si="55"/>
        <v>1.4669999999999999</v>
      </c>
      <c r="Q177" s="115">
        <f t="shared" si="55"/>
        <v>1.4669999999999999</v>
      </c>
      <c r="R177" s="115">
        <f t="shared" si="55"/>
        <v>1.4669999999999999</v>
      </c>
      <c r="S177" s="115">
        <f t="shared" si="55"/>
        <v>1.4669999999999999</v>
      </c>
      <c r="T177" s="115">
        <f t="shared" si="55"/>
        <v>1.4669999999999999</v>
      </c>
      <c r="U177" s="115">
        <f t="shared" si="55"/>
        <v>1.4669999999999999</v>
      </c>
      <c r="V177" s="115">
        <f t="shared" si="55"/>
        <v>1.4669999999999999</v>
      </c>
      <c r="W177" s="115">
        <f t="shared" si="55"/>
        <v>1.4669999999999999</v>
      </c>
    </row>
    <row r="178" spans="2:23" x14ac:dyDescent="0.2">
      <c r="B178" s="116" t="s">
        <v>226</v>
      </c>
      <c r="C178"/>
      <c r="D178" s="89">
        <v>2.34</v>
      </c>
      <c r="E178" s="89">
        <v>2.3639999999999999</v>
      </c>
      <c r="F178" s="89">
        <v>2.4009999999999998</v>
      </c>
      <c r="G178" s="89">
        <v>2.4139999999999997</v>
      </c>
      <c r="H178" s="89">
        <v>2.4139999999999997</v>
      </c>
      <c r="I178" s="89">
        <v>2.4279999999999999</v>
      </c>
      <c r="J178" s="89">
        <v>2.472</v>
      </c>
      <c r="K178" s="89">
        <v>2.5049999999999999</v>
      </c>
      <c r="L178" s="89">
        <v>2.4769999999999999</v>
      </c>
      <c r="M178" s="115">
        <f t="shared" si="39"/>
        <v>2.4769999999999999</v>
      </c>
      <c r="N178" s="115">
        <f t="shared" si="55"/>
        <v>2.4769999999999999</v>
      </c>
      <c r="O178" s="115">
        <f t="shared" si="55"/>
        <v>2.4769999999999999</v>
      </c>
      <c r="P178" s="115">
        <f t="shared" si="55"/>
        <v>2.4769999999999999</v>
      </c>
      <c r="Q178" s="115">
        <f t="shared" si="55"/>
        <v>2.4769999999999999</v>
      </c>
      <c r="R178" s="115">
        <f t="shared" si="55"/>
        <v>2.4769999999999999</v>
      </c>
      <c r="S178" s="115">
        <f t="shared" si="55"/>
        <v>2.4769999999999999</v>
      </c>
      <c r="T178" s="115">
        <f t="shared" si="55"/>
        <v>2.4769999999999999</v>
      </c>
      <c r="U178" s="115">
        <f t="shared" si="55"/>
        <v>2.4769999999999999</v>
      </c>
      <c r="V178" s="115">
        <f t="shared" si="55"/>
        <v>2.4769999999999999</v>
      </c>
      <c r="W178" s="115">
        <f t="shared" si="55"/>
        <v>2.4769999999999999</v>
      </c>
    </row>
    <row r="179" spans="2:23" x14ac:dyDescent="0.2">
      <c r="B179" s="116" t="s">
        <v>500</v>
      </c>
      <c r="C179"/>
      <c r="D179" s="89">
        <v>0</v>
      </c>
      <c r="E179" s="89">
        <v>0</v>
      </c>
      <c r="F179" s="89">
        <v>0</v>
      </c>
      <c r="G179" s="89">
        <v>0</v>
      </c>
      <c r="H179" s="89">
        <v>0</v>
      </c>
      <c r="I179" s="89">
        <v>0</v>
      </c>
      <c r="J179" s="89">
        <v>0</v>
      </c>
      <c r="K179" s="89">
        <v>0</v>
      </c>
      <c r="L179" s="89">
        <v>0</v>
      </c>
      <c r="M179" s="115">
        <f t="shared" si="39"/>
        <v>0</v>
      </c>
      <c r="N179" s="115">
        <f t="shared" si="55"/>
        <v>0</v>
      </c>
      <c r="O179" s="115">
        <f t="shared" si="55"/>
        <v>0</v>
      </c>
      <c r="P179" s="115">
        <f t="shared" si="55"/>
        <v>0</v>
      </c>
      <c r="Q179" s="115">
        <f t="shared" si="55"/>
        <v>0</v>
      </c>
      <c r="R179" s="115">
        <f t="shared" si="55"/>
        <v>0</v>
      </c>
      <c r="S179" s="115">
        <f t="shared" si="55"/>
        <v>0</v>
      </c>
      <c r="T179" s="115">
        <f t="shared" si="55"/>
        <v>0</v>
      </c>
      <c r="U179" s="115">
        <f t="shared" si="55"/>
        <v>0</v>
      </c>
      <c r="V179" s="115">
        <f t="shared" si="55"/>
        <v>0</v>
      </c>
      <c r="W179" s="115">
        <f t="shared" si="55"/>
        <v>0</v>
      </c>
    </row>
    <row r="180" spans="2:23" x14ac:dyDescent="0.2">
      <c r="B180" s="116" t="s">
        <v>501</v>
      </c>
      <c r="C180"/>
      <c r="D180" s="89">
        <v>0</v>
      </c>
      <c r="E180" s="89">
        <v>0</v>
      </c>
      <c r="F180" s="89">
        <v>0</v>
      </c>
      <c r="G180" s="89">
        <v>0</v>
      </c>
      <c r="H180" s="89">
        <v>0</v>
      </c>
      <c r="I180" s="89">
        <v>0</v>
      </c>
      <c r="J180" s="89">
        <v>0</v>
      </c>
      <c r="K180" s="89">
        <v>0</v>
      </c>
      <c r="L180" s="89">
        <v>0</v>
      </c>
      <c r="M180" s="115">
        <f t="shared" si="39"/>
        <v>0</v>
      </c>
      <c r="N180" s="115">
        <f t="shared" si="55"/>
        <v>0</v>
      </c>
      <c r="O180" s="115">
        <f t="shared" si="55"/>
        <v>0</v>
      </c>
      <c r="P180" s="115">
        <f t="shared" si="55"/>
        <v>0</v>
      </c>
      <c r="Q180" s="115">
        <f t="shared" si="55"/>
        <v>0</v>
      </c>
      <c r="R180" s="115">
        <f t="shared" si="55"/>
        <v>0</v>
      </c>
      <c r="S180" s="115">
        <f t="shared" si="55"/>
        <v>0</v>
      </c>
      <c r="T180" s="115">
        <f t="shared" si="55"/>
        <v>0</v>
      </c>
      <c r="U180" s="115">
        <f t="shared" si="55"/>
        <v>0</v>
      </c>
      <c r="V180" s="115">
        <f t="shared" si="55"/>
        <v>0</v>
      </c>
      <c r="W180" s="115">
        <f t="shared" si="55"/>
        <v>0</v>
      </c>
    </row>
    <row r="181" spans="2:23" x14ac:dyDescent="0.2">
      <c r="B181" s="116" t="s">
        <v>227</v>
      </c>
      <c r="C181"/>
      <c r="D181" s="89">
        <v>3.4799999999999995</v>
      </c>
      <c r="E181" s="89">
        <v>3.4699999999999998</v>
      </c>
      <c r="F181" s="89">
        <v>3.4799999999999995</v>
      </c>
      <c r="G181" s="89">
        <v>3.4699999999999998</v>
      </c>
      <c r="H181" s="89">
        <v>3.4470000000000001</v>
      </c>
      <c r="I181" s="89">
        <v>3.4269999999999996</v>
      </c>
      <c r="J181" s="89">
        <v>3.4339999999999997</v>
      </c>
      <c r="K181" s="89">
        <v>3.4470000000000001</v>
      </c>
      <c r="L181" s="89">
        <v>3.4239999999999995</v>
      </c>
      <c r="M181" s="115">
        <f t="shared" si="39"/>
        <v>3.4239999999999995</v>
      </c>
      <c r="N181" s="115">
        <f t="shared" si="55"/>
        <v>3.4239999999999995</v>
      </c>
      <c r="O181" s="115">
        <f t="shared" si="55"/>
        <v>3.4239999999999995</v>
      </c>
      <c r="P181" s="115">
        <f t="shared" si="55"/>
        <v>3.4239999999999995</v>
      </c>
      <c r="Q181" s="115">
        <f t="shared" si="55"/>
        <v>3.4239999999999995</v>
      </c>
      <c r="R181" s="115">
        <f t="shared" si="55"/>
        <v>3.4239999999999995</v>
      </c>
      <c r="S181" s="115">
        <f t="shared" si="55"/>
        <v>3.4239999999999995</v>
      </c>
      <c r="T181" s="115">
        <f t="shared" si="55"/>
        <v>3.4239999999999995</v>
      </c>
      <c r="U181" s="115">
        <f t="shared" si="55"/>
        <v>3.4239999999999995</v>
      </c>
      <c r="V181" s="115">
        <f t="shared" si="55"/>
        <v>3.4239999999999995</v>
      </c>
      <c r="W181" s="115">
        <f t="shared" si="55"/>
        <v>3.4239999999999995</v>
      </c>
    </row>
    <row r="182" spans="2:23" x14ac:dyDescent="0.2">
      <c r="B182" s="116" t="s">
        <v>228</v>
      </c>
      <c r="C182"/>
      <c r="D182" s="89">
        <v>4.8629999999999995</v>
      </c>
      <c r="E182" s="89">
        <v>4.8659999999999997</v>
      </c>
      <c r="F182" s="89">
        <v>4.9219999999999997</v>
      </c>
      <c r="G182" s="89">
        <v>4.9619999999999997</v>
      </c>
      <c r="H182" s="89">
        <v>4.9459999999999997</v>
      </c>
      <c r="I182" s="89">
        <v>4.9499999999999993</v>
      </c>
      <c r="J182" s="89">
        <v>5.04</v>
      </c>
      <c r="K182" s="89">
        <v>5.1529999999999996</v>
      </c>
      <c r="L182" s="89">
        <v>5.13</v>
      </c>
      <c r="M182" s="115">
        <f t="shared" si="39"/>
        <v>5.13</v>
      </c>
      <c r="N182" s="115">
        <f t="shared" si="55"/>
        <v>5.13</v>
      </c>
      <c r="O182" s="115">
        <f t="shared" si="55"/>
        <v>5.13</v>
      </c>
      <c r="P182" s="115">
        <f t="shared" si="55"/>
        <v>5.13</v>
      </c>
      <c r="Q182" s="115">
        <f t="shared" si="55"/>
        <v>5.13</v>
      </c>
      <c r="R182" s="115">
        <f t="shared" si="55"/>
        <v>5.13</v>
      </c>
      <c r="S182" s="115">
        <f t="shared" si="55"/>
        <v>5.13</v>
      </c>
      <c r="T182" s="115">
        <f t="shared" si="55"/>
        <v>5.13</v>
      </c>
      <c r="U182" s="115">
        <f t="shared" si="55"/>
        <v>5.13</v>
      </c>
      <c r="V182" s="115">
        <f t="shared" si="55"/>
        <v>5.13</v>
      </c>
      <c r="W182" s="115">
        <f t="shared" si="55"/>
        <v>5.13</v>
      </c>
    </row>
    <row r="183" spans="2:23" x14ac:dyDescent="0.2">
      <c r="B183" s="116" t="s">
        <v>229</v>
      </c>
      <c r="C183"/>
      <c r="D183" s="89">
        <v>6.9930000000000003</v>
      </c>
      <c r="E183" s="89">
        <v>7.0719999999999992</v>
      </c>
      <c r="F183" s="89">
        <v>7.2050000000000001</v>
      </c>
      <c r="G183" s="89">
        <v>7.2880000000000003</v>
      </c>
      <c r="H183" s="89">
        <v>7.2880000000000003</v>
      </c>
      <c r="I183" s="89">
        <v>7.3179999999999996</v>
      </c>
      <c r="J183" s="89">
        <v>7.4580000000000002</v>
      </c>
      <c r="K183" s="89">
        <v>7.6209999999999996</v>
      </c>
      <c r="L183" s="89">
        <v>7.6009999999999991</v>
      </c>
      <c r="M183" s="115">
        <f t="shared" si="39"/>
        <v>7.6009999999999991</v>
      </c>
      <c r="N183" s="115">
        <f t="shared" ref="N183:W198" si="56">M183</f>
        <v>7.6009999999999991</v>
      </c>
      <c r="O183" s="115">
        <f t="shared" si="56"/>
        <v>7.6009999999999991</v>
      </c>
      <c r="P183" s="115">
        <f t="shared" si="56"/>
        <v>7.6009999999999991</v>
      </c>
      <c r="Q183" s="115">
        <f t="shared" si="56"/>
        <v>7.6009999999999991</v>
      </c>
      <c r="R183" s="115">
        <f t="shared" si="56"/>
        <v>7.6009999999999991</v>
      </c>
      <c r="S183" s="115">
        <f t="shared" si="56"/>
        <v>7.6009999999999991</v>
      </c>
      <c r="T183" s="115">
        <f t="shared" si="56"/>
        <v>7.6009999999999991</v>
      </c>
      <c r="U183" s="115">
        <f t="shared" si="56"/>
        <v>7.6009999999999991</v>
      </c>
      <c r="V183" s="115">
        <f t="shared" si="56"/>
        <v>7.6009999999999991</v>
      </c>
      <c r="W183" s="115">
        <f t="shared" si="56"/>
        <v>7.6009999999999991</v>
      </c>
    </row>
    <row r="184" spans="2:23" x14ac:dyDescent="0.2">
      <c r="B184" s="116" t="s">
        <v>230</v>
      </c>
      <c r="C184"/>
      <c r="D184" s="89">
        <v>0</v>
      </c>
      <c r="E184" s="89">
        <v>0</v>
      </c>
      <c r="F184" s="89">
        <v>0</v>
      </c>
      <c r="G184" s="89">
        <v>0</v>
      </c>
      <c r="H184" s="89">
        <v>0</v>
      </c>
      <c r="I184" s="89">
        <v>0</v>
      </c>
      <c r="J184" s="89">
        <v>0</v>
      </c>
      <c r="K184" s="89">
        <v>0</v>
      </c>
      <c r="L184" s="89">
        <v>0</v>
      </c>
      <c r="M184" s="115">
        <f t="shared" si="39"/>
        <v>0</v>
      </c>
      <c r="N184" s="115">
        <f t="shared" si="56"/>
        <v>0</v>
      </c>
      <c r="O184" s="115">
        <f t="shared" si="56"/>
        <v>0</v>
      </c>
      <c r="P184" s="115">
        <f t="shared" si="56"/>
        <v>0</v>
      </c>
      <c r="Q184" s="115">
        <f t="shared" si="56"/>
        <v>0</v>
      </c>
      <c r="R184" s="115">
        <f t="shared" si="56"/>
        <v>0</v>
      </c>
      <c r="S184" s="115">
        <f t="shared" si="56"/>
        <v>0</v>
      </c>
      <c r="T184" s="115">
        <f t="shared" si="56"/>
        <v>0</v>
      </c>
      <c r="U184" s="115">
        <f t="shared" si="56"/>
        <v>0</v>
      </c>
      <c r="V184" s="115">
        <f t="shared" si="56"/>
        <v>0</v>
      </c>
      <c r="W184" s="115">
        <f t="shared" si="56"/>
        <v>0</v>
      </c>
    </row>
    <row r="185" spans="2:23" x14ac:dyDescent="0.2">
      <c r="B185" s="116" t="s">
        <v>231</v>
      </c>
      <c r="C185"/>
      <c r="D185" s="89">
        <v>2.2250000000000001</v>
      </c>
      <c r="E185" s="89">
        <v>2.1919999999999997</v>
      </c>
      <c r="F185" s="89">
        <v>2.1689999999999996</v>
      </c>
      <c r="G185" s="89">
        <v>2.15</v>
      </c>
      <c r="H185" s="89">
        <v>2.1269999999999998</v>
      </c>
      <c r="I185" s="89">
        <v>2.101</v>
      </c>
      <c r="J185" s="89">
        <v>2.0779999999999998</v>
      </c>
      <c r="K185" s="89">
        <v>2.0549999999999997</v>
      </c>
      <c r="L185" s="89">
        <v>2.0419999999999998</v>
      </c>
      <c r="M185" s="115">
        <f t="shared" si="39"/>
        <v>2.0419999999999998</v>
      </c>
      <c r="N185" s="115">
        <f t="shared" si="56"/>
        <v>2.0419999999999998</v>
      </c>
      <c r="O185" s="115">
        <f t="shared" si="56"/>
        <v>2.0419999999999998</v>
      </c>
      <c r="P185" s="115">
        <f t="shared" si="56"/>
        <v>2.0419999999999998</v>
      </c>
      <c r="Q185" s="115">
        <f t="shared" si="56"/>
        <v>2.0419999999999998</v>
      </c>
      <c r="R185" s="115">
        <f t="shared" si="56"/>
        <v>2.0419999999999998</v>
      </c>
      <c r="S185" s="115">
        <f t="shared" si="56"/>
        <v>2.0419999999999998</v>
      </c>
      <c r="T185" s="115">
        <f t="shared" si="56"/>
        <v>2.0419999999999998</v>
      </c>
      <c r="U185" s="115">
        <f t="shared" si="56"/>
        <v>2.0419999999999998</v>
      </c>
      <c r="V185" s="115">
        <f t="shared" si="56"/>
        <v>2.0419999999999998</v>
      </c>
      <c r="W185" s="115">
        <f t="shared" si="56"/>
        <v>2.0419999999999998</v>
      </c>
    </row>
    <row r="186" spans="2:23" x14ac:dyDescent="0.2">
      <c r="B186" s="116" t="s">
        <v>232</v>
      </c>
      <c r="C186"/>
      <c r="D186" s="89">
        <v>2.19</v>
      </c>
      <c r="E186" s="89">
        <v>2.1869999999999998</v>
      </c>
      <c r="F186" s="89">
        <v>2.1869999999999998</v>
      </c>
      <c r="G186" s="89">
        <v>2.1869999999999998</v>
      </c>
      <c r="H186" s="89">
        <v>2.1739999999999999</v>
      </c>
      <c r="I186" s="89">
        <v>2.157</v>
      </c>
      <c r="J186" s="89">
        <v>2.1539999999999999</v>
      </c>
      <c r="K186" s="89">
        <v>2.1639999999999997</v>
      </c>
      <c r="L186" s="89">
        <v>2.1439999999999997</v>
      </c>
      <c r="M186" s="115">
        <f t="shared" si="39"/>
        <v>2.1439999999999997</v>
      </c>
      <c r="N186" s="115">
        <f t="shared" si="56"/>
        <v>2.1439999999999997</v>
      </c>
      <c r="O186" s="115">
        <f t="shared" si="56"/>
        <v>2.1439999999999997</v>
      </c>
      <c r="P186" s="115">
        <f t="shared" si="56"/>
        <v>2.1439999999999997</v>
      </c>
      <c r="Q186" s="115">
        <f t="shared" si="56"/>
        <v>2.1439999999999997</v>
      </c>
      <c r="R186" s="115">
        <f t="shared" si="56"/>
        <v>2.1439999999999997</v>
      </c>
      <c r="S186" s="115">
        <f t="shared" si="56"/>
        <v>2.1439999999999997</v>
      </c>
      <c r="T186" s="115">
        <f t="shared" si="56"/>
        <v>2.1439999999999997</v>
      </c>
      <c r="U186" s="115">
        <f t="shared" si="56"/>
        <v>2.1439999999999997</v>
      </c>
      <c r="V186" s="115">
        <f t="shared" si="56"/>
        <v>2.1439999999999997</v>
      </c>
      <c r="W186" s="115">
        <f t="shared" si="56"/>
        <v>2.1439999999999997</v>
      </c>
    </row>
    <row r="187" spans="2:23" x14ac:dyDescent="0.2">
      <c r="B187" s="116" t="s">
        <v>502</v>
      </c>
      <c r="C187"/>
      <c r="D187" s="89">
        <v>4.6419999999999995</v>
      </c>
      <c r="E187" s="89">
        <v>4.6779999999999999</v>
      </c>
      <c r="F187" s="89">
        <v>4.7129999999999992</v>
      </c>
      <c r="G187" s="89">
        <v>4.7329999999999997</v>
      </c>
      <c r="H187" s="89">
        <v>4.7519999999999998</v>
      </c>
      <c r="I187" s="89">
        <v>4.7910000000000004</v>
      </c>
      <c r="J187" s="89">
        <v>4.843</v>
      </c>
      <c r="K187" s="89">
        <v>4.9159999999999995</v>
      </c>
      <c r="L187" s="89">
        <v>4.9489999999999998</v>
      </c>
      <c r="M187" s="115">
        <f t="shared" si="39"/>
        <v>4.9489999999999998</v>
      </c>
      <c r="N187" s="115">
        <f t="shared" si="56"/>
        <v>4.9489999999999998</v>
      </c>
      <c r="O187" s="115">
        <f t="shared" si="56"/>
        <v>4.9489999999999998</v>
      </c>
      <c r="P187" s="115">
        <f t="shared" si="56"/>
        <v>4.9489999999999998</v>
      </c>
      <c r="Q187" s="115">
        <f t="shared" si="56"/>
        <v>4.9489999999999998</v>
      </c>
      <c r="R187" s="115">
        <f t="shared" si="56"/>
        <v>4.9489999999999998</v>
      </c>
      <c r="S187" s="115">
        <f t="shared" si="56"/>
        <v>4.9489999999999998</v>
      </c>
      <c r="T187" s="115">
        <f t="shared" si="56"/>
        <v>4.9489999999999998</v>
      </c>
      <c r="U187" s="115">
        <f t="shared" si="56"/>
        <v>4.9489999999999998</v>
      </c>
      <c r="V187" s="115">
        <f t="shared" si="56"/>
        <v>4.9489999999999998</v>
      </c>
      <c r="W187" s="115">
        <f t="shared" si="56"/>
        <v>4.9489999999999998</v>
      </c>
    </row>
    <row r="188" spans="2:23" x14ac:dyDescent="0.2">
      <c r="B188" s="116" t="s">
        <v>503</v>
      </c>
      <c r="C188"/>
      <c r="D188" s="89">
        <v>4.5649999999999995</v>
      </c>
      <c r="E188" s="89">
        <v>4.8010000000000002</v>
      </c>
      <c r="F188" s="89">
        <v>4.7939999999999996</v>
      </c>
      <c r="G188" s="89">
        <v>4.7839999999999998</v>
      </c>
      <c r="H188" s="89">
        <v>4.7569999999999997</v>
      </c>
      <c r="I188" s="89">
        <v>4.7370000000000001</v>
      </c>
      <c r="J188" s="89">
        <v>4.7370000000000001</v>
      </c>
      <c r="K188" s="89">
        <v>4.7359999999999998</v>
      </c>
      <c r="L188" s="89">
        <v>4.7189999999999994</v>
      </c>
      <c r="M188" s="115">
        <f t="shared" si="39"/>
        <v>4.7189999999999994</v>
      </c>
      <c r="N188" s="115">
        <f t="shared" si="56"/>
        <v>4.7189999999999994</v>
      </c>
      <c r="O188" s="115">
        <f t="shared" si="56"/>
        <v>4.7189999999999994</v>
      </c>
      <c r="P188" s="115">
        <f t="shared" si="56"/>
        <v>4.7189999999999994</v>
      </c>
      <c r="Q188" s="115">
        <f t="shared" si="56"/>
        <v>4.7189999999999994</v>
      </c>
      <c r="R188" s="115">
        <f t="shared" si="56"/>
        <v>4.7189999999999994</v>
      </c>
      <c r="S188" s="115">
        <f t="shared" si="56"/>
        <v>4.7189999999999994</v>
      </c>
      <c r="T188" s="115">
        <f t="shared" si="56"/>
        <v>4.7189999999999994</v>
      </c>
      <c r="U188" s="115">
        <f t="shared" si="56"/>
        <v>4.7189999999999994</v>
      </c>
      <c r="V188" s="115">
        <f t="shared" si="56"/>
        <v>4.7189999999999994</v>
      </c>
      <c r="W188" s="115">
        <f t="shared" si="56"/>
        <v>4.7189999999999994</v>
      </c>
    </row>
    <row r="189" spans="2:23" x14ac:dyDescent="0.2">
      <c r="B189" s="116" t="s">
        <v>504</v>
      </c>
      <c r="C189"/>
      <c r="D189" s="89">
        <v>2.8729999999999998</v>
      </c>
      <c r="E189" s="89">
        <v>2.8999999999999995</v>
      </c>
      <c r="F189" s="89">
        <v>2.9329999999999998</v>
      </c>
      <c r="G189" s="89">
        <v>2.9530000000000003</v>
      </c>
      <c r="H189" s="89">
        <v>2.9729999999999999</v>
      </c>
      <c r="I189" s="89">
        <v>2.9859999999999998</v>
      </c>
      <c r="J189" s="89">
        <v>3.016</v>
      </c>
      <c r="K189" s="89">
        <v>3.0390000000000001</v>
      </c>
      <c r="L189" s="89">
        <v>3.0590000000000002</v>
      </c>
      <c r="M189" s="115">
        <f t="shared" si="39"/>
        <v>3.0590000000000002</v>
      </c>
      <c r="N189" s="115">
        <f t="shared" si="56"/>
        <v>3.0590000000000002</v>
      </c>
      <c r="O189" s="115">
        <f t="shared" si="56"/>
        <v>3.0590000000000002</v>
      </c>
      <c r="P189" s="115">
        <f t="shared" si="56"/>
        <v>3.0590000000000002</v>
      </c>
      <c r="Q189" s="115">
        <f t="shared" si="56"/>
        <v>3.0590000000000002</v>
      </c>
      <c r="R189" s="115">
        <f t="shared" si="56"/>
        <v>3.0590000000000002</v>
      </c>
      <c r="S189" s="115">
        <f t="shared" si="56"/>
        <v>3.0590000000000002</v>
      </c>
      <c r="T189" s="115">
        <f t="shared" si="56"/>
        <v>3.0590000000000002</v>
      </c>
      <c r="U189" s="115">
        <f t="shared" si="56"/>
        <v>3.0590000000000002</v>
      </c>
      <c r="V189" s="115">
        <f t="shared" si="56"/>
        <v>3.0590000000000002</v>
      </c>
      <c r="W189" s="115">
        <f t="shared" si="56"/>
        <v>3.0590000000000002</v>
      </c>
    </row>
    <row r="190" spans="2:23" x14ac:dyDescent="0.2">
      <c r="B190" s="116" t="s">
        <v>505</v>
      </c>
      <c r="C190"/>
      <c r="D190" s="89">
        <v>2.3940000000000001</v>
      </c>
      <c r="E190" s="89">
        <v>2.4239999999999999</v>
      </c>
      <c r="F190" s="89">
        <v>2.464</v>
      </c>
      <c r="G190" s="89">
        <v>2.4939999999999998</v>
      </c>
      <c r="H190" s="89">
        <v>2.5070000000000001</v>
      </c>
      <c r="I190" s="89">
        <v>2.5339999999999998</v>
      </c>
      <c r="J190" s="89">
        <v>2.5669999999999997</v>
      </c>
      <c r="K190" s="89">
        <v>2.6069999999999998</v>
      </c>
      <c r="L190" s="89">
        <v>2.6269999999999998</v>
      </c>
      <c r="M190" s="115">
        <f t="shared" si="39"/>
        <v>2.6269999999999998</v>
      </c>
      <c r="N190" s="115">
        <f t="shared" si="56"/>
        <v>2.6269999999999998</v>
      </c>
      <c r="O190" s="115">
        <f t="shared" si="56"/>
        <v>2.6269999999999998</v>
      </c>
      <c r="P190" s="115">
        <f t="shared" si="56"/>
        <v>2.6269999999999998</v>
      </c>
      <c r="Q190" s="115">
        <f t="shared" si="56"/>
        <v>2.6269999999999998</v>
      </c>
      <c r="R190" s="115">
        <f t="shared" si="56"/>
        <v>2.6269999999999998</v>
      </c>
      <c r="S190" s="115">
        <f t="shared" si="56"/>
        <v>2.6269999999999998</v>
      </c>
      <c r="T190" s="115">
        <f t="shared" si="56"/>
        <v>2.6269999999999998</v>
      </c>
      <c r="U190" s="115">
        <f t="shared" si="56"/>
        <v>2.6269999999999998</v>
      </c>
      <c r="V190" s="115">
        <f t="shared" si="56"/>
        <v>2.6269999999999998</v>
      </c>
      <c r="W190" s="115">
        <f t="shared" si="56"/>
        <v>2.6269999999999998</v>
      </c>
    </row>
    <row r="191" spans="2:23" x14ac:dyDescent="0.2">
      <c r="B191" s="116" t="s">
        <v>506</v>
      </c>
      <c r="C191"/>
      <c r="D191" s="89">
        <v>3.5709999999999997</v>
      </c>
      <c r="E191" s="89">
        <v>3.5809999999999995</v>
      </c>
      <c r="F191" s="89">
        <v>3.5939999999999999</v>
      </c>
      <c r="G191" s="89">
        <v>3.6109999999999998</v>
      </c>
      <c r="H191" s="89">
        <v>3.6109999999999998</v>
      </c>
      <c r="I191" s="89">
        <v>3.6109999999999998</v>
      </c>
      <c r="J191" s="89">
        <v>3.6199999999999997</v>
      </c>
      <c r="K191" s="89">
        <v>3.6429999999999998</v>
      </c>
      <c r="L191" s="89">
        <v>3.6459999999999999</v>
      </c>
      <c r="M191" s="115">
        <f t="shared" si="39"/>
        <v>3.6459999999999999</v>
      </c>
      <c r="N191" s="115">
        <f t="shared" si="56"/>
        <v>3.6459999999999999</v>
      </c>
      <c r="O191" s="115">
        <f t="shared" si="56"/>
        <v>3.6459999999999999</v>
      </c>
      <c r="P191" s="115">
        <f t="shared" si="56"/>
        <v>3.6459999999999999</v>
      </c>
      <c r="Q191" s="115">
        <f t="shared" si="56"/>
        <v>3.6459999999999999</v>
      </c>
      <c r="R191" s="115">
        <f t="shared" si="56"/>
        <v>3.6459999999999999</v>
      </c>
      <c r="S191" s="115">
        <f t="shared" si="56"/>
        <v>3.6459999999999999</v>
      </c>
      <c r="T191" s="115">
        <f t="shared" si="56"/>
        <v>3.6459999999999999</v>
      </c>
      <c r="U191" s="115">
        <f t="shared" si="56"/>
        <v>3.6459999999999999</v>
      </c>
      <c r="V191" s="115">
        <f t="shared" si="56"/>
        <v>3.6459999999999999</v>
      </c>
      <c r="W191" s="115">
        <f t="shared" si="56"/>
        <v>3.6459999999999999</v>
      </c>
    </row>
    <row r="192" spans="2:23" x14ac:dyDescent="0.2">
      <c r="B192" s="116" t="s">
        <v>507</v>
      </c>
      <c r="C192"/>
      <c r="D192" s="89">
        <v>3.3</v>
      </c>
      <c r="E192" s="89">
        <v>3.3359999999999999</v>
      </c>
      <c r="F192" s="89">
        <v>3.3789999999999996</v>
      </c>
      <c r="G192" s="89">
        <v>3.4119999999999999</v>
      </c>
      <c r="H192" s="89">
        <v>3.4419999999999997</v>
      </c>
      <c r="I192" s="89">
        <v>3.4779999999999998</v>
      </c>
      <c r="J192" s="89">
        <v>3.5209999999999999</v>
      </c>
      <c r="K192" s="89">
        <v>3.5979999999999999</v>
      </c>
      <c r="L192" s="89">
        <v>3.6310000000000002</v>
      </c>
      <c r="M192" s="115">
        <f t="shared" si="39"/>
        <v>3.6310000000000002</v>
      </c>
      <c r="N192" s="115">
        <f t="shared" si="56"/>
        <v>3.6310000000000002</v>
      </c>
      <c r="O192" s="115">
        <f t="shared" si="56"/>
        <v>3.6310000000000002</v>
      </c>
      <c r="P192" s="115">
        <f t="shared" si="56"/>
        <v>3.6310000000000002</v>
      </c>
      <c r="Q192" s="115">
        <f t="shared" si="56"/>
        <v>3.6310000000000002</v>
      </c>
      <c r="R192" s="115">
        <f t="shared" si="56"/>
        <v>3.6310000000000002</v>
      </c>
      <c r="S192" s="115">
        <f t="shared" si="56"/>
        <v>3.6310000000000002</v>
      </c>
      <c r="T192" s="115">
        <f t="shared" si="56"/>
        <v>3.6310000000000002</v>
      </c>
      <c r="U192" s="115">
        <f t="shared" si="56"/>
        <v>3.6310000000000002</v>
      </c>
      <c r="V192" s="115">
        <f t="shared" si="56"/>
        <v>3.6310000000000002</v>
      </c>
      <c r="W192" s="115">
        <f t="shared" si="56"/>
        <v>3.6310000000000002</v>
      </c>
    </row>
    <row r="193" spans="2:23" x14ac:dyDescent="0.2">
      <c r="B193" s="116" t="s">
        <v>508</v>
      </c>
      <c r="C193"/>
      <c r="D193" s="89">
        <v>3.3769999999999998</v>
      </c>
      <c r="E193" s="89">
        <v>3.427</v>
      </c>
      <c r="F193" s="89">
        <v>3.4829999999999997</v>
      </c>
      <c r="G193" s="89">
        <v>3.5259999999999998</v>
      </c>
      <c r="H193" s="89">
        <v>3.5559999999999992</v>
      </c>
      <c r="I193" s="89">
        <v>3.5989999999999998</v>
      </c>
      <c r="J193" s="89">
        <v>3.649</v>
      </c>
      <c r="K193" s="89">
        <v>3.7120000000000002</v>
      </c>
      <c r="L193" s="89">
        <v>3.742</v>
      </c>
      <c r="M193" s="115">
        <f t="shared" si="39"/>
        <v>3.742</v>
      </c>
      <c r="N193" s="115">
        <f t="shared" si="56"/>
        <v>3.742</v>
      </c>
      <c r="O193" s="115">
        <f t="shared" si="56"/>
        <v>3.742</v>
      </c>
      <c r="P193" s="115">
        <f t="shared" si="56"/>
        <v>3.742</v>
      </c>
      <c r="Q193" s="115">
        <f t="shared" si="56"/>
        <v>3.742</v>
      </c>
      <c r="R193" s="115">
        <f t="shared" si="56"/>
        <v>3.742</v>
      </c>
      <c r="S193" s="115">
        <f t="shared" si="56"/>
        <v>3.742</v>
      </c>
      <c r="T193" s="115">
        <f t="shared" si="56"/>
        <v>3.742</v>
      </c>
      <c r="U193" s="115">
        <f t="shared" si="56"/>
        <v>3.742</v>
      </c>
      <c r="V193" s="115">
        <f t="shared" si="56"/>
        <v>3.742</v>
      </c>
      <c r="W193" s="115">
        <f t="shared" si="56"/>
        <v>3.742</v>
      </c>
    </row>
    <row r="194" spans="2:23" x14ac:dyDescent="0.2">
      <c r="B194" s="116" t="s">
        <v>509</v>
      </c>
      <c r="C194"/>
      <c r="D194" s="89">
        <v>4.09</v>
      </c>
      <c r="E194" s="89">
        <v>4.0819999999999999</v>
      </c>
      <c r="F194" s="89">
        <v>4.1100000000000003</v>
      </c>
      <c r="G194" s="89">
        <v>4.1399999999999997</v>
      </c>
      <c r="H194" s="89">
        <v>4.1500000000000004</v>
      </c>
      <c r="I194" s="89">
        <v>4.1689999999999996</v>
      </c>
      <c r="J194" s="89">
        <v>4.202</v>
      </c>
      <c r="K194" s="89">
        <v>4.2679999999999998</v>
      </c>
      <c r="L194" s="89">
        <v>4.2829999999999995</v>
      </c>
      <c r="M194" s="115">
        <f t="shared" si="39"/>
        <v>4.2829999999999995</v>
      </c>
      <c r="N194" s="115">
        <f t="shared" si="56"/>
        <v>4.2829999999999995</v>
      </c>
      <c r="O194" s="115">
        <f t="shared" si="56"/>
        <v>4.2829999999999995</v>
      </c>
      <c r="P194" s="115">
        <f t="shared" si="56"/>
        <v>4.2829999999999995</v>
      </c>
      <c r="Q194" s="115">
        <f t="shared" si="56"/>
        <v>4.2829999999999995</v>
      </c>
      <c r="R194" s="115">
        <f t="shared" si="56"/>
        <v>4.2829999999999995</v>
      </c>
      <c r="S194" s="115">
        <f t="shared" si="56"/>
        <v>4.2829999999999995</v>
      </c>
      <c r="T194" s="115">
        <f t="shared" si="56"/>
        <v>4.2829999999999995</v>
      </c>
      <c r="U194" s="115">
        <f t="shared" si="56"/>
        <v>4.2829999999999995</v>
      </c>
      <c r="V194" s="115">
        <f t="shared" si="56"/>
        <v>4.2829999999999995</v>
      </c>
      <c r="W194" s="115">
        <f t="shared" si="56"/>
        <v>4.2829999999999995</v>
      </c>
    </row>
    <row r="195" spans="2:23" x14ac:dyDescent="0.2">
      <c r="B195" s="116" t="s">
        <v>510</v>
      </c>
      <c r="C195"/>
      <c r="D195" s="89">
        <v>2.0409999999999999</v>
      </c>
      <c r="E195" s="89">
        <v>2.0409999999999999</v>
      </c>
      <c r="F195" s="89">
        <v>2.0569999999999999</v>
      </c>
      <c r="G195" s="89">
        <v>2.0869999999999997</v>
      </c>
      <c r="H195" s="89">
        <v>2.1069999999999998</v>
      </c>
      <c r="I195" s="89">
        <v>2.137</v>
      </c>
      <c r="J195" s="89">
        <v>2.1799999999999997</v>
      </c>
      <c r="K195" s="89">
        <v>2.23</v>
      </c>
      <c r="L195" s="89">
        <v>2.2570000000000001</v>
      </c>
      <c r="M195" s="115">
        <f t="shared" si="39"/>
        <v>2.2570000000000001</v>
      </c>
      <c r="N195" s="115">
        <f t="shared" si="56"/>
        <v>2.2570000000000001</v>
      </c>
      <c r="O195" s="115">
        <f t="shared" si="56"/>
        <v>2.2570000000000001</v>
      </c>
      <c r="P195" s="115">
        <f t="shared" si="56"/>
        <v>2.2570000000000001</v>
      </c>
      <c r="Q195" s="115">
        <f t="shared" si="56"/>
        <v>2.2570000000000001</v>
      </c>
      <c r="R195" s="115">
        <f t="shared" si="56"/>
        <v>2.2570000000000001</v>
      </c>
      <c r="S195" s="115">
        <f t="shared" si="56"/>
        <v>2.2570000000000001</v>
      </c>
      <c r="T195" s="115">
        <f t="shared" si="56"/>
        <v>2.2570000000000001</v>
      </c>
      <c r="U195" s="115">
        <f t="shared" si="56"/>
        <v>2.2570000000000001</v>
      </c>
      <c r="V195" s="115">
        <f t="shared" si="56"/>
        <v>2.2570000000000001</v>
      </c>
      <c r="W195" s="115">
        <f t="shared" si="56"/>
        <v>2.2570000000000001</v>
      </c>
    </row>
    <row r="196" spans="2:23" x14ac:dyDescent="0.2">
      <c r="B196" s="116" t="s">
        <v>511</v>
      </c>
      <c r="C196"/>
      <c r="D196" s="89">
        <v>1.827</v>
      </c>
      <c r="E196" s="89">
        <v>1.8339999999999999</v>
      </c>
      <c r="F196" s="89">
        <v>1.8439999999999999</v>
      </c>
      <c r="G196" s="89">
        <v>1.8439999999999999</v>
      </c>
      <c r="H196" s="89">
        <v>1.8539999999999999</v>
      </c>
      <c r="I196" s="89">
        <v>1.8539999999999999</v>
      </c>
      <c r="J196" s="89">
        <v>1.861</v>
      </c>
      <c r="K196" s="89">
        <v>1.871</v>
      </c>
      <c r="L196" s="89">
        <v>1.881</v>
      </c>
      <c r="M196" s="115">
        <f t="shared" si="39"/>
        <v>1.881</v>
      </c>
      <c r="N196" s="115">
        <f t="shared" si="56"/>
        <v>1.881</v>
      </c>
      <c r="O196" s="115">
        <f t="shared" si="56"/>
        <v>1.881</v>
      </c>
      <c r="P196" s="115">
        <f t="shared" si="56"/>
        <v>1.881</v>
      </c>
      <c r="Q196" s="115">
        <f t="shared" si="56"/>
        <v>1.881</v>
      </c>
      <c r="R196" s="115">
        <f t="shared" si="56"/>
        <v>1.881</v>
      </c>
      <c r="S196" s="115">
        <f t="shared" si="56"/>
        <v>1.881</v>
      </c>
      <c r="T196" s="115">
        <f t="shared" si="56"/>
        <v>1.881</v>
      </c>
      <c r="U196" s="115">
        <f t="shared" si="56"/>
        <v>1.881</v>
      </c>
      <c r="V196" s="115">
        <f t="shared" si="56"/>
        <v>1.881</v>
      </c>
      <c r="W196" s="115">
        <f t="shared" si="56"/>
        <v>1.881</v>
      </c>
    </row>
    <row r="197" spans="2:23" x14ac:dyDescent="0.2">
      <c r="B197" s="116" t="s">
        <v>512</v>
      </c>
      <c r="C197"/>
      <c r="D197" s="89">
        <v>4.3739999999999997</v>
      </c>
      <c r="E197" s="89">
        <v>4.3940000000000001</v>
      </c>
      <c r="F197" s="89">
        <v>4.4139999999999997</v>
      </c>
      <c r="G197" s="89">
        <v>4.4269999999999996</v>
      </c>
      <c r="H197" s="89">
        <v>4.4369999999999994</v>
      </c>
      <c r="I197" s="89">
        <v>4.4470000000000001</v>
      </c>
      <c r="J197" s="89">
        <v>4.4669999999999996</v>
      </c>
      <c r="K197" s="89">
        <v>4.49</v>
      </c>
      <c r="L197" s="89">
        <v>4.51</v>
      </c>
      <c r="M197" s="115">
        <f t="shared" si="39"/>
        <v>4.51</v>
      </c>
      <c r="N197" s="115">
        <f t="shared" si="56"/>
        <v>4.51</v>
      </c>
      <c r="O197" s="115">
        <f t="shared" si="56"/>
        <v>4.51</v>
      </c>
      <c r="P197" s="115">
        <f t="shared" si="56"/>
        <v>4.51</v>
      </c>
      <c r="Q197" s="115">
        <f t="shared" si="56"/>
        <v>4.51</v>
      </c>
      <c r="R197" s="115">
        <f t="shared" si="56"/>
        <v>4.51</v>
      </c>
      <c r="S197" s="115">
        <f t="shared" si="56"/>
        <v>4.51</v>
      </c>
      <c r="T197" s="115">
        <f t="shared" si="56"/>
        <v>4.51</v>
      </c>
      <c r="U197" s="115">
        <f t="shared" si="56"/>
        <v>4.51</v>
      </c>
      <c r="V197" s="115">
        <f t="shared" si="56"/>
        <v>4.51</v>
      </c>
      <c r="W197" s="115">
        <f t="shared" si="56"/>
        <v>4.51</v>
      </c>
    </row>
    <row r="198" spans="2:23" x14ac:dyDescent="0.2">
      <c r="B198" s="116" t="s">
        <v>513</v>
      </c>
      <c r="C198"/>
      <c r="D198" s="89">
        <v>3.2729999999999997</v>
      </c>
      <c r="E198" s="89">
        <v>3.343</v>
      </c>
      <c r="F198" s="89">
        <v>3.423</v>
      </c>
      <c r="G198" s="89">
        <v>3.4929999999999999</v>
      </c>
      <c r="H198" s="89">
        <v>3.5430000000000001</v>
      </c>
      <c r="I198" s="89">
        <v>3.5999999999999996</v>
      </c>
      <c r="J198" s="89">
        <v>3.6870000000000003</v>
      </c>
      <c r="K198" s="89">
        <v>3.7869999999999999</v>
      </c>
      <c r="L198" s="89">
        <v>3.8439999999999994</v>
      </c>
      <c r="M198" s="115">
        <f t="shared" si="39"/>
        <v>3.8439999999999994</v>
      </c>
      <c r="N198" s="115">
        <f t="shared" si="56"/>
        <v>3.8439999999999994</v>
      </c>
      <c r="O198" s="115">
        <f t="shared" si="56"/>
        <v>3.8439999999999994</v>
      </c>
      <c r="P198" s="115">
        <f t="shared" si="56"/>
        <v>3.8439999999999994</v>
      </c>
      <c r="Q198" s="115">
        <f t="shared" si="56"/>
        <v>3.8439999999999994</v>
      </c>
      <c r="R198" s="115">
        <f t="shared" si="56"/>
        <v>3.8439999999999994</v>
      </c>
      <c r="S198" s="115">
        <f t="shared" si="56"/>
        <v>3.8439999999999994</v>
      </c>
      <c r="T198" s="115">
        <f t="shared" si="56"/>
        <v>3.8439999999999994</v>
      </c>
      <c r="U198" s="115">
        <f t="shared" si="56"/>
        <v>3.8439999999999994</v>
      </c>
      <c r="V198" s="115">
        <f t="shared" si="56"/>
        <v>3.8439999999999994</v>
      </c>
      <c r="W198" s="115">
        <f t="shared" si="56"/>
        <v>3.8439999999999994</v>
      </c>
    </row>
    <row r="199" spans="2:23" x14ac:dyDescent="0.2">
      <c r="B199" s="116" t="s">
        <v>514</v>
      </c>
      <c r="C199"/>
      <c r="D199" s="89">
        <v>1.3039999999999998</v>
      </c>
      <c r="E199" s="89">
        <v>1.3039999999999998</v>
      </c>
      <c r="F199" s="89">
        <v>1.3069999999999999</v>
      </c>
      <c r="G199" s="89">
        <v>1.3140000000000001</v>
      </c>
      <c r="H199" s="89">
        <v>1.3069999999999999</v>
      </c>
      <c r="I199" s="89">
        <v>1.2969999999999999</v>
      </c>
      <c r="J199" s="89">
        <v>1.3069999999999999</v>
      </c>
      <c r="K199" s="89">
        <v>1.3199999999999998</v>
      </c>
      <c r="L199" s="89">
        <v>1.3199999999999998</v>
      </c>
      <c r="M199" s="115">
        <f t="shared" si="39"/>
        <v>1.3199999999999998</v>
      </c>
      <c r="N199" s="115">
        <f t="shared" ref="N199:W201" si="57">M199</f>
        <v>1.3199999999999998</v>
      </c>
      <c r="O199" s="115">
        <f t="shared" si="57"/>
        <v>1.3199999999999998</v>
      </c>
      <c r="P199" s="115">
        <f t="shared" si="57"/>
        <v>1.3199999999999998</v>
      </c>
      <c r="Q199" s="115">
        <f t="shared" si="57"/>
        <v>1.3199999999999998</v>
      </c>
      <c r="R199" s="115">
        <f t="shared" si="57"/>
        <v>1.3199999999999998</v>
      </c>
      <c r="S199" s="115">
        <f t="shared" si="57"/>
        <v>1.3199999999999998</v>
      </c>
      <c r="T199" s="115">
        <f t="shared" si="57"/>
        <v>1.3199999999999998</v>
      </c>
      <c r="U199" s="115">
        <f t="shared" si="57"/>
        <v>1.3199999999999998</v>
      </c>
      <c r="V199" s="115">
        <f t="shared" si="57"/>
        <v>1.3199999999999998</v>
      </c>
      <c r="W199" s="115">
        <f t="shared" si="57"/>
        <v>1.3199999999999998</v>
      </c>
    </row>
    <row r="200" spans="2:23" x14ac:dyDescent="0.2">
      <c r="B200" s="116" t="s">
        <v>515</v>
      </c>
      <c r="C200"/>
      <c r="D200" s="89">
        <v>3.9029999999999996</v>
      </c>
      <c r="E200" s="89">
        <v>3.96</v>
      </c>
      <c r="F200" s="89">
        <v>4.0299999999999994</v>
      </c>
      <c r="G200" s="89">
        <v>4.08</v>
      </c>
      <c r="H200" s="89">
        <v>4.12</v>
      </c>
      <c r="I200" s="89">
        <v>4.16</v>
      </c>
      <c r="J200" s="89">
        <v>4.218</v>
      </c>
      <c r="K200" s="89">
        <v>4.3019999999999996</v>
      </c>
      <c r="L200" s="89">
        <v>4.3289999999999997</v>
      </c>
      <c r="M200" s="115">
        <f t="shared" si="39"/>
        <v>4.3289999999999997</v>
      </c>
      <c r="N200" s="115">
        <f t="shared" si="57"/>
        <v>4.3289999999999997</v>
      </c>
      <c r="O200" s="115">
        <f t="shared" si="57"/>
        <v>4.3289999999999997</v>
      </c>
      <c r="P200" s="115">
        <f t="shared" si="57"/>
        <v>4.3289999999999997</v>
      </c>
      <c r="Q200" s="115">
        <f t="shared" si="57"/>
        <v>4.3289999999999997</v>
      </c>
      <c r="R200" s="115">
        <f t="shared" si="57"/>
        <v>4.3289999999999997</v>
      </c>
      <c r="S200" s="115">
        <f t="shared" si="57"/>
        <v>4.3289999999999997</v>
      </c>
      <c r="T200" s="115">
        <f t="shared" si="57"/>
        <v>4.3289999999999997</v>
      </c>
      <c r="U200" s="115">
        <f t="shared" si="57"/>
        <v>4.3289999999999997</v>
      </c>
      <c r="V200" s="115">
        <f t="shared" si="57"/>
        <v>4.3289999999999997</v>
      </c>
      <c r="W200" s="115">
        <f t="shared" si="57"/>
        <v>4.3289999999999997</v>
      </c>
    </row>
    <row r="201" spans="2:23" x14ac:dyDescent="0.2">
      <c r="B201" s="116" t="s">
        <v>516</v>
      </c>
      <c r="C201"/>
      <c r="D201" s="89">
        <v>3.2059999999999995</v>
      </c>
      <c r="E201" s="89">
        <v>3.2029999999999994</v>
      </c>
      <c r="F201" s="89">
        <v>3.2189999999999994</v>
      </c>
      <c r="G201" s="89">
        <v>3.2359999999999998</v>
      </c>
      <c r="H201" s="89">
        <v>3.2529999999999997</v>
      </c>
      <c r="I201" s="89">
        <v>3.2729999999999997</v>
      </c>
      <c r="J201" s="89">
        <v>3.33</v>
      </c>
      <c r="K201" s="89">
        <v>3.3849999999999998</v>
      </c>
      <c r="L201" s="89">
        <v>3.4039999999999999</v>
      </c>
      <c r="M201" s="115">
        <f t="shared" ref="M201:M264" si="58">L201</f>
        <v>3.4039999999999999</v>
      </c>
      <c r="N201" s="115">
        <f t="shared" si="57"/>
        <v>3.4039999999999999</v>
      </c>
      <c r="O201" s="115">
        <f t="shared" si="57"/>
        <v>3.4039999999999999</v>
      </c>
      <c r="P201" s="115">
        <f t="shared" si="57"/>
        <v>3.4039999999999999</v>
      </c>
      <c r="Q201" s="115">
        <f t="shared" si="57"/>
        <v>3.4039999999999999</v>
      </c>
      <c r="R201" s="115">
        <f t="shared" si="57"/>
        <v>3.4039999999999999</v>
      </c>
      <c r="S201" s="115">
        <f t="shared" si="57"/>
        <v>3.4039999999999999</v>
      </c>
      <c r="T201" s="115">
        <f t="shared" si="57"/>
        <v>3.4039999999999999</v>
      </c>
      <c r="U201" s="115">
        <f t="shared" si="57"/>
        <v>3.4039999999999999</v>
      </c>
      <c r="V201" s="115">
        <f t="shared" si="57"/>
        <v>3.4039999999999999</v>
      </c>
      <c r="W201" s="115">
        <f t="shared" si="57"/>
        <v>3.4039999999999999</v>
      </c>
    </row>
    <row r="202" spans="2:23" x14ac:dyDescent="0.2">
      <c r="B202" s="116" t="s">
        <v>517</v>
      </c>
      <c r="C202"/>
      <c r="D202" s="89">
        <v>4.7240000000000002</v>
      </c>
      <c r="E202" s="89">
        <v>4.6959999999999997</v>
      </c>
      <c r="F202" s="89">
        <v>4.7050000000000001</v>
      </c>
      <c r="G202" s="89">
        <v>4.7109999999999994</v>
      </c>
      <c r="H202" s="89">
        <v>4.7</v>
      </c>
      <c r="I202" s="89">
        <v>4.702</v>
      </c>
      <c r="J202" s="89">
        <v>4.7349999999999994</v>
      </c>
      <c r="K202" s="89">
        <v>4.8010000000000002</v>
      </c>
      <c r="L202" s="89">
        <v>4.8170000000000002</v>
      </c>
      <c r="M202" s="115">
        <f t="shared" si="58"/>
        <v>4.8170000000000002</v>
      </c>
      <c r="N202" s="115">
        <f t="shared" ref="N202:W202" si="59">M202</f>
        <v>4.8170000000000002</v>
      </c>
      <c r="O202" s="115">
        <f t="shared" si="59"/>
        <v>4.8170000000000002</v>
      </c>
      <c r="P202" s="115">
        <f t="shared" si="59"/>
        <v>4.8170000000000002</v>
      </c>
      <c r="Q202" s="115">
        <f t="shared" si="59"/>
        <v>4.8170000000000002</v>
      </c>
      <c r="R202" s="115">
        <f t="shared" si="59"/>
        <v>4.8170000000000002</v>
      </c>
      <c r="S202" s="115">
        <f t="shared" si="59"/>
        <v>4.8170000000000002</v>
      </c>
      <c r="T202" s="115">
        <f t="shared" si="59"/>
        <v>4.8170000000000002</v>
      </c>
      <c r="U202" s="115">
        <f t="shared" si="59"/>
        <v>4.8170000000000002</v>
      </c>
      <c r="V202" s="115">
        <f t="shared" si="59"/>
        <v>4.8170000000000002</v>
      </c>
      <c r="W202" s="115">
        <f t="shared" si="59"/>
        <v>4.8170000000000002</v>
      </c>
    </row>
    <row r="203" spans="2:23" x14ac:dyDescent="0.2">
      <c r="B203" s="116" t="s">
        <v>233</v>
      </c>
      <c r="C203"/>
      <c r="D203" s="89">
        <v>7.617</v>
      </c>
      <c r="E203" s="89">
        <v>7.5830000000000002</v>
      </c>
      <c r="F203" s="89">
        <v>7.5789999999999988</v>
      </c>
      <c r="G203" s="89">
        <v>7.5789999999999988</v>
      </c>
      <c r="H203" s="89">
        <v>7.5489999999999995</v>
      </c>
      <c r="I203" s="89">
        <v>7.5249999999999995</v>
      </c>
      <c r="J203" s="89">
        <v>7.548</v>
      </c>
      <c r="K203" s="89">
        <v>7.5679999999999996</v>
      </c>
      <c r="L203" s="89">
        <v>7.5579999999999998</v>
      </c>
      <c r="M203" s="115">
        <f t="shared" si="58"/>
        <v>7.5579999999999998</v>
      </c>
      <c r="N203" s="115">
        <f t="shared" ref="N203:W203" si="60">M203</f>
        <v>7.5579999999999998</v>
      </c>
      <c r="O203" s="115">
        <f t="shared" si="60"/>
        <v>7.5579999999999998</v>
      </c>
      <c r="P203" s="115">
        <f t="shared" si="60"/>
        <v>7.5579999999999998</v>
      </c>
      <c r="Q203" s="115">
        <f t="shared" si="60"/>
        <v>7.5579999999999998</v>
      </c>
      <c r="R203" s="115">
        <f t="shared" si="60"/>
        <v>7.5579999999999998</v>
      </c>
      <c r="S203" s="115">
        <f t="shared" si="60"/>
        <v>7.5579999999999998</v>
      </c>
      <c r="T203" s="115">
        <f t="shared" si="60"/>
        <v>7.5579999999999998</v>
      </c>
      <c r="U203" s="115">
        <f t="shared" si="60"/>
        <v>7.5579999999999998</v>
      </c>
      <c r="V203" s="115">
        <f t="shared" si="60"/>
        <v>7.5579999999999998</v>
      </c>
      <c r="W203" s="115">
        <f t="shared" si="60"/>
        <v>7.5579999999999998</v>
      </c>
    </row>
    <row r="204" spans="2:23" x14ac:dyDescent="0.2">
      <c r="B204" s="116" t="s">
        <v>234</v>
      </c>
      <c r="C204"/>
      <c r="D204" s="89">
        <v>5.7039999999999997</v>
      </c>
      <c r="E204" s="89">
        <v>5.694</v>
      </c>
      <c r="F204" s="89">
        <v>5.7210000000000001</v>
      </c>
      <c r="G204" s="89">
        <v>5.7290000000000001</v>
      </c>
      <c r="H204" s="89">
        <v>5.7329999999999997</v>
      </c>
      <c r="I204" s="89">
        <v>5.7459999999999996</v>
      </c>
      <c r="J204" s="89">
        <v>5.7889999999999997</v>
      </c>
      <c r="K204" s="89">
        <v>5.8650000000000002</v>
      </c>
      <c r="L204" s="89">
        <v>5.8529999999999998</v>
      </c>
      <c r="M204" s="115">
        <f t="shared" si="58"/>
        <v>5.8529999999999998</v>
      </c>
      <c r="N204" s="115">
        <f t="shared" ref="N204:W204" si="61">M204</f>
        <v>5.8529999999999998</v>
      </c>
      <c r="O204" s="115">
        <f t="shared" si="61"/>
        <v>5.8529999999999998</v>
      </c>
      <c r="P204" s="115">
        <f t="shared" si="61"/>
        <v>5.8529999999999998</v>
      </c>
      <c r="Q204" s="115">
        <f t="shared" si="61"/>
        <v>5.8529999999999998</v>
      </c>
      <c r="R204" s="115">
        <f t="shared" si="61"/>
        <v>5.8529999999999998</v>
      </c>
      <c r="S204" s="115">
        <f t="shared" si="61"/>
        <v>5.8529999999999998</v>
      </c>
      <c r="T204" s="115">
        <f t="shared" si="61"/>
        <v>5.8529999999999998</v>
      </c>
      <c r="U204" s="115">
        <f t="shared" si="61"/>
        <v>5.8529999999999998</v>
      </c>
      <c r="V204" s="115">
        <f t="shared" si="61"/>
        <v>5.8529999999999998</v>
      </c>
      <c r="W204" s="115">
        <f t="shared" si="61"/>
        <v>5.8529999999999998</v>
      </c>
    </row>
    <row r="205" spans="2:23" x14ac:dyDescent="0.2">
      <c r="B205" s="116" t="s">
        <v>235</v>
      </c>
      <c r="C205"/>
      <c r="D205" s="89">
        <v>6.4329999999999998</v>
      </c>
      <c r="E205" s="89">
        <v>6.5299999999999994</v>
      </c>
      <c r="F205" s="89">
        <v>6.6689999999999996</v>
      </c>
      <c r="G205" s="89">
        <v>6.7569999999999997</v>
      </c>
      <c r="H205" s="89">
        <v>6.8009999999999993</v>
      </c>
      <c r="I205" s="89">
        <v>6.8919999999999995</v>
      </c>
      <c r="J205" s="89">
        <v>7.0349999999999993</v>
      </c>
      <c r="K205" s="89">
        <v>7.1749999999999989</v>
      </c>
      <c r="L205" s="89">
        <v>7.202</v>
      </c>
      <c r="M205" s="115">
        <f t="shared" si="58"/>
        <v>7.202</v>
      </c>
      <c r="N205" s="115">
        <f t="shared" ref="N205:W205" si="62">M205</f>
        <v>7.202</v>
      </c>
      <c r="O205" s="115">
        <f t="shared" si="62"/>
        <v>7.202</v>
      </c>
      <c r="P205" s="115">
        <f t="shared" si="62"/>
        <v>7.202</v>
      </c>
      <c r="Q205" s="115">
        <f t="shared" si="62"/>
        <v>7.202</v>
      </c>
      <c r="R205" s="115">
        <f t="shared" si="62"/>
        <v>7.202</v>
      </c>
      <c r="S205" s="115">
        <f t="shared" si="62"/>
        <v>7.202</v>
      </c>
      <c r="T205" s="115">
        <f t="shared" si="62"/>
        <v>7.202</v>
      </c>
      <c r="U205" s="115">
        <f t="shared" si="62"/>
        <v>7.202</v>
      </c>
      <c r="V205" s="115">
        <f t="shared" si="62"/>
        <v>7.202</v>
      </c>
      <c r="W205" s="115">
        <f t="shared" si="62"/>
        <v>7.202</v>
      </c>
    </row>
    <row r="206" spans="2:23" x14ac:dyDescent="0.2">
      <c r="B206" s="116" t="s">
        <v>236</v>
      </c>
      <c r="C206"/>
      <c r="D206" s="89">
        <v>8.8190000000000008</v>
      </c>
      <c r="E206" s="89">
        <v>9.3460000000000001</v>
      </c>
      <c r="F206" s="89">
        <v>9.407</v>
      </c>
      <c r="G206" s="89">
        <v>9.423</v>
      </c>
      <c r="H206" s="89">
        <v>9.4099999999999984</v>
      </c>
      <c r="I206" s="89">
        <v>9.4349999999999987</v>
      </c>
      <c r="J206" s="89">
        <v>9.516</v>
      </c>
      <c r="K206" s="89">
        <v>9.5890000000000004</v>
      </c>
      <c r="L206" s="89">
        <v>9.5549999999999997</v>
      </c>
      <c r="M206" s="115">
        <f t="shared" si="58"/>
        <v>9.5549999999999997</v>
      </c>
      <c r="N206" s="115">
        <f t="shared" ref="N206:W206" si="63">M206</f>
        <v>9.5549999999999997</v>
      </c>
      <c r="O206" s="115">
        <f t="shared" si="63"/>
        <v>9.5549999999999997</v>
      </c>
      <c r="P206" s="115">
        <f t="shared" si="63"/>
        <v>9.5549999999999997</v>
      </c>
      <c r="Q206" s="115">
        <f t="shared" si="63"/>
        <v>9.5549999999999997</v>
      </c>
      <c r="R206" s="115">
        <f t="shared" si="63"/>
        <v>9.5549999999999997</v>
      </c>
      <c r="S206" s="115">
        <f t="shared" si="63"/>
        <v>9.5549999999999997</v>
      </c>
      <c r="T206" s="115">
        <f t="shared" si="63"/>
        <v>9.5549999999999997</v>
      </c>
      <c r="U206" s="115">
        <f t="shared" si="63"/>
        <v>9.5549999999999997</v>
      </c>
      <c r="V206" s="115">
        <f t="shared" si="63"/>
        <v>9.5549999999999997</v>
      </c>
      <c r="W206" s="115">
        <f t="shared" si="63"/>
        <v>9.5549999999999997</v>
      </c>
    </row>
    <row r="207" spans="2:23" x14ac:dyDescent="0.2">
      <c r="B207" s="116" t="s">
        <v>237</v>
      </c>
      <c r="C207"/>
      <c r="D207" s="89">
        <v>10.697999999999999</v>
      </c>
      <c r="E207" s="89">
        <v>10.711999999999998</v>
      </c>
      <c r="F207" s="89">
        <v>10.745999999999999</v>
      </c>
      <c r="G207" s="89">
        <v>10.751999999999999</v>
      </c>
      <c r="H207" s="89">
        <v>10.731999999999999</v>
      </c>
      <c r="I207" s="89">
        <v>10.729999999999999</v>
      </c>
      <c r="J207" s="89">
        <v>10.776999999999999</v>
      </c>
      <c r="K207" s="89">
        <v>10.824</v>
      </c>
      <c r="L207" s="89">
        <v>10.829999999999998</v>
      </c>
      <c r="M207" s="115">
        <f t="shared" si="58"/>
        <v>10.829999999999998</v>
      </c>
      <c r="N207" s="115">
        <f t="shared" ref="N207:W207" si="64">M207</f>
        <v>10.829999999999998</v>
      </c>
      <c r="O207" s="115">
        <f t="shared" si="64"/>
        <v>10.829999999999998</v>
      </c>
      <c r="P207" s="115">
        <f t="shared" si="64"/>
        <v>10.829999999999998</v>
      </c>
      <c r="Q207" s="115">
        <f t="shared" si="64"/>
        <v>10.829999999999998</v>
      </c>
      <c r="R207" s="115">
        <f t="shared" si="64"/>
        <v>10.829999999999998</v>
      </c>
      <c r="S207" s="115">
        <f t="shared" si="64"/>
        <v>10.829999999999998</v>
      </c>
      <c r="T207" s="115">
        <f t="shared" si="64"/>
        <v>10.829999999999998</v>
      </c>
      <c r="U207" s="115">
        <f t="shared" si="64"/>
        <v>10.829999999999998</v>
      </c>
      <c r="V207" s="115">
        <f t="shared" si="64"/>
        <v>10.829999999999998</v>
      </c>
      <c r="W207" s="115">
        <f t="shared" si="64"/>
        <v>10.829999999999998</v>
      </c>
    </row>
    <row r="208" spans="2:23" x14ac:dyDescent="0.2">
      <c r="B208" s="116" t="s">
        <v>518</v>
      </c>
      <c r="C208"/>
      <c r="D208" s="89">
        <v>0</v>
      </c>
      <c r="E208" s="89">
        <v>0</v>
      </c>
      <c r="F208" s="89">
        <v>0</v>
      </c>
      <c r="G208" s="89">
        <v>0</v>
      </c>
      <c r="H208" s="89">
        <v>0</v>
      </c>
      <c r="I208" s="89">
        <v>0</v>
      </c>
      <c r="J208" s="89">
        <v>0</v>
      </c>
      <c r="K208" s="89">
        <v>0</v>
      </c>
      <c r="L208" s="89">
        <v>0</v>
      </c>
      <c r="M208" s="115">
        <f t="shared" si="58"/>
        <v>0</v>
      </c>
      <c r="N208" s="115">
        <f t="shared" ref="N208:W208" si="65">M208</f>
        <v>0</v>
      </c>
      <c r="O208" s="115">
        <f t="shared" si="65"/>
        <v>0</v>
      </c>
      <c r="P208" s="115">
        <f t="shared" si="65"/>
        <v>0</v>
      </c>
      <c r="Q208" s="115">
        <f t="shared" si="65"/>
        <v>0</v>
      </c>
      <c r="R208" s="115">
        <f t="shared" si="65"/>
        <v>0</v>
      </c>
      <c r="S208" s="115">
        <f t="shared" si="65"/>
        <v>0</v>
      </c>
      <c r="T208" s="115">
        <f t="shared" si="65"/>
        <v>0</v>
      </c>
      <c r="U208" s="115">
        <f t="shared" si="65"/>
        <v>0</v>
      </c>
      <c r="V208" s="115">
        <f t="shared" si="65"/>
        <v>0</v>
      </c>
      <c r="W208" s="115">
        <f t="shared" si="65"/>
        <v>0</v>
      </c>
    </row>
    <row r="209" spans="2:23" x14ac:dyDescent="0.2">
      <c r="B209" s="116" t="s">
        <v>238</v>
      </c>
      <c r="C209"/>
      <c r="D209" s="89">
        <v>6.9799999999999995</v>
      </c>
      <c r="E209" s="89">
        <v>7.0709999999999997</v>
      </c>
      <c r="F209" s="89">
        <v>7.2210000000000001</v>
      </c>
      <c r="G209" s="89">
        <v>7.3159999999999998</v>
      </c>
      <c r="H209" s="89">
        <v>7.3789999999999996</v>
      </c>
      <c r="I209" s="89">
        <v>7.5049999999999999</v>
      </c>
      <c r="J209" s="89">
        <v>7.585</v>
      </c>
      <c r="K209" s="89">
        <v>7.7240000000000002</v>
      </c>
      <c r="L209" s="89">
        <v>7.7480000000000002</v>
      </c>
      <c r="M209" s="115">
        <f t="shared" si="58"/>
        <v>7.7480000000000002</v>
      </c>
      <c r="N209" s="115">
        <f t="shared" ref="N209:W209" si="66">M209</f>
        <v>7.7480000000000002</v>
      </c>
      <c r="O209" s="115">
        <f t="shared" si="66"/>
        <v>7.7480000000000002</v>
      </c>
      <c r="P209" s="115">
        <f t="shared" si="66"/>
        <v>7.7480000000000002</v>
      </c>
      <c r="Q209" s="115">
        <f t="shared" si="66"/>
        <v>7.7480000000000002</v>
      </c>
      <c r="R209" s="115">
        <f t="shared" si="66"/>
        <v>7.7480000000000002</v>
      </c>
      <c r="S209" s="115">
        <f t="shared" si="66"/>
        <v>7.7480000000000002</v>
      </c>
      <c r="T209" s="115">
        <f t="shared" si="66"/>
        <v>7.7480000000000002</v>
      </c>
      <c r="U209" s="115">
        <f t="shared" si="66"/>
        <v>7.7480000000000002</v>
      </c>
      <c r="V209" s="115">
        <f t="shared" si="66"/>
        <v>7.7480000000000002</v>
      </c>
      <c r="W209" s="115">
        <f t="shared" si="66"/>
        <v>7.7480000000000002</v>
      </c>
    </row>
    <row r="210" spans="2:23" x14ac:dyDescent="0.2">
      <c r="B210" s="116" t="s">
        <v>239</v>
      </c>
      <c r="C210"/>
      <c r="D210" s="89">
        <v>6.26</v>
      </c>
      <c r="E210" s="89">
        <v>6.2970000000000006</v>
      </c>
      <c r="F210" s="89">
        <v>6.363999999999999</v>
      </c>
      <c r="G210" s="89">
        <v>6.4180000000000001</v>
      </c>
      <c r="H210" s="89">
        <v>6.4359999999999991</v>
      </c>
      <c r="I210" s="89">
        <v>6.4399999999999995</v>
      </c>
      <c r="J210" s="89">
        <v>6.4809999999999999</v>
      </c>
      <c r="K210" s="89">
        <v>6.5469999999999997</v>
      </c>
      <c r="L210" s="89">
        <v>6.5649999999999995</v>
      </c>
      <c r="M210" s="115">
        <f t="shared" si="58"/>
        <v>6.5649999999999995</v>
      </c>
      <c r="N210" s="115">
        <f t="shared" ref="N210:W210" si="67">M210</f>
        <v>6.5649999999999995</v>
      </c>
      <c r="O210" s="115">
        <f t="shared" si="67"/>
        <v>6.5649999999999995</v>
      </c>
      <c r="P210" s="115">
        <f t="shared" si="67"/>
        <v>6.5649999999999995</v>
      </c>
      <c r="Q210" s="115">
        <f t="shared" si="67"/>
        <v>6.5649999999999995</v>
      </c>
      <c r="R210" s="115">
        <f t="shared" si="67"/>
        <v>6.5649999999999995</v>
      </c>
      <c r="S210" s="115">
        <f t="shared" si="67"/>
        <v>6.5649999999999995</v>
      </c>
      <c r="T210" s="115">
        <f t="shared" si="67"/>
        <v>6.5649999999999995</v>
      </c>
      <c r="U210" s="115">
        <f t="shared" si="67"/>
        <v>6.5649999999999995</v>
      </c>
      <c r="V210" s="115">
        <f t="shared" si="67"/>
        <v>6.5649999999999995</v>
      </c>
      <c r="W210" s="115">
        <f t="shared" si="67"/>
        <v>6.5649999999999995</v>
      </c>
    </row>
    <row r="211" spans="2:23" x14ac:dyDescent="0.2">
      <c r="B211" s="116" t="s">
        <v>240</v>
      </c>
      <c r="C211"/>
      <c r="D211" s="89">
        <v>11.627999999999998</v>
      </c>
      <c r="E211" s="89">
        <v>11.780999999999999</v>
      </c>
      <c r="F211" s="89">
        <v>12.000999999999998</v>
      </c>
      <c r="G211" s="89">
        <v>12.135999999999999</v>
      </c>
      <c r="H211" s="89">
        <v>12.23</v>
      </c>
      <c r="I211" s="89">
        <v>12.36</v>
      </c>
      <c r="J211" s="89">
        <v>12.577999999999999</v>
      </c>
      <c r="K211" s="89">
        <v>12.798999999999999</v>
      </c>
      <c r="L211" s="89">
        <v>12.891999999999999</v>
      </c>
      <c r="M211" s="115">
        <f t="shared" si="58"/>
        <v>12.891999999999999</v>
      </c>
      <c r="N211" s="115">
        <f t="shared" ref="N211:W211" si="68">M211</f>
        <v>12.891999999999999</v>
      </c>
      <c r="O211" s="115">
        <f t="shared" si="68"/>
        <v>12.891999999999999</v>
      </c>
      <c r="P211" s="115">
        <f t="shared" si="68"/>
        <v>12.891999999999999</v>
      </c>
      <c r="Q211" s="115">
        <f t="shared" si="68"/>
        <v>12.891999999999999</v>
      </c>
      <c r="R211" s="115">
        <f t="shared" si="68"/>
        <v>12.891999999999999</v>
      </c>
      <c r="S211" s="115">
        <f t="shared" si="68"/>
        <v>12.891999999999999</v>
      </c>
      <c r="T211" s="115">
        <f t="shared" si="68"/>
        <v>12.891999999999999</v>
      </c>
      <c r="U211" s="115">
        <f t="shared" si="68"/>
        <v>12.891999999999999</v>
      </c>
      <c r="V211" s="115">
        <f t="shared" si="68"/>
        <v>12.891999999999999</v>
      </c>
      <c r="W211" s="115">
        <f t="shared" si="68"/>
        <v>12.891999999999999</v>
      </c>
    </row>
    <row r="212" spans="2:23" x14ac:dyDescent="0.2">
      <c r="B212" s="116" t="s">
        <v>241</v>
      </c>
      <c r="C212"/>
      <c r="D212" s="89">
        <v>7.4960000000000004</v>
      </c>
      <c r="E212" s="89">
        <v>7.5030000000000001</v>
      </c>
      <c r="F212" s="89">
        <v>7.5519999999999996</v>
      </c>
      <c r="G212" s="89">
        <v>7.601</v>
      </c>
      <c r="H212" s="89">
        <v>7.5910000000000002</v>
      </c>
      <c r="I212" s="89">
        <v>7.5709999999999997</v>
      </c>
      <c r="J212" s="89">
        <v>7.6400000000000006</v>
      </c>
      <c r="K212" s="89">
        <v>7.75</v>
      </c>
      <c r="L212" s="89">
        <v>7.7619999999999996</v>
      </c>
      <c r="M212" s="115">
        <f t="shared" si="58"/>
        <v>7.7619999999999996</v>
      </c>
      <c r="N212" s="115">
        <f t="shared" ref="N212:W212" si="69">M212</f>
        <v>7.7619999999999996</v>
      </c>
      <c r="O212" s="115">
        <f t="shared" si="69"/>
        <v>7.7619999999999996</v>
      </c>
      <c r="P212" s="115">
        <f t="shared" si="69"/>
        <v>7.7619999999999996</v>
      </c>
      <c r="Q212" s="115">
        <f t="shared" si="69"/>
        <v>7.7619999999999996</v>
      </c>
      <c r="R212" s="115">
        <f t="shared" si="69"/>
        <v>7.7619999999999996</v>
      </c>
      <c r="S212" s="115">
        <f t="shared" si="69"/>
        <v>7.7619999999999996</v>
      </c>
      <c r="T212" s="115">
        <f t="shared" si="69"/>
        <v>7.7619999999999996</v>
      </c>
      <c r="U212" s="115">
        <f t="shared" si="69"/>
        <v>7.7619999999999996</v>
      </c>
      <c r="V212" s="115">
        <f t="shared" si="69"/>
        <v>7.7619999999999996</v>
      </c>
      <c r="W212" s="115">
        <f t="shared" si="69"/>
        <v>7.7619999999999996</v>
      </c>
    </row>
    <row r="213" spans="2:23" x14ac:dyDescent="0.2">
      <c r="B213" s="116" t="s">
        <v>242</v>
      </c>
      <c r="C213"/>
      <c r="D213" s="89">
        <v>8.4149999999999991</v>
      </c>
      <c r="E213" s="89">
        <v>8.5280000000000005</v>
      </c>
      <c r="F213" s="89">
        <v>8.6920000000000002</v>
      </c>
      <c r="G213" s="89">
        <v>8.8279999999999994</v>
      </c>
      <c r="H213" s="89">
        <v>8.8979999999999997</v>
      </c>
      <c r="I213" s="89">
        <v>8.9779999999999998</v>
      </c>
      <c r="J213" s="89">
        <v>9.1579999999999977</v>
      </c>
      <c r="K213" s="89">
        <v>9.3699999999999992</v>
      </c>
      <c r="L213" s="89">
        <v>9.4489999999999998</v>
      </c>
      <c r="M213" s="115">
        <f t="shared" si="58"/>
        <v>9.4489999999999998</v>
      </c>
      <c r="N213" s="115">
        <f t="shared" ref="N213:W213" si="70">M213</f>
        <v>9.4489999999999998</v>
      </c>
      <c r="O213" s="115">
        <f t="shared" si="70"/>
        <v>9.4489999999999998</v>
      </c>
      <c r="P213" s="115">
        <f t="shared" si="70"/>
        <v>9.4489999999999998</v>
      </c>
      <c r="Q213" s="115">
        <f t="shared" si="70"/>
        <v>9.4489999999999998</v>
      </c>
      <c r="R213" s="115">
        <f t="shared" si="70"/>
        <v>9.4489999999999998</v>
      </c>
      <c r="S213" s="115">
        <f t="shared" si="70"/>
        <v>9.4489999999999998</v>
      </c>
      <c r="T213" s="115">
        <f t="shared" si="70"/>
        <v>9.4489999999999998</v>
      </c>
      <c r="U213" s="115">
        <f t="shared" si="70"/>
        <v>9.4489999999999998</v>
      </c>
      <c r="V213" s="115">
        <f t="shared" si="70"/>
        <v>9.4489999999999998</v>
      </c>
      <c r="W213" s="115">
        <f t="shared" si="70"/>
        <v>9.4489999999999998</v>
      </c>
    </row>
    <row r="214" spans="2:23" x14ac:dyDescent="0.2">
      <c r="B214" s="116" t="s">
        <v>243</v>
      </c>
      <c r="C214"/>
      <c r="D214" s="89">
        <v>6.895999999999999</v>
      </c>
      <c r="E214" s="89">
        <v>6.9029999999999996</v>
      </c>
      <c r="F214" s="89">
        <v>6.9359999999999999</v>
      </c>
      <c r="G214" s="89">
        <v>6.9529999999999994</v>
      </c>
      <c r="H214" s="89">
        <v>6.9260000000000002</v>
      </c>
      <c r="I214" s="89">
        <v>6.9059999999999997</v>
      </c>
      <c r="J214" s="89">
        <v>6.9359999999999999</v>
      </c>
      <c r="K214" s="89">
        <v>6.9859999999999998</v>
      </c>
      <c r="L214" s="89">
        <v>6.9759999999999991</v>
      </c>
      <c r="M214" s="115">
        <f t="shared" si="58"/>
        <v>6.9759999999999991</v>
      </c>
      <c r="N214" s="115">
        <f t="shared" ref="N214:W214" si="71">M214</f>
        <v>6.9759999999999991</v>
      </c>
      <c r="O214" s="115">
        <f t="shared" si="71"/>
        <v>6.9759999999999991</v>
      </c>
      <c r="P214" s="115">
        <f t="shared" si="71"/>
        <v>6.9759999999999991</v>
      </c>
      <c r="Q214" s="115">
        <f t="shared" si="71"/>
        <v>6.9759999999999991</v>
      </c>
      <c r="R214" s="115">
        <f t="shared" si="71"/>
        <v>6.9759999999999991</v>
      </c>
      <c r="S214" s="115">
        <f t="shared" si="71"/>
        <v>6.9759999999999991</v>
      </c>
      <c r="T214" s="115">
        <f t="shared" si="71"/>
        <v>6.9759999999999991</v>
      </c>
      <c r="U214" s="115">
        <f t="shared" si="71"/>
        <v>6.9759999999999991</v>
      </c>
      <c r="V214" s="115">
        <f t="shared" si="71"/>
        <v>6.9759999999999991</v>
      </c>
      <c r="W214" s="115">
        <f t="shared" si="71"/>
        <v>6.9759999999999991</v>
      </c>
    </row>
    <row r="215" spans="2:23" x14ac:dyDescent="0.2">
      <c r="B215" s="116" t="s">
        <v>244</v>
      </c>
      <c r="C215"/>
      <c r="D215" s="89">
        <v>10.611999999999998</v>
      </c>
      <c r="E215" s="89">
        <v>10.539</v>
      </c>
      <c r="F215" s="89">
        <v>10.488999999999999</v>
      </c>
      <c r="G215" s="89">
        <v>10.428999999999998</v>
      </c>
      <c r="H215" s="89">
        <v>10.344999999999999</v>
      </c>
      <c r="I215" s="89">
        <v>10.272</v>
      </c>
      <c r="J215" s="89">
        <v>10.228999999999999</v>
      </c>
      <c r="K215" s="89">
        <v>10.196</v>
      </c>
      <c r="L215" s="89">
        <v>10.145999999999999</v>
      </c>
      <c r="M215" s="115">
        <f t="shared" si="58"/>
        <v>10.145999999999999</v>
      </c>
      <c r="N215" s="115">
        <f t="shared" ref="N215:V215" si="72">M215</f>
        <v>10.145999999999999</v>
      </c>
      <c r="O215" s="115">
        <f t="shared" si="72"/>
        <v>10.145999999999999</v>
      </c>
      <c r="P215" s="115">
        <f t="shared" si="72"/>
        <v>10.145999999999999</v>
      </c>
      <c r="Q215" s="115">
        <f t="shared" si="72"/>
        <v>10.145999999999999</v>
      </c>
      <c r="R215" s="115">
        <f t="shared" si="72"/>
        <v>10.145999999999999</v>
      </c>
      <c r="S215" s="115">
        <f t="shared" si="72"/>
        <v>10.145999999999999</v>
      </c>
      <c r="T215" s="115">
        <f t="shared" si="72"/>
        <v>10.145999999999999</v>
      </c>
      <c r="U215" s="115">
        <f t="shared" si="72"/>
        <v>10.145999999999999</v>
      </c>
      <c r="V215" s="115">
        <f t="shared" si="72"/>
        <v>10.145999999999999</v>
      </c>
      <c r="W215" s="115">
        <f t="shared" ref="N215:W230" si="73">V215</f>
        <v>10.145999999999999</v>
      </c>
    </row>
    <row r="216" spans="2:23" x14ac:dyDescent="0.2">
      <c r="B216" s="116" t="s">
        <v>245</v>
      </c>
      <c r="C216"/>
      <c r="D216" s="89">
        <v>4.2509999999999994</v>
      </c>
      <c r="E216" s="89">
        <v>4.3149999999999995</v>
      </c>
      <c r="F216" s="89">
        <v>4.399</v>
      </c>
      <c r="G216" s="89">
        <v>4.468</v>
      </c>
      <c r="H216" s="89">
        <v>4.508</v>
      </c>
      <c r="I216" s="89">
        <v>4.5590000000000002</v>
      </c>
      <c r="J216" s="89">
        <v>4.6559999999999997</v>
      </c>
      <c r="K216" s="89">
        <v>4.7439999999999998</v>
      </c>
      <c r="L216" s="89">
        <v>4.7959999999999994</v>
      </c>
      <c r="M216" s="115">
        <f t="shared" si="58"/>
        <v>4.7959999999999994</v>
      </c>
      <c r="N216" s="115">
        <f t="shared" si="73"/>
        <v>4.7959999999999994</v>
      </c>
      <c r="O216" s="115">
        <f t="shared" si="73"/>
        <v>4.7959999999999994</v>
      </c>
      <c r="P216" s="115">
        <f t="shared" si="73"/>
        <v>4.7959999999999994</v>
      </c>
      <c r="Q216" s="115">
        <f t="shared" si="73"/>
        <v>4.7959999999999994</v>
      </c>
      <c r="R216" s="115">
        <f t="shared" si="73"/>
        <v>4.7959999999999994</v>
      </c>
      <c r="S216" s="115">
        <f t="shared" si="73"/>
        <v>4.7959999999999994</v>
      </c>
      <c r="T216" s="115">
        <f t="shared" si="73"/>
        <v>4.7959999999999994</v>
      </c>
      <c r="U216" s="115">
        <f t="shared" si="73"/>
        <v>4.7959999999999994</v>
      </c>
      <c r="V216" s="115">
        <f t="shared" si="73"/>
        <v>4.7959999999999994</v>
      </c>
      <c r="W216" s="115">
        <f t="shared" si="73"/>
        <v>4.7959999999999994</v>
      </c>
    </row>
    <row r="217" spans="2:23" x14ac:dyDescent="0.2">
      <c r="B217" s="116" t="s">
        <v>246</v>
      </c>
      <c r="C217"/>
      <c r="D217" s="89">
        <v>3.6229999999999998</v>
      </c>
      <c r="E217" s="89">
        <v>3.6469999999999998</v>
      </c>
      <c r="F217" s="89">
        <v>3.6740000000000004</v>
      </c>
      <c r="G217" s="89">
        <v>3.6970000000000001</v>
      </c>
      <c r="H217" s="89">
        <v>3.7069999999999999</v>
      </c>
      <c r="I217" s="89">
        <v>3.734</v>
      </c>
      <c r="J217" s="89">
        <v>3.774</v>
      </c>
      <c r="K217" s="89">
        <v>3.8140000000000001</v>
      </c>
      <c r="L217" s="89">
        <v>3.827</v>
      </c>
      <c r="M217" s="115">
        <f t="shared" si="58"/>
        <v>3.827</v>
      </c>
      <c r="N217" s="115">
        <f t="shared" si="73"/>
        <v>3.827</v>
      </c>
      <c r="O217" s="115">
        <f t="shared" si="73"/>
        <v>3.827</v>
      </c>
      <c r="P217" s="115">
        <f t="shared" si="73"/>
        <v>3.827</v>
      </c>
      <c r="Q217" s="115">
        <f t="shared" si="73"/>
        <v>3.827</v>
      </c>
      <c r="R217" s="115">
        <f t="shared" si="73"/>
        <v>3.827</v>
      </c>
      <c r="S217" s="115">
        <f t="shared" si="73"/>
        <v>3.827</v>
      </c>
      <c r="T217" s="115">
        <f t="shared" si="73"/>
        <v>3.827</v>
      </c>
      <c r="U217" s="115">
        <f t="shared" si="73"/>
        <v>3.827</v>
      </c>
      <c r="V217" s="115">
        <f t="shared" si="73"/>
        <v>3.827</v>
      </c>
      <c r="W217" s="115">
        <f t="shared" si="73"/>
        <v>3.827</v>
      </c>
    </row>
    <row r="218" spans="2:23" x14ac:dyDescent="0.2">
      <c r="B218" s="116" t="s">
        <v>247</v>
      </c>
      <c r="C218"/>
      <c r="D218" s="89">
        <v>6.6009999999999991</v>
      </c>
      <c r="E218" s="89">
        <v>6.6769999999999996</v>
      </c>
      <c r="F218" s="89">
        <v>6.7969999999999988</v>
      </c>
      <c r="G218" s="89">
        <v>6.9</v>
      </c>
      <c r="H218" s="89">
        <v>6.9589999999999996</v>
      </c>
      <c r="I218" s="89">
        <v>7.028999999999999</v>
      </c>
      <c r="J218" s="89">
        <v>7.1559999999999988</v>
      </c>
      <c r="K218" s="89">
        <v>7.2879999999999985</v>
      </c>
      <c r="L218" s="89">
        <v>7.355999999999999</v>
      </c>
      <c r="M218" s="115">
        <f t="shared" si="58"/>
        <v>7.355999999999999</v>
      </c>
      <c r="N218" s="115">
        <f t="shared" si="73"/>
        <v>7.355999999999999</v>
      </c>
      <c r="O218" s="115">
        <f t="shared" si="73"/>
        <v>7.355999999999999</v>
      </c>
      <c r="P218" s="115">
        <f t="shared" si="73"/>
        <v>7.355999999999999</v>
      </c>
      <c r="Q218" s="115">
        <f t="shared" si="73"/>
        <v>7.355999999999999</v>
      </c>
      <c r="R218" s="115">
        <f t="shared" si="73"/>
        <v>7.355999999999999</v>
      </c>
      <c r="S218" s="115">
        <f t="shared" si="73"/>
        <v>7.355999999999999</v>
      </c>
      <c r="T218" s="115">
        <f t="shared" si="73"/>
        <v>7.355999999999999</v>
      </c>
      <c r="U218" s="115">
        <f t="shared" si="73"/>
        <v>7.355999999999999</v>
      </c>
      <c r="V218" s="115">
        <f t="shared" si="73"/>
        <v>7.355999999999999</v>
      </c>
      <c r="W218" s="115">
        <f t="shared" si="73"/>
        <v>7.355999999999999</v>
      </c>
    </row>
    <row r="219" spans="2:23" x14ac:dyDescent="0.2">
      <c r="B219" s="116" t="s">
        <v>248</v>
      </c>
      <c r="C219"/>
      <c r="D219" s="89">
        <v>3.3419999999999996</v>
      </c>
      <c r="E219" s="89">
        <v>3.375</v>
      </c>
      <c r="F219" s="89">
        <v>3.4279999999999999</v>
      </c>
      <c r="G219" s="89">
        <v>3.4779999999999998</v>
      </c>
      <c r="H219" s="89">
        <v>3.4909999999999997</v>
      </c>
      <c r="I219" s="89">
        <v>3.5209999999999999</v>
      </c>
      <c r="J219" s="89">
        <v>3.5779999999999998</v>
      </c>
      <c r="K219" s="89">
        <v>3.6469999999999998</v>
      </c>
      <c r="L219" s="89">
        <v>3.6779999999999999</v>
      </c>
      <c r="M219" s="115">
        <f t="shared" si="58"/>
        <v>3.6779999999999999</v>
      </c>
      <c r="N219" s="115">
        <f t="shared" si="73"/>
        <v>3.6779999999999999</v>
      </c>
      <c r="O219" s="115">
        <f t="shared" si="73"/>
        <v>3.6779999999999999</v>
      </c>
      <c r="P219" s="115">
        <f t="shared" si="73"/>
        <v>3.6779999999999999</v>
      </c>
      <c r="Q219" s="115">
        <f t="shared" si="73"/>
        <v>3.6779999999999999</v>
      </c>
      <c r="R219" s="115">
        <f t="shared" si="73"/>
        <v>3.6779999999999999</v>
      </c>
      <c r="S219" s="115">
        <f t="shared" si="73"/>
        <v>3.6779999999999999</v>
      </c>
      <c r="T219" s="115">
        <f t="shared" si="73"/>
        <v>3.6779999999999999</v>
      </c>
      <c r="U219" s="115">
        <f t="shared" si="73"/>
        <v>3.6779999999999999</v>
      </c>
      <c r="V219" s="115">
        <f t="shared" si="73"/>
        <v>3.6779999999999999</v>
      </c>
      <c r="W219" s="115">
        <f t="shared" si="73"/>
        <v>3.6779999999999999</v>
      </c>
    </row>
    <row r="220" spans="2:23" x14ac:dyDescent="0.2">
      <c r="B220" s="116" t="s">
        <v>249</v>
      </c>
      <c r="C220"/>
      <c r="D220" s="89">
        <v>9.4009999999999998</v>
      </c>
      <c r="E220" s="89">
        <v>9.4339999999999993</v>
      </c>
      <c r="F220" s="89">
        <v>9.4879999999999995</v>
      </c>
      <c r="G220" s="89">
        <v>9.5269999999999992</v>
      </c>
      <c r="H220" s="89">
        <v>9.5439999999999987</v>
      </c>
      <c r="I220" s="89">
        <v>9.577</v>
      </c>
      <c r="J220" s="89">
        <v>9.6239999999999988</v>
      </c>
      <c r="K220" s="89">
        <v>9.6839999999999993</v>
      </c>
      <c r="L220" s="89">
        <v>9.7199999999999989</v>
      </c>
      <c r="M220" s="115">
        <f t="shared" si="58"/>
        <v>9.7199999999999989</v>
      </c>
      <c r="N220" s="115">
        <f t="shared" si="73"/>
        <v>9.7199999999999989</v>
      </c>
      <c r="O220" s="115">
        <f t="shared" si="73"/>
        <v>9.7199999999999989</v>
      </c>
      <c r="P220" s="115">
        <f t="shared" si="73"/>
        <v>9.7199999999999989</v>
      </c>
      <c r="Q220" s="115">
        <f t="shared" si="73"/>
        <v>9.7199999999999989</v>
      </c>
      <c r="R220" s="115">
        <f t="shared" si="73"/>
        <v>9.7199999999999989</v>
      </c>
      <c r="S220" s="115">
        <f t="shared" si="73"/>
        <v>9.7199999999999989</v>
      </c>
      <c r="T220" s="115">
        <f t="shared" si="73"/>
        <v>9.7199999999999989</v>
      </c>
      <c r="U220" s="115">
        <f t="shared" si="73"/>
        <v>9.7199999999999989</v>
      </c>
      <c r="V220" s="115">
        <f t="shared" si="73"/>
        <v>9.7199999999999989</v>
      </c>
      <c r="W220" s="115">
        <f t="shared" si="73"/>
        <v>9.7199999999999989</v>
      </c>
    </row>
    <row r="221" spans="2:23" x14ac:dyDescent="0.2">
      <c r="B221" s="116" t="s">
        <v>519</v>
      </c>
      <c r="C221"/>
      <c r="D221" s="89">
        <v>5.2850000000000001</v>
      </c>
      <c r="E221" s="89">
        <v>5.3659999999999997</v>
      </c>
      <c r="F221" s="89">
        <v>5.47</v>
      </c>
      <c r="G221" s="89">
        <v>5.5519999999999996</v>
      </c>
      <c r="H221" s="89">
        <v>5.5949999999999998</v>
      </c>
      <c r="I221" s="89">
        <v>5.6629999999999994</v>
      </c>
      <c r="J221" s="89">
        <v>5.7869999999999999</v>
      </c>
      <c r="K221" s="89">
        <v>5.8879999999999999</v>
      </c>
      <c r="L221" s="89">
        <v>5.9569999999999999</v>
      </c>
      <c r="M221" s="115">
        <f t="shared" si="58"/>
        <v>5.9569999999999999</v>
      </c>
      <c r="N221" s="115">
        <f t="shared" si="73"/>
        <v>5.9569999999999999</v>
      </c>
      <c r="O221" s="115">
        <f t="shared" si="73"/>
        <v>5.9569999999999999</v>
      </c>
      <c r="P221" s="115">
        <f t="shared" si="73"/>
        <v>5.9569999999999999</v>
      </c>
      <c r="Q221" s="115">
        <f t="shared" si="73"/>
        <v>5.9569999999999999</v>
      </c>
      <c r="R221" s="115">
        <f t="shared" si="73"/>
        <v>5.9569999999999999</v>
      </c>
      <c r="S221" s="115">
        <f t="shared" si="73"/>
        <v>5.9569999999999999</v>
      </c>
      <c r="T221" s="115">
        <f t="shared" si="73"/>
        <v>5.9569999999999999</v>
      </c>
      <c r="U221" s="115">
        <f t="shared" si="73"/>
        <v>5.9569999999999999</v>
      </c>
      <c r="V221" s="115">
        <f t="shared" si="73"/>
        <v>5.9569999999999999</v>
      </c>
      <c r="W221" s="115">
        <f t="shared" si="73"/>
        <v>5.9569999999999999</v>
      </c>
    </row>
    <row r="222" spans="2:23" x14ac:dyDescent="0.2">
      <c r="B222" s="116" t="s">
        <v>250</v>
      </c>
      <c r="C222"/>
      <c r="D222" s="89">
        <v>5.8490000000000002</v>
      </c>
      <c r="E222" s="89">
        <v>5.9449999999999994</v>
      </c>
      <c r="F222" s="89">
        <v>6.0969999999999995</v>
      </c>
      <c r="G222" s="89">
        <v>6.2060000000000004</v>
      </c>
      <c r="H222" s="89">
        <v>6.2189999999999994</v>
      </c>
      <c r="I222" s="89">
        <v>6.2750000000000004</v>
      </c>
      <c r="J222" s="89">
        <v>6.4439999999999991</v>
      </c>
      <c r="K222" s="89">
        <v>6.6430000000000007</v>
      </c>
      <c r="L222" s="89">
        <v>6.6359999999999992</v>
      </c>
      <c r="M222" s="115">
        <f t="shared" si="58"/>
        <v>6.6359999999999992</v>
      </c>
      <c r="N222" s="115">
        <f t="shared" si="73"/>
        <v>6.6359999999999992</v>
      </c>
      <c r="O222" s="115">
        <f t="shared" si="73"/>
        <v>6.6359999999999992</v>
      </c>
      <c r="P222" s="115">
        <f t="shared" si="73"/>
        <v>6.6359999999999992</v>
      </c>
      <c r="Q222" s="115">
        <f t="shared" si="73"/>
        <v>6.6359999999999992</v>
      </c>
      <c r="R222" s="115">
        <f t="shared" si="73"/>
        <v>6.6359999999999992</v>
      </c>
      <c r="S222" s="115">
        <f t="shared" si="73"/>
        <v>6.6359999999999992</v>
      </c>
      <c r="T222" s="115">
        <f t="shared" si="73"/>
        <v>6.6359999999999992</v>
      </c>
      <c r="U222" s="115">
        <f t="shared" si="73"/>
        <v>6.6359999999999992</v>
      </c>
      <c r="V222" s="115">
        <f t="shared" si="73"/>
        <v>6.6359999999999992</v>
      </c>
      <c r="W222" s="115">
        <f t="shared" si="73"/>
        <v>6.6359999999999992</v>
      </c>
    </row>
    <row r="223" spans="2:23" x14ac:dyDescent="0.2">
      <c r="B223" s="116" t="s">
        <v>251</v>
      </c>
      <c r="C223"/>
      <c r="D223" s="89">
        <v>1.1759999999999999</v>
      </c>
      <c r="E223" s="89">
        <v>1.1859999999999999</v>
      </c>
      <c r="F223" s="89">
        <v>1.196</v>
      </c>
      <c r="G223" s="89">
        <v>1.206</v>
      </c>
      <c r="H223" s="89">
        <v>1.206</v>
      </c>
      <c r="I223" s="89">
        <v>1.206</v>
      </c>
      <c r="J223" s="89">
        <v>1.226</v>
      </c>
      <c r="K223" s="89">
        <v>1.246</v>
      </c>
      <c r="L223" s="89">
        <v>1.236</v>
      </c>
      <c r="M223" s="115">
        <f t="shared" si="58"/>
        <v>1.236</v>
      </c>
      <c r="N223" s="115">
        <f t="shared" si="73"/>
        <v>1.236</v>
      </c>
      <c r="O223" s="115">
        <f t="shared" si="73"/>
        <v>1.236</v>
      </c>
      <c r="P223" s="115">
        <f t="shared" si="73"/>
        <v>1.236</v>
      </c>
      <c r="Q223" s="115">
        <f t="shared" si="73"/>
        <v>1.236</v>
      </c>
      <c r="R223" s="115">
        <f t="shared" si="73"/>
        <v>1.236</v>
      </c>
      <c r="S223" s="115">
        <f t="shared" si="73"/>
        <v>1.236</v>
      </c>
      <c r="T223" s="115">
        <f t="shared" si="73"/>
        <v>1.236</v>
      </c>
      <c r="U223" s="115">
        <f t="shared" si="73"/>
        <v>1.236</v>
      </c>
      <c r="V223" s="115">
        <f t="shared" si="73"/>
        <v>1.236</v>
      </c>
      <c r="W223" s="115">
        <f t="shared" si="73"/>
        <v>1.236</v>
      </c>
    </row>
    <row r="224" spans="2:23" x14ac:dyDescent="0.2">
      <c r="B224" s="116" t="s">
        <v>252</v>
      </c>
      <c r="C224"/>
      <c r="D224" s="89">
        <v>4.2539999999999996</v>
      </c>
      <c r="E224" s="89">
        <v>4.2069999999999999</v>
      </c>
      <c r="F224" s="89">
        <v>4.1669999999999998</v>
      </c>
      <c r="G224" s="89">
        <v>4.1269999999999998</v>
      </c>
      <c r="H224" s="89">
        <v>4.0839999999999996</v>
      </c>
      <c r="I224" s="89">
        <v>4.0410000000000004</v>
      </c>
      <c r="J224" s="89">
        <v>4.0110000000000001</v>
      </c>
      <c r="K224" s="89">
        <v>3.9809999999999999</v>
      </c>
      <c r="L224" s="89">
        <v>3.9509999999999996</v>
      </c>
      <c r="M224" s="115">
        <f t="shared" si="58"/>
        <v>3.9509999999999996</v>
      </c>
      <c r="N224" s="115">
        <f t="shared" si="73"/>
        <v>3.9509999999999996</v>
      </c>
      <c r="O224" s="115">
        <f t="shared" si="73"/>
        <v>3.9509999999999996</v>
      </c>
      <c r="P224" s="115">
        <f t="shared" si="73"/>
        <v>3.9509999999999996</v>
      </c>
      <c r="Q224" s="115">
        <f t="shared" si="73"/>
        <v>3.9509999999999996</v>
      </c>
      <c r="R224" s="115">
        <f t="shared" si="73"/>
        <v>3.9509999999999996</v>
      </c>
      <c r="S224" s="115">
        <f t="shared" si="73"/>
        <v>3.9509999999999996</v>
      </c>
      <c r="T224" s="115">
        <f t="shared" si="73"/>
        <v>3.9509999999999996</v>
      </c>
      <c r="U224" s="115">
        <f t="shared" si="73"/>
        <v>3.9509999999999996</v>
      </c>
      <c r="V224" s="115">
        <f t="shared" si="73"/>
        <v>3.9509999999999996</v>
      </c>
      <c r="W224" s="115">
        <f t="shared" si="73"/>
        <v>3.9509999999999996</v>
      </c>
    </row>
    <row r="225" spans="2:23" x14ac:dyDescent="0.2">
      <c r="B225" s="116" t="s">
        <v>253</v>
      </c>
      <c r="C225"/>
      <c r="D225" s="89">
        <v>6.7810000000000006</v>
      </c>
      <c r="E225" s="89">
        <v>6.7110000000000003</v>
      </c>
      <c r="F225" s="89">
        <v>6.6539999999999999</v>
      </c>
      <c r="G225" s="89">
        <v>6.5869999999999997</v>
      </c>
      <c r="H225" s="89">
        <v>6.51</v>
      </c>
      <c r="I225" s="89">
        <v>6.4429999999999996</v>
      </c>
      <c r="J225" s="89">
        <v>6.3929999999999998</v>
      </c>
      <c r="K225" s="89">
        <v>6.3529999999999998</v>
      </c>
      <c r="L225" s="89">
        <v>6.3089999999999993</v>
      </c>
      <c r="M225" s="115">
        <f t="shared" si="58"/>
        <v>6.3089999999999993</v>
      </c>
      <c r="N225" s="115">
        <f t="shared" si="73"/>
        <v>6.3089999999999993</v>
      </c>
      <c r="O225" s="115">
        <f t="shared" si="73"/>
        <v>6.3089999999999993</v>
      </c>
      <c r="P225" s="115">
        <f t="shared" si="73"/>
        <v>6.3089999999999993</v>
      </c>
      <c r="Q225" s="115">
        <f t="shared" si="73"/>
        <v>6.3089999999999993</v>
      </c>
      <c r="R225" s="115">
        <f t="shared" si="73"/>
        <v>6.3089999999999993</v>
      </c>
      <c r="S225" s="115">
        <f t="shared" si="73"/>
        <v>6.3089999999999993</v>
      </c>
      <c r="T225" s="115">
        <f t="shared" si="73"/>
        <v>6.3089999999999993</v>
      </c>
      <c r="U225" s="115">
        <f t="shared" si="73"/>
        <v>6.3089999999999993</v>
      </c>
      <c r="V225" s="115">
        <f t="shared" si="73"/>
        <v>6.3089999999999993</v>
      </c>
      <c r="W225" s="115">
        <f t="shared" si="73"/>
        <v>6.3089999999999993</v>
      </c>
    </row>
    <row r="226" spans="2:23" x14ac:dyDescent="0.2">
      <c r="B226" s="116" t="s">
        <v>254</v>
      </c>
      <c r="C226"/>
      <c r="D226" s="89">
        <v>4.0110000000000001</v>
      </c>
      <c r="E226" s="89">
        <v>4.0269999999999992</v>
      </c>
      <c r="F226" s="89">
        <v>4.0659999999999998</v>
      </c>
      <c r="G226" s="89">
        <v>4.0960000000000001</v>
      </c>
      <c r="H226" s="89">
        <v>4.1099999999999994</v>
      </c>
      <c r="I226" s="89">
        <v>4.1129999999999995</v>
      </c>
      <c r="J226" s="89">
        <v>4.1559999999999997</v>
      </c>
      <c r="K226" s="89">
        <v>4.2080000000000002</v>
      </c>
      <c r="L226" s="89">
        <v>4.2249999999999996</v>
      </c>
      <c r="M226" s="115">
        <f t="shared" si="58"/>
        <v>4.2249999999999996</v>
      </c>
      <c r="N226" s="115">
        <f t="shared" si="73"/>
        <v>4.2249999999999996</v>
      </c>
      <c r="O226" s="115">
        <f t="shared" si="73"/>
        <v>4.2249999999999996</v>
      </c>
      <c r="P226" s="115">
        <f t="shared" si="73"/>
        <v>4.2249999999999996</v>
      </c>
      <c r="Q226" s="115">
        <f t="shared" si="73"/>
        <v>4.2249999999999996</v>
      </c>
      <c r="R226" s="115">
        <f t="shared" si="73"/>
        <v>4.2249999999999996</v>
      </c>
      <c r="S226" s="115">
        <f t="shared" si="73"/>
        <v>4.2249999999999996</v>
      </c>
      <c r="T226" s="115">
        <f t="shared" si="73"/>
        <v>4.2249999999999996</v>
      </c>
      <c r="U226" s="115">
        <f t="shared" si="73"/>
        <v>4.2249999999999996</v>
      </c>
      <c r="V226" s="115">
        <f t="shared" si="73"/>
        <v>4.2249999999999996</v>
      </c>
      <c r="W226" s="115">
        <f t="shared" si="73"/>
        <v>4.2249999999999996</v>
      </c>
    </row>
    <row r="227" spans="2:23" x14ac:dyDescent="0.2">
      <c r="B227" s="116" t="s">
        <v>255</v>
      </c>
      <c r="C227"/>
      <c r="D227" s="89">
        <v>1.3779999999999999</v>
      </c>
      <c r="E227" s="89">
        <v>1.375</v>
      </c>
      <c r="F227" s="89">
        <v>1.375</v>
      </c>
      <c r="G227" s="89">
        <v>1.3679999999999999</v>
      </c>
      <c r="H227" s="89">
        <v>1.365</v>
      </c>
      <c r="I227" s="89">
        <v>1.3579999999999999</v>
      </c>
      <c r="J227" s="89">
        <v>1.355</v>
      </c>
      <c r="K227" s="89">
        <v>1.355</v>
      </c>
      <c r="L227" s="89">
        <v>1.355</v>
      </c>
      <c r="M227" s="115">
        <f t="shared" si="58"/>
        <v>1.355</v>
      </c>
      <c r="N227" s="115">
        <f t="shared" si="73"/>
        <v>1.355</v>
      </c>
      <c r="O227" s="115">
        <f t="shared" si="73"/>
        <v>1.355</v>
      </c>
      <c r="P227" s="115">
        <f t="shared" si="73"/>
        <v>1.355</v>
      </c>
      <c r="Q227" s="115">
        <f t="shared" si="73"/>
        <v>1.355</v>
      </c>
      <c r="R227" s="115">
        <f t="shared" si="73"/>
        <v>1.355</v>
      </c>
      <c r="S227" s="115">
        <f t="shared" si="73"/>
        <v>1.355</v>
      </c>
      <c r="T227" s="115">
        <f t="shared" si="73"/>
        <v>1.355</v>
      </c>
      <c r="U227" s="115">
        <f t="shared" si="73"/>
        <v>1.355</v>
      </c>
      <c r="V227" s="115">
        <f t="shared" si="73"/>
        <v>1.355</v>
      </c>
      <c r="W227" s="115">
        <f t="shared" si="73"/>
        <v>1.355</v>
      </c>
    </row>
    <row r="228" spans="2:23" x14ac:dyDescent="0.2">
      <c r="B228" s="116" t="s">
        <v>256</v>
      </c>
      <c r="C228"/>
      <c r="D228" s="89">
        <v>5.1259999999999994</v>
      </c>
      <c r="E228" s="89">
        <v>5.1029999999999998</v>
      </c>
      <c r="F228" s="89">
        <v>5.1180000000000003</v>
      </c>
      <c r="G228" s="89">
        <v>5.1049999999999995</v>
      </c>
      <c r="H228" s="89">
        <v>5.0789999999999997</v>
      </c>
      <c r="I228" s="89">
        <v>5.0739999999999998</v>
      </c>
      <c r="J228" s="89">
        <v>5.0949999999999998</v>
      </c>
      <c r="K228" s="89">
        <v>5.1119999999999992</v>
      </c>
      <c r="L228" s="89">
        <v>5.0760000000000005</v>
      </c>
      <c r="M228" s="115">
        <f t="shared" si="58"/>
        <v>5.0760000000000005</v>
      </c>
      <c r="N228" s="115">
        <f t="shared" si="73"/>
        <v>5.0760000000000005</v>
      </c>
      <c r="O228" s="115">
        <f t="shared" si="73"/>
        <v>5.0760000000000005</v>
      </c>
      <c r="P228" s="115">
        <f t="shared" si="73"/>
        <v>5.0760000000000005</v>
      </c>
      <c r="Q228" s="115">
        <f t="shared" si="73"/>
        <v>5.0760000000000005</v>
      </c>
      <c r="R228" s="115">
        <f t="shared" si="73"/>
        <v>5.0760000000000005</v>
      </c>
      <c r="S228" s="115">
        <f t="shared" si="73"/>
        <v>5.0760000000000005</v>
      </c>
      <c r="T228" s="115">
        <f t="shared" si="73"/>
        <v>5.0760000000000005</v>
      </c>
      <c r="U228" s="115">
        <f t="shared" si="73"/>
        <v>5.0760000000000005</v>
      </c>
      <c r="V228" s="115">
        <f t="shared" si="73"/>
        <v>5.0760000000000005</v>
      </c>
      <c r="W228" s="115">
        <f t="shared" si="73"/>
        <v>5.0760000000000005</v>
      </c>
    </row>
    <row r="229" spans="2:23" x14ac:dyDescent="0.2">
      <c r="B229" s="116" t="s">
        <v>257</v>
      </c>
      <c r="C229"/>
      <c r="D229" s="89">
        <v>2.7149999999999999</v>
      </c>
      <c r="E229" s="89">
        <v>2.7129999999999996</v>
      </c>
      <c r="F229" s="89">
        <v>2.7429999999999999</v>
      </c>
      <c r="G229" s="89">
        <v>2.7699999999999996</v>
      </c>
      <c r="H229" s="89">
        <v>2.7869999999999999</v>
      </c>
      <c r="I229" s="89">
        <v>2.8039999999999998</v>
      </c>
      <c r="J229" s="89">
        <v>2.8369999999999997</v>
      </c>
      <c r="K229" s="89">
        <v>2.8869999999999996</v>
      </c>
      <c r="L229" s="89">
        <v>2.907</v>
      </c>
      <c r="M229" s="115">
        <f t="shared" si="58"/>
        <v>2.907</v>
      </c>
      <c r="N229" s="115">
        <f t="shared" si="73"/>
        <v>2.907</v>
      </c>
      <c r="O229" s="115">
        <f t="shared" si="73"/>
        <v>2.907</v>
      </c>
      <c r="P229" s="115">
        <f t="shared" si="73"/>
        <v>2.907</v>
      </c>
      <c r="Q229" s="115">
        <f t="shared" si="73"/>
        <v>2.907</v>
      </c>
      <c r="R229" s="115">
        <f t="shared" si="73"/>
        <v>2.907</v>
      </c>
      <c r="S229" s="115">
        <f t="shared" si="73"/>
        <v>2.907</v>
      </c>
      <c r="T229" s="115">
        <f t="shared" si="73"/>
        <v>2.907</v>
      </c>
      <c r="U229" s="115">
        <f t="shared" si="73"/>
        <v>2.907</v>
      </c>
      <c r="V229" s="115">
        <f t="shared" si="73"/>
        <v>2.907</v>
      </c>
      <c r="W229" s="115">
        <f t="shared" si="73"/>
        <v>2.907</v>
      </c>
    </row>
    <row r="230" spans="2:23" x14ac:dyDescent="0.2">
      <c r="B230" s="116" t="s">
        <v>258</v>
      </c>
      <c r="C230"/>
      <c r="D230" s="89">
        <v>0.97399999999999998</v>
      </c>
      <c r="E230" s="89">
        <v>0.97399999999999998</v>
      </c>
      <c r="F230" s="89">
        <v>0.97700000000000009</v>
      </c>
      <c r="G230" s="89">
        <v>0.97700000000000009</v>
      </c>
      <c r="H230" s="89">
        <v>0.97399999999999998</v>
      </c>
      <c r="I230" s="89">
        <v>0.97399999999999998</v>
      </c>
      <c r="J230" s="89">
        <v>0.97700000000000009</v>
      </c>
      <c r="K230" s="89">
        <v>0.9870000000000001</v>
      </c>
      <c r="L230" s="89">
        <v>0.98</v>
      </c>
      <c r="M230" s="115">
        <f t="shared" si="58"/>
        <v>0.98</v>
      </c>
      <c r="N230" s="115">
        <f t="shared" si="73"/>
        <v>0.98</v>
      </c>
      <c r="O230" s="115">
        <f t="shared" si="73"/>
        <v>0.98</v>
      </c>
      <c r="P230" s="115">
        <f t="shared" si="73"/>
        <v>0.98</v>
      </c>
      <c r="Q230" s="115">
        <f t="shared" si="73"/>
        <v>0.98</v>
      </c>
      <c r="R230" s="115">
        <f t="shared" si="73"/>
        <v>0.98</v>
      </c>
      <c r="S230" s="115">
        <f t="shared" si="73"/>
        <v>0.98</v>
      </c>
      <c r="T230" s="115">
        <f t="shared" si="73"/>
        <v>0.98</v>
      </c>
      <c r="U230" s="115">
        <f t="shared" si="73"/>
        <v>0.98</v>
      </c>
      <c r="V230" s="115">
        <f t="shared" si="73"/>
        <v>0.98</v>
      </c>
      <c r="W230" s="115">
        <f t="shared" si="73"/>
        <v>0.98</v>
      </c>
    </row>
    <row r="231" spans="2:23" x14ac:dyDescent="0.2">
      <c r="B231" s="116" t="s">
        <v>259</v>
      </c>
      <c r="C231"/>
      <c r="D231" s="89">
        <v>0.192</v>
      </c>
      <c r="E231" s="89">
        <v>0.192</v>
      </c>
      <c r="F231" s="89">
        <v>0.20199999999999999</v>
      </c>
      <c r="G231" s="89">
        <v>0.20199999999999999</v>
      </c>
      <c r="H231" s="89">
        <v>0.20499999999999996</v>
      </c>
      <c r="I231" s="89">
        <v>0.20499999999999996</v>
      </c>
      <c r="J231" s="89">
        <v>0.21199999999999997</v>
      </c>
      <c r="K231" s="89">
        <v>0.21499999999999997</v>
      </c>
      <c r="L231" s="89">
        <v>0.22199999999999998</v>
      </c>
      <c r="M231" s="115">
        <f t="shared" si="58"/>
        <v>0.22199999999999998</v>
      </c>
      <c r="N231" s="115">
        <f t="shared" ref="N231:W246" si="74">M231</f>
        <v>0.22199999999999998</v>
      </c>
      <c r="O231" s="115">
        <f t="shared" si="74"/>
        <v>0.22199999999999998</v>
      </c>
      <c r="P231" s="115">
        <f t="shared" si="74"/>
        <v>0.22199999999999998</v>
      </c>
      <c r="Q231" s="115">
        <f t="shared" si="74"/>
        <v>0.22199999999999998</v>
      </c>
      <c r="R231" s="115">
        <f t="shared" si="74"/>
        <v>0.22199999999999998</v>
      </c>
      <c r="S231" s="115">
        <f t="shared" si="74"/>
        <v>0.22199999999999998</v>
      </c>
      <c r="T231" s="115">
        <f t="shared" si="74"/>
        <v>0.22199999999999998</v>
      </c>
      <c r="U231" s="115">
        <f t="shared" si="74"/>
        <v>0.22199999999999998</v>
      </c>
      <c r="V231" s="115">
        <f t="shared" si="74"/>
        <v>0.22199999999999998</v>
      </c>
      <c r="W231" s="115">
        <f t="shared" si="74"/>
        <v>0.22199999999999998</v>
      </c>
    </row>
    <row r="232" spans="2:23" x14ac:dyDescent="0.2">
      <c r="B232" s="116" t="s">
        <v>260</v>
      </c>
      <c r="C232"/>
      <c r="D232" s="89">
        <v>9.1580000000000013</v>
      </c>
      <c r="E232" s="89">
        <v>9.141</v>
      </c>
      <c r="F232" s="89">
        <v>9.1209999999999987</v>
      </c>
      <c r="G232" s="89">
        <v>9.0909999999999993</v>
      </c>
      <c r="H232" s="89">
        <v>9.0449999999999999</v>
      </c>
      <c r="I232" s="89">
        <v>9.0090000000000003</v>
      </c>
      <c r="J232" s="89">
        <v>8.9930000000000003</v>
      </c>
      <c r="K232" s="89">
        <v>8.9890000000000008</v>
      </c>
      <c r="L232" s="89">
        <v>8.9890000000000008</v>
      </c>
      <c r="M232" s="115">
        <f t="shared" si="58"/>
        <v>8.9890000000000008</v>
      </c>
      <c r="N232" s="115">
        <f t="shared" si="74"/>
        <v>8.9890000000000008</v>
      </c>
      <c r="O232" s="115">
        <f t="shared" si="74"/>
        <v>8.9890000000000008</v>
      </c>
      <c r="P232" s="115">
        <f t="shared" si="74"/>
        <v>8.9890000000000008</v>
      </c>
      <c r="Q232" s="115">
        <f t="shared" si="74"/>
        <v>8.9890000000000008</v>
      </c>
      <c r="R232" s="115">
        <f t="shared" si="74"/>
        <v>8.9890000000000008</v>
      </c>
      <c r="S232" s="115">
        <f t="shared" si="74"/>
        <v>8.9890000000000008</v>
      </c>
      <c r="T232" s="115">
        <f t="shared" si="74"/>
        <v>8.9890000000000008</v>
      </c>
      <c r="U232" s="115">
        <f t="shared" si="74"/>
        <v>8.9890000000000008</v>
      </c>
      <c r="V232" s="115">
        <f t="shared" si="74"/>
        <v>8.9890000000000008</v>
      </c>
      <c r="W232" s="115">
        <f t="shared" si="74"/>
        <v>8.9890000000000008</v>
      </c>
    </row>
    <row r="233" spans="2:23" x14ac:dyDescent="0.2">
      <c r="B233" s="116" t="s">
        <v>261</v>
      </c>
      <c r="C233"/>
      <c r="D233" s="89">
        <v>17.440999999999999</v>
      </c>
      <c r="E233" s="89">
        <v>17.888999999999999</v>
      </c>
      <c r="F233" s="89">
        <v>18.552</v>
      </c>
      <c r="G233" s="89">
        <v>18.93</v>
      </c>
      <c r="H233" s="89">
        <v>19.006999999999998</v>
      </c>
      <c r="I233" s="89">
        <v>19.363999999999997</v>
      </c>
      <c r="J233" s="89">
        <v>20.101000000000003</v>
      </c>
      <c r="K233" s="89">
        <v>20.797000000000001</v>
      </c>
      <c r="L233" s="89">
        <v>20.527999999999999</v>
      </c>
      <c r="M233" s="115">
        <f t="shared" si="58"/>
        <v>20.527999999999999</v>
      </c>
      <c r="N233" s="115">
        <f t="shared" si="74"/>
        <v>20.527999999999999</v>
      </c>
      <c r="O233" s="115">
        <f t="shared" si="74"/>
        <v>20.527999999999999</v>
      </c>
      <c r="P233" s="115">
        <f t="shared" si="74"/>
        <v>20.527999999999999</v>
      </c>
      <c r="Q233" s="115">
        <f t="shared" si="74"/>
        <v>20.527999999999999</v>
      </c>
      <c r="R233" s="115">
        <f t="shared" si="74"/>
        <v>20.527999999999999</v>
      </c>
      <c r="S233" s="115">
        <f t="shared" si="74"/>
        <v>20.527999999999999</v>
      </c>
      <c r="T233" s="115">
        <f t="shared" si="74"/>
        <v>20.527999999999999</v>
      </c>
      <c r="U233" s="115">
        <f t="shared" si="74"/>
        <v>20.527999999999999</v>
      </c>
      <c r="V233" s="115">
        <f t="shared" si="74"/>
        <v>20.527999999999999</v>
      </c>
      <c r="W233" s="115">
        <f t="shared" si="74"/>
        <v>20.527999999999999</v>
      </c>
    </row>
    <row r="234" spans="2:23" x14ac:dyDescent="0.2">
      <c r="B234" s="116" t="s">
        <v>262</v>
      </c>
      <c r="C234"/>
      <c r="D234" s="89">
        <v>5.7829999999999995</v>
      </c>
      <c r="E234" s="89">
        <v>5.77</v>
      </c>
      <c r="F234" s="89">
        <v>5.76</v>
      </c>
      <c r="G234" s="89">
        <v>5.74</v>
      </c>
      <c r="H234" s="89">
        <v>5.72</v>
      </c>
      <c r="I234" s="89">
        <v>5.6970000000000001</v>
      </c>
      <c r="J234" s="89">
        <v>5.6769999999999996</v>
      </c>
      <c r="K234" s="89">
        <v>5.6769999999999996</v>
      </c>
      <c r="L234" s="89">
        <v>5.6769999999999996</v>
      </c>
      <c r="M234" s="115">
        <f t="shared" si="58"/>
        <v>5.6769999999999996</v>
      </c>
      <c r="N234" s="115">
        <f t="shared" si="74"/>
        <v>5.6769999999999996</v>
      </c>
      <c r="O234" s="115">
        <f t="shared" si="74"/>
        <v>5.6769999999999996</v>
      </c>
      <c r="P234" s="115">
        <f t="shared" si="74"/>
        <v>5.6769999999999996</v>
      </c>
      <c r="Q234" s="115">
        <f t="shared" si="74"/>
        <v>5.6769999999999996</v>
      </c>
      <c r="R234" s="115">
        <f t="shared" si="74"/>
        <v>5.6769999999999996</v>
      </c>
      <c r="S234" s="115">
        <f t="shared" si="74"/>
        <v>5.6769999999999996</v>
      </c>
      <c r="T234" s="115">
        <f t="shared" si="74"/>
        <v>5.6769999999999996</v>
      </c>
      <c r="U234" s="115">
        <f t="shared" si="74"/>
        <v>5.6769999999999996</v>
      </c>
      <c r="V234" s="115">
        <f t="shared" si="74"/>
        <v>5.6769999999999996</v>
      </c>
      <c r="W234" s="115">
        <f t="shared" si="74"/>
        <v>5.6769999999999996</v>
      </c>
    </row>
    <row r="235" spans="2:23" x14ac:dyDescent="0.2">
      <c r="B235" s="116" t="s">
        <v>263</v>
      </c>
      <c r="C235"/>
      <c r="D235" s="89">
        <v>4.4629999999999992</v>
      </c>
      <c r="E235" s="89">
        <v>4.4059999999999997</v>
      </c>
      <c r="F235" s="89">
        <v>4.3659999999999997</v>
      </c>
      <c r="G235" s="89">
        <v>4.3260000000000005</v>
      </c>
      <c r="H235" s="89">
        <v>4.2789999999999999</v>
      </c>
      <c r="I235" s="89">
        <v>4.2319999999999993</v>
      </c>
      <c r="J235" s="89">
        <v>4.2119999999999997</v>
      </c>
      <c r="K235" s="89">
        <v>4.1919999999999993</v>
      </c>
      <c r="L235" s="89">
        <v>4.1479999999999997</v>
      </c>
      <c r="M235" s="115">
        <f t="shared" si="58"/>
        <v>4.1479999999999997</v>
      </c>
      <c r="N235" s="115">
        <f t="shared" si="74"/>
        <v>4.1479999999999997</v>
      </c>
      <c r="O235" s="115">
        <f t="shared" si="74"/>
        <v>4.1479999999999997</v>
      </c>
      <c r="P235" s="115">
        <f t="shared" si="74"/>
        <v>4.1479999999999997</v>
      </c>
      <c r="Q235" s="115">
        <f t="shared" si="74"/>
        <v>4.1479999999999997</v>
      </c>
      <c r="R235" s="115">
        <f t="shared" si="74"/>
        <v>4.1479999999999997</v>
      </c>
      <c r="S235" s="115">
        <f t="shared" si="74"/>
        <v>4.1479999999999997</v>
      </c>
      <c r="T235" s="115">
        <f t="shared" si="74"/>
        <v>4.1479999999999997</v>
      </c>
      <c r="U235" s="115">
        <f t="shared" si="74"/>
        <v>4.1479999999999997</v>
      </c>
      <c r="V235" s="115">
        <f t="shared" si="74"/>
        <v>4.1479999999999997</v>
      </c>
      <c r="W235" s="115">
        <f t="shared" si="74"/>
        <v>4.1479999999999997</v>
      </c>
    </row>
    <row r="236" spans="2:23" x14ac:dyDescent="0.2">
      <c r="B236" s="116" t="s">
        <v>264</v>
      </c>
      <c r="C236"/>
      <c r="D236" s="89">
        <v>7.0139999999999993</v>
      </c>
      <c r="E236" s="89">
        <v>7.0579999999999998</v>
      </c>
      <c r="F236" s="89">
        <v>7.1469999999999994</v>
      </c>
      <c r="G236" s="89">
        <v>7.22</v>
      </c>
      <c r="H236" s="89">
        <v>7.2069999999999999</v>
      </c>
      <c r="I236" s="89">
        <v>7.2069999999999999</v>
      </c>
      <c r="J236" s="89">
        <v>7.31</v>
      </c>
      <c r="K236" s="89">
        <v>7.4359999999999999</v>
      </c>
      <c r="L236" s="89">
        <v>7.41</v>
      </c>
      <c r="M236" s="115">
        <f t="shared" si="58"/>
        <v>7.41</v>
      </c>
      <c r="N236" s="115">
        <f t="shared" si="74"/>
        <v>7.41</v>
      </c>
      <c r="O236" s="115">
        <f t="shared" si="74"/>
        <v>7.41</v>
      </c>
      <c r="P236" s="115">
        <f t="shared" si="74"/>
        <v>7.41</v>
      </c>
      <c r="Q236" s="115">
        <f t="shared" si="74"/>
        <v>7.41</v>
      </c>
      <c r="R236" s="115">
        <f t="shared" si="74"/>
        <v>7.41</v>
      </c>
      <c r="S236" s="115">
        <f t="shared" si="74"/>
        <v>7.41</v>
      </c>
      <c r="T236" s="115">
        <f t="shared" si="74"/>
        <v>7.41</v>
      </c>
      <c r="U236" s="115">
        <f t="shared" si="74"/>
        <v>7.41</v>
      </c>
      <c r="V236" s="115">
        <f t="shared" si="74"/>
        <v>7.41</v>
      </c>
      <c r="W236" s="115">
        <f t="shared" si="74"/>
        <v>7.41</v>
      </c>
    </row>
    <row r="237" spans="2:23" x14ac:dyDescent="0.2">
      <c r="B237" s="116" t="s">
        <v>265</v>
      </c>
      <c r="C237"/>
      <c r="D237" s="89">
        <v>2.5969999999999995</v>
      </c>
      <c r="E237" s="89">
        <v>2.5939999999999994</v>
      </c>
      <c r="F237" s="89">
        <v>2.6139999999999999</v>
      </c>
      <c r="G237" s="89">
        <v>2.6239999999999997</v>
      </c>
      <c r="H237" s="89">
        <v>2.6139999999999999</v>
      </c>
      <c r="I237" s="89">
        <v>2.6069999999999998</v>
      </c>
      <c r="J237" s="89">
        <v>2.6269999999999998</v>
      </c>
      <c r="K237" s="89">
        <v>2.6569999999999996</v>
      </c>
      <c r="L237" s="89">
        <v>2.6539999999999999</v>
      </c>
      <c r="M237" s="115">
        <f t="shared" si="58"/>
        <v>2.6539999999999999</v>
      </c>
      <c r="N237" s="115">
        <f t="shared" si="74"/>
        <v>2.6539999999999999</v>
      </c>
      <c r="O237" s="115">
        <f t="shared" si="74"/>
        <v>2.6539999999999999</v>
      </c>
      <c r="P237" s="115">
        <f t="shared" si="74"/>
        <v>2.6539999999999999</v>
      </c>
      <c r="Q237" s="115">
        <f t="shared" si="74"/>
        <v>2.6539999999999999</v>
      </c>
      <c r="R237" s="115">
        <f t="shared" si="74"/>
        <v>2.6539999999999999</v>
      </c>
      <c r="S237" s="115">
        <f t="shared" si="74"/>
        <v>2.6539999999999999</v>
      </c>
      <c r="T237" s="115">
        <f t="shared" si="74"/>
        <v>2.6539999999999999</v>
      </c>
      <c r="U237" s="115">
        <f t="shared" si="74"/>
        <v>2.6539999999999999</v>
      </c>
      <c r="V237" s="115">
        <f t="shared" si="74"/>
        <v>2.6539999999999999</v>
      </c>
      <c r="W237" s="115">
        <f t="shared" si="74"/>
        <v>2.6539999999999999</v>
      </c>
    </row>
    <row r="238" spans="2:23" x14ac:dyDescent="0.2">
      <c r="B238" s="116" t="s">
        <v>266</v>
      </c>
      <c r="C238"/>
      <c r="D238" s="89">
        <v>2.0939999999999999</v>
      </c>
      <c r="E238" s="89">
        <v>2.097</v>
      </c>
      <c r="F238" s="89">
        <v>2.1240000000000001</v>
      </c>
      <c r="G238" s="89">
        <v>2.1339999999999999</v>
      </c>
      <c r="H238" s="89">
        <v>2.1240000000000001</v>
      </c>
      <c r="I238" s="89">
        <v>2.1240000000000001</v>
      </c>
      <c r="J238" s="89">
        <v>2.137</v>
      </c>
      <c r="K238" s="89">
        <v>2.1669999999999998</v>
      </c>
      <c r="L238" s="89">
        <v>2.157</v>
      </c>
      <c r="M238" s="115">
        <f t="shared" si="58"/>
        <v>2.157</v>
      </c>
      <c r="N238" s="115">
        <f t="shared" si="74"/>
        <v>2.157</v>
      </c>
      <c r="O238" s="115">
        <f t="shared" si="74"/>
        <v>2.157</v>
      </c>
      <c r="P238" s="115">
        <f t="shared" si="74"/>
        <v>2.157</v>
      </c>
      <c r="Q238" s="115">
        <f t="shared" si="74"/>
        <v>2.157</v>
      </c>
      <c r="R238" s="115">
        <f t="shared" si="74"/>
        <v>2.157</v>
      </c>
      <c r="S238" s="115">
        <f t="shared" si="74"/>
        <v>2.157</v>
      </c>
      <c r="T238" s="115">
        <f t="shared" si="74"/>
        <v>2.157</v>
      </c>
      <c r="U238" s="115">
        <f t="shared" si="74"/>
        <v>2.157</v>
      </c>
      <c r="V238" s="115">
        <f t="shared" si="74"/>
        <v>2.157</v>
      </c>
      <c r="W238" s="115">
        <f t="shared" si="74"/>
        <v>2.157</v>
      </c>
    </row>
    <row r="239" spans="2:23" x14ac:dyDescent="0.2">
      <c r="B239" s="116" t="s">
        <v>267</v>
      </c>
      <c r="C239"/>
      <c r="D239" s="89">
        <v>8.6939999999999991</v>
      </c>
      <c r="E239" s="89">
        <v>8.6449999999999996</v>
      </c>
      <c r="F239" s="89">
        <v>8.6289999999999996</v>
      </c>
      <c r="G239" s="89">
        <v>8.6549999999999994</v>
      </c>
      <c r="H239" s="89">
        <v>8.5559999999999992</v>
      </c>
      <c r="I239" s="89">
        <v>8.4829999999999988</v>
      </c>
      <c r="J239" s="89">
        <v>8.4659999999999993</v>
      </c>
      <c r="K239" s="89">
        <v>8.4739999999999984</v>
      </c>
      <c r="L239" s="89">
        <v>8.4209999999999994</v>
      </c>
      <c r="M239" s="115">
        <f t="shared" si="58"/>
        <v>8.4209999999999994</v>
      </c>
      <c r="N239" s="115">
        <f t="shared" si="74"/>
        <v>8.4209999999999994</v>
      </c>
      <c r="O239" s="115">
        <f t="shared" si="74"/>
        <v>8.4209999999999994</v>
      </c>
      <c r="P239" s="115">
        <f t="shared" si="74"/>
        <v>8.4209999999999994</v>
      </c>
      <c r="Q239" s="115">
        <f t="shared" si="74"/>
        <v>8.4209999999999994</v>
      </c>
      <c r="R239" s="115">
        <f t="shared" si="74"/>
        <v>8.4209999999999994</v>
      </c>
      <c r="S239" s="115">
        <f t="shared" si="74"/>
        <v>8.4209999999999994</v>
      </c>
      <c r="T239" s="115">
        <f t="shared" si="74"/>
        <v>8.4209999999999994</v>
      </c>
      <c r="U239" s="115">
        <f t="shared" si="74"/>
        <v>8.4209999999999994</v>
      </c>
      <c r="V239" s="115">
        <f t="shared" si="74"/>
        <v>8.4209999999999994</v>
      </c>
      <c r="W239" s="115">
        <f t="shared" si="74"/>
        <v>8.4209999999999994</v>
      </c>
    </row>
    <row r="240" spans="2:23" x14ac:dyDescent="0.2">
      <c r="B240" s="116" t="s">
        <v>268</v>
      </c>
      <c r="C240"/>
      <c r="D240" s="89">
        <v>1.371</v>
      </c>
      <c r="E240" s="89">
        <v>1.371</v>
      </c>
      <c r="F240" s="89">
        <v>1.3679999999999999</v>
      </c>
      <c r="G240" s="89">
        <v>1.361</v>
      </c>
      <c r="H240" s="89">
        <v>1.3479999999999999</v>
      </c>
      <c r="I240" s="89">
        <v>1.3379999999999999</v>
      </c>
      <c r="J240" s="89">
        <v>1.335</v>
      </c>
      <c r="K240" s="89">
        <v>1.325</v>
      </c>
      <c r="L240" s="89">
        <v>1.3049999999999999</v>
      </c>
      <c r="M240" s="115">
        <f t="shared" si="58"/>
        <v>1.3049999999999999</v>
      </c>
      <c r="N240" s="115">
        <f t="shared" si="74"/>
        <v>1.3049999999999999</v>
      </c>
      <c r="O240" s="115">
        <f t="shared" si="74"/>
        <v>1.3049999999999999</v>
      </c>
      <c r="P240" s="115">
        <f t="shared" si="74"/>
        <v>1.3049999999999999</v>
      </c>
      <c r="Q240" s="115">
        <f t="shared" si="74"/>
        <v>1.3049999999999999</v>
      </c>
      <c r="R240" s="115">
        <f t="shared" si="74"/>
        <v>1.3049999999999999</v>
      </c>
      <c r="S240" s="115">
        <f t="shared" si="74"/>
        <v>1.3049999999999999</v>
      </c>
      <c r="T240" s="115">
        <f t="shared" si="74"/>
        <v>1.3049999999999999</v>
      </c>
      <c r="U240" s="115">
        <f t="shared" si="74"/>
        <v>1.3049999999999999</v>
      </c>
      <c r="V240" s="115">
        <f t="shared" si="74"/>
        <v>1.3049999999999999</v>
      </c>
      <c r="W240" s="115">
        <f t="shared" si="74"/>
        <v>1.3049999999999999</v>
      </c>
    </row>
    <row r="241" spans="2:23" x14ac:dyDescent="0.2">
      <c r="B241" s="116" t="s">
        <v>269</v>
      </c>
      <c r="C241"/>
      <c r="D241" s="89">
        <v>6.0439999999999996</v>
      </c>
      <c r="E241" s="89">
        <v>6.02</v>
      </c>
      <c r="F241" s="89">
        <v>6.0329999999999995</v>
      </c>
      <c r="G241" s="89">
        <v>6.0329999999999995</v>
      </c>
      <c r="H241" s="89">
        <v>5.9859999999999989</v>
      </c>
      <c r="I241" s="89">
        <v>5.9559999999999995</v>
      </c>
      <c r="J241" s="89">
        <v>5.9589999999999996</v>
      </c>
      <c r="K241" s="89">
        <v>5.9819999999999993</v>
      </c>
      <c r="L241" s="89">
        <v>5.9319999999999995</v>
      </c>
      <c r="M241" s="115">
        <f t="shared" si="58"/>
        <v>5.9319999999999995</v>
      </c>
      <c r="N241" s="115">
        <f t="shared" si="74"/>
        <v>5.9319999999999995</v>
      </c>
      <c r="O241" s="115">
        <f t="shared" si="74"/>
        <v>5.9319999999999995</v>
      </c>
      <c r="P241" s="115">
        <f t="shared" si="74"/>
        <v>5.9319999999999995</v>
      </c>
      <c r="Q241" s="115">
        <f t="shared" si="74"/>
        <v>5.9319999999999995</v>
      </c>
      <c r="R241" s="115">
        <f t="shared" si="74"/>
        <v>5.9319999999999995</v>
      </c>
      <c r="S241" s="115">
        <f t="shared" si="74"/>
        <v>5.9319999999999995</v>
      </c>
      <c r="T241" s="115">
        <f t="shared" si="74"/>
        <v>5.9319999999999995</v>
      </c>
      <c r="U241" s="115">
        <f t="shared" si="74"/>
        <v>5.9319999999999995</v>
      </c>
      <c r="V241" s="115">
        <f t="shared" si="74"/>
        <v>5.9319999999999995</v>
      </c>
      <c r="W241" s="115">
        <f t="shared" si="74"/>
        <v>5.9319999999999995</v>
      </c>
    </row>
    <row r="242" spans="2:23" x14ac:dyDescent="0.2">
      <c r="B242" s="116" t="s">
        <v>520</v>
      </c>
      <c r="C242"/>
      <c r="D242" s="89">
        <v>3.7659999999999996</v>
      </c>
      <c r="E242" s="89">
        <v>5.5839999999999996</v>
      </c>
      <c r="F242" s="89">
        <v>5.7320000000000002</v>
      </c>
      <c r="G242" s="89">
        <v>5.8489999999999993</v>
      </c>
      <c r="H242" s="89">
        <v>5.9549999999999992</v>
      </c>
      <c r="I242" s="89">
        <v>6.0729999999999995</v>
      </c>
      <c r="J242" s="89">
        <v>6.2479999999999993</v>
      </c>
      <c r="K242" s="89">
        <v>6.399</v>
      </c>
      <c r="L242" s="89">
        <v>6.4989999999999997</v>
      </c>
      <c r="M242" s="115">
        <f t="shared" si="58"/>
        <v>6.4989999999999997</v>
      </c>
      <c r="N242" s="115">
        <f t="shared" si="74"/>
        <v>6.4989999999999997</v>
      </c>
      <c r="O242" s="115">
        <f t="shared" si="74"/>
        <v>6.4989999999999997</v>
      </c>
      <c r="P242" s="115">
        <f t="shared" si="74"/>
        <v>6.4989999999999997</v>
      </c>
      <c r="Q242" s="115">
        <f t="shared" si="74"/>
        <v>6.4989999999999997</v>
      </c>
      <c r="R242" s="115">
        <f t="shared" si="74"/>
        <v>6.4989999999999997</v>
      </c>
      <c r="S242" s="115">
        <f t="shared" si="74"/>
        <v>6.4989999999999997</v>
      </c>
      <c r="T242" s="115">
        <f t="shared" si="74"/>
        <v>6.4989999999999997</v>
      </c>
      <c r="U242" s="115">
        <f t="shared" si="74"/>
        <v>6.4989999999999997</v>
      </c>
      <c r="V242" s="115">
        <f t="shared" si="74"/>
        <v>6.4989999999999997</v>
      </c>
      <c r="W242" s="115">
        <f t="shared" si="74"/>
        <v>6.4989999999999997</v>
      </c>
    </row>
    <row r="243" spans="2:23" x14ac:dyDescent="0.2">
      <c r="B243" s="116" t="s">
        <v>521</v>
      </c>
      <c r="C243"/>
      <c r="D243" s="89">
        <v>4.0949999999999998</v>
      </c>
      <c r="E243" s="89">
        <v>6.0069999999999997</v>
      </c>
      <c r="F243" s="89">
        <v>6.1849999999999996</v>
      </c>
      <c r="G243" s="89">
        <v>6.3119999999999994</v>
      </c>
      <c r="H243" s="89">
        <v>6.4160000000000004</v>
      </c>
      <c r="I243" s="89">
        <v>6.5569999999999995</v>
      </c>
      <c r="J243" s="89">
        <v>6.7649999999999997</v>
      </c>
      <c r="K243" s="89">
        <v>6.9589999999999996</v>
      </c>
      <c r="L243" s="89">
        <v>7.0650000000000004</v>
      </c>
      <c r="M243" s="115">
        <f t="shared" si="58"/>
        <v>7.0650000000000004</v>
      </c>
      <c r="N243" s="115">
        <f t="shared" si="74"/>
        <v>7.0650000000000004</v>
      </c>
      <c r="O243" s="115">
        <f t="shared" si="74"/>
        <v>7.0650000000000004</v>
      </c>
      <c r="P243" s="115">
        <f t="shared" si="74"/>
        <v>7.0650000000000004</v>
      </c>
      <c r="Q243" s="115">
        <f t="shared" si="74"/>
        <v>7.0650000000000004</v>
      </c>
      <c r="R243" s="115">
        <f t="shared" si="74"/>
        <v>7.0650000000000004</v>
      </c>
      <c r="S243" s="115">
        <f t="shared" si="74"/>
        <v>7.0650000000000004</v>
      </c>
      <c r="T243" s="115">
        <f t="shared" si="74"/>
        <v>7.0650000000000004</v>
      </c>
      <c r="U243" s="115">
        <f t="shared" si="74"/>
        <v>7.0650000000000004</v>
      </c>
      <c r="V243" s="115">
        <f t="shared" si="74"/>
        <v>7.0650000000000004</v>
      </c>
      <c r="W243" s="115">
        <f t="shared" si="74"/>
        <v>7.0650000000000004</v>
      </c>
    </row>
    <row r="244" spans="2:23" x14ac:dyDescent="0.2">
      <c r="B244" s="116" t="s">
        <v>522</v>
      </c>
      <c r="C244"/>
      <c r="D244" s="89">
        <v>2.6149999999999998</v>
      </c>
      <c r="E244" s="89">
        <v>2.8649999999999998</v>
      </c>
      <c r="F244" s="89">
        <v>2.8849999999999998</v>
      </c>
      <c r="G244" s="89">
        <v>2.9079999999999995</v>
      </c>
      <c r="H244" s="89">
        <v>2.9049999999999998</v>
      </c>
      <c r="I244" s="89">
        <v>2.9119999999999999</v>
      </c>
      <c r="J244" s="89">
        <v>2.9319999999999999</v>
      </c>
      <c r="K244" s="89">
        <v>2.9589999999999996</v>
      </c>
      <c r="L244" s="89">
        <v>2.9619999999999997</v>
      </c>
      <c r="M244" s="115">
        <f t="shared" si="58"/>
        <v>2.9619999999999997</v>
      </c>
      <c r="N244" s="115">
        <f t="shared" si="74"/>
        <v>2.9619999999999997</v>
      </c>
      <c r="O244" s="115">
        <f t="shared" si="74"/>
        <v>2.9619999999999997</v>
      </c>
      <c r="P244" s="115">
        <f t="shared" si="74"/>
        <v>2.9619999999999997</v>
      </c>
      <c r="Q244" s="115">
        <f t="shared" si="74"/>
        <v>2.9619999999999997</v>
      </c>
      <c r="R244" s="115">
        <f t="shared" si="74"/>
        <v>2.9619999999999997</v>
      </c>
      <c r="S244" s="115">
        <f t="shared" si="74"/>
        <v>2.9619999999999997</v>
      </c>
      <c r="T244" s="115">
        <f t="shared" si="74"/>
        <v>2.9619999999999997</v>
      </c>
      <c r="U244" s="115">
        <f t="shared" si="74"/>
        <v>2.9619999999999997</v>
      </c>
      <c r="V244" s="115">
        <f t="shared" si="74"/>
        <v>2.9619999999999997</v>
      </c>
      <c r="W244" s="115">
        <f t="shared" si="74"/>
        <v>2.9619999999999997</v>
      </c>
    </row>
    <row r="245" spans="2:23" x14ac:dyDescent="0.2">
      <c r="B245" s="116" t="s">
        <v>523</v>
      </c>
      <c r="C245"/>
      <c r="D245" s="89">
        <v>3.2329999999999997</v>
      </c>
      <c r="E245" s="89">
        <v>3.25</v>
      </c>
      <c r="F245" s="89">
        <v>3.2909999999999999</v>
      </c>
      <c r="G245" s="89">
        <v>3.3250000000000002</v>
      </c>
      <c r="H245" s="89">
        <v>3.3489999999999998</v>
      </c>
      <c r="I245" s="89">
        <v>3.38</v>
      </c>
      <c r="J245" s="89">
        <v>3.4449999999999998</v>
      </c>
      <c r="K245" s="89">
        <v>3.488</v>
      </c>
      <c r="L245" s="89">
        <v>3.508</v>
      </c>
      <c r="M245" s="115">
        <f t="shared" si="58"/>
        <v>3.508</v>
      </c>
      <c r="N245" s="115">
        <f t="shared" si="74"/>
        <v>3.508</v>
      </c>
      <c r="O245" s="115">
        <f t="shared" si="74"/>
        <v>3.508</v>
      </c>
      <c r="P245" s="115">
        <f t="shared" si="74"/>
        <v>3.508</v>
      </c>
      <c r="Q245" s="115">
        <f t="shared" si="74"/>
        <v>3.508</v>
      </c>
      <c r="R245" s="115">
        <f t="shared" si="74"/>
        <v>3.508</v>
      </c>
      <c r="S245" s="115">
        <f t="shared" si="74"/>
        <v>3.508</v>
      </c>
      <c r="T245" s="115">
        <f t="shared" si="74"/>
        <v>3.508</v>
      </c>
      <c r="U245" s="115">
        <f t="shared" si="74"/>
        <v>3.508</v>
      </c>
      <c r="V245" s="115">
        <f t="shared" si="74"/>
        <v>3.508</v>
      </c>
      <c r="W245" s="115">
        <f t="shared" si="74"/>
        <v>3.508</v>
      </c>
    </row>
    <row r="246" spans="2:23" x14ac:dyDescent="0.2">
      <c r="B246" s="116" t="s">
        <v>524</v>
      </c>
      <c r="C246"/>
      <c r="D246" s="89">
        <v>1.3119999999999998</v>
      </c>
      <c r="E246" s="89">
        <v>1.355</v>
      </c>
      <c r="F246" s="89">
        <v>1.4089999999999998</v>
      </c>
      <c r="G246" s="89">
        <v>1.452</v>
      </c>
      <c r="H246" s="89">
        <v>1.492</v>
      </c>
      <c r="I246" s="89">
        <v>1.5389999999999997</v>
      </c>
      <c r="J246" s="89">
        <v>1.5959999999999999</v>
      </c>
      <c r="K246" s="89">
        <v>1.6459999999999999</v>
      </c>
      <c r="L246" s="89">
        <v>1.6930000000000001</v>
      </c>
      <c r="M246" s="115">
        <f t="shared" si="58"/>
        <v>1.6930000000000001</v>
      </c>
      <c r="N246" s="115">
        <f t="shared" si="74"/>
        <v>1.6930000000000001</v>
      </c>
      <c r="O246" s="115">
        <f t="shared" si="74"/>
        <v>1.6930000000000001</v>
      </c>
      <c r="P246" s="115">
        <f t="shared" si="74"/>
        <v>1.6930000000000001</v>
      </c>
      <c r="Q246" s="115">
        <f t="shared" si="74"/>
        <v>1.6930000000000001</v>
      </c>
      <c r="R246" s="115">
        <f t="shared" si="74"/>
        <v>1.6930000000000001</v>
      </c>
      <c r="S246" s="115">
        <f t="shared" si="74"/>
        <v>1.6930000000000001</v>
      </c>
      <c r="T246" s="115">
        <f t="shared" si="74"/>
        <v>1.6930000000000001</v>
      </c>
      <c r="U246" s="115">
        <f t="shared" si="74"/>
        <v>1.6930000000000001</v>
      </c>
      <c r="V246" s="115">
        <f t="shared" si="74"/>
        <v>1.6930000000000001</v>
      </c>
      <c r="W246" s="115">
        <f t="shared" si="74"/>
        <v>1.6930000000000001</v>
      </c>
    </row>
    <row r="247" spans="2:23" x14ac:dyDescent="0.2">
      <c r="B247" s="116" t="s">
        <v>525</v>
      </c>
      <c r="C247"/>
      <c r="D247" s="89">
        <v>2.9929999999999999</v>
      </c>
      <c r="E247" s="89">
        <v>3.0199999999999996</v>
      </c>
      <c r="F247" s="89">
        <v>3.0529999999999999</v>
      </c>
      <c r="G247" s="89">
        <v>3.0830000000000002</v>
      </c>
      <c r="H247" s="89">
        <v>3.1059999999999999</v>
      </c>
      <c r="I247" s="89">
        <v>3.1259999999999994</v>
      </c>
      <c r="J247" s="89">
        <v>3.1689999999999996</v>
      </c>
      <c r="K247" s="89">
        <v>3.2119999999999997</v>
      </c>
      <c r="L247" s="89">
        <v>3.2419999999999995</v>
      </c>
      <c r="M247" s="115">
        <f t="shared" si="58"/>
        <v>3.2419999999999995</v>
      </c>
      <c r="N247" s="115">
        <f t="shared" ref="N247:W262" si="75">M247</f>
        <v>3.2419999999999995</v>
      </c>
      <c r="O247" s="115">
        <f t="shared" si="75"/>
        <v>3.2419999999999995</v>
      </c>
      <c r="P247" s="115">
        <f t="shared" si="75"/>
        <v>3.2419999999999995</v>
      </c>
      <c r="Q247" s="115">
        <f t="shared" si="75"/>
        <v>3.2419999999999995</v>
      </c>
      <c r="R247" s="115">
        <f t="shared" si="75"/>
        <v>3.2419999999999995</v>
      </c>
      <c r="S247" s="115">
        <f t="shared" si="75"/>
        <v>3.2419999999999995</v>
      </c>
      <c r="T247" s="115">
        <f t="shared" si="75"/>
        <v>3.2419999999999995</v>
      </c>
      <c r="U247" s="115">
        <f t="shared" si="75"/>
        <v>3.2419999999999995</v>
      </c>
      <c r="V247" s="115">
        <f t="shared" si="75"/>
        <v>3.2419999999999995</v>
      </c>
      <c r="W247" s="115">
        <f t="shared" si="75"/>
        <v>3.2419999999999995</v>
      </c>
    </row>
    <row r="248" spans="2:23" x14ac:dyDescent="0.2">
      <c r="B248" s="116" t="s">
        <v>526</v>
      </c>
      <c r="C248"/>
      <c r="D248" s="89">
        <v>1.4429999999999998</v>
      </c>
      <c r="E248" s="89">
        <v>1.476</v>
      </c>
      <c r="F248" s="89">
        <v>1.5129999999999999</v>
      </c>
      <c r="G248" s="89">
        <v>1.5459999999999998</v>
      </c>
      <c r="H248" s="89">
        <v>1.5759999999999998</v>
      </c>
      <c r="I248" s="89">
        <v>1.613</v>
      </c>
      <c r="J248" s="89">
        <v>1.6599999999999997</v>
      </c>
      <c r="K248" s="89">
        <v>1.6969999999999998</v>
      </c>
      <c r="L248" s="89">
        <v>1.7269999999999999</v>
      </c>
      <c r="M248" s="115">
        <f t="shared" si="58"/>
        <v>1.7269999999999999</v>
      </c>
      <c r="N248" s="115">
        <f t="shared" si="75"/>
        <v>1.7269999999999999</v>
      </c>
      <c r="O248" s="115">
        <f t="shared" si="75"/>
        <v>1.7269999999999999</v>
      </c>
      <c r="P248" s="115">
        <f t="shared" si="75"/>
        <v>1.7269999999999999</v>
      </c>
      <c r="Q248" s="115">
        <f t="shared" si="75"/>
        <v>1.7269999999999999</v>
      </c>
      <c r="R248" s="115">
        <f t="shared" si="75"/>
        <v>1.7269999999999999</v>
      </c>
      <c r="S248" s="115">
        <f t="shared" si="75"/>
        <v>1.7269999999999999</v>
      </c>
      <c r="T248" s="115">
        <f t="shared" si="75"/>
        <v>1.7269999999999999</v>
      </c>
      <c r="U248" s="115">
        <f t="shared" si="75"/>
        <v>1.7269999999999999</v>
      </c>
      <c r="V248" s="115">
        <f t="shared" si="75"/>
        <v>1.7269999999999999</v>
      </c>
      <c r="W248" s="115">
        <f t="shared" si="75"/>
        <v>1.7269999999999999</v>
      </c>
    </row>
    <row r="249" spans="2:23" x14ac:dyDescent="0.2">
      <c r="B249" s="116" t="s">
        <v>527</v>
      </c>
      <c r="C249"/>
      <c r="D249" s="89">
        <v>3.6309999999999993</v>
      </c>
      <c r="E249" s="89">
        <v>3.7699999999999996</v>
      </c>
      <c r="F249" s="89">
        <v>3.8529999999999998</v>
      </c>
      <c r="G249" s="89">
        <v>3.9249999999999998</v>
      </c>
      <c r="H249" s="89">
        <v>3.9749999999999996</v>
      </c>
      <c r="I249" s="89">
        <v>4.024</v>
      </c>
      <c r="J249" s="89">
        <v>4.1129999999999995</v>
      </c>
      <c r="K249" s="89">
        <v>4.2130000000000001</v>
      </c>
      <c r="L249" s="89">
        <v>4.2809999999999997</v>
      </c>
      <c r="M249" s="115">
        <f t="shared" si="58"/>
        <v>4.2809999999999997</v>
      </c>
      <c r="N249" s="115">
        <f t="shared" si="75"/>
        <v>4.2809999999999997</v>
      </c>
      <c r="O249" s="115">
        <f t="shared" si="75"/>
        <v>4.2809999999999997</v>
      </c>
      <c r="P249" s="115">
        <f t="shared" si="75"/>
        <v>4.2809999999999997</v>
      </c>
      <c r="Q249" s="115">
        <f t="shared" si="75"/>
        <v>4.2809999999999997</v>
      </c>
      <c r="R249" s="115">
        <f t="shared" si="75"/>
        <v>4.2809999999999997</v>
      </c>
      <c r="S249" s="115">
        <f t="shared" si="75"/>
        <v>4.2809999999999997</v>
      </c>
      <c r="T249" s="115">
        <f t="shared" si="75"/>
        <v>4.2809999999999997</v>
      </c>
      <c r="U249" s="115">
        <f t="shared" si="75"/>
        <v>4.2809999999999997</v>
      </c>
      <c r="V249" s="115">
        <f t="shared" si="75"/>
        <v>4.2809999999999997</v>
      </c>
      <c r="W249" s="115">
        <f t="shared" si="75"/>
        <v>4.2809999999999997</v>
      </c>
    </row>
    <row r="250" spans="2:23" x14ac:dyDescent="0.2">
      <c r="B250" s="116" t="s">
        <v>528</v>
      </c>
      <c r="C250"/>
      <c r="D250" s="89">
        <v>3.19</v>
      </c>
      <c r="E250" s="89">
        <v>3.2529999999999997</v>
      </c>
      <c r="F250" s="89">
        <v>3.3359999999999999</v>
      </c>
      <c r="G250" s="89">
        <v>3.4159999999999999</v>
      </c>
      <c r="H250" s="89">
        <v>3.476</v>
      </c>
      <c r="I250" s="89">
        <v>3.5289999999999999</v>
      </c>
      <c r="J250" s="89">
        <v>3.6049999999999995</v>
      </c>
      <c r="K250" s="89">
        <v>3.7050000000000001</v>
      </c>
      <c r="L250" s="89">
        <v>3.7579999999999996</v>
      </c>
      <c r="M250" s="115">
        <f t="shared" si="58"/>
        <v>3.7579999999999996</v>
      </c>
      <c r="N250" s="115">
        <f t="shared" si="75"/>
        <v>3.7579999999999996</v>
      </c>
      <c r="O250" s="115">
        <f t="shared" si="75"/>
        <v>3.7579999999999996</v>
      </c>
      <c r="P250" s="115">
        <f t="shared" si="75"/>
        <v>3.7579999999999996</v>
      </c>
      <c r="Q250" s="115">
        <f t="shared" si="75"/>
        <v>3.7579999999999996</v>
      </c>
      <c r="R250" s="115">
        <f t="shared" si="75"/>
        <v>3.7579999999999996</v>
      </c>
      <c r="S250" s="115">
        <f t="shared" si="75"/>
        <v>3.7579999999999996</v>
      </c>
      <c r="T250" s="115">
        <f t="shared" si="75"/>
        <v>3.7579999999999996</v>
      </c>
      <c r="U250" s="115">
        <f t="shared" si="75"/>
        <v>3.7579999999999996</v>
      </c>
      <c r="V250" s="115">
        <f t="shared" si="75"/>
        <v>3.7579999999999996</v>
      </c>
      <c r="W250" s="115">
        <f t="shared" si="75"/>
        <v>3.7579999999999996</v>
      </c>
    </row>
    <row r="251" spans="2:23" x14ac:dyDescent="0.2">
      <c r="B251" s="116" t="s">
        <v>529</v>
      </c>
      <c r="C251"/>
      <c r="D251" s="89">
        <v>2.2069999999999999</v>
      </c>
      <c r="E251" s="89">
        <v>2.2509999999999999</v>
      </c>
      <c r="F251" s="89">
        <v>2.3040000000000003</v>
      </c>
      <c r="G251" s="89">
        <v>2.3639999999999999</v>
      </c>
      <c r="H251" s="89">
        <v>2.407</v>
      </c>
      <c r="I251" s="89">
        <v>2.46</v>
      </c>
      <c r="J251" s="89">
        <v>2.5259999999999998</v>
      </c>
      <c r="K251" s="89">
        <v>2.5960000000000001</v>
      </c>
      <c r="L251" s="89">
        <v>2.6389999999999998</v>
      </c>
      <c r="M251" s="115">
        <f t="shared" si="58"/>
        <v>2.6389999999999998</v>
      </c>
      <c r="N251" s="115">
        <f t="shared" si="75"/>
        <v>2.6389999999999998</v>
      </c>
      <c r="O251" s="115">
        <f t="shared" si="75"/>
        <v>2.6389999999999998</v>
      </c>
      <c r="P251" s="115">
        <f t="shared" si="75"/>
        <v>2.6389999999999998</v>
      </c>
      <c r="Q251" s="115">
        <f t="shared" si="75"/>
        <v>2.6389999999999998</v>
      </c>
      <c r="R251" s="115">
        <f t="shared" si="75"/>
        <v>2.6389999999999998</v>
      </c>
      <c r="S251" s="115">
        <f t="shared" si="75"/>
        <v>2.6389999999999998</v>
      </c>
      <c r="T251" s="115">
        <f t="shared" si="75"/>
        <v>2.6389999999999998</v>
      </c>
      <c r="U251" s="115">
        <f t="shared" si="75"/>
        <v>2.6389999999999998</v>
      </c>
      <c r="V251" s="115">
        <f t="shared" si="75"/>
        <v>2.6389999999999998</v>
      </c>
      <c r="W251" s="115">
        <f t="shared" si="75"/>
        <v>2.6389999999999998</v>
      </c>
    </row>
    <row r="252" spans="2:23" x14ac:dyDescent="0.2">
      <c r="B252" s="116" t="s">
        <v>530</v>
      </c>
      <c r="C252"/>
      <c r="D252" s="89">
        <v>1.6799999999999997</v>
      </c>
      <c r="E252" s="89">
        <v>1.6930000000000001</v>
      </c>
      <c r="F252" s="89">
        <v>1.7130000000000001</v>
      </c>
      <c r="G252" s="89">
        <v>1.73</v>
      </c>
      <c r="H252" s="89">
        <v>1.7399999999999998</v>
      </c>
      <c r="I252" s="89">
        <v>1.7599999999999998</v>
      </c>
      <c r="J252" s="89">
        <v>1.77</v>
      </c>
      <c r="K252" s="89">
        <v>1.79</v>
      </c>
      <c r="L252" s="89">
        <v>1.7930000000000001</v>
      </c>
      <c r="M252" s="115">
        <f t="shared" si="58"/>
        <v>1.7930000000000001</v>
      </c>
      <c r="N252" s="115">
        <f t="shared" si="75"/>
        <v>1.7930000000000001</v>
      </c>
      <c r="O252" s="115">
        <f t="shared" si="75"/>
        <v>1.7930000000000001</v>
      </c>
      <c r="P252" s="115">
        <f t="shared" si="75"/>
        <v>1.7930000000000001</v>
      </c>
      <c r="Q252" s="115">
        <f t="shared" si="75"/>
        <v>1.7930000000000001</v>
      </c>
      <c r="R252" s="115">
        <f t="shared" si="75"/>
        <v>1.7930000000000001</v>
      </c>
      <c r="S252" s="115">
        <f t="shared" si="75"/>
        <v>1.7930000000000001</v>
      </c>
      <c r="T252" s="115">
        <f t="shared" si="75"/>
        <v>1.7930000000000001</v>
      </c>
      <c r="U252" s="115">
        <f t="shared" si="75"/>
        <v>1.7930000000000001</v>
      </c>
      <c r="V252" s="115">
        <f t="shared" si="75"/>
        <v>1.7930000000000001</v>
      </c>
      <c r="W252" s="115">
        <f t="shared" si="75"/>
        <v>1.7930000000000001</v>
      </c>
    </row>
    <row r="253" spans="2:23" x14ac:dyDescent="0.2">
      <c r="B253" s="116" t="s">
        <v>531</v>
      </c>
      <c r="C253"/>
      <c r="D253" s="89">
        <v>5.9689999999999994</v>
      </c>
      <c r="E253" s="89">
        <v>7.5589999999999993</v>
      </c>
      <c r="F253" s="89">
        <v>7.8209999999999997</v>
      </c>
      <c r="G253" s="89">
        <v>8.0419999999999998</v>
      </c>
      <c r="H253" s="89">
        <v>8.2159999999999993</v>
      </c>
      <c r="I253" s="89">
        <v>8.4339999999999993</v>
      </c>
      <c r="J253" s="89">
        <v>8.7279999999999998</v>
      </c>
      <c r="K253" s="89">
        <v>8.9830000000000005</v>
      </c>
      <c r="L253" s="89">
        <v>9.14</v>
      </c>
      <c r="M253" s="115">
        <f t="shared" si="58"/>
        <v>9.14</v>
      </c>
      <c r="N253" s="115">
        <f t="shared" si="75"/>
        <v>9.14</v>
      </c>
      <c r="O253" s="115">
        <f t="shared" si="75"/>
        <v>9.14</v>
      </c>
      <c r="P253" s="115">
        <f t="shared" si="75"/>
        <v>9.14</v>
      </c>
      <c r="Q253" s="115">
        <f t="shared" si="75"/>
        <v>9.14</v>
      </c>
      <c r="R253" s="115">
        <f t="shared" si="75"/>
        <v>9.14</v>
      </c>
      <c r="S253" s="115">
        <f t="shared" si="75"/>
        <v>9.14</v>
      </c>
      <c r="T253" s="115">
        <f t="shared" si="75"/>
        <v>9.14</v>
      </c>
      <c r="U253" s="115">
        <f t="shared" si="75"/>
        <v>9.14</v>
      </c>
      <c r="V253" s="115">
        <f t="shared" si="75"/>
        <v>9.14</v>
      </c>
      <c r="W253" s="115">
        <f t="shared" si="75"/>
        <v>9.14</v>
      </c>
    </row>
    <row r="254" spans="2:23" x14ac:dyDescent="0.2">
      <c r="B254" s="116" t="s">
        <v>532</v>
      </c>
      <c r="C254"/>
      <c r="D254" s="89">
        <v>6.1079999999999997</v>
      </c>
      <c r="E254" s="89">
        <v>6.1829999999999998</v>
      </c>
      <c r="F254" s="89">
        <v>6.2379999999999995</v>
      </c>
      <c r="G254" s="89">
        <v>6.2829999999999995</v>
      </c>
      <c r="H254" s="89">
        <v>6.2949999999999999</v>
      </c>
      <c r="I254" s="89">
        <v>6.3069999999999995</v>
      </c>
      <c r="J254" s="89">
        <v>6.3650000000000002</v>
      </c>
      <c r="K254" s="89">
        <v>6.4269999999999996</v>
      </c>
      <c r="L254" s="89">
        <v>6.4219999999999997</v>
      </c>
      <c r="M254" s="115">
        <f t="shared" si="58"/>
        <v>6.4219999999999997</v>
      </c>
      <c r="N254" s="115">
        <f t="shared" si="75"/>
        <v>6.4219999999999997</v>
      </c>
      <c r="O254" s="115">
        <f t="shared" si="75"/>
        <v>6.4219999999999997</v>
      </c>
      <c r="P254" s="115">
        <f t="shared" si="75"/>
        <v>6.4219999999999997</v>
      </c>
      <c r="Q254" s="115">
        <f t="shared" si="75"/>
        <v>6.4219999999999997</v>
      </c>
      <c r="R254" s="115">
        <f t="shared" si="75"/>
        <v>6.4219999999999997</v>
      </c>
      <c r="S254" s="115">
        <f t="shared" si="75"/>
        <v>6.4219999999999997</v>
      </c>
      <c r="T254" s="115">
        <f t="shared" si="75"/>
        <v>6.4219999999999997</v>
      </c>
      <c r="U254" s="115">
        <f t="shared" si="75"/>
        <v>6.4219999999999997</v>
      </c>
      <c r="V254" s="115">
        <f t="shared" si="75"/>
        <v>6.4219999999999997</v>
      </c>
      <c r="W254" s="115">
        <f t="shared" si="75"/>
        <v>6.4219999999999997</v>
      </c>
    </row>
    <row r="255" spans="2:23" x14ac:dyDescent="0.2">
      <c r="B255" s="116" t="s">
        <v>533</v>
      </c>
      <c r="C255"/>
      <c r="D255" s="89">
        <v>1.47</v>
      </c>
      <c r="E255" s="89">
        <v>2.1959999999999997</v>
      </c>
      <c r="F255" s="89">
        <v>2.2269999999999999</v>
      </c>
      <c r="G255" s="89">
        <v>2.2370000000000001</v>
      </c>
      <c r="H255" s="89">
        <v>2.2650000000000001</v>
      </c>
      <c r="I255" s="89">
        <v>2.2839999999999998</v>
      </c>
      <c r="J255" s="89">
        <v>2.3289999999999997</v>
      </c>
      <c r="K255" s="89">
        <v>2.379</v>
      </c>
      <c r="L255" s="89">
        <v>2.375</v>
      </c>
      <c r="M255" s="115">
        <f t="shared" si="58"/>
        <v>2.375</v>
      </c>
      <c r="N255" s="115">
        <f t="shared" si="75"/>
        <v>2.375</v>
      </c>
      <c r="O255" s="115">
        <f t="shared" si="75"/>
        <v>2.375</v>
      </c>
      <c r="P255" s="115">
        <f t="shared" si="75"/>
        <v>2.375</v>
      </c>
      <c r="Q255" s="115">
        <f t="shared" si="75"/>
        <v>2.375</v>
      </c>
      <c r="R255" s="115">
        <f t="shared" si="75"/>
        <v>2.375</v>
      </c>
      <c r="S255" s="115">
        <f t="shared" si="75"/>
        <v>2.375</v>
      </c>
      <c r="T255" s="115">
        <f t="shared" si="75"/>
        <v>2.375</v>
      </c>
      <c r="U255" s="115">
        <f t="shared" si="75"/>
        <v>2.375</v>
      </c>
      <c r="V255" s="115">
        <f t="shared" si="75"/>
        <v>2.375</v>
      </c>
      <c r="W255" s="115">
        <f t="shared" si="75"/>
        <v>2.375</v>
      </c>
    </row>
    <row r="256" spans="2:23" x14ac:dyDescent="0.2">
      <c r="B256" s="116" t="s">
        <v>534</v>
      </c>
      <c r="C256"/>
      <c r="D256" s="89">
        <v>0.21</v>
      </c>
      <c r="E256" s="89">
        <v>0.313</v>
      </c>
      <c r="F256" s="89">
        <v>0.316</v>
      </c>
      <c r="G256" s="89">
        <v>0.316</v>
      </c>
      <c r="H256" s="89">
        <v>0.32299999999999995</v>
      </c>
      <c r="I256" s="89">
        <v>0.32599999999999996</v>
      </c>
      <c r="J256" s="89">
        <v>0.32599999999999996</v>
      </c>
      <c r="K256" s="89">
        <v>0.33299999999999996</v>
      </c>
      <c r="L256" s="89">
        <v>0.33599999999999997</v>
      </c>
      <c r="M256" s="115">
        <f t="shared" si="58"/>
        <v>0.33599999999999997</v>
      </c>
      <c r="N256" s="115">
        <f t="shared" si="75"/>
        <v>0.33599999999999997</v>
      </c>
      <c r="O256" s="115">
        <f t="shared" si="75"/>
        <v>0.33599999999999997</v>
      </c>
      <c r="P256" s="115">
        <f t="shared" si="75"/>
        <v>0.33599999999999997</v>
      </c>
      <c r="Q256" s="115">
        <f t="shared" si="75"/>
        <v>0.33599999999999997</v>
      </c>
      <c r="R256" s="115">
        <f t="shared" si="75"/>
        <v>0.33599999999999997</v>
      </c>
      <c r="S256" s="115">
        <f t="shared" si="75"/>
        <v>0.33599999999999997</v>
      </c>
      <c r="T256" s="115">
        <f t="shared" si="75"/>
        <v>0.33599999999999997</v>
      </c>
      <c r="U256" s="115">
        <f t="shared" si="75"/>
        <v>0.33599999999999997</v>
      </c>
      <c r="V256" s="115">
        <f t="shared" si="75"/>
        <v>0.33599999999999997</v>
      </c>
      <c r="W256" s="115">
        <f t="shared" si="75"/>
        <v>0.33599999999999997</v>
      </c>
    </row>
    <row r="257" spans="2:23" x14ac:dyDescent="0.2">
      <c r="B257" s="116" t="s">
        <v>535</v>
      </c>
      <c r="C257"/>
      <c r="D257" s="89">
        <v>0.82899999999999996</v>
      </c>
      <c r="E257" s="89">
        <v>0.81899999999999995</v>
      </c>
      <c r="F257" s="89">
        <v>0.81599999999999995</v>
      </c>
      <c r="G257" s="89">
        <v>0.80899999999999994</v>
      </c>
      <c r="H257" s="89">
        <v>0.80599999999999994</v>
      </c>
      <c r="I257" s="89">
        <v>0.79599999999999993</v>
      </c>
      <c r="J257" s="89">
        <v>0.78899999999999992</v>
      </c>
      <c r="K257" s="89">
        <v>0.78599999999999992</v>
      </c>
      <c r="L257" s="89">
        <v>0.78599999999999992</v>
      </c>
      <c r="M257" s="115">
        <f t="shared" si="58"/>
        <v>0.78599999999999992</v>
      </c>
      <c r="N257" s="115">
        <f t="shared" si="75"/>
        <v>0.78599999999999992</v>
      </c>
      <c r="O257" s="115">
        <f t="shared" si="75"/>
        <v>0.78599999999999992</v>
      </c>
      <c r="P257" s="115">
        <f t="shared" si="75"/>
        <v>0.78599999999999992</v>
      </c>
      <c r="Q257" s="115">
        <f t="shared" si="75"/>
        <v>0.78599999999999992</v>
      </c>
      <c r="R257" s="115">
        <f t="shared" si="75"/>
        <v>0.78599999999999992</v>
      </c>
      <c r="S257" s="115">
        <f t="shared" si="75"/>
        <v>0.78599999999999992</v>
      </c>
      <c r="T257" s="115">
        <f t="shared" si="75"/>
        <v>0.78599999999999992</v>
      </c>
      <c r="U257" s="115">
        <f t="shared" si="75"/>
        <v>0.78599999999999992</v>
      </c>
      <c r="V257" s="115">
        <f t="shared" si="75"/>
        <v>0.78599999999999992</v>
      </c>
      <c r="W257" s="115">
        <f t="shared" si="75"/>
        <v>0.78599999999999992</v>
      </c>
    </row>
    <row r="258" spans="2:23" x14ac:dyDescent="0.2">
      <c r="B258" s="116" t="s">
        <v>536</v>
      </c>
      <c r="C258"/>
      <c r="D258" s="89">
        <v>6.0940000000000003</v>
      </c>
      <c r="E258" s="89">
        <v>6.3789999999999996</v>
      </c>
      <c r="F258" s="89">
        <v>6.6479999999999997</v>
      </c>
      <c r="G258" s="89">
        <v>6.9109999999999996</v>
      </c>
      <c r="H258" s="89">
        <v>7.157</v>
      </c>
      <c r="I258" s="89">
        <v>7.3889999999999993</v>
      </c>
      <c r="J258" s="89">
        <v>7.6519999999999992</v>
      </c>
      <c r="K258" s="89">
        <v>7.9239999999999995</v>
      </c>
      <c r="L258" s="89">
        <v>8.17</v>
      </c>
      <c r="M258" s="115">
        <f t="shared" si="58"/>
        <v>8.17</v>
      </c>
      <c r="N258" s="115">
        <f t="shared" si="75"/>
        <v>8.17</v>
      </c>
      <c r="O258" s="115">
        <f t="shared" si="75"/>
        <v>8.17</v>
      </c>
      <c r="P258" s="115">
        <f t="shared" si="75"/>
        <v>8.17</v>
      </c>
      <c r="Q258" s="115">
        <f t="shared" si="75"/>
        <v>8.17</v>
      </c>
      <c r="R258" s="115">
        <f t="shared" si="75"/>
        <v>8.17</v>
      </c>
      <c r="S258" s="115">
        <f t="shared" si="75"/>
        <v>8.17</v>
      </c>
      <c r="T258" s="115">
        <f t="shared" si="75"/>
        <v>8.17</v>
      </c>
      <c r="U258" s="115">
        <f t="shared" si="75"/>
        <v>8.17</v>
      </c>
      <c r="V258" s="115">
        <f t="shared" si="75"/>
        <v>8.17</v>
      </c>
      <c r="W258" s="115">
        <f t="shared" si="75"/>
        <v>8.17</v>
      </c>
    </row>
    <row r="259" spans="2:23" x14ac:dyDescent="0.2">
      <c r="B259" s="116" t="s">
        <v>537</v>
      </c>
      <c r="C259"/>
      <c r="D259" s="89">
        <v>5.4909999999999997</v>
      </c>
      <c r="E259" s="89">
        <v>5.7169999999999996</v>
      </c>
      <c r="F259" s="89">
        <v>5.9799999999999995</v>
      </c>
      <c r="G259" s="89">
        <v>6.2080000000000002</v>
      </c>
      <c r="H259" s="89">
        <v>6.391</v>
      </c>
      <c r="I259" s="89">
        <v>6.5869999999999997</v>
      </c>
      <c r="J259" s="89">
        <v>6.8529999999999998</v>
      </c>
      <c r="K259" s="89">
        <v>7.1359999999999992</v>
      </c>
      <c r="L259" s="89">
        <v>7.3209999999999997</v>
      </c>
      <c r="M259" s="115">
        <f t="shared" si="58"/>
        <v>7.3209999999999997</v>
      </c>
      <c r="N259" s="115">
        <f t="shared" si="75"/>
        <v>7.3209999999999997</v>
      </c>
      <c r="O259" s="115">
        <f t="shared" si="75"/>
        <v>7.3209999999999997</v>
      </c>
      <c r="P259" s="115">
        <f t="shared" si="75"/>
        <v>7.3209999999999997</v>
      </c>
      <c r="Q259" s="115">
        <f t="shared" si="75"/>
        <v>7.3209999999999997</v>
      </c>
      <c r="R259" s="115">
        <f t="shared" si="75"/>
        <v>7.3209999999999997</v>
      </c>
      <c r="S259" s="115">
        <f t="shared" si="75"/>
        <v>7.3209999999999997</v>
      </c>
      <c r="T259" s="115">
        <f t="shared" si="75"/>
        <v>7.3209999999999997</v>
      </c>
      <c r="U259" s="115">
        <f t="shared" si="75"/>
        <v>7.3209999999999997</v>
      </c>
      <c r="V259" s="115">
        <f t="shared" si="75"/>
        <v>7.3209999999999997</v>
      </c>
      <c r="W259" s="115">
        <f t="shared" si="75"/>
        <v>7.3209999999999997</v>
      </c>
    </row>
    <row r="260" spans="2:23" x14ac:dyDescent="0.2">
      <c r="B260" s="116" t="s">
        <v>538</v>
      </c>
      <c r="C260"/>
      <c r="D260" s="89">
        <v>1.9209999999999998</v>
      </c>
      <c r="E260" s="89">
        <v>2.0169999999999999</v>
      </c>
      <c r="F260" s="89">
        <v>2.117</v>
      </c>
      <c r="G260" s="89">
        <v>2.2130000000000001</v>
      </c>
      <c r="H260" s="89">
        <v>2.2959999999999998</v>
      </c>
      <c r="I260" s="89">
        <v>2.379</v>
      </c>
      <c r="J260" s="89">
        <v>2.4779999999999998</v>
      </c>
      <c r="K260" s="89">
        <v>2.5880000000000001</v>
      </c>
      <c r="L260" s="89">
        <v>2.6809999999999996</v>
      </c>
      <c r="M260" s="115">
        <f t="shared" si="58"/>
        <v>2.6809999999999996</v>
      </c>
      <c r="N260" s="115">
        <f t="shared" si="75"/>
        <v>2.6809999999999996</v>
      </c>
      <c r="O260" s="115">
        <f t="shared" si="75"/>
        <v>2.6809999999999996</v>
      </c>
      <c r="P260" s="115">
        <f t="shared" si="75"/>
        <v>2.6809999999999996</v>
      </c>
      <c r="Q260" s="115">
        <f t="shared" si="75"/>
        <v>2.6809999999999996</v>
      </c>
      <c r="R260" s="115">
        <f t="shared" si="75"/>
        <v>2.6809999999999996</v>
      </c>
      <c r="S260" s="115">
        <f t="shared" si="75"/>
        <v>2.6809999999999996</v>
      </c>
      <c r="T260" s="115">
        <f t="shared" si="75"/>
        <v>2.6809999999999996</v>
      </c>
      <c r="U260" s="115">
        <f t="shared" si="75"/>
        <v>2.6809999999999996</v>
      </c>
      <c r="V260" s="115">
        <f t="shared" si="75"/>
        <v>2.6809999999999996</v>
      </c>
      <c r="W260" s="115">
        <f t="shared" si="75"/>
        <v>2.6809999999999996</v>
      </c>
    </row>
    <row r="261" spans="2:23" x14ac:dyDescent="0.2">
      <c r="B261" s="116" t="s">
        <v>539</v>
      </c>
      <c r="C261"/>
      <c r="D261" s="89">
        <v>2.9699999999999998</v>
      </c>
      <c r="E261" s="89">
        <v>2.9539999999999997</v>
      </c>
      <c r="F261" s="89">
        <v>2.9620000000000002</v>
      </c>
      <c r="G261" s="89">
        <v>2.952</v>
      </c>
      <c r="H261" s="89">
        <v>2.9390000000000001</v>
      </c>
      <c r="I261" s="89">
        <v>2.9289999999999998</v>
      </c>
      <c r="J261" s="89">
        <v>2.9390000000000001</v>
      </c>
      <c r="K261" s="89">
        <v>2.9819999999999998</v>
      </c>
      <c r="L261" s="89">
        <v>2.9659999999999997</v>
      </c>
      <c r="M261" s="115">
        <f t="shared" si="58"/>
        <v>2.9659999999999997</v>
      </c>
      <c r="N261" s="115">
        <f t="shared" si="75"/>
        <v>2.9659999999999997</v>
      </c>
      <c r="O261" s="115">
        <f t="shared" si="75"/>
        <v>2.9659999999999997</v>
      </c>
      <c r="P261" s="115">
        <f t="shared" si="75"/>
        <v>2.9659999999999997</v>
      </c>
      <c r="Q261" s="115">
        <f t="shared" si="75"/>
        <v>2.9659999999999997</v>
      </c>
      <c r="R261" s="115">
        <f t="shared" si="75"/>
        <v>2.9659999999999997</v>
      </c>
      <c r="S261" s="115">
        <f t="shared" si="75"/>
        <v>2.9659999999999997</v>
      </c>
      <c r="T261" s="115">
        <f t="shared" si="75"/>
        <v>2.9659999999999997</v>
      </c>
      <c r="U261" s="115">
        <f t="shared" si="75"/>
        <v>2.9659999999999997</v>
      </c>
      <c r="V261" s="115">
        <f t="shared" si="75"/>
        <v>2.9659999999999997</v>
      </c>
      <c r="W261" s="115">
        <f t="shared" si="75"/>
        <v>2.9659999999999997</v>
      </c>
    </row>
    <row r="262" spans="2:23" x14ac:dyDescent="0.2">
      <c r="B262" s="116" t="s">
        <v>540</v>
      </c>
      <c r="C262"/>
      <c r="D262" s="89">
        <v>4.2449999999999992</v>
      </c>
      <c r="E262" s="89">
        <v>4.43</v>
      </c>
      <c r="F262" s="89">
        <v>4.6119999999999992</v>
      </c>
      <c r="G262" s="89">
        <v>4.7880000000000003</v>
      </c>
      <c r="H262" s="89">
        <v>4.9469999999999992</v>
      </c>
      <c r="I262" s="89">
        <v>5.1059999999999999</v>
      </c>
      <c r="J262" s="89">
        <v>5.2850000000000001</v>
      </c>
      <c r="K262" s="89">
        <v>5.4609999999999994</v>
      </c>
      <c r="L262" s="89">
        <v>5.63</v>
      </c>
      <c r="M262" s="115">
        <f t="shared" si="58"/>
        <v>5.63</v>
      </c>
      <c r="N262" s="115">
        <f t="shared" si="75"/>
        <v>5.63</v>
      </c>
      <c r="O262" s="115">
        <f t="shared" si="75"/>
        <v>5.63</v>
      </c>
      <c r="P262" s="115">
        <f t="shared" si="75"/>
        <v>5.63</v>
      </c>
      <c r="Q262" s="115">
        <f t="shared" si="75"/>
        <v>5.63</v>
      </c>
      <c r="R262" s="115">
        <f t="shared" si="75"/>
        <v>5.63</v>
      </c>
      <c r="S262" s="115">
        <f t="shared" si="75"/>
        <v>5.63</v>
      </c>
      <c r="T262" s="115">
        <f t="shared" si="75"/>
        <v>5.63</v>
      </c>
      <c r="U262" s="115">
        <f t="shared" si="75"/>
        <v>5.63</v>
      </c>
      <c r="V262" s="115">
        <f t="shared" si="75"/>
        <v>5.63</v>
      </c>
      <c r="W262" s="115">
        <f t="shared" si="75"/>
        <v>5.63</v>
      </c>
    </row>
    <row r="263" spans="2:23" x14ac:dyDescent="0.2">
      <c r="B263" s="116" t="s">
        <v>541</v>
      </c>
      <c r="C263"/>
      <c r="D263" s="89">
        <v>0.79399999999999993</v>
      </c>
      <c r="E263" s="89">
        <v>0.83399999999999996</v>
      </c>
      <c r="F263" s="89">
        <v>0.86399999999999999</v>
      </c>
      <c r="G263" s="89">
        <v>0.89700000000000002</v>
      </c>
      <c r="H263" s="89">
        <v>0.92700000000000005</v>
      </c>
      <c r="I263" s="89">
        <v>0.96</v>
      </c>
      <c r="J263" s="89">
        <v>0.99</v>
      </c>
      <c r="K263" s="89">
        <v>1.0229999999999999</v>
      </c>
      <c r="L263" s="89">
        <v>1.06</v>
      </c>
      <c r="M263" s="115">
        <f t="shared" si="58"/>
        <v>1.06</v>
      </c>
      <c r="N263" s="115">
        <f t="shared" ref="N263:W265" si="76">M263</f>
        <v>1.06</v>
      </c>
      <c r="O263" s="115">
        <f t="shared" si="76"/>
        <v>1.06</v>
      </c>
      <c r="P263" s="115">
        <f t="shared" si="76"/>
        <v>1.06</v>
      </c>
      <c r="Q263" s="115">
        <f t="shared" si="76"/>
        <v>1.06</v>
      </c>
      <c r="R263" s="115">
        <f t="shared" si="76"/>
        <v>1.06</v>
      </c>
      <c r="S263" s="115">
        <f t="shared" si="76"/>
        <v>1.06</v>
      </c>
      <c r="T263" s="115">
        <f t="shared" si="76"/>
        <v>1.06</v>
      </c>
      <c r="U263" s="115">
        <f t="shared" si="76"/>
        <v>1.06</v>
      </c>
      <c r="V263" s="115">
        <f t="shared" si="76"/>
        <v>1.06</v>
      </c>
      <c r="W263" s="115">
        <f t="shared" si="76"/>
        <v>1.06</v>
      </c>
    </row>
    <row r="264" spans="2:23" x14ac:dyDescent="0.2">
      <c r="B264" s="116" t="s">
        <v>542</v>
      </c>
      <c r="C264"/>
      <c r="D264" s="89">
        <v>2.3259999999999996</v>
      </c>
      <c r="E264" s="89">
        <v>2.306</v>
      </c>
      <c r="F264" s="89">
        <v>2.2930000000000001</v>
      </c>
      <c r="G264" s="89">
        <v>2.2729999999999997</v>
      </c>
      <c r="H264" s="89">
        <v>2.2530000000000001</v>
      </c>
      <c r="I264" s="89">
        <v>2.2399999999999998</v>
      </c>
      <c r="J264" s="89">
        <v>2.2269999999999999</v>
      </c>
      <c r="K264" s="89">
        <v>2.2169999999999996</v>
      </c>
      <c r="L264" s="89">
        <v>2.2069999999999999</v>
      </c>
      <c r="M264" s="115">
        <f t="shared" si="58"/>
        <v>2.2069999999999999</v>
      </c>
      <c r="N264" s="115">
        <f t="shared" si="76"/>
        <v>2.2069999999999999</v>
      </c>
      <c r="O264" s="115">
        <f t="shared" si="76"/>
        <v>2.2069999999999999</v>
      </c>
      <c r="P264" s="115">
        <f t="shared" si="76"/>
        <v>2.2069999999999999</v>
      </c>
      <c r="Q264" s="115">
        <f t="shared" si="76"/>
        <v>2.2069999999999999</v>
      </c>
      <c r="R264" s="115">
        <f t="shared" si="76"/>
        <v>2.2069999999999999</v>
      </c>
      <c r="S264" s="115">
        <f t="shared" si="76"/>
        <v>2.2069999999999999</v>
      </c>
      <c r="T264" s="115">
        <f t="shared" si="76"/>
        <v>2.2069999999999999</v>
      </c>
      <c r="U264" s="115">
        <f t="shared" si="76"/>
        <v>2.2069999999999999</v>
      </c>
      <c r="V264" s="115">
        <f t="shared" si="76"/>
        <v>2.2069999999999999</v>
      </c>
      <c r="W264" s="115">
        <f t="shared" si="76"/>
        <v>2.2069999999999999</v>
      </c>
    </row>
    <row r="265" spans="2:23" x14ac:dyDescent="0.2">
      <c r="B265" s="116" t="s">
        <v>543</v>
      </c>
      <c r="C265"/>
      <c r="D265" s="89">
        <v>1.8839999999999999</v>
      </c>
      <c r="E265" s="89">
        <v>1.8939999999999997</v>
      </c>
      <c r="F265" s="89">
        <v>1.9139999999999997</v>
      </c>
      <c r="G265" s="89">
        <v>1.92</v>
      </c>
      <c r="H265" s="89">
        <v>1.92</v>
      </c>
      <c r="I265" s="89">
        <v>1.927</v>
      </c>
      <c r="J265" s="89">
        <v>1.9470000000000001</v>
      </c>
      <c r="K265" s="89">
        <v>1.9729999999999999</v>
      </c>
      <c r="L265" s="89">
        <v>1.9590000000000001</v>
      </c>
      <c r="M265" s="115">
        <f t="shared" ref="M265:M328" si="77">L265</f>
        <v>1.9590000000000001</v>
      </c>
      <c r="N265" s="115">
        <f t="shared" si="76"/>
        <v>1.9590000000000001</v>
      </c>
      <c r="O265" s="115">
        <f t="shared" si="76"/>
        <v>1.9590000000000001</v>
      </c>
      <c r="P265" s="115">
        <f t="shared" si="76"/>
        <v>1.9590000000000001</v>
      </c>
      <c r="Q265" s="115">
        <f t="shared" si="76"/>
        <v>1.9590000000000001</v>
      </c>
      <c r="R265" s="115">
        <f t="shared" si="76"/>
        <v>1.9590000000000001</v>
      </c>
      <c r="S265" s="115">
        <f t="shared" si="76"/>
        <v>1.9590000000000001</v>
      </c>
      <c r="T265" s="115">
        <f t="shared" si="76"/>
        <v>1.9590000000000001</v>
      </c>
      <c r="U265" s="115">
        <f t="shared" si="76"/>
        <v>1.9590000000000001</v>
      </c>
      <c r="V265" s="115">
        <f t="shared" si="76"/>
        <v>1.9590000000000001</v>
      </c>
      <c r="W265" s="115">
        <f t="shared" si="76"/>
        <v>1.9590000000000001</v>
      </c>
    </row>
    <row r="266" spans="2:23" x14ac:dyDescent="0.2">
      <c r="B266" s="116" t="s">
        <v>544</v>
      </c>
      <c r="C266"/>
      <c r="D266" s="89">
        <v>5.5649999999999995</v>
      </c>
      <c r="E266" s="89">
        <v>5.6489999999999991</v>
      </c>
      <c r="F266" s="89">
        <v>5.6719999999999997</v>
      </c>
      <c r="G266" s="89">
        <v>5.6879999999999997</v>
      </c>
      <c r="H266" s="89">
        <v>5.7039999999999988</v>
      </c>
      <c r="I266" s="89">
        <v>5.7099999999999991</v>
      </c>
      <c r="J266" s="89">
        <v>5.7320000000000002</v>
      </c>
      <c r="K266" s="89">
        <v>5.758</v>
      </c>
      <c r="L266" s="89">
        <v>5.770999999999999</v>
      </c>
      <c r="M266" s="115">
        <f t="shared" si="77"/>
        <v>5.770999999999999</v>
      </c>
      <c r="N266" s="115">
        <f t="shared" ref="N266:W266" si="78">M266</f>
        <v>5.770999999999999</v>
      </c>
      <c r="O266" s="115">
        <f t="shared" si="78"/>
        <v>5.770999999999999</v>
      </c>
      <c r="P266" s="115">
        <f t="shared" si="78"/>
        <v>5.770999999999999</v>
      </c>
      <c r="Q266" s="115">
        <f t="shared" si="78"/>
        <v>5.770999999999999</v>
      </c>
      <c r="R266" s="115">
        <f t="shared" si="78"/>
        <v>5.770999999999999</v>
      </c>
      <c r="S266" s="115">
        <f t="shared" si="78"/>
        <v>5.770999999999999</v>
      </c>
      <c r="T266" s="115">
        <f t="shared" si="78"/>
        <v>5.770999999999999</v>
      </c>
      <c r="U266" s="115">
        <f t="shared" si="78"/>
        <v>5.770999999999999</v>
      </c>
      <c r="V266" s="115">
        <f t="shared" si="78"/>
        <v>5.770999999999999</v>
      </c>
      <c r="W266" s="115">
        <f t="shared" si="78"/>
        <v>5.770999999999999</v>
      </c>
    </row>
    <row r="267" spans="2:23" x14ac:dyDescent="0.2">
      <c r="B267" s="116" t="s">
        <v>545</v>
      </c>
      <c r="C267"/>
      <c r="D267" s="89">
        <v>2.5569999999999999</v>
      </c>
      <c r="E267" s="89">
        <v>2.6869999999999998</v>
      </c>
      <c r="F267" s="89">
        <v>2.82</v>
      </c>
      <c r="G267" s="89">
        <v>2.9430000000000001</v>
      </c>
      <c r="H267" s="89">
        <v>3.0629999999999997</v>
      </c>
      <c r="I267" s="89">
        <v>3.1789999999999994</v>
      </c>
      <c r="J267" s="89">
        <v>3.3119999999999998</v>
      </c>
      <c r="K267" s="89">
        <v>3.452</v>
      </c>
      <c r="L267" s="89">
        <v>3.5749999999999997</v>
      </c>
      <c r="M267" s="115">
        <f t="shared" si="77"/>
        <v>3.5749999999999997</v>
      </c>
      <c r="N267" s="115">
        <f t="shared" ref="N267:W267" si="79">M267</f>
        <v>3.5749999999999997</v>
      </c>
      <c r="O267" s="115">
        <f t="shared" si="79"/>
        <v>3.5749999999999997</v>
      </c>
      <c r="P267" s="115">
        <f t="shared" si="79"/>
        <v>3.5749999999999997</v>
      </c>
      <c r="Q267" s="115">
        <f t="shared" si="79"/>
        <v>3.5749999999999997</v>
      </c>
      <c r="R267" s="115">
        <f t="shared" si="79"/>
        <v>3.5749999999999997</v>
      </c>
      <c r="S267" s="115">
        <f t="shared" si="79"/>
        <v>3.5749999999999997</v>
      </c>
      <c r="T267" s="115">
        <f t="shared" si="79"/>
        <v>3.5749999999999997</v>
      </c>
      <c r="U267" s="115">
        <f t="shared" si="79"/>
        <v>3.5749999999999997</v>
      </c>
      <c r="V267" s="115">
        <f t="shared" si="79"/>
        <v>3.5749999999999997</v>
      </c>
      <c r="W267" s="115">
        <f t="shared" si="79"/>
        <v>3.5749999999999997</v>
      </c>
    </row>
    <row r="268" spans="2:23" x14ac:dyDescent="0.2">
      <c r="B268" s="116" t="s">
        <v>546</v>
      </c>
      <c r="C268"/>
      <c r="D268" s="89">
        <v>2.198</v>
      </c>
      <c r="E268" s="89">
        <v>2.181</v>
      </c>
      <c r="F268" s="89">
        <v>2.1709999999999998</v>
      </c>
      <c r="G268" s="89">
        <v>2.1609999999999996</v>
      </c>
      <c r="H268" s="89">
        <v>2.1479999999999997</v>
      </c>
      <c r="I268" s="89">
        <v>2.1280000000000001</v>
      </c>
      <c r="J268" s="89">
        <v>2.1280000000000001</v>
      </c>
      <c r="K268" s="89">
        <v>2.1179999999999999</v>
      </c>
      <c r="L268" s="89">
        <v>2.1179999999999999</v>
      </c>
      <c r="M268" s="115">
        <f t="shared" si="77"/>
        <v>2.1179999999999999</v>
      </c>
      <c r="N268" s="115">
        <f t="shared" ref="N268:W268" si="80">M268</f>
        <v>2.1179999999999999</v>
      </c>
      <c r="O268" s="115">
        <f t="shared" si="80"/>
        <v>2.1179999999999999</v>
      </c>
      <c r="P268" s="115">
        <f t="shared" si="80"/>
        <v>2.1179999999999999</v>
      </c>
      <c r="Q268" s="115">
        <f t="shared" si="80"/>
        <v>2.1179999999999999</v>
      </c>
      <c r="R268" s="115">
        <f t="shared" si="80"/>
        <v>2.1179999999999999</v>
      </c>
      <c r="S268" s="115">
        <f t="shared" si="80"/>
        <v>2.1179999999999999</v>
      </c>
      <c r="T268" s="115">
        <f t="shared" si="80"/>
        <v>2.1179999999999999</v>
      </c>
      <c r="U268" s="115">
        <f t="shared" si="80"/>
        <v>2.1179999999999999</v>
      </c>
      <c r="V268" s="115">
        <f t="shared" si="80"/>
        <v>2.1179999999999999</v>
      </c>
      <c r="W268" s="115">
        <f t="shared" si="80"/>
        <v>2.1179999999999999</v>
      </c>
    </row>
    <row r="269" spans="2:23" x14ac:dyDescent="0.2">
      <c r="B269" s="116" t="s">
        <v>547</v>
      </c>
      <c r="C269"/>
      <c r="D269" s="89">
        <v>2.5049999999999999</v>
      </c>
      <c r="E269" s="89">
        <v>2.6139999999999999</v>
      </c>
      <c r="F269" s="89">
        <v>2.7269999999999999</v>
      </c>
      <c r="G269" s="89">
        <v>2.8229999999999995</v>
      </c>
      <c r="H269" s="89">
        <v>2.9259999999999997</v>
      </c>
      <c r="I269" s="89">
        <v>3.0190000000000001</v>
      </c>
      <c r="J269" s="89">
        <v>3.1219999999999999</v>
      </c>
      <c r="K269" s="89">
        <v>3.2249999999999996</v>
      </c>
      <c r="L269" s="89">
        <v>3.331</v>
      </c>
      <c r="M269" s="115">
        <f t="shared" si="77"/>
        <v>3.331</v>
      </c>
      <c r="N269" s="115">
        <f t="shared" ref="N269:W269" si="81">M269</f>
        <v>3.331</v>
      </c>
      <c r="O269" s="115">
        <f t="shared" si="81"/>
        <v>3.331</v>
      </c>
      <c r="P269" s="115">
        <f t="shared" si="81"/>
        <v>3.331</v>
      </c>
      <c r="Q269" s="115">
        <f t="shared" si="81"/>
        <v>3.331</v>
      </c>
      <c r="R269" s="115">
        <f t="shared" si="81"/>
        <v>3.331</v>
      </c>
      <c r="S269" s="115">
        <f t="shared" si="81"/>
        <v>3.331</v>
      </c>
      <c r="T269" s="115">
        <f t="shared" si="81"/>
        <v>3.331</v>
      </c>
      <c r="U269" s="115">
        <f t="shared" si="81"/>
        <v>3.331</v>
      </c>
      <c r="V269" s="115">
        <f t="shared" si="81"/>
        <v>3.331</v>
      </c>
      <c r="W269" s="115">
        <f t="shared" si="81"/>
        <v>3.331</v>
      </c>
    </row>
    <row r="270" spans="2:23" x14ac:dyDescent="0.2">
      <c r="B270" s="116" t="s">
        <v>548</v>
      </c>
      <c r="C270"/>
      <c r="D270" s="89">
        <v>1.4909999999999999</v>
      </c>
      <c r="E270" s="89">
        <v>1.488</v>
      </c>
      <c r="F270" s="89">
        <v>1.488</v>
      </c>
      <c r="G270" s="89">
        <v>1.4809999999999999</v>
      </c>
      <c r="H270" s="89">
        <v>1.478</v>
      </c>
      <c r="I270" s="89">
        <v>1.4709999999999999</v>
      </c>
      <c r="J270" s="89">
        <v>1.468</v>
      </c>
      <c r="K270" s="89">
        <v>1.4709999999999999</v>
      </c>
      <c r="L270" s="89">
        <v>1.4709999999999999</v>
      </c>
      <c r="M270" s="115">
        <f t="shared" si="77"/>
        <v>1.4709999999999999</v>
      </c>
      <c r="N270" s="115">
        <f t="shared" ref="N270:W270" si="82">M270</f>
        <v>1.4709999999999999</v>
      </c>
      <c r="O270" s="115">
        <f t="shared" si="82"/>
        <v>1.4709999999999999</v>
      </c>
      <c r="P270" s="115">
        <f t="shared" si="82"/>
        <v>1.4709999999999999</v>
      </c>
      <c r="Q270" s="115">
        <f t="shared" si="82"/>
        <v>1.4709999999999999</v>
      </c>
      <c r="R270" s="115">
        <f t="shared" si="82"/>
        <v>1.4709999999999999</v>
      </c>
      <c r="S270" s="115">
        <f t="shared" si="82"/>
        <v>1.4709999999999999</v>
      </c>
      <c r="T270" s="115">
        <f t="shared" si="82"/>
        <v>1.4709999999999999</v>
      </c>
      <c r="U270" s="115">
        <f t="shared" si="82"/>
        <v>1.4709999999999999</v>
      </c>
      <c r="V270" s="115">
        <f t="shared" si="82"/>
        <v>1.4709999999999999</v>
      </c>
      <c r="W270" s="115">
        <f t="shared" si="82"/>
        <v>1.4709999999999999</v>
      </c>
    </row>
    <row r="271" spans="2:23" x14ac:dyDescent="0.2">
      <c r="B271" s="116" t="s">
        <v>549</v>
      </c>
      <c r="C271"/>
      <c r="D271" s="89">
        <v>0.29599999999999999</v>
      </c>
      <c r="E271" s="89">
        <v>0.32299999999999995</v>
      </c>
      <c r="F271" s="89">
        <v>0.35299999999999998</v>
      </c>
      <c r="G271" s="89">
        <v>0.376</v>
      </c>
      <c r="H271" s="89">
        <v>0.40300000000000002</v>
      </c>
      <c r="I271" s="89">
        <v>0.433</v>
      </c>
      <c r="J271" s="89">
        <v>0.47</v>
      </c>
      <c r="K271" s="89">
        <v>0.5</v>
      </c>
      <c r="L271" s="89">
        <v>0.53</v>
      </c>
      <c r="M271" s="115">
        <f t="shared" si="77"/>
        <v>0.53</v>
      </c>
      <c r="N271" s="115">
        <f t="shared" ref="N271:W271" si="83">M271</f>
        <v>0.53</v>
      </c>
      <c r="O271" s="115">
        <f t="shared" si="83"/>
        <v>0.53</v>
      </c>
      <c r="P271" s="115">
        <f t="shared" si="83"/>
        <v>0.53</v>
      </c>
      <c r="Q271" s="115">
        <f t="shared" si="83"/>
        <v>0.53</v>
      </c>
      <c r="R271" s="115">
        <f t="shared" si="83"/>
        <v>0.53</v>
      </c>
      <c r="S271" s="115">
        <f t="shared" si="83"/>
        <v>0.53</v>
      </c>
      <c r="T271" s="115">
        <f t="shared" si="83"/>
        <v>0.53</v>
      </c>
      <c r="U271" s="115">
        <f t="shared" si="83"/>
        <v>0.53</v>
      </c>
      <c r="V271" s="115">
        <f t="shared" si="83"/>
        <v>0.53</v>
      </c>
      <c r="W271" s="115">
        <f t="shared" si="83"/>
        <v>0.53</v>
      </c>
    </row>
    <row r="272" spans="2:23" x14ac:dyDescent="0.2">
      <c r="B272" s="116" t="s">
        <v>550</v>
      </c>
      <c r="C272"/>
      <c r="D272" s="89">
        <v>3.8340000000000001</v>
      </c>
      <c r="E272" s="89">
        <v>3.8109999999999999</v>
      </c>
      <c r="F272" s="89">
        <v>3.7809999999999997</v>
      </c>
      <c r="G272" s="89">
        <v>3.758</v>
      </c>
      <c r="H272" s="89">
        <v>3.7210000000000001</v>
      </c>
      <c r="I272" s="89">
        <v>3.6979999999999995</v>
      </c>
      <c r="J272" s="89">
        <v>3.6709999999999998</v>
      </c>
      <c r="K272" s="89">
        <v>3.6579999999999995</v>
      </c>
      <c r="L272" s="89">
        <v>3.6379999999999999</v>
      </c>
      <c r="M272" s="115">
        <f t="shared" si="77"/>
        <v>3.6379999999999999</v>
      </c>
      <c r="N272" s="115">
        <f t="shared" ref="N272:W272" si="84">M272</f>
        <v>3.6379999999999999</v>
      </c>
      <c r="O272" s="115">
        <f t="shared" si="84"/>
        <v>3.6379999999999999</v>
      </c>
      <c r="P272" s="115">
        <f t="shared" si="84"/>
        <v>3.6379999999999999</v>
      </c>
      <c r="Q272" s="115">
        <f t="shared" si="84"/>
        <v>3.6379999999999999</v>
      </c>
      <c r="R272" s="115">
        <f t="shared" si="84"/>
        <v>3.6379999999999999</v>
      </c>
      <c r="S272" s="115">
        <f t="shared" si="84"/>
        <v>3.6379999999999999</v>
      </c>
      <c r="T272" s="115">
        <f t="shared" si="84"/>
        <v>3.6379999999999999</v>
      </c>
      <c r="U272" s="115">
        <f t="shared" si="84"/>
        <v>3.6379999999999999</v>
      </c>
      <c r="V272" s="115">
        <f t="shared" si="84"/>
        <v>3.6379999999999999</v>
      </c>
      <c r="W272" s="115">
        <f t="shared" si="84"/>
        <v>3.6379999999999999</v>
      </c>
    </row>
    <row r="273" spans="2:23" x14ac:dyDescent="0.2">
      <c r="B273" s="116" t="s">
        <v>551</v>
      </c>
      <c r="C273"/>
      <c r="D273" s="89">
        <v>0</v>
      </c>
      <c r="E273" s="89">
        <v>0</v>
      </c>
      <c r="F273" s="89">
        <v>0</v>
      </c>
      <c r="G273" s="89">
        <v>0</v>
      </c>
      <c r="H273" s="89">
        <v>0</v>
      </c>
      <c r="I273" s="89">
        <v>0</v>
      </c>
      <c r="J273" s="89">
        <v>0</v>
      </c>
      <c r="K273" s="89">
        <v>0</v>
      </c>
      <c r="L273" s="89">
        <v>0</v>
      </c>
      <c r="M273" s="115">
        <f t="shared" si="77"/>
        <v>0</v>
      </c>
      <c r="N273" s="115">
        <f t="shared" ref="N273:W273" si="85">M273</f>
        <v>0</v>
      </c>
      <c r="O273" s="115">
        <f t="shared" si="85"/>
        <v>0</v>
      </c>
      <c r="P273" s="115">
        <f t="shared" si="85"/>
        <v>0</v>
      </c>
      <c r="Q273" s="115">
        <f t="shared" si="85"/>
        <v>0</v>
      </c>
      <c r="R273" s="115">
        <f t="shared" si="85"/>
        <v>0</v>
      </c>
      <c r="S273" s="115">
        <f t="shared" si="85"/>
        <v>0</v>
      </c>
      <c r="T273" s="115">
        <f t="shared" si="85"/>
        <v>0</v>
      </c>
      <c r="U273" s="115">
        <f t="shared" si="85"/>
        <v>0</v>
      </c>
      <c r="V273" s="115">
        <f t="shared" si="85"/>
        <v>0</v>
      </c>
      <c r="W273" s="115">
        <f t="shared" si="85"/>
        <v>0</v>
      </c>
    </row>
    <row r="274" spans="2:23" x14ac:dyDescent="0.2">
      <c r="B274" s="116" t="s">
        <v>270</v>
      </c>
      <c r="C274"/>
      <c r="D274" s="89">
        <v>10.437999999999999</v>
      </c>
      <c r="E274" s="89">
        <v>10.7</v>
      </c>
      <c r="F274" s="89">
        <v>11.031999999999998</v>
      </c>
      <c r="G274" s="89">
        <v>11.370999999999999</v>
      </c>
      <c r="H274" s="89">
        <v>11.611999999999998</v>
      </c>
      <c r="I274" s="89">
        <v>11.873999999999999</v>
      </c>
      <c r="J274" s="89">
        <v>12.196</v>
      </c>
      <c r="K274" s="89">
        <v>12.655999999999999</v>
      </c>
      <c r="L274" s="89">
        <v>12.942999999999998</v>
      </c>
      <c r="M274" s="115">
        <f t="shared" si="77"/>
        <v>12.942999999999998</v>
      </c>
      <c r="N274" s="115">
        <f t="shared" ref="N274:W274" si="86">M274</f>
        <v>12.942999999999998</v>
      </c>
      <c r="O274" s="115">
        <f t="shared" si="86"/>
        <v>12.942999999999998</v>
      </c>
      <c r="P274" s="115">
        <f t="shared" si="86"/>
        <v>12.942999999999998</v>
      </c>
      <c r="Q274" s="115">
        <f t="shared" si="86"/>
        <v>12.942999999999998</v>
      </c>
      <c r="R274" s="115">
        <f t="shared" si="86"/>
        <v>12.942999999999998</v>
      </c>
      <c r="S274" s="115">
        <f t="shared" si="86"/>
        <v>12.942999999999998</v>
      </c>
      <c r="T274" s="115">
        <f t="shared" si="86"/>
        <v>12.942999999999998</v>
      </c>
      <c r="U274" s="115">
        <f t="shared" si="86"/>
        <v>12.942999999999998</v>
      </c>
      <c r="V274" s="115">
        <f t="shared" si="86"/>
        <v>12.942999999999998</v>
      </c>
      <c r="W274" s="115">
        <f t="shared" si="86"/>
        <v>12.942999999999998</v>
      </c>
    </row>
    <row r="275" spans="2:23" x14ac:dyDescent="0.2">
      <c r="B275" s="116" t="s">
        <v>271</v>
      </c>
      <c r="C275"/>
      <c r="D275" s="89">
        <v>8.6979999999999986</v>
      </c>
      <c r="E275" s="89">
        <v>8.7759999999999998</v>
      </c>
      <c r="F275" s="89">
        <v>8.8999999999999986</v>
      </c>
      <c r="G275" s="89">
        <v>9.02</v>
      </c>
      <c r="H275" s="89">
        <v>9.1319999999999997</v>
      </c>
      <c r="I275" s="89">
        <v>9.2249999999999996</v>
      </c>
      <c r="J275" s="89">
        <v>9.286999999999999</v>
      </c>
      <c r="K275" s="89">
        <v>9.4189999999999987</v>
      </c>
      <c r="L275" s="89">
        <v>9.5129999999999981</v>
      </c>
      <c r="M275" s="115">
        <f t="shared" si="77"/>
        <v>9.5129999999999981</v>
      </c>
      <c r="N275" s="115">
        <f t="shared" ref="N275:W275" si="87">M275</f>
        <v>9.5129999999999981</v>
      </c>
      <c r="O275" s="115">
        <f t="shared" si="87"/>
        <v>9.5129999999999981</v>
      </c>
      <c r="P275" s="115">
        <f t="shared" si="87"/>
        <v>9.5129999999999981</v>
      </c>
      <c r="Q275" s="115">
        <f t="shared" si="87"/>
        <v>9.5129999999999981</v>
      </c>
      <c r="R275" s="115">
        <f t="shared" si="87"/>
        <v>9.5129999999999981</v>
      </c>
      <c r="S275" s="115">
        <f t="shared" si="87"/>
        <v>9.5129999999999981</v>
      </c>
      <c r="T275" s="115">
        <f t="shared" si="87"/>
        <v>9.5129999999999981</v>
      </c>
      <c r="U275" s="115">
        <f t="shared" si="87"/>
        <v>9.5129999999999981</v>
      </c>
      <c r="V275" s="115">
        <f t="shared" si="87"/>
        <v>9.5129999999999981</v>
      </c>
      <c r="W275" s="115">
        <f t="shared" si="87"/>
        <v>9.5129999999999981</v>
      </c>
    </row>
    <row r="276" spans="2:23" x14ac:dyDescent="0.2">
      <c r="B276" s="116" t="s">
        <v>272</v>
      </c>
      <c r="C276"/>
      <c r="D276" s="89">
        <v>11.100999999999999</v>
      </c>
      <c r="E276" s="89">
        <v>11.411999999999999</v>
      </c>
      <c r="F276" s="89">
        <v>11.807</v>
      </c>
      <c r="G276" s="89">
        <v>12.193999999999999</v>
      </c>
      <c r="H276" s="89">
        <v>12.416999999999998</v>
      </c>
      <c r="I276" s="89">
        <v>12.686</v>
      </c>
      <c r="J276" s="89">
        <v>13.049999999999999</v>
      </c>
      <c r="K276" s="89">
        <v>13.573999999999998</v>
      </c>
      <c r="L276" s="89">
        <v>13.969999999999999</v>
      </c>
      <c r="M276" s="115">
        <f t="shared" si="77"/>
        <v>13.969999999999999</v>
      </c>
      <c r="N276" s="115">
        <f t="shared" ref="N276:W276" si="88">M276</f>
        <v>13.969999999999999</v>
      </c>
      <c r="O276" s="115">
        <f t="shared" si="88"/>
        <v>13.969999999999999</v>
      </c>
      <c r="P276" s="115">
        <f t="shared" si="88"/>
        <v>13.969999999999999</v>
      </c>
      <c r="Q276" s="115">
        <f t="shared" si="88"/>
        <v>13.969999999999999</v>
      </c>
      <c r="R276" s="115">
        <f t="shared" si="88"/>
        <v>13.969999999999999</v>
      </c>
      <c r="S276" s="115">
        <f t="shared" si="88"/>
        <v>13.969999999999999</v>
      </c>
      <c r="T276" s="115">
        <f t="shared" si="88"/>
        <v>13.969999999999999</v>
      </c>
      <c r="U276" s="115">
        <f t="shared" si="88"/>
        <v>13.969999999999999</v>
      </c>
      <c r="V276" s="115">
        <f t="shared" si="88"/>
        <v>13.969999999999999</v>
      </c>
      <c r="W276" s="115">
        <f t="shared" si="88"/>
        <v>13.969999999999999</v>
      </c>
    </row>
    <row r="277" spans="2:23" x14ac:dyDescent="0.2">
      <c r="B277" s="116" t="s">
        <v>273</v>
      </c>
      <c r="C277"/>
      <c r="D277" s="89">
        <v>2.8249999999999997</v>
      </c>
      <c r="E277" s="89">
        <v>2.8679999999999999</v>
      </c>
      <c r="F277" s="89">
        <v>2.9179999999999997</v>
      </c>
      <c r="G277" s="89">
        <v>2.9710000000000001</v>
      </c>
      <c r="H277" s="89">
        <v>2.9909999999999997</v>
      </c>
      <c r="I277" s="89">
        <v>3.0170000000000003</v>
      </c>
      <c r="J277" s="89">
        <v>3.07</v>
      </c>
      <c r="K277" s="89">
        <v>3.1399999999999997</v>
      </c>
      <c r="L277" s="89">
        <v>3.1759999999999997</v>
      </c>
      <c r="M277" s="115">
        <f t="shared" si="77"/>
        <v>3.1759999999999997</v>
      </c>
      <c r="N277" s="115">
        <f t="shared" ref="N277:W277" si="89">M277</f>
        <v>3.1759999999999997</v>
      </c>
      <c r="O277" s="115">
        <f t="shared" si="89"/>
        <v>3.1759999999999997</v>
      </c>
      <c r="P277" s="115">
        <f t="shared" si="89"/>
        <v>3.1759999999999997</v>
      </c>
      <c r="Q277" s="115">
        <f t="shared" si="89"/>
        <v>3.1759999999999997</v>
      </c>
      <c r="R277" s="115">
        <f t="shared" si="89"/>
        <v>3.1759999999999997</v>
      </c>
      <c r="S277" s="115">
        <f t="shared" si="89"/>
        <v>3.1759999999999997</v>
      </c>
      <c r="T277" s="115">
        <f t="shared" si="89"/>
        <v>3.1759999999999997</v>
      </c>
      <c r="U277" s="115">
        <f t="shared" si="89"/>
        <v>3.1759999999999997</v>
      </c>
      <c r="V277" s="115">
        <f t="shared" si="89"/>
        <v>3.1759999999999997</v>
      </c>
      <c r="W277" s="115">
        <f t="shared" si="89"/>
        <v>3.1759999999999997</v>
      </c>
    </row>
    <row r="278" spans="2:23" x14ac:dyDescent="0.2">
      <c r="B278" s="116" t="s">
        <v>274</v>
      </c>
      <c r="C278"/>
      <c r="D278" s="89">
        <v>8.911999999999999</v>
      </c>
      <c r="E278" s="89">
        <v>9.1539999999999999</v>
      </c>
      <c r="F278" s="89">
        <v>9.4450000000000003</v>
      </c>
      <c r="G278" s="89">
        <v>9.7479999999999993</v>
      </c>
      <c r="H278" s="89">
        <v>10</v>
      </c>
      <c r="I278" s="89">
        <v>10.244999999999999</v>
      </c>
      <c r="J278" s="89">
        <v>10.456999999999999</v>
      </c>
      <c r="K278" s="89">
        <v>10.779</v>
      </c>
      <c r="L278" s="89">
        <v>11.039</v>
      </c>
      <c r="M278" s="115">
        <f t="shared" si="77"/>
        <v>11.039</v>
      </c>
      <c r="N278" s="115">
        <f t="shared" ref="N278:W278" si="90">M278</f>
        <v>11.039</v>
      </c>
      <c r="O278" s="115">
        <f t="shared" si="90"/>
        <v>11.039</v>
      </c>
      <c r="P278" s="115">
        <f t="shared" si="90"/>
        <v>11.039</v>
      </c>
      <c r="Q278" s="115">
        <f t="shared" si="90"/>
        <v>11.039</v>
      </c>
      <c r="R278" s="115">
        <f t="shared" si="90"/>
        <v>11.039</v>
      </c>
      <c r="S278" s="115">
        <f t="shared" si="90"/>
        <v>11.039</v>
      </c>
      <c r="T278" s="115">
        <f t="shared" si="90"/>
        <v>11.039</v>
      </c>
      <c r="U278" s="115">
        <f t="shared" si="90"/>
        <v>11.039</v>
      </c>
      <c r="V278" s="115">
        <f t="shared" si="90"/>
        <v>11.039</v>
      </c>
      <c r="W278" s="115">
        <f t="shared" si="90"/>
        <v>11.039</v>
      </c>
    </row>
    <row r="279" spans="2:23" x14ac:dyDescent="0.2">
      <c r="B279" s="116" t="s">
        <v>275</v>
      </c>
      <c r="C279"/>
      <c r="D279" s="89">
        <v>9.7409999999999997</v>
      </c>
      <c r="E279" s="89">
        <v>10.133000000000001</v>
      </c>
      <c r="F279" s="89">
        <v>10.581</v>
      </c>
      <c r="G279" s="89">
        <v>11.019</v>
      </c>
      <c r="H279" s="89">
        <v>11.41</v>
      </c>
      <c r="I279" s="89">
        <v>11.803999999999998</v>
      </c>
      <c r="J279" s="89">
        <v>12.282</v>
      </c>
      <c r="K279" s="89">
        <v>12.837999999999997</v>
      </c>
      <c r="L279" s="89">
        <v>13.29</v>
      </c>
      <c r="M279" s="115">
        <f t="shared" si="77"/>
        <v>13.29</v>
      </c>
      <c r="N279" s="115">
        <f t="shared" ref="N279:V279" si="91">M279</f>
        <v>13.29</v>
      </c>
      <c r="O279" s="115">
        <f t="shared" si="91"/>
        <v>13.29</v>
      </c>
      <c r="P279" s="115">
        <f t="shared" si="91"/>
        <v>13.29</v>
      </c>
      <c r="Q279" s="115">
        <f t="shared" si="91"/>
        <v>13.29</v>
      </c>
      <c r="R279" s="115">
        <f t="shared" si="91"/>
        <v>13.29</v>
      </c>
      <c r="S279" s="115">
        <f t="shared" si="91"/>
        <v>13.29</v>
      </c>
      <c r="T279" s="115">
        <f t="shared" si="91"/>
        <v>13.29</v>
      </c>
      <c r="U279" s="115">
        <f t="shared" si="91"/>
        <v>13.29</v>
      </c>
      <c r="V279" s="115">
        <f t="shared" si="91"/>
        <v>13.29</v>
      </c>
      <c r="W279" s="115">
        <f t="shared" ref="N279:W294" si="92">V279</f>
        <v>13.29</v>
      </c>
    </row>
    <row r="280" spans="2:23" x14ac:dyDescent="0.2">
      <c r="B280" s="116" t="s">
        <v>276</v>
      </c>
      <c r="C280"/>
      <c r="D280" s="89">
        <v>11.742999999999999</v>
      </c>
      <c r="E280" s="89">
        <v>12.163</v>
      </c>
      <c r="F280" s="89">
        <v>12.707000000000001</v>
      </c>
      <c r="G280" s="89">
        <v>13.230999999999998</v>
      </c>
      <c r="H280" s="89">
        <v>13.667000000000002</v>
      </c>
      <c r="I280" s="89">
        <v>14.073999999999998</v>
      </c>
      <c r="J280" s="89">
        <v>14.539</v>
      </c>
      <c r="K280" s="89">
        <v>15.137</v>
      </c>
      <c r="L280" s="89">
        <v>15.594999999999999</v>
      </c>
      <c r="M280" s="115">
        <f t="shared" si="77"/>
        <v>15.594999999999999</v>
      </c>
      <c r="N280" s="115">
        <f t="shared" si="92"/>
        <v>15.594999999999999</v>
      </c>
      <c r="O280" s="115">
        <f t="shared" si="92"/>
        <v>15.594999999999999</v>
      </c>
      <c r="P280" s="115">
        <f t="shared" si="92"/>
        <v>15.594999999999999</v>
      </c>
      <c r="Q280" s="115">
        <f t="shared" si="92"/>
        <v>15.594999999999999</v>
      </c>
      <c r="R280" s="115">
        <f t="shared" si="92"/>
        <v>15.594999999999999</v>
      </c>
      <c r="S280" s="115">
        <f t="shared" si="92"/>
        <v>15.594999999999999</v>
      </c>
      <c r="T280" s="115">
        <f t="shared" si="92"/>
        <v>15.594999999999999</v>
      </c>
      <c r="U280" s="115">
        <f t="shared" si="92"/>
        <v>15.594999999999999</v>
      </c>
      <c r="V280" s="115">
        <f t="shared" si="92"/>
        <v>15.594999999999999</v>
      </c>
      <c r="W280" s="115">
        <f t="shared" si="92"/>
        <v>15.594999999999999</v>
      </c>
    </row>
    <row r="281" spans="2:23" x14ac:dyDescent="0.2">
      <c r="B281" s="116" t="s">
        <v>277</v>
      </c>
      <c r="C281"/>
      <c r="D281" s="89">
        <v>8.6059999999999999</v>
      </c>
      <c r="E281" s="89">
        <v>8.8650000000000002</v>
      </c>
      <c r="F281" s="89">
        <v>9.1809999999999992</v>
      </c>
      <c r="G281" s="89">
        <v>9.4640000000000004</v>
      </c>
      <c r="H281" s="89">
        <v>9.7059999999999995</v>
      </c>
      <c r="I281" s="89">
        <v>9.9450000000000003</v>
      </c>
      <c r="J281" s="89">
        <v>10.234</v>
      </c>
      <c r="K281" s="89">
        <v>10.623999999999999</v>
      </c>
      <c r="L281" s="89">
        <v>10.899999999999999</v>
      </c>
      <c r="M281" s="115">
        <f t="shared" si="77"/>
        <v>10.899999999999999</v>
      </c>
      <c r="N281" s="115">
        <f t="shared" si="92"/>
        <v>10.899999999999999</v>
      </c>
      <c r="O281" s="115">
        <f t="shared" si="92"/>
        <v>10.899999999999999</v>
      </c>
      <c r="P281" s="115">
        <f t="shared" si="92"/>
        <v>10.899999999999999</v>
      </c>
      <c r="Q281" s="115">
        <f t="shared" si="92"/>
        <v>10.899999999999999</v>
      </c>
      <c r="R281" s="115">
        <f t="shared" si="92"/>
        <v>10.899999999999999</v>
      </c>
      <c r="S281" s="115">
        <f t="shared" si="92"/>
        <v>10.899999999999999</v>
      </c>
      <c r="T281" s="115">
        <f t="shared" si="92"/>
        <v>10.899999999999999</v>
      </c>
      <c r="U281" s="115">
        <f t="shared" si="92"/>
        <v>10.899999999999999</v>
      </c>
      <c r="V281" s="115">
        <f t="shared" si="92"/>
        <v>10.899999999999999</v>
      </c>
      <c r="W281" s="115">
        <f t="shared" si="92"/>
        <v>10.899999999999999</v>
      </c>
    </row>
    <row r="282" spans="2:23" x14ac:dyDescent="0.2">
      <c r="B282" s="116" t="s">
        <v>278</v>
      </c>
      <c r="C282"/>
      <c r="D282" s="89">
        <v>5.9119999999999999</v>
      </c>
      <c r="E282" s="89">
        <v>6.2379999999999995</v>
      </c>
      <c r="F282" s="89">
        <v>6.5670000000000002</v>
      </c>
      <c r="G282" s="89">
        <v>6.8729999999999993</v>
      </c>
      <c r="H282" s="89">
        <v>7.1559999999999988</v>
      </c>
      <c r="I282" s="89">
        <v>7.4349999999999996</v>
      </c>
      <c r="J282" s="89">
        <v>7.7539999999999996</v>
      </c>
      <c r="K282" s="89">
        <v>8.1029999999999998</v>
      </c>
      <c r="L282" s="89">
        <v>8.3960000000000008</v>
      </c>
      <c r="M282" s="115">
        <f t="shared" si="77"/>
        <v>8.3960000000000008</v>
      </c>
      <c r="N282" s="115">
        <f t="shared" si="92"/>
        <v>8.3960000000000008</v>
      </c>
      <c r="O282" s="115">
        <f t="shared" si="92"/>
        <v>8.3960000000000008</v>
      </c>
      <c r="P282" s="115">
        <f t="shared" si="92"/>
        <v>8.3960000000000008</v>
      </c>
      <c r="Q282" s="115">
        <f t="shared" si="92"/>
        <v>8.3960000000000008</v>
      </c>
      <c r="R282" s="115">
        <f t="shared" si="92"/>
        <v>8.3960000000000008</v>
      </c>
      <c r="S282" s="115">
        <f t="shared" si="92"/>
        <v>8.3960000000000008</v>
      </c>
      <c r="T282" s="115">
        <f t="shared" si="92"/>
        <v>8.3960000000000008</v>
      </c>
      <c r="U282" s="115">
        <f t="shared" si="92"/>
        <v>8.3960000000000008</v>
      </c>
      <c r="V282" s="115">
        <f t="shared" si="92"/>
        <v>8.3960000000000008</v>
      </c>
      <c r="W282" s="115">
        <f t="shared" si="92"/>
        <v>8.3960000000000008</v>
      </c>
    </row>
    <row r="283" spans="2:23" x14ac:dyDescent="0.2">
      <c r="B283" s="116" t="s">
        <v>552</v>
      </c>
      <c r="C283"/>
      <c r="D283" s="89">
        <v>3.0909999999999997</v>
      </c>
      <c r="E283" s="89">
        <v>3.0939999999999999</v>
      </c>
      <c r="F283" s="89">
        <v>3.101</v>
      </c>
      <c r="G283" s="89">
        <v>3.1040000000000001</v>
      </c>
      <c r="H283" s="89">
        <v>3.1040000000000001</v>
      </c>
      <c r="I283" s="89">
        <v>3.1040000000000001</v>
      </c>
      <c r="J283" s="89">
        <v>3.1209999999999996</v>
      </c>
      <c r="K283" s="89">
        <v>3.1339999999999999</v>
      </c>
      <c r="L283" s="89">
        <v>3.1539999999999999</v>
      </c>
      <c r="M283" s="115">
        <f t="shared" si="77"/>
        <v>3.1539999999999999</v>
      </c>
      <c r="N283" s="115">
        <f t="shared" si="92"/>
        <v>3.1539999999999999</v>
      </c>
      <c r="O283" s="115">
        <f t="shared" si="92"/>
        <v>3.1539999999999999</v>
      </c>
      <c r="P283" s="115">
        <f t="shared" si="92"/>
        <v>3.1539999999999999</v>
      </c>
      <c r="Q283" s="115">
        <f t="shared" si="92"/>
        <v>3.1539999999999999</v>
      </c>
      <c r="R283" s="115">
        <f t="shared" si="92"/>
        <v>3.1539999999999999</v>
      </c>
      <c r="S283" s="115">
        <f t="shared" si="92"/>
        <v>3.1539999999999999</v>
      </c>
      <c r="T283" s="115">
        <f t="shared" si="92"/>
        <v>3.1539999999999999</v>
      </c>
      <c r="U283" s="115">
        <f t="shared" si="92"/>
        <v>3.1539999999999999</v>
      </c>
      <c r="V283" s="115">
        <f t="shared" si="92"/>
        <v>3.1539999999999999</v>
      </c>
      <c r="W283" s="115">
        <f t="shared" si="92"/>
        <v>3.1539999999999999</v>
      </c>
    </row>
    <row r="284" spans="2:23" x14ac:dyDescent="0.2">
      <c r="B284" s="116" t="s">
        <v>553</v>
      </c>
      <c r="C284"/>
      <c r="D284" s="89">
        <v>3.3329999999999997</v>
      </c>
      <c r="E284" s="89">
        <v>3.4089999999999998</v>
      </c>
      <c r="F284" s="89">
        <v>3.5249999999999995</v>
      </c>
      <c r="G284" s="89">
        <v>3.6239999999999997</v>
      </c>
      <c r="H284" s="89">
        <v>3.6569999999999996</v>
      </c>
      <c r="I284" s="89">
        <v>3.6969999999999996</v>
      </c>
      <c r="J284" s="89">
        <v>3.8129999999999997</v>
      </c>
      <c r="K284" s="89">
        <v>3.9619999999999997</v>
      </c>
      <c r="L284" s="89">
        <v>3.9979999999999998</v>
      </c>
      <c r="M284" s="115">
        <f t="shared" si="77"/>
        <v>3.9979999999999998</v>
      </c>
      <c r="N284" s="115">
        <f t="shared" si="92"/>
        <v>3.9979999999999998</v>
      </c>
      <c r="O284" s="115">
        <f t="shared" si="92"/>
        <v>3.9979999999999998</v>
      </c>
      <c r="P284" s="115">
        <f t="shared" si="92"/>
        <v>3.9979999999999998</v>
      </c>
      <c r="Q284" s="115">
        <f t="shared" si="92"/>
        <v>3.9979999999999998</v>
      </c>
      <c r="R284" s="115">
        <f t="shared" si="92"/>
        <v>3.9979999999999998</v>
      </c>
      <c r="S284" s="115">
        <f t="shared" si="92"/>
        <v>3.9979999999999998</v>
      </c>
      <c r="T284" s="115">
        <f t="shared" si="92"/>
        <v>3.9979999999999998</v>
      </c>
      <c r="U284" s="115">
        <f t="shared" si="92"/>
        <v>3.9979999999999998</v>
      </c>
      <c r="V284" s="115">
        <f t="shared" si="92"/>
        <v>3.9979999999999998</v>
      </c>
      <c r="W284" s="115">
        <f t="shared" si="92"/>
        <v>3.9979999999999998</v>
      </c>
    </row>
    <row r="285" spans="2:23" x14ac:dyDescent="0.2">
      <c r="B285" s="116" t="s">
        <v>554</v>
      </c>
      <c r="C285"/>
      <c r="D285" s="89">
        <v>7.5649999999999995</v>
      </c>
      <c r="E285" s="89">
        <v>7.5719999999999992</v>
      </c>
      <c r="F285" s="89">
        <v>7.581999999999999</v>
      </c>
      <c r="G285" s="89">
        <v>7.5949999999999998</v>
      </c>
      <c r="H285" s="89">
        <v>7.5949999999999998</v>
      </c>
      <c r="I285" s="89">
        <v>7.5949999999999998</v>
      </c>
      <c r="J285" s="89">
        <v>7.6279999999999992</v>
      </c>
      <c r="K285" s="89">
        <v>7.6709999999999994</v>
      </c>
      <c r="L285" s="89">
        <v>7.7140000000000004</v>
      </c>
      <c r="M285" s="115">
        <f t="shared" si="77"/>
        <v>7.7140000000000004</v>
      </c>
      <c r="N285" s="115">
        <f t="shared" si="92"/>
        <v>7.7140000000000004</v>
      </c>
      <c r="O285" s="115">
        <f t="shared" si="92"/>
        <v>7.7140000000000004</v>
      </c>
      <c r="P285" s="115">
        <f t="shared" si="92"/>
        <v>7.7140000000000004</v>
      </c>
      <c r="Q285" s="115">
        <f t="shared" si="92"/>
        <v>7.7140000000000004</v>
      </c>
      <c r="R285" s="115">
        <f t="shared" si="92"/>
        <v>7.7140000000000004</v>
      </c>
      <c r="S285" s="115">
        <f t="shared" si="92"/>
        <v>7.7140000000000004</v>
      </c>
      <c r="T285" s="115">
        <f t="shared" si="92"/>
        <v>7.7140000000000004</v>
      </c>
      <c r="U285" s="115">
        <f t="shared" si="92"/>
        <v>7.7140000000000004</v>
      </c>
      <c r="V285" s="115">
        <f t="shared" si="92"/>
        <v>7.7140000000000004</v>
      </c>
      <c r="W285" s="115">
        <f t="shared" si="92"/>
        <v>7.7140000000000004</v>
      </c>
    </row>
    <row r="286" spans="2:23" x14ac:dyDescent="0.2">
      <c r="B286" s="116" t="s">
        <v>555</v>
      </c>
      <c r="C286"/>
      <c r="D286" s="89">
        <v>0.06</v>
      </c>
      <c r="E286" s="89">
        <v>6.3E-2</v>
      </c>
      <c r="F286" s="89">
        <v>7.0000000000000007E-2</v>
      </c>
      <c r="G286" s="89">
        <v>7.3000000000000009E-2</v>
      </c>
      <c r="H286" s="89">
        <v>7.3000000000000009E-2</v>
      </c>
      <c r="I286" s="89">
        <v>7.9999999999999988E-2</v>
      </c>
      <c r="J286" s="89">
        <v>8.299999999999999E-2</v>
      </c>
      <c r="K286" s="89">
        <v>0.09</v>
      </c>
      <c r="L286" s="89">
        <v>9.2999999999999999E-2</v>
      </c>
      <c r="M286" s="115">
        <f t="shared" si="77"/>
        <v>9.2999999999999999E-2</v>
      </c>
      <c r="N286" s="115">
        <f t="shared" si="92"/>
        <v>9.2999999999999999E-2</v>
      </c>
      <c r="O286" s="115">
        <f t="shared" si="92"/>
        <v>9.2999999999999999E-2</v>
      </c>
      <c r="P286" s="115">
        <f t="shared" si="92"/>
        <v>9.2999999999999999E-2</v>
      </c>
      <c r="Q286" s="115">
        <f t="shared" si="92"/>
        <v>9.2999999999999999E-2</v>
      </c>
      <c r="R286" s="115">
        <f t="shared" si="92"/>
        <v>9.2999999999999999E-2</v>
      </c>
      <c r="S286" s="115">
        <f t="shared" si="92"/>
        <v>9.2999999999999999E-2</v>
      </c>
      <c r="T286" s="115">
        <f t="shared" si="92"/>
        <v>9.2999999999999999E-2</v>
      </c>
      <c r="U286" s="115">
        <f t="shared" si="92"/>
        <v>9.2999999999999999E-2</v>
      </c>
      <c r="V286" s="115">
        <f t="shared" si="92"/>
        <v>9.2999999999999999E-2</v>
      </c>
      <c r="W286" s="115">
        <f t="shared" si="92"/>
        <v>9.2999999999999999E-2</v>
      </c>
    </row>
    <row r="287" spans="2:23" x14ac:dyDescent="0.2">
      <c r="B287" s="116" t="s">
        <v>556</v>
      </c>
      <c r="C287"/>
      <c r="D287" s="89">
        <v>1.7889999999999997</v>
      </c>
      <c r="E287" s="89">
        <v>1.9180000000000001</v>
      </c>
      <c r="F287" s="89">
        <v>2.0469999999999997</v>
      </c>
      <c r="G287" s="89">
        <v>2.1760000000000002</v>
      </c>
      <c r="H287" s="89">
        <v>2.2850000000000001</v>
      </c>
      <c r="I287" s="89">
        <v>2.3940000000000001</v>
      </c>
      <c r="J287" s="89">
        <v>2.52</v>
      </c>
      <c r="K287" s="89">
        <v>2.6390000000000002</v>
      </c>
      <c r="L287" s="89">
        <v>2.7479999999999998</v>
      </c>
      <c r="M287" s="115">
        <f t="shared" si="77"/>
        <v>2.7479999999999998</v>
      </c>
      <c r="N287" s="115">
        <f t="shared" si="92"/>
        <v>2.7479999999999998</v>
      </c>
      <c r="O287" s="115">
        <f t="shared" si="92"/>
        <v>2.7479999999999998</v>
      </c>
      <c r="P287" s="115">
        <f t="shared" si="92"/>
        <v>2.7479999999999998</v>
      </c>
      <c r="Q287" s="115">
        <f t="shared" si="92"/>
        <v>2.7479999999999998</v>
      </c>
      <c r="R287" s="115">
        <f t="shared" si="92"/>
        <v>2.7479999999999998</v>
      </c>
      <c r="S287" s="115">
        <f t="shared" si="92"/>
        <v>2.7479999999999998</v>
      </c>
      <c r="T287" s="115">
        <f t="shared" si="92"/>
        <v>2.7479999999999998</v>
      </c>
      <c r="U287" s="115">
        <f t="shared" si="92"/>
        <v>2.7479999999999998</v>
      </c>
      <c r="V287" s="115">
        <f t="shared" si="92"/>
        <v>2.7479999999999998</v>
      </c>
      <c r="W287" s="115">
        <f t="shared" si="92"/>
        <v>2.7479999999999998</v>
      </c>
    </row>
    <row r="288" spans="2:23" x14ac:dyDescent="0.2">
      <c r="B288" s="116" t="s">
        <v>557</v>
      </c>
      <c r="C288"/>
      <c r="D288" s="89">
        <v>0.46799999999999997</v>
      </c>
      <c r="E288" s="89">
        <v>0.50800000000000001</v>
      </c>
      <c r="F288" s="89">
        <v>0.54099999999999993</v>
      </c>
      <c r="G288" s="89">
        <v>0.58099999999999996</v>
      </c>
      <c r="H288" s="89">
        <v>0.61399999999999999</v>
      </c>
      <c r="I288" s="89">
        <v>0.64700000000000002</v>
      </c>
      <c r="J288" s="89">
        <v>0.68699999999999994</v>
      </c>
      <c r="K288" s="89">
        <v>0.72</v>
      </c>
      <c r="L288" s="89">
        <v>0.76</v>
      </c>
      <c r="M288" s="115">
        <f t="shared" si="77"/>
        <v>0.76</v>
      </c>
      <c r="N288" s="115">
        <f t="shared" si="92"/>
        <v>0.76</v>
      </c>
      <c r="O288" s="115">
        <f t="shared" si="92"/>
        <v>0.76</v>
      </c>
      <c r="P288" s="115">
        <f t="shared" si="92"/>
        <v>0.76</v>
      </c>
      <c r="Q288" s="115">
        <f t="shared" si="92"/>
        <v>0.76</v>
      </c>
      <c r="R288" s="115">
        <f t="shared" si="92"/>
        <v>0.76</v>
      </c>
      <c r="S288" s="115">
        <f t="shared" si="92"/>
        <v>0.76</v>
      </c>
      <c r="T288" s="115">
        <f t="shared" si="92"/>
        <v>0.76</v>
      </c>
      <c r="U288" s="115">
        <f t="shared" si="92"/>
        <v>0.76</v>
      </c>
      <c r="V288" s="115">
        <f t="shared" si="92"/>
        <v>0.76</v>
      </c>
      <c r="W288" s="115">
        <f t="shared" si="92"/>
        <v>0.76</v>
      </c>
    </row>
    <row r="289" spans="2:23" x14ac:dyDescent="0.2">
      <c r="B289" s="116" t="s">
        <v>279</v>
      </c>
      <c r="C289"/>
      <c r="D289" s="89">
        <v>6.6479999999999997</v>
      </c>
      <c r="E289" s="89">
        <v>6.6709999999999994</v>
      </c>
      <c r="F289" s="89">
        <v>6.7199999999999989</v>
      </c>
      <c r="G289" s="89">
        <v>6.76</v>
      </c>
      <c r="H289" s="89">
        <v>6.7629999999999999</v>
      </c>
      <c r="I289" s="89">
        <v>6.7729999999999997</v>
      </c>
      <c r="J289" s="89">
        <v>6.8230000000000004</v>
      </c>
      <c r="K289" s="89">
        <v>6.8929999999999989</v>
      </c>
      <c r="L289" s="89">
        <v>6.9129999999999994</v>
      </c>
      <c r="M289" s="115">
        <f t="shared" si="77"/>
        <v>6.9129999999999994</v>
      </c>
      <c r="N289" s="115">
        <f t="shared" si="92"/>
        <v>6.9129999999999994</v>
      </c>
      <c r="O289" s="115">
        <f t="shared" si="92"/>
        <v>6.9129999999999994</v>
      </c>
      <c r="P289" s="115">
        <f t="shared" si="92"/>
        <v>6.9129999999999994</v>
      </c>
      <c r="Q289" s="115">
        <f t="shared" si="92"/>
        <v>6.9129999999999994</v>
      </c>
      <c r="R289" s="115">
        <f t="shared" si="92"/>
        <v>6.9129999999999994</v>
      </c>
      <c r="S289" s="115">
        <f t="shared" si="92"/>
        <v>6.9129999999999994</v>
      </c>
      <c r="T289" s="115">
        <f t="shared" si="92"/>
        <v>6.9129999999999994</v>
      </c>
      <c r="U289" s="115">
        <f t="shared" si="92"/>
        <v>6.9129999999999994</v>
      </c>
      <c r="V289" s="115">
        <f t="shared" si="92"/>
        <v>6.9129999999999994</v>
      </c>
      <c r="W289" s="115">
        <f t="shared" si="92"/>
        <v>6.9129999999999994</v>
      </c>
    </row>
    <row r="290" spans="2:23" x14ac:dyDescent="0.2">
      <c r="B290" s="116" t="s">
        <v>280</v>
      </c>
      <c r="C290"/>
      <c r="D290" s="89">
        <v>7.1629999999999985</v>
      </c>
      <c r="E290" s="89">
        <v>7.1639999999999997</v>
      </c>
      <c r="F290" s="89">
        <v>7.2139999999999995</v>
      </c>
      <c r="G290" s="89">
        <v>7.2569999999999997</v>
      </c>
      <c r="H290" s="89">
        <v>7.26</v>
      </c>
      <c r="I290" s="89">
        <v>7.2769999999999992</v>
      </c>
      <c r="J290" s="89">
        <v>7.3569999999999993</v>
      </c>
      <c r="K290" s="89">
        <v>7.43</v>
      </c>
      <c r="L290" s="89">
        <v>7.4599999999999991</v>
      </c>
      <c r="M290" s="115">
        <f t="shared" si="77"/>
        <v>7.4599999999999991</v>
      </c>
      <c r="N290" s="115">
        <f t="shared" si="92"/>
        <v>7.4599999999999991</v>
      </c>
      <c r="O290" s="115">
        <f t="shared" si="92"/>
        <v>7.4599999999999991</v>
      </c>
      <c r="P290" s="115">
        <f t="shared" si="92"/>
        <v>7.4599999999999991</v>
      </c>
      <c r="Q290" s="115">
        <f t="shared" si="92"/>
        <v>7.4599999999999991</v>
      </c>
      <c r="R290" s="115">
        <f t="shared" si="92"/>
        <v>7.4599999999999991</v>
      </c>
      <c r="S290" s="115">
        <f t="shared" si="92"/>
        <v>7.4599999999999991</v>
      </c>
      <c r="T290" s="115">
        <f t="shared" si="92"/>
        <v>7.4599999999999991</v>
      </c>
      <c r="U290" s="115">
        <f t="shared" si="92"/>
        <v>7.4599999999999991</v>
      </c>
      <c r="V290" s="115">
        <f t="shared" si="92"/>
        <v>7.4599999999999991</v>
      </c>
      <c r="W290" s="115">
        <f t="shared" si="92"/>
        <v>7.4599999999999991</v>
      </c>
    </row>
    <row r="291" spans="2:23" x14ac:dyDescent="0.2">
      <c r="B291" s="116" t="s">
        <v>281</v>
      </c>
      <c r="C291"/>
      <c r="D291" s="89">
        <v>9.1430000000000007</v>
      </c>
      <c r="E291" s="89">
        <v>9.1829999999999998</v>
      </c>
      <c r="F291" s="89">
        <v>9.2530000000000001</v>
      </c>
      <c r="G291" s="89">
        <v>9.2929999999999993</v>
      </c>
      <c r="H291" s="89">
        <v>9.2859999999999996</v>
      </c>
      <c r="I291" s="89">
        <v>9.32</v>
      </c>
      <c r="J291" s="89">
        <v>9.3930000000000007</v>
      </c>
      <c r="K291" s="89">
        <v>9.4930000000000003</v>
      </c>
      <c r="L291" s="89">
        <v>9.4959999999999987</v>
      </c>
      <c r="M291" s="115">
        <f t="shared" si="77"/>
        <v>9.4959999999999987</v>
      </c>
      <c r="N291" s="115">
        <f t="shared" si="92"/>
        <v>9.4959999999999987</v>
      </c>
      <c r="O291" s="115">
        <f t="shared" si="92"/>
        <v>9.4959999999999987</v>
      </c>
      <c r="P291" s="115">
        <f t="shared" si="92"/>
        <v>9.4959999999999987</v>
      </c>
      <c r="Q291" s="115">
        <f t="shared" si="92"/>
        <v>9.4959999999999987</v>
      </c>
      <c r="R291" s="115">
        <f t="shared" si="92"/>
        <v>9.4959999999999987</v>
      </c>
      <c r="S291" s="115">
        <f t="shared" si="92"/>
        <v>9.4959999999999987</v>
      </c>
      <c r="T291" s="115">
        <f t="shared" si="92"/>
        <v>9.4959999999999987</v>
      </c>
      <c r="U291" s="115">
        <f t="shared" si="92"/>
        <v>9.4959999999999987</v>
      </c>
      <c r="V291" s="115">
        <f t="shared" si="92"/>
        <v>9.4959999999999987</v>
      </c>
      <c r="W291" s="115">
        <f t="shared" si="92"/>
        <v>9.4959999999999987</v>
      </c>
    </row>
    <row r="292" spans="2:23" x14ac:dyDescent="0.2">
      <c r="B292" s="116" t="s">
        <v>282</v>
      </c>
      <c r="C292"/>
      <c r="D292" s="89">
        <v>4.7859999999999996</v>
      </c>
      <c r="E292" s="89">
        <v>4.718</v>
      </c>
      <c r="F292" s="89">
        <v>4.6769999999999996</v>
      </c>
      <c r="G292" s="89">
        <v>4.5830000000000002</v>
      </c>
      <c r="H292" s="89">
        <v>4.452</v>
      </c>
      <c r="I292" s="89">
        <v>4.38</v>
      </c>
      <c r="J292" s="89">
        <v>4.327</v>
      </c>
      <c r="K292" s="89">
        <v>4.4079999999999995</v>
      </c>
      <c r="L292" s="89">
        <v>4.3789999999999996</v>
      </c>
      <c r="M292" s="115">
        <f t="shared" si="77"/>
        <v>4.3789999999999996</v>
      </c>
      <c r="N292" s="115">
        <f t="shared" si="92"/>
        <v>4.3789999999999996</v>
      </c>
      <c r="O292" s="115">
        <f t="shared" si="92"/>
        <v>4.3789999999999996</v>
      </c>
      <c r="P292" s="115">
        <f t="shared" si="92"/>
        <v>4.3789999999999996</v>
      </c>
      <c r="Q292" s="115">
        <f t="shared" si="92"/>
        <v>4.3789999999999996</v>
      </c>
      <c r="R292" s="115">
        <f t="shared" si="92"/>
        <v>4.3789999999999996</v>
      </c>
      <c r="S292" s="115">
        <f t="shared" si="92"/>
        <v>4.3789999999999996</v>
      </c>
      <c r="T292" s="115">
        <f t="shared" si="92"/>
        <v>4.3789999999999996</v>
      </c>
      <c r="U292" s="115">
        <f t="shared" si="92"/>
        <v>4.3789999999999996</v>
      </c>
      <c r="V292" s="115">
        <f t="shared" si="92"/>
        <v>4.3789999999999996</v>
      </c>
      <c r="W292" s="115">
        <f t="shared" si="92"/>
        <v>4.3789999999999996</v>
      </c>
    </row>
    <row r="293" spans="2:23" x14ac:dyDescent="0.2">
      <c r="B293" s="116" t="s">
        <v>283</v>
      </c>
      <c r="C293"/>
      <c r="D293" s="89">
        <v>7.4209999999999994</v>
      </c>
      <c r="E293" s="89">
        <v>7.468</v>
      </c>
      <c r="F293" s="89">
        <v>7.5779999999999994</v>
      </c>
      <c r="G293" s="89">
        <v>7.6519999999999992</v>
      </c>
      <c r="H293" s="89">
        <v>7.6749999999999998</v>
      </c>
      <c r="I293" s="89">
        <v>7.718</v>
      </c>
      <c r="J293" s="89">
        <v>7.8309999999999995</v>
      </c>
      <c r="K293" s="89">
        <v>7.984</v>
      </c>
      <c r="L293" s="89">
        <v>8.020999999999999</v>
      </c>
      <c r="M293" s="115">
        <f t="shared" si="77"/>
        <v>8.020999999999999</v>
      </c>
      <c r="N293" s="115">
        <f t="shared" si="92"/>
        <v>8.020999999999999</v>
      </c>
      <c r="O293" s="115">
        <f t="shared" si="92"/>
        <v>8.020999999999999</v>
      </c>
      <c r="P293" s="115">
        <f t="shared" si="92"/>
        <v>8.020999999999999</v>
      </c>
      <c r="Q293" s="115">
        <f t="shared" si="92"/>
        <v>8.020999999999999</v>
      </c>
      <c r="R293" s="115">
        <f t="shared" si="92"/>
        <v>8.020999999999999</v>
      </c>
      <c r="S293" s="115">
        <f t="shared" si="92"/>
        <v>8.020999999999999</v>
      </c>
      <c r="T293" s="115">
        <f t="shared" si="92"/>
        <v>8.020999999999999</v>
      </c>
      <c r="U293" s="115">
        <f t="shared" si="92"/>
        <v>8.020999999999999</v>
      </c>
      <c r="V293" s="115">
        <f t="shared" si="92"/>
        <v>8.020999999999999</v>
      </c>
      <c r="W293" s="115">
        <f t="shared" si="92"/>
        <v>8.020999999999999</v>
      </c>
    </row>
    <row r="294" spans="2:23" x14ac:dyDescent="0.2">
      <c r="B294" s="116" t="s">
        <v>284</v>
      </c>
      <c r="C294"/>
      <c r="D294" s="89">
        <v>6.6819999999999995</v>
      </c>
      <c r="E294" s="89">
        <v>6.7719999999999994</v>
      </c>
      <c r="F294" s="89">
        <v>6.9149999999999991</v>
      </c>
      <c r="G294" s="89">
        <v>7.0250000000000004</v>
      </c>
      <c r="H294" s="89">
        <v>7.048</v>
      </c>
      <c r="I294" s="89">
        <v>7.0939999999999994</v>
      </c>
      <c r="J294" s="89">
        <v>7.2530000000000001</v>
      </c>
      <c r="K294" s="89">
        <v>7.4390000000000001</v>
      </c>
      <c r="L294" s="89">
        <v>7.4399999999999995</v>
      </c>
      <c r="M294" s="115">
        <f t="shared" si="77"/>
        <v>7.4399999999999995</v>
      </c>
      <c r="N294" s="115">
        <f t="shared" si="92"/>
        <v>7.4399999999999995</v>
      </c>
      <c r="O294" s="115">
        <f t="shared" si="92"/>
        <v>7.4399999999999995</v>
      </c>
      <c r="P294" s="115">
        <f t="shared" si="92"/>
        <v>7.4399999999999995</v>
      </c>
      <c r="Q294" s="115">
        <f t="shared" si="92"/>
        <v>7.4399999999999995</v>
      </c>
      <c r="R294" s="115">
        <f t="shared" si="92"/>
        <v>7.4399999999999995</v>
      </c>
      <c r="S294" s="115">
        <f t="shared" si="92"/>
        <v>7.4399999999999995</v>
      </c>
      <c r="T294" s="115">
        <f t="shared" si="92"/>
        <v>7.4399999999999995</v>
      </c>
      <c r="U294" s="115">
        <f t="shared" si="92"/>
        <v>7.4399999999999995</v>
      </c>
      <c r="V294" s="115">
        <f t="shared" si="92"/>
        <v>7.4399999999999995</v>
      </c>
      <c r="W294" s="115">
        <f t="shared" si="92"/>
        <v>7.4399999999999995</v>
      </c>
    </row>
    <row r="295" spans="2:23" x14ac:dyDescent="0.2">
      <c r="B295" s="116" t="s">
        <v>285</v>
      </c>
      <c r="C295"/>
      <c r="D295" s="89">
        <v>10.843</v>
      </c>
      <c r="E295" s="89">
        <v>10.945</v>
      </c>
      <c r="F295" s="89">
        <v>11.099</v>
      </c>
      <c r="G295" s="89">
        <v>11.263999999999999</v>
      </c>
      <c r="H295" s="89">
        <v>11.315999999999999</v>
      </c>
      <c r="I295" s="89">
        <v>11.367999999999999</v>
      </c>
      <c r="J295" s="89">
        <v>11.536999999999999</v>
      </c>
      <c r="K295" s="89">
        <v>11.768000000000001</v>
      </c>
      <c r="L295" s="89">
        <v>11.825999999999999</v>
      </c>
      <c r="M295" s="115">
        <f t="shared" si="77"/>
        <v>11.825999999999999</v>
      </c>
      <c r="N295" s="115">
        <f t="shared" ref="N295:W310" si="93">M295</f>
        <v>11.825999999999999</v>
      </c>
      <c r="O295" s="115">
        <f t="shared" si="93"/>
        <v>11.825999999999999</v>
      </c>
      <c r="P295" s="115">
        <f t="shared" si="93"/>
        <v>11.825999999999999</v>
      </c>
      <c r="Q295" s="115">
        <f t="shared" si="93"/>
        <v>11.825999999999999</v>
      </c>
      <c r="R295" s="115">
        <f t="shared" si="93"/>
        <v>11.825999999999999</v>
      </c>
      <c r="S295" s="115">
        <f t="shared" si="93"/>
        <v>11.825999999999999</v>
      </c>
      <c r="T295" s="115">
        <f t="shared" si="93"/>
        <v>11.825999999999999</v>
      </c>
      <c r="U295" s="115">
        <f t="shared" si="93"/>
        <v>11.825999999999999</v>
      </c>
      <c r="V295" s="115">
        <f t="shared" si="93"/>
        <v>11.825999999999999</v>
      </c>
      <c r="W295" s="115">
        <f t="shared" si="93"/>
        <v>11.825999999999999</v>
      </c>
    </row>
    <row r="296" spans="2:23" x14ac:dyDescent="0.2">
      <c r="B296" s="116" t="s">
        <v>286</v>
      </c>
      <c r="C296"/>
      <c r="D296" s="89">
        <v>5.468</v>
      </c>
      <c r="E296" s="89">
        <v>5.4639999999999995</v>
      </c>
      <c r="F296" s="89">
        <v>5.4769999999999994</v>
      </c>
      <c r="G296" s="89">
        <v>5.4899999999999993</v>
      </c>
      <c r="H296" s="89">
        <v>5.4969999999999999</v>
      </c>
      <c r="I296" s="89">
        <v>5.5030000000000001</v>
      </c>
      <c r="J296" s="89">
        <v>5.556</v>
      </c>
      <c r="K296" s="89">
        <v>5.6020000000000003</v>
      </c>
      <c r="L296" s="89">
        <v>5.6149999999999993</v>
      </c>
      <c r="M296" s="115">
        <f t="shared" si="77"/>
        <v>5.6149999999999993</v>
      </c>
      <c r="N296" s="115">
        <f t="shared" si="93"/>
        <v>5.6149999999999993</v>
      </c>
      <c r="O296" s="115">
        <f t="shared" si="93"/>
        <v>5.6149999999999993</v>
      </c>
      <c r="P296" s="115">
        <f t="shared" si="93"/>
        <v>5.6149999999999993</v>
      </c>
      <c r="Q296" s="115">
        <f t="shared" si="93"/>
        <v>5.6149999999999993</v>
      </c>
      <c r="R296" s="115">
        <f t="shared" si="93"/>
        <v>5.6149999999999993</v>
      </c>
      <c r="S296" s="115">
        <f t="shared" si="93"/>
        <v>5.6149999999999993</v>
      </c>
      <c r="T296" s="115">
        <f t="shared" si="93"/>
        <v>5.6149999999999993</v>
      </c>
      <c r="U296" s="115">
        <f t="shared" si="93"/>
        <v>5.6149999999999993</v>
      </c>
      <c r="V296" s="115">
        <f t="shared" si="93"/>
        <v>5.6149999999999993</v>
      </c>
      <c r="W296" s="115">
        <f t="shared" si="93"/>
        <v>5.6149999999999993</v>
      </c>
    </row>
    <row r="297" spans="2:23" x14ac:dyDescent="0.2">
      <c r="B297" s="116" t="s">
        <v>287</v>
      </c>
      <c r="C297"/>
      <c r="D297" s="89">
        <v>8.261000000000001</v>
      </c>
      <c r="E297" s="89">
        <v>8.3509999999999991</v>
      </c>
      <c r="F297" s="89">
        <v>8.4639999999999986</v>
      </c>
      <c r="G297" s="89">
        <v>8.570999999999998</v>
      </c>
      <c r="H297" s="89">
        <v>8.6169999999999991</v>
      </c>
      <c r="I297" s="89">
        <v>8.6810000000000009</v>
      </c>
      <c r="J297" s="89">
        <v>8.8099999999999987</v>
      </c>
      <c r="K297" s="89">
        <v>8.9570000000000007</v>
      </c>
      <c r="L297" s="89">
        <v>9.0449999999999999</v>
      </c>
      <c r="M297" s="115">
        <f t="shared" si="77"/>
        <v>9.0449999999999999</v>
      </c>
      <c r="N297" s="115">
        <f t="shared" si="93"/>
        <v>9.0449999999999999</v>
      </c>
      <c r="O297" s="115">
        <f t="shared" si="93"/>
        <v>9.0449999999999999</v>
      </c>
      <c r="P297" s="115">
        <f t="shared" si="93"/>
        <v>9.0449999999999999</v>
      </c>
      <c r="Q297" s="115">
        <f t="shared" si="93"/>
        <v>9.0449999999999999</v>
      </c>
      <c r="R297" s="115">
        <f t="shared" si="93"/>
        <v>9.0449999999999999</v>
      </c>
      <c r="S297" s="115">
        <f t="shared" si="93"/>
        <v>9.0449999999999999</v>
      </c>
      <c r="T297" s="115">
        <f t="shared" si="93"/>
        <v>9.0449999999999999</v>
      </c>
      <c r="U297" s="115">
        <f t="shared" si="93"/>
        <v>9.0449999999999999</v>
      </c>
      <c r="V297" s="115">
        <f t="shared" si="93"/>
        <v>9.0449999999999999</v>
      </c>
      <c r="W297" s="115">
        <f t="shared" si="93"/>
        <v>9.0449999999999999</v>
      </c>
    </row>
    <row r="298" spans="2:23" x14ac:dyDescent="0.2">
      <c r="B298" s="116" t="s">
        <v>288</v>
      </c>
      <c r="C298"/>
      <c r="D298" s="89">
        <v>8.6509999999999998</v>
      </c>
      <c r="E298" s="89">
        <v>8.7669999999999995</v>
      </c>
      <c r="F298" s="89">
        <v>8.9359999999999999</v>
      </c>
      <c r="G298" s="89">
        <v>9.0719999999999992</v>
      </c>
      <c r="H298" s="89">
        <v>9.1219999999999999</v>
      </c>
      <c r="I298" s="89">
        <v>9.1980000000000004</v>
      </c>
      <c r="J298" s="89">
        <v>9.363999999999999</v>
      </c>
      <c r="K298" s="89">
        <v>9.5630000000000006</v>
      </c>
      <c r="L298" s="89">
        <v>9.6189999999999998</v>
      </c>
      <c r="M298" s="115">
        <f t="shared" si="77"/>
        <v>9.6189999999999998</v>
      </c>
      <c r="N298" s="115">
        <f t="shared" si="93"/>
        <v>9.6189999999999998</v>
      </c>
      <c r="O298" s="115">
        <f t="shared" si="93"/>
        <v>9.6189999999999998</v>
      </c>
      <c r="P298" s="115">
        <f t="shared" si="93"/>
        <v>9.6189999999999998</v>
      </c>
      <c r="Q298" s="115">
        <f t="shared" si="93"/>
        <v>9.6189999999999998</v>
      </c>
      <c r="R298" s="115">
        <f t="shared" si="93"/>
        <v>9.6189999999999998</v>
      </c>
      <c r="S298" s="115">
        <f t="shared" si="93"/>
        <v>9.6189999999999998</v>
      </c>
      <c r="T298" s="115">
        <f t="shared" si="93"/>
        <v>9.6189999999999998</v>
      </c>
      <c r="U298" s="115">
        <f t="shared" si="93"/>
        <v>9.6189999999999998</v>
      </c>
      <c r="V298" s="115">
        <f t="shared" si="93"/>
        <v>9.6189999999999998</v>
      </c>
      <c r="W298" s="115">
        <f t="shared" si="93"/>
        <v>9.6189999999999998</v>
      </c>
    </row>
    <row r="299" spans="2:23" x14ac:dyDescent="0.2">
      <c r="B299" s="116" t="s">
        <v>289</v>
      </c>
      <c r="C299"/>
      <c r="D299" s="89">
        <v>9.3279999999999994</v>
      </c>
      <c r="E299" s="89">
        <v>9.5459999999999994</v>
      </c>
      <c r="F299" s="89">
        <v>9.8239999999999998</v>
      </c>
      <c r="G299" s="89">
        <v>10.063000000000001</v>
      </c>
      <c r="H299" s="89">
        <v>10.275</v>
      </c>
      <c r="I299" s="89">
        <v>10.507999999999999</v>
      </c>
      <c r="J299" s="89">
        <v>10.826999999999998</v>
      </c>
      <c r="K299" s="89">
        <v>11.177</v>
      </c>
      <c r="L299" s="89">
        <v>11.405999999999999</v>
      </c>
      <c r="M299" s="115">
        <f t="shared" si="77"/>
        <v>11.405999999999999</v>
      </c>
      <c r="N299" s="115">
        <f t="shared" si="93"/>
        <v>11.405999999999999</v>
      </c>
      <c r="O299" s="115">
        <f t="shared" si="93"/>
        <v>11.405999999999999</v>
      </c>
      <c r="P299" s="115">
        <f t="shared" si="93"/>
        <v>11.405999999999999</v>
      </c>
      <c r="Q299" s="115">
        <f t="shared" si="93"/>
        <v>11.405999999999999</v>
      </c>
      <c r="R299" s="115">
        <f t="shared" si="93"/>
        <v>11.405999999999999</v>
      </c>
      <c r="S299" s="115">
        <f t="shared" si="93"/>
        <v>11.405999999999999</v>
      </c>
      <c r="T299" s="115">
        <f t="shared" si="93"/>
        <v>11.405999999999999</v>
      </c>
      <c r="U299" s="115">
        <f t="shared" si="93"/>
        <v>11.405999999999999</v>
      </c>
      <c r="V299" s="115">
        <f t="shared" si="93"/>
        <v>11.405999999999999</v>
      </c>
      <c r="W299" s="115">
        <f t="shared" si="93"/>
        <v>11.405999999999999</v>
      </c>
    </row>
    <row r="300" spans="2:23" x14ac:dyDescent="0.2">
      <c r="B300" s="116" t="s">
        <v>290</v>
      </c>
      <c r="C300"/>
      <c r="D300" s="89">
        <v>0.64700000000000002</v>
      </c>
      <c r="E300" s="89">
        <v>0.64999999999999991</v>
      </c>
      <c r="F300" s="89">
        <v>0.64999999999999991</v>
      </c>
      <c r="G300" s="89">
        <v>0.65300000000000002</v>
      </c>
      <c r="H300" s="89">
        <v>0.65300000000000002</v>
      </c>
      <c r="I300" s="89">
        <v>0.65300000000000002</v>
      </c>
      <c r="J300" s="89">
        <v>0.65599999999999992</v>
      </c>
      <c r="K300" s="89">
        <v>0.65599999999999992</v>
      </c>
      <c r="L300" s="89">
        <v>0.65599999999999992</v>
      </c>
      <c r="M300" s="115">
        <f t="shared" si="77"/>
        <v>0.65599999999999992</v>
      </c>
      <c r="N300" s="115">
        <f t="shared" si="93"/>
        <v>0.65599999999999992</v>
      </c>
      <c r="O300" s="115">
        <f t="shared" si="93"/>
        <v>0.65599999999999992</v>
      </c>
      <c r="P300" s="115">
        <f t="shared" si="93"/>
        <v>0.65599999999999992</v>
      </c>
      <c r="Q300" s="115">
        <f t="shared" si="93"/>
        <v>0.65599999999999992</v>
      </c>
      <c r="R300" s="115">
        <f t="shared" si="93"/>
        <v>0.65599999999999992</v>
      </c>
      <c r="S300" s="115">
        <f t="shared" si="93"/>
        <v>0.65599999999999992</v>
      </c>
      <c r="T300" s="115">
        <f t="shared" si="93"/>
        <v>0.65599999999999992</v>
      </c>
      <c r="U300" s="115">
        <f t="shared" si="93"/>
        <v>0.65599999999999992</v>
      </c>
      <c r="V300" s="115">
        <f t="shared" si="93"/>
        <v>0.65599999999999992</v>
      </c>
      <c r="W300" s="115">
        <f t="shared" si="93"/>
        <v>0.65599999999999992</v>
      </c>
    </row>
    <row r="301" spans="2:23" x14ac:dyDescent="0.2">
      <c r="B301" s="116" t="s">
        <v>291</v>
      </c>
      <c r="C301"/>
      <c r="D301" s="89">
        <v>13.274999999999999</v>
      </c>
      <c r="E301" s="89">
        <v>13.649999999999999</v>
      </c>
      <c r="F301" s="89">
        <v>14.053999999999998</v>
      </c>
      <c r="G301" s="89">
        <v>14.449000000000002</v>
      </c>
      <c r="H301" s="89">
        <v>14.788</v>
      </c>
      <c r="I301" s="89">
        <v>15.134</v>
      </c>
      <c r="J301" s="89">
        <v>15.606999999999999</v>
      </c>
      <c r="K301" s="89">
        <v>16.131999999999998</v>
      </c>
      <c r="L301" s="89">
        <v>16.536999999999999</v>
      </c>
      <c r="M301" s="115">
        <f t="shared" si="77"/>
        <v>16.536999999999999</v>
      </c>
      <c r="N301" s="115">
        <f t="shared" si="93"/>
        <v>16.536999999999999</v>
      </c>
      <c r="O301" s="115">
        <f t="shared" si="93"/>
        <v>16.536999999999999</v>
      </c>
      <c r="P301" s="115">
        <f t="shared" si="93"/>
        <v>16.536999999999999</v>
      </c>
      <c r="Q301" s="115">
        <f t="shared" si="93"/>
        <v>16.536999999999999</v>
      </c>
      <c r="R301" s="115">
        <f t="shared" si="93"/>
        <v>16.536999999999999</v>
      </c>
      <c r="S301" s="115">
        <f t="shared" si="93"/>
        <v>16.536999999999999</v>
      </c>
      <c r="T301" s="115">
        <f t="shared" si="93"/>
        <v>16.536999999999999</v>
      </c>
      <c r="U301" s="115">
        <f t="shared" si="93"/>
        <v>16.536999999999999</v>
      </c>
      <c r="V301" s="115">
        <f t="shared" si="93"/>
        <v>16.536999999999999</v>
      </c>
      <c r="W301" s="115">
        <f t="shared" si="93"/>
        <v>16.536999999999999</v>
      </c>
    </row>
    <row r="302" spans="2:23" x14ac:dyDescent="0.2">
      <c r="B302" s="116" t="s">
        <v>292</v>
      </c>
      <c r="C302"/>
      <c r="D302" s="89">
        <v>5.6049999999999995</v>
      </c>
      <c r="E302" s="89">
        <v>5.5659999999999998</v>
      </c>
      <c r="F302" s="89">
        <v>5.5459999999999994</v>
      </c>
      <c r="G302" s="89">
        <v>5.5289999999999999</v>
      </c>
      <c r="H302" s="89">
        <v>5.516</v>
      </c>
      <c r="I302" s="89">
        <v>5.4959999999999996</v>
      </c>
      <c r="J302" s="89">
        <v>5.5060000000000002</v>
      </c>
      <c r="K302" s="89">
        <v>5.5090000000000003</v>
      </c>
      <c r="L302" s="89">
        <v>5.5189999999999992</v>
      </c>
      <c r="M302" s="115">
        <f t="shared" si="77"/>
        <v>5.5189999999999992</v>
      </c>
      <c r="N302" s="115">
        <f t="shared" si="93"/>
        <v>5.5189999999999992</v>
      </c>
      <c r="O302" s="115">
        <f t="shared" si="93"/>
        <v>5.5189999999999992</v>
      </c>
      <c r="P302" s="115">
        <f t="shared" si="93"/>
        <v>5.5189999999999992</v>
      </c>
      <c r="Q302" s="115">
        <f t="shared" si="93"/>
        <v>5.5189999999999992</v>
      </c>
      <c r="R302" s="115">
        <f t="shared" si="93"/>
        <v>5.5189999999999992</v>
      </c>
      <c r="S302" s="115">
        <f t="shared" si="93"/>
        <v>5.5189999999999992</v>
      </c>
      <c r="T302" s="115">
        <f t="shared" si="93"/>
        <v>5.5189999999999992</v>
      </c>
      <c r="U302" s="115">
        <f t="shared" si="93"/>
        <v>5.5189999999999992</v>
      </c>
      <c r="V302" s="115">
        <f t="shared" si="93"/>
        <v>5.5189999999999992</v>
      </c>
      <c r="W302" s="115">
        <f t="shared" si="93"/>
        <v>5.5189999999999992</v>
      </c>
    </row>
    <row r="303" spans="2:23" x14ac:dyDescent="0.2">
      <c r="B303" s="116" t="s">
        <v>293</v>
      </c>
      <c r="C303"/>
      <c r="D303" s="89">
        <v>0</v>
      </c>
      <c r="E303" s="89">
        <v>0</v>
      </c>
      <c r="F303" s="89">
        <v>0</v>
      </c>
      <c r="G303" s="89">
        <v>0</v>
      </c>
      <c r="H303" s="89">
        <v>0</v>
      </c>
      <c r="I303" s="89">
        <v>0</v>
      </c>
      <c r="J303" s="89">
        <v>0</v>
      </c>
      <c r="K303" s="89">
        <v>0</v>
      </c>
      <c r="L303" s="89">
        <v>0</v>
      </c>
      <c r="M303" s="115">
        <f t="shared" si="77"/>
        <v>0</v>
      </c>
      <c r="N303" s="115">
        <f t="shared" si="93"/>
        <v>0</v>
      </c>
      <c r="O303" s="115">
        <f t="shared" si="93"/>
        <v>0</v>
      </c>
      <c r="P303" s="115">
        <f t="shared" si="93"/>
        <v>0</v>
      </c>
      <c r="Q303" s="115">
        <f t="shared" si="93"/>
        <v>0</v>
      </c>
      <c r="R303" s="115">
        <f t="shared" si="93"/>
        <v>0</v>
      </c>
      <c r="S303" s="115">
        <f t="shared" si="93"/>
        <v>0</v>
      </c>
      <c r="T303" s="115">
        <f t="shared" si="93"/>
        <v>0</v>
      </c>
      <c r="U303" s="115">
        <f t="shared" si="93"/>
        <v>0</v>
      </c>
      <c r="V303" s="115">
        <f t="shared" si="93"/>
        <v>0</v>
      </c>
      <c r="W303" s="115">
        <f t="shared" si="93"/>
        <v>0</v>
      </c>
    </row>
    <row r="304" spans="2:23" x14ac:dyDescent="0.2">
      <c r="B304" s="116" t="s">
        <v>294</v>
      </c>
      <c r="C304"/>
      <c r="D304" s="89">
        <v>0</v>
      </c>
      <c r="E304" s="89">
        <v>0</v>
      </c>
      <c r="F304" s="89">
        <v>0</v>
      </c>
      <c r="G304" s="89">
        <v>0</v>
      </c>
      <c r="H304" s="89">
        <v>0</v>
      </c>
      <c r="I304" s="89">
        <v>0</v>
      </c>
      <c r="J304" s="89">
        <v>0</v>
      </c>
      <c r="K304" s="89">
        <v>0</v>
      </c>
      <c r="L304" s="89">
        <v>0</v>
      </c>
      <c r="M304" s="115">
        <f t="shared" si="77"/>
        <v>0</v>
      </c>
      <c r="N304" s="115">
        <f t="shared" si="93"/>
        <v>0</v>
      </c>
      <c r="O304" s="115">
        <f t="shared" si="93"/>
        <v>0</v>
      </c>
      <c r="P304" s="115">
        <f t="shared" si="93"/>
        <v>0</v>
      </c>
      <c r="Q304" s="115">
        <f t="shared" si="93"/>
        <v>0</v>
      </c>
      <c r="R304" s="115">
        <f t="shared" si="93"/>
        <v>0</v>
      </c>
      <c r="S304" s="115">
        <f t="shared" si="93"/>
        <v>0</v>
      </c>
      <c r="T304" s="115">
        <f t="shared" si="93"/>
        <v>0</v>
      </c>
      <c r="U304" s="115">
        <f t="shared" si="93"/>
        <v>0</v>
      </c>
      <c r="V304" s="115">
        <f t="shared" si="93"/>
        <v>0</v>
      </c>
      <c r="W304" s="115">
        <f t="shared" si="93"/>
        <v>0</v>
      </c>
    </row>
    <row r="305" spans="2:23" x14ac:dyDescent="0.2">
      <c r="B305" s="116" t="s">
        <v>558</v>
      </c>
      <c r="C305"/>
      <c r="D305" s="89">
        <v>1.236</v>
      </c>
      <c r="E305" s="89">
        <v>0</v>
      </c>
      <c r="F305" s="89">
        <v>0</v>
      </c>
      <c r="G305" s="89">
        <v>0</v>
      </c>
      <c r="H305" s="89">
        <v>0</v>
      </c>
      <c r="I305" s="89">
        <v>0</v>
      </c>
      <c r="J305" s="89">
        <v>0</v>
      </c>
      <c r="K305" s="89">
        <v>0</v>
      </c>
      <c r="L305" s="89">
        <v>0</v>
      </c>
      <c r="M305" s="115">
        <f t="shared" si="77"/>
        <v>0</v>
      </c>
      <c r="N305" s="115">
        <f t="shared" si="93"/>
        <v>0</v>
      </c>
      <c r="O305" s="115">
        <f t="shared" si="93"/>
        <v>0</v>
      </c>
      <c r="P305" s="115">
        <f t="shared" si="93"/>
        <v>0</v>
      </c>
      <c r="Q305" s="115">
        <f t="shared" si="93"/>
        <v>0</v>
      </c>
      <c r="R305" s="115">
        <f t="shared" si="93"/>
        <v>0</v>
      </c>
      <c r="S305" s="115">
        <f t="shared" si="93"/>
        <v>0</v>
      </c>
      <c r="T305" s="115">
        <f t="shared" si="93"/>
        <v>0</v>
      </c>
      <c r="U305" s="115">
        <f t="shared" si="93"/>
        <v>0</v>
      </c>
      <c r="V305" s="115">
        <f t="shared" si="93"/>
        <v>0</v>
      </c>
      <c r="W305" s="115">
        <f t="shared" si="93"/>
        <v>0</v>
      </c>
    </row>
    <row r="306" spans="2:23" x14ac:dyDescent="0.2">
      <c r="B306" s="116" t="s">
        <v>559</v>
      </c>
      <c r="C306"/>
      <c r="D306" s="89">
        <v>2.569</v>
      </c>
      <c r="E306" s="89">
        <v>0</v>
      </c>
      <c r="F306" s="89">
        <v>0</v>
      </c>
      <c r="G306" s="89">
        <v>0</v>
      </c>
      <c r="H306" s="89">
        <v>0</v>
      </c>
      <c r="I306" s="89">
        <v>0</v>
      </c>
      <c r="J306" s="89">
        <v>0</v>
      </c>
      <c r="K306" s="89">
        <v>0</v>
      </c>
      <c r="L306" s="89">
        <v>0</v>
      </c>
      <c r="M306" s="115">
        <f t="shared" si="77"/>
        <v>0</v>
      </c>
      <c r="N306" s="115">
        <f t="shared" si="93"/>
        <v>0</v>
      </c>
      <c r="O306" s="115">
        <f t="shared" si="93"/>
        <v>0</v>
      </c>
      <c r="P306" s="115">
        <f t="shared" si="93"/>
        <v>0</v>
      </c>
      <c r="Q306" s="115">
        <f t="shared" si="93"/>
        <v>0</v>
      </c>
      <c r="R306" s="115">
        <f t="shared" si="93"/>
        <v>0</v>
      </c>
      <c r="S306" s="115">
        <f t="shared" si="93"/>
        <v>0</v>
      </c>
      <c r="T306" s="115">
        <f t="shared" si="93"/>
        <v>0</v>
      </c>
      <c r="U306" s="115">
        <f t="shared" si="93"/>
        <v>0</v>
      </c>
      <c r="V306" s="115">
        <f t="shared" si="93"/>
        <v>0</v>
      </c>
      <c r="W306" s="115">
        <f t="shared" si="93"/>
        <v>0</v>
      </c>
    </row>
    <row r="307" spans="2:23" x14ac:dyDescent="0.2">
      <c r="B307" s="116" t="s">
        <v>560</v>
      </c>
      <c r="C307"/>
      <c r="D307" s="89">
        <v>2.1639999999999997</v>
      </c>
      <c r="E307" s="89">
        <v>0</v>
      </c>
      <c r="F307" s="89">
        <v>0</v>
      </c>
      <c r="G307" s="89">
        <v>0</v>
      </c>
      <c r="H307" s="89">
        <v>0</v>
      </c>
      <c r="I307" s="89">
        <v>0</v>
      </c>
      <c r="J307" s="89">
        <v>0</v>
      </c>
      <c r="K307" s="89">
        <v>0</v>
      </c>
      <c r="L307" s="89">
        <v>0</v>
      </c>
      <c r="M307" s="115">
        <f t="shared" si="77"/>
        <v>0</v>
      </c>
      <c r="N307" s="115">
        <f t="shared" si="93"/>
        <v>0</v>
      </c>
      <c r="O307" s="115">
        <f t="shared" si="93"/>
        <v>0</v>
      </c>
      <c r="P307" s="115">
        <f t="shared" si="93"/>
        <v>0</v>
      </c>
      <c r="Q307" s="115">
        <f t="shared" si="93"/>
        <v>0</v>
      </c>
      <c r="R307" s="115">
        <f t="shared" si="93"/>
        <v>0</v>
      </c>
      <c r="S307" s="115">
        <f t="shared" si="93"/>
        <v>0</v>
      </c>
      <c r="T307" s="115">
        <f t="shared" si="93"/>
        <v>0</v>
      </c>
      <c r="U307" s="115">
        <f t="shared" si="93"/>
        <v>0</v>
      </c>
      <c r="V307" s="115">
        <f t="shared" si="93"/>
        <v>0</v>
      </c>
      <c r="W307" s="115">
        <f t="shared" si="93"/>
        <v>0</v>
      </c>
    </row>
    <row r="308" spans="2:23" x14ac:dyDescent="0.2">
      <c r="B308" s="116" t="s">
        <v>561</v>
      </c>
      <c r="C308"/>
      <c r="D308" s="89">
        <v>1.9939999999999998</v>
      </c>
      <c r="E308" s="89">
        <v>0</v>
      </c>
      <c r="F308" s="89">
        <v>0</v>
      </c>
      <c r="G308" s="89">
        <v>0</v>
      </c>
      <c r="H308" s="89">
        <v>0</v>
      </c>
      <c r="I308" s="89">
        <v>0</v>
      </c>
      <c r="J308" s="89">
        <v>0</v>
      </c>
      <c r="K308" s="89">
        <v>0</v>
      </c>
      <c r="L308" s="89">
        <v>0</v>
      </c>
      <c r="M308" s="115">
        <f t="shared" si="77"/>
        <v>0</v>
      </c>
      <c r="N308" s="115">
        <f t="shared" si="93"/>
        <v>0</v>
      </c>
      <c r="O308" s="115">
        <f t="shared" si="93"/>
        <v>0</v>
      </c>
      <c r="P308" s="115">
        <f t="shared" si="93"/>
        <v>0</v>
      </c>
      <c r="Q308" s="115">
        <f t="shared" si="93"/>
        <v>0</v>
      </c>
      <c r="R308" s="115">
        <f t="shared" si="93"/>
        <v>0</v>
      </c>
      <c r="S308" s="115">
        <f t="shared" si="93"/>
        <v>0</v>
      </c>
      <c r="T308" s="115">
        <f t="shared" si="93"/>
        <v>0</v>
      </c>
      <c r="U308" s="115">
        <f t="shared" si="93"/>
        <v>0</v>
      </c>
      <c r="V308" s="115">
        <f t="shared" si="93"/>
        <v>0</v>
      </c>
      <c r="W308" s="115">
        <f t="shared" si="93"/>
        <v>0</v>
      </c>
    </row>
    <row r="309" spans="2:23" x14ac:dyDescent="0.2">
      <c r="B309" s="116" t="s">
        <v>562</v>
      </c>
      <c r="C309"/>
      <c r="D309" s="89">
        <v>0.29200000000000004</v>
      </c>
      <c r="E309" s="89">
        <v>0</v>
      </c>
      <c r="F309" s="89">
        <v>0</v>
      </c>
      <c r="G309" s="89">
        <v>0</v>
      </c>
      <c r="H309" s="89">
        <v>0</v>
      </c>
      <c r="I309" s="89">
        <v>0</v>
      </c>
      <c r="J309" s="89">
        <v>0</v>
      </c>
      <c r="K309" s="89">
        <v>0</v>
      </c>
      <c r="L309" s="89">
        <v>0</v>
      </c>
      <c r="M309" s="115">
        <f t="shared" si="77"/>
        <v>0</v>
      </c>
      <c r="N309" s="115">
        <f t="shared" si="93"/>
        <v>0</v>
      </c>
      <c r="O309" s="115">
        <f t="shared" si="93"/>
        <v>0</v>
      </c>
      <c r="P309" s="115">
        <f t="shared" si="93"/>
        <v>0</v>
      </c>
      <c r="Q309" s="115">
        <f t="shared" si="93"/>
        <v>0</v>
      </c>
      <c r="R309" s="115">
        <f t="shared" si="93"/>
        <v>0</v>
      </c>
      <c r="S309" s="115">
        <f t="shared" si="93"/>
        <v>0</v>
      </c>
      <c r="T309" s="115">
        <f t="shared" si="93"/>
        <v>0</v>
      </c>
      <c r="U309" s="115">
        <f t="shared" si="93"/>
        <v>0</v>
      </c>
      <c r="V309" s="115">
        <f t="shared" si="93"/>
        <v>0</v>
      </c>
      <c r="W309" s="115">
        <f t="shared" si="93"/>
        <v>0</v>
      </c>
    </row>
    <row r="310" spans="2:23" x14ac:dyDescent="0.2">
      <c r="B310" s="116" t="s">
        <v>563</v>
      </c>
      <c r="C310"/>
      <c r="D310" s="89">
        <v>0.8879999999999999</v>
      </c>
      <c r="E310" s="89">
        <v>0</v>
      </c>
      <c r="F310" s="89">
        <v>0</v>
      </c>
      <c r="G310" s="89">
        <v>0</v>
      </c>
      <c r="H310" s="89">
        <v>0</v>
      </c>
      <c r="I310" s="89">
        <v>0</v>
      </c>
      <c r="J310" s="89">
        <v>0</v>
      </c>
      <c r="K310" s="89">
        <v>0</v>
      </c>
      <c r="L310" s="89">
        <v>0</v>
      </c>
      <c r="M310" s="115">
        <f t="shared" si="77"/>
        <v>0</v>
      </c>
      <c r="N310" s="115">
        <f t="shared" si="93"/>
        <v>0</v>
      </c>
      <c r="O310" s="115">
        <f t="shared" si="93"/>
        <v>0</v>
      </c>
      <c r="P310" s="115">
        <f t="shared" si="93"/>
        <v>0</v>
      </c>
      <c r="Q310" s="115">
        <f t="shared" si="93"/>
        <v>0</v>
      </c>
      <c r="R310" s="115">
        <f t="shared" si="93"/>
        <v>0</v>
      </c>
      <c r="S310" s="115">
        <f t="shared" si="93"/>
        <v>0</v>
      </c>
      <c r="T310" s="115">
        <f t="shared" si="93"/>
        <v>0</v>
      </c>
      <c r="U310" s="115">
        <f t="shared" si="93"/>
        <v>0</v>
      </c>
      <c r="V310" s="115">
        <f t="shared" si="93"/>
        <v>0</v>
      </c>
      <c r="W310" s="115">
        <f t="shared" si="93"/>
        <v>0</v>
      </c>
    </row>
    <row r="311" spans="2:23" x14ac:dyDescent="0.2">
      <c r="B311" s="116" t="s">
        <v>564</v>
      </c>
      <c r="C311"/>
      <c r="D311" s="89">
        <v>1.895</v>
      </c>
      <c r="E311" s="89">
        <v>0</v>
      </c>
      <c r="F311" s="89">
        <v>0</v>
      </c>
      <c r="G311" s="89">
        <v>0</v>
      </c>
      <c r="H311" s="89">
        <v>0</v>
      </c>
      <c r="I311" s="89">
        <v>0</v>
      </c>
      <c r="J311" s="89">
        <v>0</v>
      </c>
      <c r="K311" s="89">
        <v>0</v>
      </c>
      <c r="L311" s="89">
        <v>0</v>
      </c>
      <c r="M311" s="115">
        <f t="shared" si="77"/>
        <v>0</v>
      </c>
      <c r="N311" s="115">
        <f t="shared" ref="N311:W326" si="94">M311</f>
        <v>0</v>
      </c>
      <c r="O311" s="115">
        <f t="shared" si="94"/>
        <v>0</v>
      </c>
      <c r="P311" s="115">
        <f t="shared" si="94"/>
        <v>0</v>
      </c>
      <c r="Q311" s="115">
        <f t="shared" si="94"/>
        <v>0</v>
      </c>
      <c r="R311" s="115">
        <f t="shared" si="94"/>
        <v>0</v>
      </c>
      <c r="S311" s="115">
        <f t="shared" si="94"/>
        <v>0</v>
      </c>
      <c r="T311" s="115">
        <f t="shared" si="94"/>
        <v>0</v>
      </c>
      <c r="U311" s="115">
        <f t="shared" si="94"/>
        <v>0</v>
      </c>
      <c r="V311" s="115">
        <f t="shared" si="94"/>
        <v>0</v>
      </c>
      <c r="W311" s="115">
        <f t="shared" si="94"/>
        <v>0</v>
      </c>
    </row>
    <row r="312" spans="2:23" x14ac:dyDescent="0.2">
      <c r="B312" s="116" t="s">
        <v>565</v>
      </c>
      <c r="C312"/>
      <c r="D312" s="89">
        <v>2.17</v>
      </c>
      <c r="E312" s="89">
        <v>0</v>
      </c>
      <c r="F312" s="89">
        <v>0</v>
      </c>
      <c r="G312" s="89">
        <v>0</v>
      </c>
      <c r="H312" s="89">
        <v>0</v>
      </c>
      <c r="I312" s="89">
        <v>0</v>
      </c>
      <c r="J312" s="89">
        <v>0</v>
      </c>
      <c r="K312" s="89">
        <v>0</v>
      </c>
      <c r="L312" s="89">
        <v>0</v>
      </c>
      <c r="M312" s="115">
        <f t="shared" si="77"/>
        <v>0</v>
      </c>
      <c r="N312" s="115">
        <f t="shared" si="94"/>
        <v>0</v>
      </c>
      <c r="O312" s="115">
        <f t="shared" si="94"/>
        <v>0</v>
      </c>
      <c r="P312" s="115">
        <f t="shared" si="94"/>
        <v>0</v>
      </c>
      <c r="Q312" s="115">
        <f t="shared" si="94"/>
        <v>0</v>
      </c>
      <c r="R312" s="115">
        <f t="shared" si="94"/>
        <v>0</v>
      </c>
      <c r="S312" s="115">
        <f t="shared" si="94"/>
        <v>0</v>
      </c>
      <c r="T312" s="115">
        <f t="shared" si="94"/>
        <v>0</v>
      </c>
      <c r="U312" s="115">
        <f t="shared" si="94"/>
        <v>0</v>
      </c>
      <c r="V312" s="115">
        <f t="shared" si="94"/>
        <v>0</v>
      </c>
      <c r="W312" s="115">
        <f t="shared" si="94"/>
        <v>0</v>
      </c>
    </row>
    <row r="313" spans="2:23" x14ac:dyDescent="0.2">
      <c r="B313" s="116" t="s">
        <v>566</v>
      </c>
      <c r="C313"/>
      <c r="D313" s="89">
        <v>0.98</v>
      </c>
      <c r="E313" s="89">
        <v>0</v>
      </c>
      <c r="F313" s="89">
        <v>0</v>
      </c>
      <c r="G313" s="89">
        <v>0</v>
      </c>
      <c r="H313" s="89">
        <v>0</v>
      </c>
      <c r="I313" s="89">
        <v>0</v>
      </c>
      <c r="J313" s="89">
        <v>0</v>
      </c>
      <c r="K313" s="89">
        <v>0</v>
      </c>
      <c r="L313" s="89">
        <v>0</v>
      </c>
      <c r="M313" s="115">
        <f t="shared" si="77"/>
        <v>0</v>
      </c>
      <c r="N313" s="115">
        <f t="shared" si="94"/>
        <v>0</v>
      </c>
      <c r="O313" s="115">
        <f t="shared" si="94"/>
        <v>0</v>
      </c>
      <c r="P313" s="115">
        <f t="shared" si="94"/>
        <v>0</v>
      </c>
      <c r="Q313" s="115">
        <f t="shared" si="94"/>
        <v>0</v>
      </c>
      <c r="R313" s="115">
        <f t="shared" si="94"/>
        <v>0</v>
      </c>
      <c r="S313" s="115">
        <f t="shared" si="94"/>
        <v>0</v>
      </c>
      <c r="T313" s="115">
        <f t="shared" si="94"/>
        <v>0</v>
      </c>
      <c r="U313" s="115">
        <f t="shared" si="94"/>
        <v>0</v>
      </c>
      <c r="V313" s="115">
        <f t="shared" si="94"/>
        <v>0</v>
      </c>
      <c r="W313" s="115">
        <f t="shared" si="94"/>
        <v>0</v>
      </c>
    </row>
    <row r="314" spans="2:23" x14ac:dyDescent="0.2">
      <c r="B314" s="116" t="s">
        <v>567</v>
      </c>
      <c r="C314"/>
      <c r="D314" s="89">
        <v>2.9239999999999995</v>
      </c>
      <c r="E314" s="89">
        <v>0</v>
      </c>
      <c r="F314" s="89">
        <v>0</v>
      </c>
      <c r="G314" s="89">
        <v>0</v>
      </c>
      <c r="H314" s="89">
        <v>0</v>
      </c>
      <c r="I314" s="89">
        <v>0</v>
      </c>
      <c r="J314" s="89">
        <v>0</v>
      </c>
      <c r="K314" s="89">
        <v>0</v>
      </c>
      <c r="L314" s="89">
        <v>0</v>
      </c>
      <c r="M314" s="115">
        <f t="shared" si="77"/>
        <v>0</v>
      </c>
      <c r="N314" s="115">
        <f t="shared" si="94"/>
        <v>0</v>
      </c>
      <c r="O314" s="115">
        <f t="shared" si="94"/>
        <v>0</v>
      </c>
      <c r="P314" s="115">
        <f t="shared" si="94"/>
        <v>0</v>
      </c>
      <c r="Q314" s="115">
        <f t="shared" si="94"/>
        <v>0</v>
      </c>
      <c r="R314" s="115">
        <f t="shared" si="94"/>
        <v>0</v>
      </c>
      <c r="S314" s="115">
        <f t="shared" si="94"/>
        <v>0</v>
      </c>
      <c r="T314" s="115">
        <f t="shared" si="94"/>
        <v>0</v>
      </c>
      <c r="U314" s="115">
        <f t="shared" si="94"/>
        <v>0</v>
      </c>
      <c r="V314" s="115">
        <f t="shared" si="94"/>
        <v>0</v>
      </c>
      <c r="W314" s="115">
        <f t="shared" si="94"/>
        <v>0</v>
      </c>
    </row>
    <row r="315" spans="2:23" x14ac:dyDescent="0.2">
      <c r="B315" s="116" t="s">
        <v>568</v>
      </c>
      <c r="C315"/>
      <c r="D315" s="89">
        <v>3.0880000000000001</v>
      </c>
      <c r="E315" s="89">
        <v>3.343</v>
      </c>
      <c r="F315" s="89">
        <v>3.5919999999999996</v>
      </c>
      <c r="G315" s="89">
        <v>3.8309999999999995</v>
      </c>
      <c r="H315" s="89">
        <v>4.05</v>
      </c>
      <c r="I315" s="89">
        <v>4.266</v>
      </c>
      <c r="J315" s="89">
        <v>4.4879999999999995</v>
      </c>
      <c r="K315" s="89">
        <v>4.7140000000000004</v>
      </c>
      <c r="L315" s="89">
        <v>4.93</v>
      </c>
      <c r="M315" s="115">
        <f t="shared" si="77"/>
        <v>4.93</v>
      </c>
      <c r="N315" s="115">
        <f t="shared" si="94"/>
        <v>4.93</v>
      </c>
      <c r="O315" s="115">
        <f t="shared" si="94"/>
        <v>4.93</v>
      </c>
      <c r="P315" s="115">
        <f t="shared" si="94"/>
        <v>4.93</v>
      </c>
      <c r="Q315" s="115">
        <f t="shared" si="94"/>
        <v>4.93</v>
      </c>
      <c r="R315" s="115">
        <f t="shared" si="94"/>
        <v>4.93</v>
      </c>
      <c r="S315" s="115">
        <f t="shared" si="94"/>
        <v>4.93</v>
      </c>
      <c r="T315" s="115">
        <f t="shared" si="94"/>
        <v>4.93</v>
      </c>
      <c r="U315" s="115">
        <f t="shared" si="94"/>
        <v>4.93</v>
      </c>
      <c r="V315" s="115">
        <f t="shared" si="94"/>
        <v>4.93</v>
      </c>
      <c r="W315" s="115">
        <f t="shared" si="94"/>
        <v>4.93</v>
      </c>
    </row>
    <row r="316" spans="2:23" x14ac:dyDescent="0.2">
      <c r="B316" s="116" t="s">
        <v>569</v>
      </c>
      <c r="C316"/>
      <c r="D316" s="89">
        <v>0.18999999999999997</v>
      </c>
      <c r="E316" s="89">
        <v>0.21</v>
      </c>
      <c r="F316" s="89">
        <v>0.223</v>
      </c>
      <c r="G316" s="89">
        <v>0.24</v>
      </c>
      <c r="H316" s="89">
        <v>0.253</v>
      </c>
      <c r="I316" s="89">
        <v>0.26300000000000001</v>
      </c>
      <c r="J316" s="89">
        <v>0.28000000000000003</v>
      </c>
      <c r="K316" s="89">
        <v>0.29299999999999998</v>
      </c>
      <c r="L316" s="89">
        <v>0.31</v>
      </c>
      <c r="M316" s="115">
        <f t="shared" si="77"/>
        <v>0.31</v>
      </c>
      <c r="N316" s="115">
        <f t="shared" si="94"/>
        <v>0.31</v>
      </c>
      <c r="O316" s="115">
        <f t="shared" si="94"/>
        <v>0.31</v>
      </c>
      <c r="P316" s="115">
        <f t="shared" si="94"/>
        <v>0.31</v>
      </c>
      <c r="Q316" s="115">
        <f t="shared" si="94"/>
        <v>0.31</v>
      </c>
      <c r="R316" s="115">
        <f t="shared" si="94"/>
        <v>0.31</v>
      </c>
      <c r="S316" s="115">
        <f t="shared" si="94"/>
        <v>0.31</v>
      </c>
      <c r="T316" s="115">
        <f t="shared" si="94"/>
        <v>0.31</v>
      </c>
      <c r="U316" s="115">
        <f t="shared" si="94"/>
        <v>0.31</v>
      </c>
      <c r="V316" s="115">
        <f t="shared" si="94"/>
        <v>0.31</v>
      </c>
      <c r="W316" s="115">
        <f t="shared" si="94"/>
        <v>0.31</v>
      </c>
    </row>
    <row r="317" spans="2:23" x14ac:dyDescent="0.2">
      <c r="B317" s="116" t="s">
        <v>570</v>
      </c>
      <c r="C317"/>
      <c r="D317" s="89">
        <v>2.4740000000000002</v>
      </c>
      <c r="E317" s="89">
        <v>2.6399999999999997</v>
      </c>
      <c r="F317" s="89">
        <v>2.8</v>
      </c>
      <c r="G317" s="89">
        <v>2.9489999999999998</v>
      </c>
      <c r="H317" s="89">
        <v>3.0920000000000001</v>
      </c>
      <c r="I317" s="89">
        <v>3.2249999999999996</v>
      </c>
      <c r="J317" s="89">
        <v>3.3679999999999994</v>
      </c>
      <c r="K317" s="89">
        <v>3.5209999999999999</v>
      </c>
      <c r="L317" s="89">
        <v>3.6809999999999996</v>
      </c>
      <c r="M317" s="115">
        <f t="shared" si="77"/>
        <v>3.6809999999999996</v>
      </c>
      <c r="N317" s="115">
        <f t="shared" si="94"/>
        <v>3.6809999999999996</v>
      </c>
      <c r="O317" s="115">
        <f t="shared" si="94"/>
        <v>3.6809999999999996</v>
      </c>
      <c r="P317" s="115">
        <f t="shared" si="94"/>
        <v>3.6809999999999996</v>
      </c>
      <c r="Q317" s="115">
        <f t="shared" si="94"/>
        <v>3.6809999999999996</v>
      </c>
      <c r="R317" s="115">
        <f t="shared" si="94"/>
        <v>3.6809999999999996</v>
      </c>
      <c r="S317" s="115">
        <f t="shared" si="94"/>
        <v>3.6809999999999996</v>
      </c>
      <c r="T317" s="115">
        <f t="shared" si="94"/>
        <v>3.6809999999999996</v>
      </c>
      <c r="U317" s="115">
        <f t="shared" si="94"/>
        <v>3.6809999999999996</v>
      </c>
      <c r="V317" s="115">
        <f t="shared" si="94"/>
        <v>3.6809999999999996</v>
      </c>
      <c r="W317" s="115">
        <f t="shared" si="94"/>
        <v>3.6809999999999996</v>
      </c>
    </row>
    <row r="318" spans="2:23" x14ac:dyDescent="0.2">
      <c r="B318" s="116" t="s">
        <v>571</v>
      </c>
      <c r="C318"/>
      <c r="D318" s="89">
        <v>3.3719999999999999</v>
      </c>
      <c r="E318" s="89">
        <v>3.6469999999999994</v>
      </c>
      <c r="F318" s="89">
        <v>3.9049999999999994</v>
      </c>
      <c r="G318" s="89">
        <v>4.1569999999999991</v>
      </c>
      <c r="H318" s="89">
        <v>4.3920000000000003</v>
      </c>
      <c r="I318" s="89">
        <v>4.6310000000000002</v>
      </c>
      <c r="J318" s="89">
        <v>4.87</v>
      </c>
      <c r="K318" s="89">
        <v>5.1189999999999998</v>
      </c>
      <c r="L318" s="89">
        <v>5.3579999999999997</v>
      </c>
      <c r="M318" s="115">
        <f t="shared" si="77"/>
        <v>5.3579999999999997</v>
      </c>
      <c r="N318" s="115">
        <f t="shared" si="94"/>
        <v>5.3579999999999997</v>
      </c>
      <c r="O318" s="115">
        <f t="shared" si="94"/>
        <v>5.3579999999999997</v>
      </c>
      <c r="P318" s="115">
        <f t="shared" si="94"/>
        <v>5.3579999999999997</v>
      </c>
      <c r="Q318" s="115">
        <f t="shared" si="94"/>
        <v>5.3579999999999997</v>
      </c>
      <c r="R318" s="115">
        <f t="shared" si="94"/>
        <v>5.3579999999999997</v>
      </c>
      <c r="S318" s="115">
        <f t="shared" si="94"/>
        <v>5.3579999999999997</v>
      </c>
      <c r="T318" s="115">
        <f t="shared" si="94"/>
        <v>5.3579999999999997</v>
      </c>
      <c r="U318" s="115">
        <f t="shared" si="94"/>
        <v>5.3579999999999997</v>
      </c>
      <c r="V318" s="115">
        <f t="shared" si="94"/>
        <v>5.3579999999999997</v>
      </c>
      <c r="W318" s="115">
        <f t="shared" si="94"/>
        <v>5.3579999999999997</v>
      </c>
    </row>
    <row r="319" spans="2:23" x14ac:dyDescent="0.2">
      <c r="B319" s="116" t="s">
        <v>572</v>
      </c>
      <c r="C319"/>
      <c r="D319" s="89">
        <v>4.6040000000000001</v>
      </c>
      <c r="E319" s="89">
        <v>4.9649999999999999</v>
      </c>
      <c r="F319" s="89">
        <v>5.3299999999999992</v>
      </c>
      <c r="G319" s="89">
        <v>5.6649999999999991</v>
      </c>
      <c r="H319" s="89">
        <v>5.9829999999999997</v>
      </c>
      <c r="I319" s="89">
        <v>6.3049999999999997</v>
      </c>
      <c r="J319" s="89">
        <v>6.6269999999999998</v>
      </c>
      <c r="K319" s="89">
        <v>6.9589999999999996</v>
      </c>
      <c r="L319" s="89">
        <v>7.274</v>
      </c>
      <c r="M319" s="115">
        <f t="shared" si="77"/>
        <v>7.274</v>
      </c>
      <c r="N319" s="115">
        <f t="shared" si="94"/>
        <v>7.274</v>
      </c>
      <c r="O319" s="115">
        <f t="shared" si="94"/>
        <v>7.274</v>
      </c>
      <c r="P319" s="115">
        <f t="shared" si="94"/>
        <v>7.274</v>
      </c>
      <c r="Q319" s="115">
        <f t="shared" si="94"/>
        <v>7.274</v>
      </c>
      <c r="R319" s="115">
        <f t="shared" si="94"/>
        <v>7.274</v>
      </c>
      <c r="S319" s="115">
        <f t="shared" si="94"/>
        <v>7.274</v>
      </c>
      <c r="T319" s="115">
        <f t="shared" si="94"/>
        <v>7.274</v>
      </c>
      <c r="U319" s="115">
        <f t="shared" si="94"/>
        <v>7.274</v>
      </c>
      <c r="V319" s="115">
        <f t="shared" si="94"/>
        <v>7.274</v>
      </c>
      <c r="W319" s="115">
        <f t="shared" si="94"/>
        <v>7.274</v>
      </c>
    </row>
    <row r="320" spans="2:23" x14ac:dyDescent="0.2">
      <c r="B320" s="116" t="s">
        <v>573</v>
      </c>
      <c r="C320"/>
      <c r="D320" s="89">
        <v>6.0759999999999996</v>
      </c>
      <c r="E320" s="89">
        <v>6.59</v>
      </c>
      <c r="F320" s="89">
        <v>7.0839999999999996</v>
      </c>
      <c r="G320" s="89">
        <v>7.5549999999999997</v>
      </c>
      <c r="H320" s="89">
        <v>8.0060000000000002</v>
      </c>
      <c r="I320" s="89">
        <v>8.4339999999999993</v>
      </c>
      <c r="J320" s="89">
        <v>8.8710000000000004</v>
      </c>
      <c r="K320" s="89">
        <v>9.3189999999999991</v>
      </c>
      <c r="L320" s="89">
        <v>9.76</v>
      </c>
      <c r="M320" s="115">
        <f t="shared" si="77"/>
        <v>9.76</v>
      </c>
      <c r="N320" s="115">
        <f t="shared" si="94"/>
        <v>9.76</v>
      </c>
      <c r="O320" s="115">
        <f t="shared" si="94"/>
        <v>9.76</v>
      </c>
      <c r="P320" s="115">
        <f t="shared" si="94"/>
        <v>9.76</v>
      </c>
      <c r="Q320" s="115">
        <f t="shared" si="94"/>
        <v>9.76</v>
      </c>
      <c r="R320" s="115">
        <f t="shared" si="94"/>
        <v>9.76</v>
      </c>
      <c r="S320" s="115">
        <f t="shared" si="94"/>
        <v>9.76</v>
      </c>
      <c r="T320" s="115">
        <f t="shared" si="94"/>
        <v>9.76</v>
      </c>
      <c r="U320" s="115">
        <f t="shared" si="94"/>
        <v>9.76</v>
      </c>
      <c r="V320" s="115">
        <f t="shared" si="94"/>
        <v>9.76</v>
      </c>
      <c r="W320" s="115">
        <f t="shared" si="94"/>
        <v>9.76</v>
      </c>
    </row>
    <row r="321" spans="2:23" x14ac:dyDescent="0.2">
      <c r="B321" s="116" t="s">
        <v>574</v>
      </c>
      <c r="C321"/>
      <c r="D321" s="89">
        <v>3.5309999999999997</v>
      </c>
      <c r="E321" s="89">
        <v>3.5509999999999997</v>
      </c>
      <c r="F321" s="89">
        <v>3.5739999999999998</v>
      </c>
      <c r="G321" s="89">
        <v>3.5939999999999994</v>
      </c>
      <c r="H321" s="89">
        <v>3.6040000000000001</v>
      </c>
      <c r="I321" s="89">
        <v>3.6070000000000002</v>
      </c>
      <c r="J321" s="89">
        <v>3.6269999999999998</v>
      </c>
      <c r="K321" s="89">
        <v>3.6399999999999997</v>
      </c>
      <c r="L321" s="89">
        <v>3.6599999999999993</v>
      </c>
      <c r="M321" s="115">
        <f t="shared" si="77"/>
        <v>3.6599999999999993</v>
      </c>
      <c r="N321" s="115">
        <f t="shared" si="94"/>
        <v>3.6599999999999993</v>
      </c>
      <c r="O321" s="115">
        <f t="shared" si="94"/>
        <v>3.6599999999999993</v>
      </c>
      <c r="P321" s="115">
        <f t="shared" si="94"/>
        <v>3.6599999999999993</v>
      </c>
      <c r="Q321" s="115">
        <f t="shared" si="94"/>
        <v>3.6599999999999993</v>
      </c>
      <c r="R321" s="115">
        <f t="shared" si="94"/>
        <v>3.6599999999999993</v>
      </c>
      <c r="S321" s="115">
        <f t="shared" si="94"/>
        <v>3.6599999999999993</v>
      </c>
      <c r="T321" s="115">
        <f t="shared" si="94"/>
        <v>3.6599999999999993</v>
      </c>
      <c r="U321" s="115">
        <f t="shared" si="94"/>
        <v>3.6599999999999993</v>
      </c>
      <c r="V321" s="115">
        <f t="shared" si="94"/>
        <v>3.6599999999999993</v>
      </c>
      <c r="W321" s="115">
        <f t="shared" si="94"/>
        <v>3.6599999999999993</v>
      </c>
    </row>
    <row r="322" spans="2:23" x14ac:dyDescent="0.2">
      <c r="B322" s="116" t="s">
        <v>575</v>
      </c>
      <c r="C322"/>
      <c r="D322" s="89">
        <v>2.7129999999999996</v>
      </c>
      <c r="E322" s="89">
        <v>2.9189999999999996</v>
      </c>
      <c r="F322" s="89">
        <v>3.125</v>
      </c>
      <c r="G322" s="89">
        <v>3.3239999999999998</v>
      </c>
      <c r="H322" s="89">
        <v>3.5129999999999999</v>
      </c>
      <c r="I322" s="89">
        <v>3.6919999999999997</v>
      </c>
      <c r="J322" s="89">
        <v>3.891</v>
      </c>
      <c r="K322" s="89">
        <v>4.0869999999999997</v>
      </c>
      <c r="L322" s="89">
        <v>4.2789999999999999</v>
      </c>
      <c r="M322" s="115">
        <f t="shared" si="77"/>
        <v>4.2789999999999999</v>
      </c>
      <c r="N322" s="115">
        <f t="shared" si="94"/>
        <v>4.2789999999999999</v>
      </c>
      <c r="O322" s="115">
        <f t="shared" si="94"/>
        <v>4.2789999999999999</v>
      </c>
      <c r="P322" s="115">
        <f t="shared" si="94"/>
        <v>4.2789999999999999</v>
      </c>
      <c r="Q322" s="115">
        <f t="shared" si="94"/>
        <v>4.2789999999999999</v>
      </c>
      <c r="R322" s="115">
        <f t="shared" si="94"/>
        <v>4.2789999999999999</v>
      </c>
      <c r="S322" s="115">
        <f t="shared" si="94"/>
        <v>4.2789999999999999</v>
      </c>
      <c r="T322" s="115">
        <f t="shared" si="94"/>
        <v>4.2789999999999999</v>
      </c>
      <c r="U322" s="115">
        <f t="shared" si="94"/>
        <v>4.2789999999999999</v>
      </c>
      <c r="V322" s="115">
        <f t="shared" si="94"/>
        <v>4.2789999999999999</v>
      </c>
      <c r="W322" s="115">
        <f t="shared" si="94"/>
        <v>4.2789999999999999</v>
      </c>
    </row>
    <row r="323" spans="2:23" x14ac:dyDescent="0.2">
      <c r="B323" s="116" t="s">
        <v>576</v>
      </c>
      <c r="C323"/>
      <c r="D323" s="89">
        <v>3.9699999999999998</v>
      </c>
      <c r="E323" s="89">
        <v>4.2940000000000005</v>
      </c>
      <c r="F323" s="89">
        <v>4.6059999999999999</v>
      </c>
      <c r="G323" s="89">
        <v>4.9039999999999999</v>
      </c>
      <c r="H323" s="89">
        <v>5.1790000000000003</v>
      </c>
      <c r="I323" s="89">
        <v>5.4539999999999997</v>
      </c>
      <c r="J323" s="89">
        <v>5.7430000000000003</v>
      </c>
      <c r="K323" s="89">
        <v>6.0179999999999998</v>
      </c>
      <c r="L323" s="89">
        <v>6.2929999999999993</v>
      </c>
      <c r="M323" s="115">
        <f t="shared" si="77"/>
        <v>6.2929999999999993</v>
      </c>
      <c r="N323" s="115">
        <f t="shared" si="94"/>
        <v>6.2929999999999993</v>
      </c>
      <c r="O323" s="115">
        <f t="shared" si="94"/>
        <v>6.2929999999999993</v>
      </c>
      <c r="P323" s="115">
        <f t="shared" si="94"/>
        <v>6.2929999999999993</v>
      </c>
      <c r="Q323" s="115">
        <f t="shared" si="94"/>
        <v>6.2929999999999993</v>
      </c>
      <c r="R323" s="115">
        <f t="shared" si="94"/>
        <v>6.2929999999999993</v>
      </c>
      <c r="S323" s="115">
        <f t="shared" si="94"/>
        <v>6.2929999999999993</v>
      </c>
      <c r="T323" s="115">
        <f t="shared" si="94"/>
        <v>6.2929999999999993</v>
      </c>
      <c r="U323" s="115">
        <f t="shared" si="94"/>
        <v>6.2929999999999993</v>
      </c>
      <c r="V323" s="115">
        <f t="shared" si="94"/>
        <v>6.2929999999999993</v>
      </c>
      <c r="W323" s="115">
        <f t="shared" si="94"/>
        <v>6.2929999999999993</v>
      </c>
    </row>
    <row r="324" spans="2:23" x14ac:dyDescent="0.2">
      <c r="B324" s="116" t="s">
        <v>577</v>
      </c>
      <c r="C324"/>
      <c r="D324" s="89">
        <v>5.5909999999999993</v>
      </c>
      <c r="E324" s="89">
        <v>6.0339999999999998</v>
      </c>
      <c r="F324" s="89">
        <v>6.4599999999999991</v>
      </c>
      <c r="G324" s="89">
        <v>6.8689999999999998</v>
      </c>
      <c r="H324" s="89">
        <v>7.254999999999999</v>
      </c>
      <c r="I324" s="89">
        <v>7.6379999999999999</v>
      </c>
      <c r="J324" s="89">
        <v>8.0309999999999988</v>
      </c>
      <c r="K324" s="89">
        <v>8.4239999999999995</v>
      </c>
      <c r="L324" s="89">
        <v>8.802999999999999</v>
      </c>
      <c r="M324" s="115">
        <f t="shared" si="77"/>
        <v>8.802999999999999</v>
      </c>
      <c r="N324" s="115">
        <f t="shared" si="94"/>
        <v>8.802999999999999</v>
      </c>
      <c r="O324" s="115">
        <f t="shared" si="94"/>
        <v>8.802999999999999</v>
      </c>
      <c r="P324" s="115">
        <f t="shared" si="94"/>
        <v>8.802999999999999</v>
      </c>
      <c r="Q324" s="115">
        <f t="shared" si="94"/>
        <v>8.802999999999999</v>
      </c>
      <c r="R324" s="115">
        <f t="shared" si="94"/>
        <v>8.802999999999999</v>
      </c>
      <c r="S324" s="115">
        <f t="shared" si="94"/>
        <v>8.802999999999999</v>
      </c>
      <c r="T324" s="115">
        <f t="shared" si="94"/>
        <v>8.802999999999999</v>
      </c>
      <c r="U324" s="115">
        <f t="shared" si="94"/>
        <v>8.802999999999999</v>
      </c>
      <c r="V324" s="115">
        <f t="shared" si="94"/>
        <v>8.802999999999999</v>
      </c>
      <c r="W324" s="115">
        <f t="shared" si="94"/>
        <v>8.802999999999999</v>
      </c>
    </row>
    <row r="325" spans="2:23" x14ac:dyDescent="0.2">
      <c r="B325" s="116" t="s">
        <v>578</v>
      </c>
      <c r="C325"/>
      <c r="D325" s="89">
        <v>8.9339999999999993</v>
      </c>
      <c r="E325" s="89">
        <v>9.6499999999999986</v>
      </c>
      <c r="F325" s="89">
        <v>10.337</v>
      </c>
      <c r="G325" s="89">
        <v>11.001000000000001</v>
      </c>
      <c r="H325" s="89">
        <v>11.616999999999999</v>
      </c>
      <c r="I325" s="89">
        <v>12.23</v>
      </c>
      <c r="J325" s="89">
        <v>12.855999999999998</v>
      </c>
      <c r="K325" s="89">
        <v>13.484999999999999</v>
      </c>
      <c r="L325" s="89">
        <v>14.103999999999999</v>
      </c>
      <c r="M325" s="115">
        <f t="shared" si="77"/>
        <v>14.103999999999999</v>
      </c>
      <c r="N325" s="115">
        <f t="shared" si="94"/>
        <v>14.103999999999999</v>
      </c>
      <c r="O325" s="115">
        <f t="shared" si="94"/>
        <v>14.103999999999999</v>
      </c>
      <c r="P325" s="115">
        <f t="shared" si="94"/>
        <v>14.103999999999999</v>
      </c>
      <c r="Q325" s="115">
        <f t="shared" si="94"/>
        <v>14.103999999999999</v>
      </c>
      <c r="R325" s="115">
        <f t="shared" si="94"/>
        <v>14.103999999999999</v>
      </c>
      <c r="S325" s="115">
        <f t="shared" si="94"/>
        <v>14.103999999999999</v>
      </c>
      <c r="T325" s="115">
        <f t="shared" si="94"/>
        <v>14.103999999999999</v>
      </c>
      <c r="U325" s="115">
        <f t="shared" si="94"/>
        <v>14.103999999999999</v>
      </c>
      <c r="V325" s="115">
        <f t="shared" si="94"/>
        <v>14.103999999999999</v>
      </c>
      <c r="W325" s="115">
        <f t="shared" si="94"/>
        <v>14.103999999999999</v>
      </c>
    </row>
    <row r="326" spans="2:23" x14ac:dyDescent="0.2">
      <c r="B326" s="116" t="s">
        <v>579</v>
      </c>
      <c r="C326"/>
      <c r="D326" s="89">
        <v>5.8999999999999995</v>
      </c>
      <c r="E326" s="89">
        <v>6.1989999999999998</v>
      </c>
      <c r="F326" s="89">
        <v>6.5350000000000001</v>
      </c>
      <c r="G326" s="89">
        <v>6.7959999999999994</v>
      </c>
      <c r="H326" s="89">
        <v>6.9949999999999992</v>
      </c>
      <c r="I326" s="89">
        <v>7.2449999999999992</v>
      </c>
      <c r="J326" s="89">
        <v>7.5749999999999993</v>
      </c>
      <c r="K326" s="89">
        <v>7.9030000000000005</v>
      </c>
      <c r="L326" s="89">
        <v>8.0459999999999994</v>
      </c>
      <c r="M326" s="115">
        <f t="shared" si="77"/>
        <v>8.0459999999999994</v>
      </c>
      <c r="N326" s="115">
        <f t="shared" si="94"/>
        <v>8.0459999999999994</v>
      </c>
      <c r="O326" s="115">
        <f t="shared" si="94"/>
        <v>8.0459999999999994</v>
      </c>
      <c r="P326" s="115">
        <f t="shared" si="94"/>
        <v>8.0459999999999994</v>
      </c>
      <c r="Q326" s="115">
        <f t="shared" si="94"/>
        <v>8.0459999999999994</v>
      </c>
      <c r="R326" s="115">
        <f t="shared" si="94"/>
        <v>8.0459999999999994</v>
      </c>
      <c r="S326" s="115">
        <f t="shared" si="94"/>
        <v>8.0459999999999994</v>
      </c>
      <c r="T326" s="115">
        <f t="shared" si="94"/>
        <v>8.0459999999999994</v>
      </c>
      <c r="U326" s="115">
        <f t="shared" si="94"/>
        <v>8.0459999999999994</v>
      </c>
      <c r="V326" s="115">
        <f t="shared" si="94"/>
        <v>8.0459999999999994</v>
      </c>
      <c r="W326" s="115">
        <f t="shared" si="94"/>
        <v>8.0459999999999994</v>
      </c>
    </row>
    <row r="327" spans="2:23" x14ac:dyDescent="0.2">
      <c r="B327" s="116" t="s">
        <v>580</v>
      </c>
      <c r="C327"/>
      <c r="D327" s="89">
        <v>1.329</v>
      </c>
      <c r="E327" s="89">
        <v>1.4349999999999998</v>
      </c>
      <c r="F327" s="89">
        <v>1.5449999999999997</v>
      </c>
      <c r="G327" s="89">
        <v>1.6479999999999999</v>
      </c>
      <c r="H327" s="89">
        <v>1.7409999999999999</v>
      </c>
      <c r="I327" s="89">
        <v>1.8340000000000001</v>
      </c>
      <c r="J327" s="89">
        <v>1.927</v>
      </c>
      <c r="K327" s="89">
        <v>2.02</v>
      </c>
      <c r="L327" s="89">
        <v>2.1129999999999995</v>
      </c>
      <c r="M327" s="115">
        <f t="shared" si="77"/>
        <v>2.1129999999999995</v>
      </c>
      <c r="N327" s="115">
        <f t="shared" ref="N327:W329" si="95">M327</f>
        <v>2.1129999999999995</v>
      </c>
      <c r="O327" s="115">
        <f t="shared" si="95"/>
        <v>2.1129999999999995</v>
      </c>
      <c r="P327" s="115">
        <f t="shared" si="95"/>
        <v>2.1129999999999995</v>
      </c>
      <c r="Q327" s="115">
        <f t="shared" si="95"/>
        <v>2.1129999999999995</v>
      </c>
      <c r="R327" s="115">
        <f t="shared" si="95"/>
        <v>2.1129999999999995</v>
      </c>
      <c r="S327" s="115">
        <f t="shared" si="95"/>
        <v>2.1129999999999995</v>
      </c>
      <c r="T327" s="115">
        <f t="shared" si="95"/>
        <v>2.1129999999999995</v>
      </c>
      <c r="U327" s="115">
        <f t="shared" si="95"/>
        <v>2.1129999999999995</v>
      </c>
      <c r="V327" s="115">
        <f t="shared" si="95"/>
        <v>2.1129999999999995</v>
      </c>
      <c r="W327" s="115">
        <f t="shared" si="95"/>
        <v>2.1129999999999995</v>
      </c>
    </row>
    <row r="328" spans="2:23" x14ac:dyDescent="0.2">
      <c r="B328" s="116" t="s">
        <v>581</v>
      </c>
      <c r="C328"/>
      <c r="D328" s="89">
        <v>1.9420000000000002</v>
      </c>
      <c r="E328" s="89">
        <v>2.0579999999999998</v>
      </c>
      <c r="F328" s="89">
        <v>2.2170000000000001</v>
      </c>
      <c r="G328" s="89">
        <v>2.383</v>
      </c>
      <c r="H328" s="89">
        <v>2.5419999999999998</v>
      </c>
      <c r="I328" s="89">
        <v>2.6979999999999995</v>
      </c>
      <c r="J328" s="89">
        <v>2.8569999999999998</v>
      </c>
      <c r="K328" s="89">
        <v>3.0259999999999998</v>
      </c>
      <c r="L328" s="89">
        <v>3.1849999999999996</v>
      </c>
      <c r="M328" s="115">
        <f t="shared" si="77"/>
        <v>3.1849999999999996</v>
      </c>
      <c r="N328" s="115">
        <f t="shared" si="95"/>
        <v>3.1849999999999996</v>
      </c>
      <c r="O328" s="115">
        <f t="shared" si="95"/>
        <v>3.1849999999999996</v>
      </c>
      <c r="P328" s="115">
        <f t="shared" si="95"/>
        <v>3.1849999999999996</v>
      </c>
      <c r="Q328" s="115">
        <f t="shared" si="95"/>
        <v>3.1849999999999996</v>
      </c>
      <c r="R328" s="115">
        <f t="shared" si="95"/>
        <v>3.1849999999999996</v>
      </c>
      <c r="S328" s="115">
        <f t="shared" si="95"/>
        <v>3.1849999999999996</v>
      </c>
      <c r="T328" s="115">
        <f t="shared" si="95"/>
        <v>3.1849999999999996</v>
      </c>
      <c r="U328" s="115">
        <f t="shared" si="95"/>
        <v>3.1849999999999996</v>
      </c>
      <c r="V328" s="115">
        <f t="shared" si="95"/>
        <v>3.1849999999999996</v>
      </c>
      <c r="W328" s="115">
        <f t="shared" si="95"/>
        <v>3.1849999999999996</v>
      </c>
    </row>
    <row r="329" spans="2:23" x14ac:dyDescent="0.2">
      <c r="B329" s="116" t="s">
        <v>582</v>
      </c>
      <c r="C329"/>
      <c r="D329" s="89">
        <v>2.9869999999999997</v>
      </c>
      <c r="E329" s="89">
        <v>3.056</v>
      </c>
      <c r="F329" s="89">
        <v>3.1389999999999998</v>
      </c>
      <c r="G329" s="89">
        <v>3.2059999999999995</v>
      </c>
      <c r="H329" s="89">
        <v>3.2589999999999999</v>
      </c>
      <c r="I329" s="89">
        <v>3.319</v>
      </c>
      <c r="J329" s="89">
        <v>3.399</v>
      </c>
      <c r="K329" s="89">
        <v>3.5019999999999998</v>
      </c>
      <c r="L329" s="89">
        <v>3.5529999999999999</v>
      </c>
      <c r="M329" s="115">
        <f t="shared" ref="M329:M392" si="96">L329</f>
        <v>3.5529999999999999</v>
      </c>
      <c r="N329" s="115">
        <f t="shared" si="95"/>
        <v>3.5529999999999999</v>
      </c>
      <c r="O329" s="115">
        <f t="shared" si="95"/>
        <v>3.5529999999999999</v>
      </c>
      <c r="P329" s="115">
        <f t="shared" si="95"/>
        <v>3.5529999999999999</v>
      </c>
      <c r="Q329" s="115">
        <f t="shared" si="95"/>
        <v>3.5529999999999999</v>
      </c>
      <c r="R329" s="115">
        <f t="shared" si="95"/>
        <v>3.5529999999999999</v>
      </c>
      <c r="S329" s="115">
        <f t="shared" si="95"/>
        <v>3.5529999999999999</v>
      </c>
      <c r="T329" s="115">
        <f t="shared" si="95"/>
        <v>3.5529999999999999</v>
      </c>
      <c r="U329" s="115">
        <f t="shared" si="95"/>
        <v>3.5529999999999999</v>
      </c>
      <c r="V329" s="115">
        <f t="shared" si="95"/>
        <v>3.5529999999999999</v>
      </c>
      <c r="W329" s="115">
        <f t="shared" si="95"/>
        <v>3.5529999999999999</v>
      </c>
    </row>
    <row r="330" spans="2:23" x14ac:dyDescent="0.2">
      <c r="B330" s="116" t="s">
        <v>583</v>
      </c>
      <c r="C330"/>
      <c r="D330" s="89">
        <v>1.6879999999999997</v>
      </c>
      <c r="E330" s="89">
        <v>1.702</v>
      </c>
      <c r="F330" s="89">
        <v>1.7359999999999998</v>
      </c>
      <c r="G330" s="89">
        <v>1.746</v>
      </c>
      <c r="H330" s="89">
        <v>1.7429999999999999</v>
      </c>
      <c r="I330" s="89">
        <v>1.7570000000000001</v>
      </c>
      <c r="J330" s="89">
        <v>1.7909999999999999</v>
      </c>
      <c r="K330" s="89">
        <v>1.821</v>
      </c>
      <c r="L330" s="89">
        <v>1.8109999999999997</v>
      </c>
      <c r="M330" s="115">
        <f t="shared" si="96"/>
        <v>1.8109999999999997</v>
      </c>
      <c r="N330" s="115">
        <f t="shared" ref="N330:W330" si="97">M330</f>
        <v>1.8109999999999997</v>
      </c>
      <c r="O330" s="115">
        <f t="shared" si="97"/>
        <v>1.8109999999999997</v>
      </c>
      <c r="P330" s="115">
        <f t="shared" si="97"/>
        <v>1.8109999999999997</v>
      </c>
      <c r="Q330" s="115">
        <f t="shared" si="97"/>
        <v>1.8109999999999997</v>
      </c>
      <c r="R330" s="115">
        <f t="shared" si="97"/>
        <v>1.8109999999999997</v>
      </c>
      <c r="S330" s="115">
        <f t="shared" si="97"/>
        <v>1.8109999999999997</v>
      </c>
      <c r="T330" s="115">
        <f t="shared" si="97"/>
        <v>1.8109999999999997</v>
      </c>
      <c r="U330" s="115">
        <f t="shared" si="97"/>
        <v>1.8109999999999997</v>
      </c>
      <c r="V330" s="115">
        <f t="shared" si="97"/>
        <v>1.8109999999999997</v>
      </c>
      <c r="W330" s="115">
        <f t="shared" si="97"/>
        <v>1.8109999999999997</v>
      </c>
    </row>
    <row r="331" spans="2:23" x14ac:dyDescent="0.2">
      <c r="B331" s="116" t="s">
        <v>584</v>
      </c>
      <c r="C331"/>
      <c r="D331" s="89">
        <v>2.0449999999999999</v>
      </c>
      <c r="E331" s="89">
        <v>2.0749999999999997</v>
      </c>
      <c r="F331" s="89">
        <v>2.1080000000000001</v>
      </c>
      <c r="G331" s="89">
        <v>2.1379999999999999</v>
      </c>
      <c r="H331" s="89">
        <v>2.165</v>
      </c>
      <c r="I331" s="89">
        <v>2.1879999999999997</v>
      </c>
      <c r="J331" s="89">
        <v>2.218</v>
      </c>
      <c r="K331" s="89">
        <v>2.2610000000000001</v>
      </c>
      <c r="L331" s="89">
        <v>2.2809999999999997</v>
      </c>
      <c r="M331" s="115">
        <f t="shared" si="96"/>
        <v>2.2809999999999997</v>
      </c>
      <c r="N331" s="115">
        <f t="shared" ref="N331:W331" si="98">M331</f>
        <v>2.2809999999999997</v>
      </c>
      <c r="O331" s="115">
        <f t="shared" si="98"/>
        <v>2.2809999999999997</v>
      </c>
      <c r="P331" s="115">
        <f t="shared" si="98"/>
        <v>2.2809999999999997</v>
      </c>
      <c r="Q331" s="115">
        <f t="shared" si="98"/>
        <v>2.2809999999999997</v>
      </c>
      <c r="R331" s="115">
        <f t="shared" si="98"/>
        <v>2.2809999999999997</v>
      </c>
      <c r="S331" s="115">
        <f t="shared" si="98"/>
        <v>2.2809999999999997</v>
      </c>
      <c r="T331" s="115">
        <f t="shared" si="98"/>
        <v>2.2809999999999997</v>
      </c>
      <c r="U331" s="115">
        <f t="shared" si="98"/>
        <v>2.2809999999999997</v>
      </c>
      <c r="V331" s="115">
        <f t="shared" si="98"/>
        <v>2.2809999999999997</v>
      </c>
      <c r="W331" s="115">
        <f t="shared" si="98"/>
        <v>2.2809999999999997</v>
      </c>
    </row>
    <row r="332" spans="2:23" x14ac:dyDescent="0.2">
      <c r="B332" s="116" t="s">
        <v>585</v>
      </c>
      <c r="C332"/>
      <c r="D332" s="89">
        <v>0.84699999999999998</v>
      </c>
      <c r="E332" s="89">
        <v>0.85399999999999998</v>
      </c>
      <c r="F332" s="89">
        <v>0.874</v>
      </c>
      <c r="G332" s="89">
        <v>0.877</v>
      </c>
      <c r="H332" s="89">
        <v>0.8839999999999999</v>
      </c>
      <c r="I332" s="89">
        <v>0.89399999999999991</v>
      </c>
      <c r="J332" s="89">
        <v>0.90399999999999991</v>
      </c>
      <c r="K332" s="89">
        <v>0.91700000000000004</v>
      </c>
      <c r="L332" s="89">
        <v>0.92399999999999993</v>
      </c>
      <c r="M332" s="115">
        <f t="shared" si="96"/>
        <v>0.92399999999999993</v>
      </c>
      <c r="N332" s="115">
        <f t="shared" ref="N332:W332" si="99">M332</f>
        <v>0.92399999999999993</v>
      </c>
      <c r="O332" s="115">
        <f t="shared" si="99"/>
        <v>0.92399999999999993</v>
      </c>
      <c r="P332" s="115">
        <f t="shared" si="99"/>
        <v>0.92399999999999993</v>
      </c>
      <c r="Q332" s="115">
        <f t="shared" si="99"/>
        <v>0.92399999999999993</v>
      </c>
      <c r="R332" s="115">
        <f t="shared" si="99"/>
        <v>0.92399999999999993</v>
      </c>
      <c r="S332" s="115">
        <f t="shared" si="99"/>
        <v>0.92399999999999993</v>
      </c>
      <c r="T332" s="115">
        <f t="shared" si="99"/>
        <v>0.92399999999999993</v>
      </c>
      <c r="U332" s="115">
        <f t="shared" si="99"/>
        <v>0.92399999999999993</v>
      </c>
      <c r="V332" s="115">
        <f t="shared" si="99"/>
        <v>0.92399999999999993</v>
      </c>
      <c r="W332" s="115">
        <f t="shared" si="99"/>
        <v>0.92399999999999993</v>
      </c>
    </row>
    <row r="333" spans="2:23" x14ac:dyDescent="0.2">
      <c r="B333" s="116" t="s">
        <v>586</v>
      </c>
      <c r="C333"/>
      <c r="D333" s="89">
        <v>1.345</v>
      </c>
      <c r="E333" s="89">
        <v>1.359</v>
      </c>
      <c r="F333" s="89">
        <v>1.3759999999999999</v>
      </c>
      <c r="G333" s="89">
        <v>1.3859999999999999</v>
      </c>
      <c r="H333" s="89">
        <v>1.3959999999999999</v>
      </c>
      <c r="I333" s="89">
        <v>1.4029999999999998</v>
      </c>
      <c r="J333" s="89">
        <v>1.43</v>
      </c>
      <c r="K333" s="89">
        <v>1.46</v>
      </c>
      <c r="L333" s="89">
        <v>1.456</v>
      </c>
      <c r="M333" s="115">
        <f t="shared" si="96"/>
        <v>1.456</v>
      </c>
      <c r="N333" s="115">
        <f t="shared" ref="N333:W333" si="100">M333</f>
        <v>1.456</v>
      </c>
      <c r="O333" s="115">
        <f t="shared" si="100"/>
        <v>1.456</v>
      </c>
      <c r="P333" s="115">
        <f t="shared" si="100"/>
        <v>1.456</v>
      </c>
      <c r="Q333" s="115">
        <f t="shared" si="100"/>
        <v>1.456</v>
      </c>
      <c r="R333" s="115">
        <f t="shared" si="100"/>
        <v>1.456</v>
      </c>
      <c r="S333" s="115">
        <f t="shared" si="100"/>
        <v>1.456</v>
      </c>
      <c r="T333" s="115">
        <f t="shared" si="100"/>
        <v>1.456</v>
      </c>
      <c r="U333" s="115">
        <f t="shared" si="100"/>
        <v>1.456</v>
      </c>
      <c r="V333" s="115">
        <f t="shared" si="100"/>
        <v>1.456</v>
      </c>
      <c r="W333" s="115">
        <f t="shared" si="100"/>
        <v>1.456</v>
      </c>
    </row>
    <row r="334" spans="2:23" x14ac:dyDescent="0.2">
      <c r="B334" s="116" t="s">
        <v>587</v>
      </c>
      <c r="C334"/>
      <c r="D334" s="89">
        <v>2.2989999999999999</v>
      </c>
      <c r="E334" s="89">
        <v>2.3260000000000001</v>
      </c>
      <c r="F334" s="89">
        <v>2.3530000000000002</v>
      </c>
      <c r="G334" s="89">
        <v>2.3730000000000002</v>
      </c>
      <c r="H334" s="89">
        <v>2.3769999999999998</v>
      </c>
      <c r="I334" s="89">
        <v>2.3879999999999999</v>
      </c>
      <c r="J334" s="89">
        <v>2.4229999999999996</v>
      </c>
      <c r="K334" s="89">
        <v>2.4479999999999995</v>
      </c>
      <c r="L334" s="89">
        <v>2.4389999999999996</v>
      </c>
      <c r="M334" s="115">
        <f t="shared" si="96"/>
        <v>2.4389999999999996</v>
      </c>
      <c r="N334" s="115">
        <f t="shared" ref="N334:W334" si="101">M334</f>
        <v>2.4389999999999996</v>
      </c>
      <c r="O334" s="115">
        <f t="shared" si="101"/>
        <v>2.4389999999999996</v>
      </c>
      <c r="P334" s="115">
        <f t="shared" si="101"/>
        <v>2.4389999999999996</v>
      </c>
      <c r="Q334" s="115">
        <f t="shared" si="101"/>
        <v>2.4389999999999996</v>
      </c>
      <c r="R334" s="115">
        <f t="shared" si="101"/>
        <v>2.4389999999999996</v>
      </c>
      <c r="S334" s="115">
        <f t="shared" si="101"/>
        <v>2.4389999999999996</v>
      </c>
      <c r="T334" s="115">
        <f t="shared" si="101"/>
        <v>2.4389999999999996</v>
      </c>
      <c r="U334" s="115">
        <f t="shared" si="101"/>
        <v>2.4389999999999996</v>
      </c>
      <c r="V334" s="115">
        <f t="shared" si="101"/>
        <v>2.4389999999999996</v>
      </c>
      <c r="W334" s="115">
        <f t="shared" si="101"/>
        <v>2.4389999999999996</v>
      </c>
    </row>
    <row r="335" spans="2:23" x14ac:dyDescent="0.2">
      <c r="B335" s="116" t="s">
        <v>295</v>
      </c>
      <c r="C335"/>
      <c r="D335" s="89">
        <v>7.4969999999999999</v>
      </c>
      <c r="E335" s="89">
        <v>7.5669999999999993</v>
      </c>
      <c r="F335" s="89">
        <v>7.6829999999999998</v>
      </c>
      <c r="G335" s="89">
        <v>7.7729999999999997</v>
      </c>
      <c r="H335" s="89">
        <v>7.802999999999999</v>
      </c>
      <c r="I335" s="89">
        <v>7.8490000000000002</v>
      </c>
      <c r="J335" s="89">
        <v>7.9759999999999991</v>
      </c>
      <c r="K335" s="89">
        <v>8.1289999999999996</v>
      </c>
      <c r="L335" s="89">
        <v>8.1589999999999989</v>
      </c>
      <c r="M335" s="115">
        <f t="shared" si="96"/>
        <v>8.1589999999999989</v>
      </c>
      <c r="N335" s="115">
        <f t="shared" ref="N335:W335" si="102">M335</f>
        <v>8.1589999999999989</v>
      </c>
      <c r="O335" s="115">
        <f t="shared" si="102"/>
        <v>8.1589999999999989</v>
      </c>
      <c r="P335" s="115">
        <f t="shared" si="102"/>
        <v>8.1589999999999989</v>
      </c>
      <c r="Q335" s="115">
        <f t="shared" si="102"/>
        <v>8.1589999999999989</v>
      </c>
      <c r="R335" s="115">
        <f t="shared" si="102"/>
        <v>8.1589999999999989</v>
      </c>
      <c r="S335" s="115">
        <f t="shared" si="102"/>
        <v>8.1589999999999989</v>
      </c>
      <c r="T335" s="115">
        <f t="shared" si="102"/>
        <v>8.1589999999999989</v>
      </c>
      <c r="U335" s="115">
        <f t="shared" si="102"/>
        <v>8.1589999999999989</v>
      </c>
      <c r="V335" s="115">
        <f t="shared" si="102"/>
        <v>8.1589999999999989</v>
      </c>
      <c r="W335" s="115">
        <f t="shared" si="102"/>
        <v>8.1589999999999989</v>
      </c>
    </row>
    <row r="336" spans="2:23" x14ac:dyDescent="0.2">
      <c r="B336" s="116" t="s">
        <v>296</v>
      </c>
      <c r="C336"/>
      <c r="D336" s="89">
        <v>6.109</v>
      </c>
      <c r="E336" s="89">
        <v>6.2189999999999994</v>
      </c>
      <c r="F336" s="89">
        <v>6.359</v>
      </c>
      <c r="G336" s="89">
        <v>6.4859999999999998</v>
      </c>
      <c r="H336" s="89">
        <v>6.569</v>
      </c>
      <c r="I336" s="89">
        <v>6.6550000000000002</v>
      </c>
      <c r="J336" s="89">
        <v>6.8120000000000003</v>
      </c>
      <c r="K336" s="89">
        <v>7.0039999999999996</v>
      </c>
      <c r="L336" s="89">
        <v>7.1240000000000006</v>
      </c>
      <c r="M336" s="115">
        <f t="shared" si="96"/>
        <v>7.1240000000000006</v>
      </c>
      <c r="N336" s="115">
        <f t="shared" ref="N336:W336" si="103">M336</f>
        <v>7.1240000000000006</v>
      </c>
      <c r="O336" s="115">
        <f t="shared" si="103"/>
        <v>7.1240000000000006</v>
      </c>
      <c r="P336" s="115">
        <f t="shared" si="103"/>
        <v>7.1240000000000006</v>
      </c>
      <c r="Q336" s="115">
        <f t="shared" si="103"/>
        <v>7.1240000000000006</v>
      </c>
      <c r="R336" s="115">
        <f t="shared" si="103"/>
        <v>7.1240000000000006</v>
      </c>
      <c r="S336" s="115">
        <f t="shared" si="103"/>
        <v>7.1240000000000006</v>
      </c>
      <c r="T336" s="115">
        <f t="shared" si="103"/>
        <v>7.1240000000000006</v>
      </c>
      <c r="U336" s="115">
        <f t="shared" si="103"/>
        <v>7.1240000000000006</v>
      </c>
      <c r="V336" s="115">
        <f t="shared" si="103"/>
        <v>7.1240000000000006</v>
      </c>
      <c r="W336" s="115">
        <f t="shared" si="103"/>
        <v>7.1240000000000006</v>
      </c>
    </row>
    <row r="337" spans="2:23" x14ac:dyDescent="0.2">
      <c r="B337" s="116" t="s">
        <v>297</v>
      </c>
      <c r="C337"/>
      <c r="D337" s="89">
        <v>10.792999999999999</v>
      </c>
      <c r="E337" s="89">
        <v>11.023</v>
      </c>
      <c r="F337" s="89">
        <v>11.296999999999999</v>
      </c>
      <c r="G337" s="89">
        <v>11.577</v>
      </c>
      <c r="H337" s="89">
        <v>11.802999999999999</v>
      </c>
      <c r="I337" s="89">
        <v>12.052999999999997</v>
      </c>
      <c r="J337" s="89">
        <v>12.344999999999999</v>
      </c>
      <c r="K337" s="89">
        <v>12.704000000000001</v>
      </c>
      <c r="L337" s="89">
        <v>12.994999999999999</v>
      </c>
      <c r="M337" s="115">
        <f t="shared" si="96"/>
        <v>12.994999999999999</v>
      </c>
      <c r="N337" s="115">
        <f t="shared" ref="N337:W337" si="104">M337</f>
        <v>12.994999999999999</v>
      </c>
      <c r="O337" s="115">
        <f t="shared" si="104"/>
        <v>12.994999999999999</v>
      </c>
      <c r="P337" s="115">
        <f t="shared" si="104"/>
        <v>12.994999999999999</v>
      </c>
      <c r="Q337" s="115">
        <f t="shared" si="104"/>
        <v>12.994999999999999</v>
      </c>
      <c r="R337" s="115">
        <f t="shared" si="104"/>
        <v>12.994999999999999</v>
      </c>
      <c r="S337" s="115">
        <f t="shared" si="104"/>
        <v>12.994999999999999</v>
      </c>
      <c r="T337" s="115">
        <f t="shared" si="104"/>
        <v>12.994999999999999</v>
      </c>
      <c r="U337" s="115">
        <f t="shared" si="104"/>
        <v>12.994999999999999</v>
      </c>
      <c r="V337" s="115">
        <f t="shared" si="104"/>
        <v>12.994999999999999</v>
      </c>
      <c r="W337" s="115">
        <f t="shared" si="104"/>
        <v>12.994999999999999</v>
      </c>
    </row>
    <row r="338" spans="2:23" x14ac:dyDescent="0.2">
      <c r="B338" s="116" t="s">
        <v>298</v>
      </c>
      <c r="C338"/>
      <c r="D338" s="89">
        <v>10.632999999999999</v>
      </c>
      <c r="E338" s="89">
        <v>12.567</v>
      </c>
      <c r="F338" s="89">
        <v>14.012999999999998</v>
      </c>
      <c r="G338" s="89">
        <v>14.152999999999999</v>
      </c>
      <c r="H338" s="89">
        <v>14.215999999999998</v>
      </c>
      <c r="I338" s="89">
        <v>14.315999999999999</v>
      </c>
      <c r="J338" s="89">
        <v>14.506</v>
      </c>
      <c r="K338" s="89">
        <v>14.725</v>
      </c>
      <c r="L338" s="89">
        <v>14.818999999999999</v>
      </c>
      <c r="M338" s="115">
        <f t="shared" si="96"/>
        <v>14.818999999999999</v>
      </c>
      <c r="N338" s="115">
        <f t="shared" ref="N338:W338" si="105">M338</f>
        <v>14.818999999999999</v>
      </c>
      <c r="O338" s="115">
        <f t="shared" si="105"/>
        <v>14.818999999999999</v>
      </c>
      <c r="P338" s="115">
        <f t="shared" si="105"/>
        <v>14.818999999999999</v>
      </c>
      <c r="Q338" s="115">
        <f t="shared" si="105"/>
        <v>14.818999999999999</v>
      </c>
      <c r="R338" s="115">
        <f t="shared" si="105"/>
        <v>14.818999999999999</v>
      </c>
      <c r="S338" s="115">
        <f t="shared" si="105"/>
        <v>14.818999999999999</v>
      </c>
      <c r="T338" s="115">
        <f t="shared" si="105"/>
        <v>14.818999999999999</v>
      </c>
      <c r="U338" s="115">
        <f t="shared" si="105"/>
        <v>14.818999999999999</v>
      </c>
      <c r="V338" s="115">
        <f t="shared" si="105"/>
        <v>14.818999999999999</v>
      </c>
      <c r="W338" s="115">
        <f t="shared" si="105"/>
        <v>14.818999999999999</v>
      </c>
    </row>
    <row r="339" spans="2:23" x14ac:dyDescent="0.2">
      <c r="B339" s="116" t="s">
        <v>299</v>
      </c>
      <c r="C339"/>
      <c r="D339" s="89">
        <v>5.7959999999999994</v>
      </c>
      <c r="E339" s="89">
        <v>5.9079999999999995</v>
      </c>
      <c r="F339" s="89">
        <v>6.0639999999999992</v>
      </c>
      <c r="G339" s="89">
        <v>6.2130000000000001</v>
      </c>
      <c r="H339" s="89">
        <v>6.3189999999999991</v>
      </c>
      <c r="I339" s="89">
        <v>6.4420000000000002</v>
      </c>
      <c r="J339" s="89">
        <v>6.6050000000000004</v>
      </c>
      <c r="K339" s="89">
        <v>6.794999999999999</v>
      </c>
      <c r="L339" s="89">
        <v>6.9250000000000007</v>
      </c>
      <c r="M339" s="115">
        <f t="shared" si="96"/>
        <v>6.9250000000000007</v>
      </c>
      <c r="N339" s="115">
        <f t="shared" ref="N339:W339" si="106">M339</f>
        <v>6.9250000000000007</v>
      </c>
      <c r="O339" s="115">
        <f t="shared" si="106"/>
        <v>6.9250000000000007</v>
      </c>
      <c r="P339" s="115">
        <f t="shared" si="106"/>
        <v>6.9250000000000007</v>
      </c>
      <c r="Q339" s="115">
        <f t="shared" si="106"/>
        <v>6.9250000000000007</v>
      </c>
      <c r="R339" s="115">
        <f t="shared" si="106"/>
        <v>6.9250000000000007</v>
      </c>
      <c r="S339" s="115">
        <f t="shared" si="106"/>
        <v>6.9250000000000007</v>
      </c>
      <c r="T339" s="115">
        <f t="shared" si="106"/>
        <v>6.9250000000000007</v>
      </c>
      <c r="U339" s="115">
        <f t="shared" si="106"/>
        <v>6.9250000000000007</v>
      </c>
      <c r="V339" s="115">
        <f t="shared" si="106"/>
        <v>6.9250000000000007</v>
      </c>
      <c r="W339" s="115">
        <f t="shared" si="106"/>
        <v>6.9250000000000007</v>
      </c>
    </row>
    <row r="340" spans="2:23" x14ac:dyDescent="0.2">
      <c r="B340" s="116" t="s">
        <v>300</v>
      </c>
      <c r="C340"/>
      <c r="D340" s="89">
        <v>4.8469999999999995</v>
      </c>
      <c r="E340" s="89">
        <v>4.8939999999999992</v>
      </c>
      <c r="F340" s="89">
        <v>4.9739999999999993</v>
      </c>
      <c r="G340" s="89">
        <v>5.0169999999999995</v>
      </c>
      <c r="H340" s="89">
        <v>5.04</v>
      </c>
      <c r="I340" s="89">
        <v>5.0809999999999995</v>
      </c>
      <c r="J340" s="89">
        <v>5.1649999999999991</v>
      </c>
      <c r="K340" s="89">
        <v>5.2409999999999997</v>
      </c>
      <c r="L340" s="89">
        <v>5.2430000000000003</v>
      </c>
      <c r="M340" s="115">
        <f t="shared" si="96"/>
        <v>5.2430000000000003</v>
      </c>
      <c r="N340" s="115">
        <f t="shared" ref="N340:W340" si="107">M340</f>
        <v>5.2430000000000003</v>
      </c>
      <c r="O340" s="115">
        <f t="shared" si="107"/>
        <v>5.2430000000000003</v>
      </c>
      <c r="P340" s="115">
        <f t="shared" si="107"/>
        <v>5.2430000000000003</v>
      </c>
      <c r="Q340" s="115">
        <f t="shared" si="107"/>
        <v>5.2430000000000003</v>
      </c>
      <c r="R340" s="115">
        <f t="shared" si="107"/>
        <v>5.2430000000000003</v>
      </c>
      <c r="S340" s="115">
        <f t="shared" si="107"/>
        <v>5.2430000000000003</v>
      </c>
      <c r="T340" s="115">
        <f t="shared" si="107"/>
        <v>5.2430000000000003</v>
      </c>
      <c r="U340" s="115">
        <f t="shared" si="107"/>
        <v>5.2430000000000003</v>
      </c>
      <c r="V340" s="115">
        <f t="shared" si="107"/>
        <v>5.2430000000000003</v>
      </c>
      <c r="W340" s="115">
        <f t="shared" si="107"/>
        <v>5.2430000000000003</v>
      </c>
    </row>
    <row r="341" spans="2:23" x14ac:dyDescent="0.2">
      <c r="B341" s="116" t="s">
        <v>588</v>
      </c>
      <c r="C341"/>
      <c r="D341" s="89">
        <v>0</v>
      </c>
      <c r="E341" s="89">
        <v>0</v>
      </c>
      <c r="F341" s="89">
        <v>0</v>
      </c>
      <c r="G341" s="89">
        <v>0</v>
      </c>
      <c r="H341" s="89">
        <v>3.1080000000000001</v>
      </c>
      <c r="I341" s="89">
        <v>10.763999999999999</v>
      </c>
      <c r="J341" s="89">
        <v>11.1</v>
      </c>
      <c r="K341" s="89">
        <v>11.1</v>
      </c>
      <c r="L341" s="89">
        <v>11.1</v>
      </c>
      <c r="M341" s="115">
        <f t="shared" si="96"/>
        <v>11.1</v>
      </c>
      <c r="N341" s="115">
        <f t="shared" ref="N341:W341" si="108">M341</f>
        <v>11.1</v>
      </c>
      <c r="O341" s="115">
        <f t="shared" si="108"/>
        <v>11.1</v>
      </c>
      <c r="P341" s="115">
        <f t="shared" si="108"/>
        <v>11.1</v>
      </c>
      <c r="Q341" s="115">
        <f t="shared" si="108"/>
        <v>11.1</v>
      </c>
      <c r="R341" s="115">
        <f t="shared" si="108"/>
        <v>11.1</v>
      </c>
      <c r="S341" s="115">
        <f t="shared" si="108"/>
        <v>11.1</v>
      </c>
      <c r="T341" s="115">
        <f t="shared" si="108"/>
        <v>11.1</v>
      </c>
      <c r="U341" s="115">
        <f t="shared" si="108"/>
        <v>11.1</v>
      </c>
      <c r="V341" s="115">
        <f t="shared" si="108"/>
        <v>11.1</v>
      </c>
      <c r="W341" s="115">
        <f t="shared" si="108"/>
        <v>11.1</v>
      </c>
    </row>
    <row r="342" spans="2:23" x14ac:dyDescent="0.2">
      <c r="B342" s="116" t="s">
        <v>589</v>
      </c>
      <c r="C342"/>
      <c r="D342" s="89">
        <v>2.415</v>
      </c>
      <c r="E342" s="89">
        <v>2.4279999999999999</v>
      </c>
      <c r="F342" s="89">
        <v>2.448</v>
      </c>
      <c r="G342" s="89">
        <v>2.468</v>
      </c>
      <c r="H342" s="89">
        <v>2.488</v>
      </c>
      <c r="I342" s="89">
        <v>2.5009999999999999</v>
      </c>
      <c r="J342" s="89">
        <v>2.528</v>
      </c>
      <c r="K342" s="89">
        <v>2.5579999999999998</v>
      </c>
      <c r="L342" s="89">
        <v>2.581</v>
      </c>
      <c r="M342" s="115">
        <f t="shared" si="96"/>
        <v>2.581</v>
      </c>
      <c r="N342" s="115">
        <f t="shared" ref="N342:W342" si="109">M342</f>
        <v>2.581</v>
      </c>
      <c r="O342" s="115">
        <f t="shared" si="109"/>
        <v>2.581</v>
      </c>
      <c r="P342" s="115">
        <f t="shared" si="109"/>
        <v>2.581</v>
      </c>
      <c r="Q342" s="115">
        <f t="shared" si="109"/>
        <v>2.581</v>
      </c>
      <c r="R342" s="115">
        <f t="shared" si="109"/>
        <v>2.581</v>
      </c>
      <c r="S342" s="115">
        <f t="shared" si="109"/>
        <v>2.581</v>
      </c>
      <c r="T342" s="115">
        <f t="shared" si="109"/>
        <v>2.581</v>
      </c>
      <c r="U342" s="115">
        <f t="shared" si="109"/>
        <v>2.581</v>
      </c>
      <c r="V342" s="115">
        <f t="shared" si="109"/>
        <v>2.581</v>
      </c>
      <c r="W342" s="115">
        <f t="shared" si="109"/>
        <v>2.581</v>
      </c>
    </row>
    <row r="343" spans="2:23" x14ac:dyDescent="0.2">
      <c r="B343" s="116" t="s">
        <v>590</v>
      </c>
      <c r="C343"/>
      <c r="D343" s="89">
        <v>2.4499999999999997</v>
      </c>
      <c r="E343" s="89">
        <v>2.4769999999999999</v>
      </c>
      <c r="F343" s="89">
        <v>2.4769999999999999</v>
      </c>
      <c r="G343" s="89">
        <v>2.4769999999999999</v>
      </c>
      <c r="H343" s="89">
        <v>2.48</v>
      </c>
      <c r="I343" s="89">
        <v>2.48</v>
      </c>
      <c r="J343" s="89">
        <v>2.48</v>
      </c>
      <c r="K343" s="89">
        <v>2.4830000000000001</v>
      </c>
      <c r="L343" s="89">
        <v>2.4929999999999999</v>
      </c>
      <c r="M343" s="115">
        <f t="shared" si="96"/>
        <v>2.4929999999999999</v>
      </c>
      <c r="N343" s="115">
        <f t="shared" ref="N343:V343" si="110">M343</f>
        <v>2.4929999999999999</v>
      </c>
      <c r="O343" s="115">
        <f t="shared" si="110"/>
        <v>2.4929999999999999</v>
      </c>
      <c r="P343" s="115">
        <f t="shared" si="110"/>
        <v>2.4929999999999999</v>
      </c>
      <c r="Q343" s="115">
        <f t="shared" si="110"/>
        <v>2.4929999999999999</v>
      </c>
      <c r="R343" s="115">
        <f t="shared" si="110"/>
        <v>2.4929999999999999</v>
      </c>
      <c r="S343" s="115">
        <f t="shared" si="110"/>
        <v>2.4929999999999999</v>
      </c>
      <c r="T343" s="115">
        <f t="shared" si="110"/>
        <v>2.4929999999999999</v>
      </c>
      <c r="U343" s="115">
        <f t="shared" si="110"/>
        <v>2.4929999999999999</v>
      </c>
      <c r="V343" s="115">
        <f t="shared" si="110"/>
        <v>2.4929999999999999</v>
      </c>
      <c r="W343" s="115">
        <f t="shared" ref="N343:W358" si="111">V343</f>
        <v>2.4929999999999999</v>
      </c>
    </row>
    <row r="344" spans="2:23" x14ac:dyDescent="0.2">
      <c r="B344" s="116" t="s">
        <v>591</v>
      </c>
      <c r="C344"/>
      <c r="D344" s="89">
        <v>1.8959999999999999</v>
      </c>
      <c r="E344" s="89">
        <v>1.9159999999999999</v>
      </c>
      <c r="F344" s="89">
        <v>1.9359999999999999</v>
      </c>
      <c r="G344" s="89">
        <v>1.9489999999999998</v>
      </c>
      <c r="H344" s="89">
        <v>1.9689999999999999</v>
      </c>
      <c r="I344" s="89">
        <v>1.9889999999999999</v>
      </c>
      <c r="J344" s="89">
        <v>2.0089999999999999</v>
      </c>
      <c r="K344" s="89">
        <v>2.0390000000000001</v>
      </c>
      <c r="L344" s="89">
        <v>2.0619999999999998</v>
      </c>
      <c r="M344" s="115">
        <f t="shared" si="96"/>
        <v>2.0619999999999998</v>
      </c>
      <c r="N344" s="115">
        <f t="shared" si="111"/>
        <v>2.0619999999999998</v>
      </c>
      <c r="O344" s="115">
        <f t="shared" si="111"/>
        <v>2.0619999999999998</v>
      </c>
      <c r="P344" s="115">
        <f t="shared" si="111"/>
        <v>2.0619999999999998</v>
      </c>
      <c r="Q344" s="115">
        <f t="shared" si="111"/>
        <v>2.0619999999999998</v>
      </c>
      <c r="R344" s="115">
        <f t="shared" si="111"/>
        <v>2.0619999999999998</v>
      </c>
      <c r="S344" s="115">
        <f t="shared" si="111"/>
        <v>2.0619999999999998</v>
      </c>
      <c r="T344" s="115">
        <f t="shared" si="111"/>
        <v>2.0619999999999998</v>
      </c>
      <c r="U344" s="115">
        <f t="shared" si="111"/>
        <v>2.0619999999999998</v>
      </c>
      <c r="V344" s="115">
        <f t="shared" si="111"/>
        <v>2.0619999999999998</v>
      </c>
      <c r="W344" s="115">
        <f t="shared" si="111"/>
        <v>2.0619999999999998</v>
      </c>
    </row>
    <row r="345" spans="2:23" x14ac:dyDescent="0.2">
      <c r="B345" s="116" t="s">
        <v>592</v>
      </c>
      <c r="C345"/>
      <c r="D345" s="89">
        <v>3.0000000000000001E-3</v>
      </c>
      <c r="E345" s="89">
        <v>3.0000000000000001E-3</v>
      </c>
      <c r="F345" s="89">
        <v>3.0000000000000001E-3</v>
      </c>
      <c r="G345" s="89">
        <v>3.0000000000000001E-3</v>
      </c>
      <c r="H345" s="89">
        <v>3.0000000000000001E-3</v>
      </c>
      <c r="I345" s="89">
        <v>3.0000000000000001E-3</v>
      </c>
      <c r="J345" s="89">
        <v>3.0000000000000001E-3</v>
      </c>
      <c r="K345" s="89">
        <v>9.9999999999999985E-3</v>
      </c>
      <c r="L345" s="89">
        <v>9.9999999999999985E-3</v>
      </c>
      <c r="M345" s="115">
        <f t="shared" si="96"/>
        <v>9.9999999999999985E-3</v>
      </c>
      <c r="N345" s="115">
        <f t="shared" si="111"/>
        <v>9.9999999999999985E-3</v>
      </c>
      <c r="O345" s="115">
        <f t="shared" si="111"/>
        <v>9.9999999999999985E-3</v>
      </c>
      <c r="P345" s="115">
        <f t="shared" si="111"/>
        <v>9.9999999999999985E-3</v>
      </c>
      <c r="Q345" s="115">
        <f t="shared" si="111"/>
        <v>9.9999999999999985E-3</v>
      </c>
      <c r="R345" s="115">
        <f t="shared" si="111"/>
        <v>9.9999999999999985E-3</v>
      </c>
      <c r="S345" s="115">
        <f t="shared" si="111"/>
        <v>9.9999999999999985E-3</v>
      </c>
      <c r="T345" s="115">
        <f t="shared" si="111"/>
        <v>9.9999999999999985E-3</v>
      </c>
      <c r="U345" s="115">
        <f t="shared" si="111"/>
        <v>9.9999999999999985E-3</v>
      </c>
      <c r="V345" s="115">
        <f t="shared" si="111"/>
        <v>9.9999999999999985E-3</v>
      </c>
      <c r="W345" s="115">
        <f t="shared" si="111"/>
        <v>9.9999999999999985E-3</v>
      </c>
    </row>
    <row r="346" spans="2:23" x14ac:dyDescent="0.2">
      <c r="B346" s="116" t="s">
        <v>593</v>
      </c>
      <c r="C346"/>
      <c r="D346" s="89">
        <v>2.4770000000000003</v>
      </c>
      <c r="E346" s="89">
        <v>2.4969999999999999</v>
      </c>
      <c r="F346" s="89">
        <v>2.5270000000000001</v>
      </c>
      <c r="G346" s="89">
        <v>2.5469999999999997</v>
      </c>
      <c r="H346" s="89">
        <v>2.5670000000000002</v>
      </c>
      <c r="I346" s="89">
        <v>2.58</v>
      </c>
      <c r="J346" s="89">
        <v>2.6199999999999997</v>
      </c>
      <c r="K346" s="89">
        <v>2.65</v>
      </c>
      <c r="L346" s="89">
        <v>2.673</v>
      </c>
      <c r="M346" s="115">
        <f t="shared" si="96"/>
        <v>2.673</v>
      </c>
      <c r="N346" s="115">
        <f t="shared" si="111"/>
        <v>2.673</v>
      </c>
      <c r="O346" s="115">
        <f t="shared" si="111"/>
        <v>2.673</v>
      </c>
      <c r="P346" s="115">
        <f t="shared" si="111"/>
        <v>2.673</v>
      </c>
      <c r="Q346" s="115">
        <f t="shared" si="111"/>
        <v>2.673</v>
      </c>
      <c r="R346" s="115">
        <f t="shared" si="111"/>
        <v>2.673</v>
      </c>
      <c r="S346" s="115">
        <f t="shared" si="111"/>
        <v>2.673</v>
      </c>
      <c r="T346" s="115">
        <f t="shared" si="111"/>
        <v>2.673</v>
      </c>
      <c r="U346" s="115">
        <f t="shared" si="111"/>
        <v>2.673</v>
      </c>
      <c r="V346" s="115">
        <f t="shared" si="111"/>
        <v>2.673</v>
      </c>
      <c r="W346" s="115">
        <f t="shared" si="111"/>
        <v>2.673</v>
      </c>
    </row>
    <row r="347" spans="2:23" x14ac:dyDescent="0.2">
      <c r="B347" s="116" t="s">
        <v>594</v>
      </c>
      <c r="C347"/>
      <c r="D347" s="89">
        <v>3.1589999999999998</v>
      </c>
      <c r="E347" s="89">
        <v>3.0759999999999996</v>
      </c>
      <c r="F347" s="89">
        <v>3.0069999999999997</v>
      </c>
      <c r="G347" s="89">
        <v>2.931</v>
      </c>
      <c r="H347" s="89">
        <v>2.8579999999999997</v>
      </c>
      <c r="I347" s="89">
        <v>2.7919999999999998</v>
      </c>
      <c r="J347" s="89">
        <v>2.7359999999999998</v>
      </c>
      <c r="K347" s="89">
        <v>2.6829999999999998</v>
      </c>
      <c r="L347" s="89">
        <v>2.637</v>
      </c>
      <c r="M347" s="115">
        <f t="shared" si="96"/>
        <v>2.637</v>
      </c>
      <c r="N347" s="115">
        <f t="shared" si="111"/>
        <v>2.637</v>
      </c>
      <c r="O347" s="115">
        <f t="shared" si="111"/>
        <v>2.637</v>
      </c>
      <c r="P347" s="115">
        <f t="shared" si="111"/>
        <v>2.637</v>
      </c>
      <c r="Q347" s="115">
        <f t="shared" si="111"/>
        <v>2.637</v>
      </c>
      <c r="R347" s="115">
        <f t="shared" si="111"/>
        <v>2.637</v>
      </c>
      <c r="S347" s="115">
        <f t="shared" si="111"/>
        <v>2.637</v>
      </c>
      <c r="T347" s="115">
        <f t="shared" si="111"/>
        <v>2.637</v>
      </c>
      <c r="U347" s="115">
        <f t="shared" si="111"/>
        <v>2.637</v>
      </c>
      <c r="V347" s="115">
        <f t="shared" si="111"/>
        <v>2.637</v>
      </c>
      <c r="W347" s="115">
        <f t="shared" si="111"/>
        <v>2.637</v>
      </c>
    </row>
    <row r="348" spans="2:23" x14ac:dyDescent="0.2">
      <c r="B348" s="116" t="s">
        <v>595</v>
      </c>
      <c r="C348"/>
      <c r="D348" s="89">
        <v>0.42599999999999999</v>
      </c>
      <c r="E348" s="89">
        <v>0.42599999999999999</v>
      </c>
      <c r="F348" s="89">
        <v>0.41599999999999998</v>
      </c>
      <c r="G348" s="89">
        <v>0.41599999999999998</v>
      </c>
      <c r="H348" s="89">
        <v>0.41599999999999998</v>
      </c>
      <c r="I348" s="89">
        <v>0.40599999999999997</v>
      </c>
      <c r="J348" s="89">
        <v>0.40599999999999997</v>
      </c>
      <c r="K348" s="89">
        <v>0.40599999999999997</v>
      </c>
      <c r="L348" s="89">
        <v>0.40599999999999997</v>
      </c>
      <c r="M348" s="115">
        <f t="shared" si="96"/>
        <v>0.40599999999999997</v>
      </c>
      <c r="N348" s="115">
        <f t="shared" si="111"/>
        <v>0.40599999999999997</v>
      </c>
      <c r="O348" s="115">
        <f t="shared" si="111"/>
        <v>0.40599999999999997</v>
      </c>
      <c r="P348" s="115">
        <f t="shared" si="111"/>
        <v>0.40599999999999997</v>
      </c>
      <c r="Q348" s="115">
        <f t="shared" si="111"/>
        <v>0.40599999999999997</v>
      </c>
      <c r="R348" s="115">
        <f t="shared" si="111"/>
        <v>0.40599999999999997</v>
      </c>
      <c r="S348" s="115">
        <f t="shared" si="111"/>
        <v>0.40599999999999997</v>
      </c>
      <c r="T348" s="115">
        <f t="shared" si="111"/>
        <v>0.40599999999999997</v>
      </c>
      <c r="U348" s="115">
        <f t="shared" si="111"/>
        <v>0.40599999999999997</v>
      </c>
      <c r="V348" s="115">
        <f t="shared" si="111"/>
        <v>0.40599999999999997</v>
      </c>
      <c r="W348" s="115">
        <f t="shared" si="111"/>
        <v>0.40599999999999997</v>
      </c>
    </row>
    <row r="349" spans="2:23" x14ac:dyDescent="0.2">
      <c r="B349" s="116" t="s">
        <v>596</v>
      </c>
      <c r="C349"/>
      <c r="D349" s="89">
        <v>0.93300000000000005</v>
      </c>
      <c r="E349" s="89">
        <v>0.94300000000000006</v>
      </c>
      <c r="F349" s="89">
        <v>0.95300000000000007</v>
      </c>
      <c r="G349" s="89">
        <v>0.95599999999999996</v>
      </c>
      <c r="H349" s="89">
        <v>0.96300000000000008</v>
      </c>
      <c r="I349" s="89">
        <v>0.96599999999999997</v>
      </c>
      <c r="J349" s="89">
        <v>0.97599999999999998</v>
      </c>
      <c r="K349" s="89">
        <v>0.98599999999999999</v>
      </c>
      <c r="L349" s="89">
        <v>0.996</v>
      </c>
      <c r="M349" s="115">
        <f t="shared" si="96"/>
        <v>0.996</v>
      </c>
      <c r="N349" s="115">
        <f t="shared" si="111"/>
        <v>0.996</v>
      </c>
      <c r="O349" s="115">
        <f t="shared" si="111"/>
        <v>0.996</v>
      </c>
      <c r="P349" s="115">
        <f t="shared" si="111"/>
        <v>0.996</v>
      </c>
      <c r="Q349" s="115">
        <f t="shared" si="111"/>
        <v>0.996</v>
      </c>
      <c r="R349" s="115">
        <f t="shared" si="111"/>
        <v>0.996</v>
      </c>
      <c r="S349" s="115">
        <f t="shared" si="111"/>
        <v>0.996</v>
      </c>
      <c r="T349" s="115">
        <f t="shared" si="111"/>
        <v>0.996</v>
      </c>
      <c r="U349" s="115">
        <f t="shared" si="111"/>
        <v>0.996</v>
      </c>
      <c r="V349" s="115">
        <f t="shared" si="111"/>
        <v>0.996</v>
      </c>
      <c r="W349" s="115">
        <f t="shared" si="111"/>
        <v>0.996</v>
      </c>
    </row>
    <row r="350" spans="2:23" x14ac:dyDescent="0.2">
      <c r="B350" s="116" t="s">
        <v>597</v>
      </c>
      <c r="C350"/>
      <c r="D350" s="89">
        <v>3.0460000000000003</v>
      </c>
      <c r="E350" s="89">
        <v>3.0500000000000003</v>
      </c>
      <c r="F350" s="89">
        <v>3.0169999999999999</v>
      </c>
      <c r="G350" s="89">
        <v>2.9769999999999999</v>
      </c>
      <c r="H350" s="89">
        <v>2.9239999999999999</v>
      </c>
      <c r="I350" s="89">
        <v>2.8879999999999999</v>
      </c>
      <c r="J350" s="89">
        <v>2.8549999999999995</v>
      </c>
      <c r="K350" s="89">
        <v>2.8289999999999997</v>
      </c>
      <c r="L350" s="89">
        <v>2.7859999999999996</v>
      </c>
      <c r="M350" s="115">
        <f t="shared" si="96"/>
        <v>2.7859999999999996</v>
      </c>
      <c r="N350" s="115">
        <f t="shared" si="111"/>
        <v>2.7859999999999996</v>
      </c>
      <c r="O350" s="115">
        <f t="shared" si="111"/>
        <v>2.7859999999999996</v>
      </c>
      <c r="P350" s="115">
        <f t="shared" si="111"/>
        <v>2.7859999999999996</v>
      </c>
      <c r="Q350" s="115">
        <f t="shared" si="111"/>
        <v>2.7859999999999996</v>
      </c>
      <c r="R350" s="115">
        <f t="shared" si="111"/>
        <v>2.7859999999999996</v>
      </c>
      <c r="S350" s="115">
        <f t="shared" si="111"/>
        <v>2.7859999999999996</v>
      </c>
      <c r="T350" s="115">
        <f t="shared" si="111"/>
        <v>2.7859999999999996</v>
      </c>
      <c r="U350" s="115">
        <f t="shared" si="111"/>
        <v>2.7859999999999996</v>
      </c>
      <c r="V350" s="115">
        <f t="shared" si="111"/>
        <v>2.7859999999999996</v>
      </c>
      <c r="W350" s="115">
        <f t="shared" si="111"/>
        <v>2.7859999999999996</v>
      </c>
    </row>
    <row r="351" spans="2:23" x14ac:dyDescent="0.2">
      <c r="B351" s="116" t="s">
        <v>598</v>
      </c>
      <c r="C351"/>
      <c r="D351" s="89">
        <v>1.8319999999999999</v>
      </c>
      <c r="E351" s="89">
        <v>1.8649999999999998</v>
      </c>
      <c r="F351" s="89">
        <v>1.9049999999999998</v>
      </c>
      <c r="G351" s="89">
        <v>1.931</v>
      </c>
      <c r="H351" s="89">
        <v>1.9510000000000001</v>
      </c>
      <c r="I351" s="89">
        <v>1.964</v>
      </c>
      <c r="J351" s="89">
        <v>2.0069999999999997</v>
      </c>
      <c r="K351" s="89">
        <v>2.0599999999999996</v>
      </c>
      <c r="L351" s="89">
        <v>2.073</v>
      </c>
      <c r="M351" s="115">
        <f t="shared" si="96"/>
        <v>2.073</v>
      </c>
      <c r="N351" s="115">
        <f t="shared" si="111"/>
        <v>2.073</v>
      </c>
      <c r="O351" s="115">
        <f t="shared" si="111"/>
        <v>2.073</v>
      </c>
      <c r="P351" s="115">
        <f t="shared" si="111"/>
        <v>2.073</v>
      </c>
      <c r="Q351" s="115">
        <f t="shared" si="111"/>
        <v>2.073</v>
      </c>
      <c r="R351" s="115">
        <f t="shared" si="111"/>
        <v>2.073</v>
      </c>
      <c r="S351" s="115">
        <f t="shared" si="111"/>
        <v>2.073</v>
      </c>
      <c r="T351" s="115">
        <f t="shared" si="111"/>
        <v>2.073</v>
      </c>
      <c r="U351" s="115">
        <f t="shared" si="111"/>
        <v>2.073</v>
      </c>
      <c r="V351" s="115">
        <f t="shared" si="111"/>
        <v>2.073</v>
      </c>
      <c r="W351" s="115">
        <f t="shared" si="111"/>
        <v>2.073</v>
      </c>
    </row>
    <row r="352" spans="2:23" x14ac:dyDescent="0.2">
      <c r="B352" s="116" t="s">
        <v>599</v>
      </c>
      <c r="C352"/>
      <c r="D352" s="89">
        <v>1.87</v>
      </c>
      <c r="E352" s="89">
        <v>1.88</v>
      </c>
      <c r="F352" s="89">
        <v>1.8900000000000001</v>
      </c>
      <c r="G352" s="89">
        <v>1.903</v>
      </c>
      <c r="H352" s="89">
        <v>1.903</v>
      </c>
      <c r="I352" s="89">
        <v>1.9129999999999998</v>
      </c>
      <c r="J352" s="89">
        <v>1.923</v>
      </c>
      <c r="K352" s="89">
        <v>1.9430000000000001</v>
      </c>
      <c r="L352" s="89">
        <v>1.9630000000000001</v>
      </c>
      <c r="M352" s="115">
        <f t="shared" si="96"/>
        <v>1.9630000000000001</v>
      </c>
      <c r="N352" s="115">
        <f t="shared" si="111"/>
        <v>1.9630000000000001</v>
      </c>
      <c r="O352" s="115">
        <f t="shared" si="111"/>
        <v>1.9630000000000001</v>
      </c>
      <c r="P352" s="115">
        <f t="shared" si="111"/>
        <v>1.9630000000000001</v>
      </c>
      <c r="Q352" s="115">
        <f t="shared" si="111"/>
        <v>1.9630000000000001</v>
      </c>
      <c r="R352" s="115">
        <f t="shared" si="111"/>
        <v>1.9630000000000001</v>
      </c>
      <c r="S352" s="115">
        <f t="shared" si="111"/>
        <v>1.9630000000000001</v>
      </c>
      <c r="T352" s="115">
        <f t="shared" si="111"/>
        <v>1.9630000000000001</v>
      </c>
      <c r="U352" s="115">
        <f t="shared" si="111"/>
        <v>1.9630000000000001</v>
      </c>
      <c r="V352" s="115">
        <f t="shared" si="111"/>
        <v>1.9630000000000001</v>
      </c>
      <c r="W352" s="115">
        <f t="shared" si="111"/>
        <v>1.9630000000000001</v>
      </c>
    </row>
    <row r="353" spans="2:23" x14ac:dyDescent="0.2">
      <c r="B353" s="116" t="s">
        <v>600</v>
      </c>
      <c r="C353"/>
      <c r="D353" s="89">
        <v>2.6320000000000001</v>
      </c>
      <c r="E353" s="89">
        <v>2.6789999999999998</v>
      </c>
      <c r="F353" s="89">
        <v>2.6789999999999998</v>
      </c>
      <c r="G353" s="89">
        <v>2.6789999999999998</v>
      </c>
      <c r="H353" s="89">
        <v>2.6719999999999997</v>
      </c>
      <c r="I353" s="89">
        <v>2.6719999999999997</v>
      </c>
      <c r="J353" s="89">
        <v>2.6719999999999997</v>
      </c>
      <c r="K353" s="89">
        <v>2.6749999999999998</v>
      </c>
      <c r="L353" s="89">
        <v>2.6749999999999998</v>
      </c>
      <c r="M353" s="115">
        <f t="shared" si="96"/>
        <v>2.6749999999999998</v>
      </c>
      <c r="N353" s="115">
        <f t="shared" si="111"/>
        <v>2.6749999999999998</v>
      </c>
      <c r="O353" s="115">
        <f t="shared" si="111"/>
        <v>2.6749999999999998</v>
      </c>
      <c r="P353" s="115">
        <f t="shared" si="111"/>
        <v>2.6749999999999998</v>
      </c>
      <c r="Q353" s="115">
        <f t="shared" si="111"/>
        <v>2.6749999999999998</v>
      </c>
      <c r="R353" s="115">
        <f t="shared" si="111"/>
        <v>2.6749999999999998</v>
      </c>
      <c r="S353" s="115">
        <f t="shared" si="111"/>
        <v>2.6749999999999998</v>
      </c>
      <c r="T353" s="115">
        <f t="shared" si="111"/>
        <v>2.6749999999999998</v>
      </c>
      <c r="U353" s="115">
        <f t="shared" si="111"/>
        <v>2.6749999999999998</v>
      </c>
      <c r="V353" s="115">
        <f t="shared" si="111"/>
        <v>2.6749999999999998</v>
      </c>
      <c r="W353" s="115">
        <f t="shared" si="111"/>
        <v>2.6749999999999998</v>
      </c>
    </row>
    <row r="354" spans="2:23" x14ac:dyDescent="0.2">
      <c r="B354" s="116" t="s">
        <v>601</v>
      </c>
      <c r="C354"/>
      <c r="D354" s="89">
        <v>2.367</v>
      </c>
      <c r="E354" s="89">
        <v>2.387</v>
      </c>
      <c r="F354" s="89">
        <v>2.407</v>
      </c>
      <c r="G354" s="89">
        <v>2.427</v>
      </c>
      <c r="H354" s="89">
        <v>2.44</v>
      </c>
      <c r="I354" s="89">
        <v>2.4500000000000002</v>
      </c>
      <c r="J354" s="89">
        <v>2.48</v>
      </c>
      <c r="K354" s="89">
        <v>2.5059999999999998</v>
      </c>
      <c r="L354" s="89">
        <v>2.536</v>
      </c>
      <c r="M354" s="115">
        <f t="shared" si="96"/>
        <v>2.536</v>
      </c>
      <c r="N354" s="115">
        <f t="shared" si="111"/>
        <v>2.536</v>
      </c>
      <c r="O354" s="115">
        <f t="shared" si="111"/>
        <v>2.536</v>
      </c>
      <c r="P354" s="115">
        <f t="shared" si="111"/>
        <v>2.536</v>
      </c>
      <c r="Q354" s="115">
        <f t="shared" si="111"/>
        <v>2.536</v>
      </c>
      <c r="R354" s="115">
        <f t="shared" si="111"/>
        <v>2.536</v>
      </c>
      <c r="S354" s="115">
        <f t="shared" si="111"/>
        <v>2.536</v>
      </c>
      <c r="T354" s="115">
        <f t="shared" si="111"/>
        <v>2.536</v>
      </c>
      <c r="U354" s="115">
        <f t="shared" si="111"/>
        <v>2.536</v>
      </c>
      <c r="V354" s="115">
        <f t="shared" si="111"/>
        <v>2.536</v>
      </c>
      <c r="W354" s="115">
        <f t="shared" si="111"/>
        <v>2.536</v>
      </c>
    </row>
    <row r="355" spans="2:23" x14ac:dyDescent="0.2">
      <c r="B355" s="116" t="s">
        <v>602</v>
      </c>
      <c r="C355"/>
      <c r="D355" s="89">
        <v>2.3199999999999998</v>
      </c>
      <c r="E355" s="89">
        <v>2.34</v>
      </c>
      <c r="F355" s="89">
        <v>2.37</v>
      </c>
      <c r="G355" s="89">
        <v>2.3929999999999998</v>
      </c>
      <c r="H355" s="89">
        <v>2.4129999999999998</v>
      </c>
      <c r="I355" s="89">
        <v>2.4329999999999998</v>
      </c>
      <c r="J355" s="89">
        <v>2.4660000000000002</v>
      </c>
      <c r="K355" s="89">
        <v>2.4989999999999997</v>
      </c>
      <c r="L355" s="89">
        <v>2.5289999999999999</v>
      </c>
      <c r="M355" s="115">
        <f t="shared" si="96"/>
        <v>2.5289999999999999</v>
      </c>
      <c r="N355" s="115">
        <f t="shared" si="111"/>
        <v>2.5289999999999999</v>
      </c>
      <c r="O355" s="115">
        <f t="shared" si="111"/>
        <v>2.5289999999999999</v>
      </c>
      <c r="P355" s="115">
        <f t="shared" si="111"/>
        <v>2.5289999999999999</v>
      </c>
      <c r="Q355" s="115">
        <f t="shared" si="111"/>
        <v>2.5289999999999999</v>
      </c>
      <c r="R355" s="115">
        <f t="shared" si="111"/>
        <v>2.5289999999999999</v>
      </c>
      <c r="S355" s="115">
        <f t="shared" si="111"/>
        <v>2.5289999999999999</v>
      </c>
      <c r="T355" s="115">
        <f t="shared" si="111"/>
        <v>2.5289999999999999</v>
      </c>
      <c r="U355" s="115">
        <f t="shared" si="111"/>
        <v>2.5289999999999999</v>
      </c>
      <c r="V355" s="115">
        <f t="shared" si="111"/>
        <v>2.5289999999999999</v>
      </c>
      <c r="W355" s="115">
        <f t="shared" si="111"/>
        <v>2.5289999999999999</v>
      </c>
    </row>
    <row r="356" spans="2:23" x14ac:dyDescent="0.2">
      <c r="B356" s="116" t="s">
        <v>603</v>
      </c>
      <c r="C356"/>
      <c r="D356" s="89">
        <v>2.2439999999999998</v>
      </c>
      <c r="E356" s="89">
        <v>2.2669999999999999</v>
      </c>
      <c r="F356" s="89">
        <v>2.2869999999999999</v>
      </c>
      <c r="G356" s="89">
        <v>2.2999999999999998</v>
      </c>
      <c r="H356" s="89">
        <v>2.3199999999999998</v>
      </c>
      <c r="I356" s="89">
        <v>2.3330000000000002</v>
      </c>
      <c r="J356" s="89">
        <v>2.36</v>
      </c>
      <c r="K356" s="89">
        <v>2.3860000000000001</v>
      </c>
      <c r="L356" s="89">
        <v>2.4159999999999999</v>
      </c>
      <c r="M356" s="115">
        <f t="shared" si="96"/>
        <v>2.4159999999999999</v>
      </c>
      <c r="N356" s="115">
        <f t="shared" si="111"/>
        <v>2.4159999999999999</v>
      </c>
      <c r="O356" s="115">
        <f t="shared" si="111"/>
        <v>2.4159999999999999</v>
      </c>
      <c r="P356" s="115">
        <f t="shared" si="111"/>
        <v>2.4159999999999999</v>
      </c>
      <c r="Q356" s="115">
        <f t="shared" si="111"/>
        <v>2.4159999999999999</v>
      </c>
      <c r="R356" s="115">
        <f t="shared" si="111"/>
        <v>2.4159999999999999</v>
      </c>
      <c r="S356" s="115">
        <f t="shared" si="111"/>
        <v>2.4159999999999999</v>
      </c>
      <c r="T356" s="115">
        <f t="shared" si="111"/>
        <v>2.4159999999999999</v>
      </c>
      <c r="U356" s="115">
        <f t="shared" si="111"/>
        <v>2.4159999999999999</v>
      </c>
      <c r="V356" s="115">
        <f t="shared" si="111"/>
        <v>2.4159999999999999</v>
      </c>
      <c r="W356" s="115">
        <f t="shared" si="111"/>
        <v>2.4159999999999999</v>
      </c>
    </row>
    <row r="357" spans="2:23" x14ac:dyDescent="0.2">
      <c r="B357" s="116" t="s">
        <v>604</v>
      </c>
      <c r="C357"/>
      <c r="D357" s="89">
        <v>3.4870000000000001</v>
      </c>
      <c r="E357" s="89">
        <v>3.726</v>
      </c>
      <c r="F357" s="89">
        <v>3.7490000000000001</v>
      </c>
      <c r="G357" s="89">
        <v>3.7690000000000001</v>
      </c>
      <c r="H357" s="89">
        <v>3.7690000000000001</v>
      </c>
      <c r="I357" s="89">
        <v>3.7789999999999999</v>
      </c>
      <c r="J357" s="89">
        <v>3.8090000000000002</v>
      </c>
      <c r="K357" s="89">
        <v>3.8419999999999996</v>
      </c>
      <c r="L357" s="89">
        <v>3.8419999999999996</v>
      </c>
      <c r="M357" s="115">
        <f t="shared" si="96"/>
        <v>3.8419999999999996</v>
      </c>
      <c r="N357" s="115">
        <f t="shared" si="111"/>
        <v>3.8419999999999996</v>
      </c>
      <c r="O357" s="115">
        <f t="shared" si="111"/>
        <v>3.8419999999999996</v>
      </c>
      <c r="P357" s="115">
        <f t="shared" si="111"/>
        <v>3.8419999999999996</v>
      </c>
      <c r="Q357" s="115">
        <f t="shared" si="111"/>
        <v>3.8419999999999996</v>
      </c>
      <c r="R357" s="115">
        <f t="shared" si="111"/>
        <v>3.8419999999999996</v>
      </c>
      <c r="S357" s="115">
        <f t="shared" si="111"/>
        <v>3.8419999999999996</v>
      </c>
      <c r="T357" s="115">
        <f t="shared" si="111"/>
        <v>3.8419999999999996</v>
      </c>
      <c r="U357" s="115">
        <f t="shared" si="111"/>
        <v>3.8419999999999996</v>
      </c>
      <c r="V357" s="115">
        <f t="shared" si="111"/>
        <v>3.8419999999999996</v>
      </c>
      <c r="W357" s="115">
        <f t="shared" si="111"/>
        <v>3.8419999999999996</v>
      </c>
    </row>
    <row r="358" spans="2:23" x14ac:dyDescent="0.2">
      <c r="B358" s="116" t="s">
        <v>605</v>
      </c>
      <c r="C358"/>
      <c r="D358" s="89">
        <v>2.6239999999999997</v>
      </c>
      <c r="E358" s="89">
        <v>2.6539999999999999</v>
      </c>
      <c r="F358" s="89">
        <v>2.677</v>
      </c>
      <c r="G358" s="89">
        <v>2.7069999999999999</v>
      </c>
      <c r="H358" s="89">
        <v>2.7229999999999999</v>
      </c>
      <c r="I358" s="89">
        <v>2.7430000000000003</v>
      </c>
      <c r="J358" s="89">
        <v>2.7859999999999996</v>
      </c>
      <c r="K358" s="89">
        <v>2.819</v>
      </c>
      <c r="L358" s="89">
        <v>2.8519999999999994</v>
      </c>
      <c r="M358" s="115">
        <f t="shared" si="96"/>
        <v>2.8519999999999994</v>
      </c>
      <c r="N358" s="115">
        <f t="shared" si="111"/>
        <v>2.8519999999999994</v>
      </c>
      <c r="O358" s="115">
        <f t="shared" si="111"/>
        <v>2.8519999999999994</v>
      </c>
      <c r="P358" s="115">
        <f t="shared" si="111"/>
        <v>2.8519999999999994</v>
      </c>
      <c r="Q358" s="115">
        <f t="shared" si="111"/>
        <v>2.8519999999999994</v>
      </c>
      <c r="R358" s="115">
        <f t="shared" si="111"/>
        <v>2.8519999999999994</v>
      </c>
      <c r="S358" s="115">
        <f t="shared" si="111"/>
        <v>2.8519999999999994</v>
      </c>
      <c r="T358" s="115">
        <f t="shared" si="111"/>
        <v>2.8519999999999994</v>
      </c>
      <c r="U358" s="115">
        <f t="shared" si="111"/>
        <v>2.8519999999999994</v>
      </c>
      <c r="V358" s="115">
        <f t="shared" si="111"/>
        <v>2.8519999999999994</v>
      </c>
      <c r="W358" s="115">
        <f t="shared" si="111"/>
        <v>2.8519999999999994</v>
      </c>
    </row>
    <row r="359" spans="2:23" x14ac:dyDescent="0.2">
      <c r="B359" s="116" t="s">
        <v>606</v>
      </c>
      <c r="C359"/>
      <c r="D359" s="89">
        <v>2.4129999999999998</v>
      </c>
      <c r="E359" s="89">
        <v>2.4430000000000001</v>
      </c>
      <c r="F359" s="89">
        <v>2.4830000000000001</v>
      </c>
      <c r="G359" s="89">
        <v>2.5129999999999999</v>
      </c>
      <c r="H359" s="89">
        <v>2.5329999999999999</v>
      </c>
      <c r="I359" s="89">
        <v>2.556</v>
      </c>
      <c r="J359" s="89">
        <v>2.5960000000000001</v>
      </c>
      <c r="K359" s="89">
        <v>2.6389999999999998</v>
      </c>
      <c r="L359" s="89">
        <v>2.6689999999999996</v>
      </c>
      <c r="M359" s="115">
        <f t="shared" si="96"/>
        <v>2.6689999999999996</v>
      </c>
      <c r="N359" s="115">
        <f t="shared" ref="N359:W374" si="112">M359</f>
        <v>2.6689999999999996</v>
      </c>
      <c r="O359" s="115">
        <f t="shared" si="112"/>
        <v>2.6689999999999996</v>
      </c>
      <c r="P359" s="115">
        <f t="shared" si="112"/>
        <v>2.6689999999999996</v>
      </c>
      <c r="Q359" s="115">
        <f t="shared" si="112"/>
        <v>2.6689999999999996</v>
      </c>
      <c r="R359" s="115">
        <f t="shared" si="112"/>
        <v>2.6689999999999996</v>
      </c>
      <c r="S359" s="115">
        <f t="shared" si="112"/>
        <v>2.6689999999999996</v>
      </c>
      <c r="T359" s="115">
        <f t="shared" si="112"/>
        <v>2.6689999999999996</v>
      </c>
      <c r="U359" s="115">
        <f t="shared" si="112"/>
        <v>2.6689999999999996</v>
      </c>
      <c r="V359" s="115">
        <f t="shared" si="112"/>
        <v>2.6689999999999996</v>
      </c>
      <c r="W359" s="115">
        <f t="shared" si="112"/>
        <v>2.6689999999999996</v>
      </c>
    </row>
    <row r="360" spans="2:23" x14ac:dyDescent="0.2">
      <c r="B360" s="116" t="s">
        <v>607</v>
      </c>
      <c r="C360"/>
      <c r="D360" s="89">
        <v>2.0979999999999999</v>
      </c>
      <c r="E360" s="89">
        <v>2.1109999999999998</v>
      </c>
      <c r="F360" s="89">
        <v>2.1309999999999998</v>
      </c>
      <c r="G360" s="89">
        <v>2.1440000000000001</v>
      </c>
      <c r="H360" s="89">
        <v>2.1539999999999999</v>
      </c>
      <c r="I360" s="89">
        <v>2.1669999999999998</v>
      </c>
      <c r="J360" s="89">
        <v>2.1870000000000003</v>
      </c>
      <c r="K360" s="89">
        <v>2.21</v>
      </c>
      <c r="L360" s="89">
        <v>2.2330000000000001</v>
      </c>
      <c r="M360" s="115">
        <f t="shared" si="96"/>
        <v>2.2330000000000001</v>
      </c>
      <c r="N360" s="115">
        <f t="shared" si="112"/>
        <v>2.2330000000000001</v>
      </c>
      <c r="O360" s="115">
        <f t="shared" si="112"/>
        <v>2.2330000000000001</v>
      </c>
      <c r="P360" s="115">
        <f t="shared" si="112"/>
        <v>2.2330000000000001</v>
      </c>
      <c r="Q360" s="115">
        <f t="shared" si="112"/>
        <v>2.2330000000000001</v>
      </c>
      <c r="R360" s="115">
        <f t="shared" si="112"/>
        <v>2.2330000000000001</v>
      </c>
      <c r="S360" s="115">
        <f t="shared" si="112"/>
        <v>2.2330000000000001</v>
      </c>
      <c r="T360" s="115">
        <f t="shared" si="112"/>
        <v>2.2330000000000001</v>
      </c>
      <c r="U360" s="115">
        <f t="shared" si="112"/>
        <v>2.2330000000000001</v>
      </c>
      <c r="V360" s="115">
        <f t="shared" si="112"/>
        <v>2.2330000000000001</v>
      </c>
      <c r="W360" s="115">
        <f t="shared" si="112"/>
        <v>2.2330000000000001</v>
      </c>
    </row>
    <row r="361" spans="2:23" x14ac:dyDescent="0.2">
      <c r="B361" s="116" t="s">
        <v>608</v>
      </c>
      <c r="C361"/>
      <c r="D361" s="89">
        <v>0.80799999999999994</v>
      </c>
      <c r="E361" s="89">
        <v>0.81099999999999994</v>
      </c>
      <c r="F361" s="89">
        <v>0.82099999999999995</v>
      </c>
      <c r="G361" s="89">
        <v>0.83099999999999996</v>
      </c>
      <c r="H361" s="89">
        <v>0.83099999999999996</v>
      </c>
      <c r="I361" s="89">
        <v>0.84099999999999997</v>
      </c>
      <c r="J361" s="89">
        <v>0.85099999999999998</v>
      </c>
      <c r="K361" s="89">
        <v>0.86099999999999999</v>
      </c>
      <c r="L361" s="89">
        <v>0.871</v>
      </c>
      <c r="M361" s="115">
        <f t="shared" si="96"/>
        <v>0.871</v>
      </c>
      <c r="N361" s="115">
        <f t="shared" si="112"/>
        <v>0.871</v>
      </c>
      <c r="O361" s="115">
        <f t="shared" si="112"/>
        <v>0.871</v>
      </c>
      <c r="P361" s="115">
        <f t="shared" si="112"/>
        <v>0.871</v>
      </c>
      <c r="Q361" s="115">
        <f t="shared" si="112"/>
        <v>0.871</v>
      </c>
      <c r="R361" s="115">
        <f t="shared" si="112"/>
        <v>0.871</v>
      </c>
      <c r="S361" s="115">
        <f t="shared" si="112"/>
        <v>0.871</v>
      </c>
      <c r="T361" s="115">
        <f t="shared" si="112"/>
        <v>0.871</v>
      </c>
      <c r="U361" s="115">
        <f t="shared" si="112"/>
        <v>0.871</v>
      </c>
      <c r="V361" s="115">
        <f t="shared" si="112"/>
        <v>0.871</v>
      </c>
      <c r="W361" s="115">
        <f t="shared" si="112"/>
        <v>0.871</v>
      </c>
    </row>
    <row r="362" spans="2:23" x14ac:dyDescent="0.2">
      <c r="B362" s="116" t="s">
        <v>609</v>
      </c>
      <c r="C362"/>
      <c r="D362" s="89">
        <v>4.1269999999999998</v>
      </c>
      <c r="E362" s="89">
        <v>4.62</v>
      </c>
      <c r="F362" s="89">
        <v>4.6329999999999991</v>
      </c>
      <c r="G362" s="89">
        <v>4.6239999999999997</v>
      </c>
      <c r="H362" s="89">
        <v>4.6069999999999993</v>
      </c>
      <c r="I362" s="89">
        <v>4.59</v>
      </c>
      <c r="J362" s="89">
        <v>4.59</v>
      </c>
      <c r="K362" s="89">
        <v>4.593</v>
      </c>
      <c r="L362" s="89">
        <v>4.5830000000000002</v>
      </c>
      <c r="M362" s="115">
        <f t="shared" si="96"/>
        <v>4.5830000000000002</v>
      </c>
      <c r="N362" s="115">
        <f t="shared" si="112"/>
        <v>4.5830000000000002</v>
      </c>
      <c r="O362" s="115">
        <f t="shared" si="112"/>
        <v>4.5830000000000002</v>
      </c>
      <c r="P362" s="115">
        <f t="shared" si="112"/>
        <v>4.5830000000000002</v>
      </c>
      <c r="Q362" s="115">
        <f t="shared" si="112"/>
        <v>4.5830000000000002</v>
      </c>
      <c r="R362" s="115">
        <f t="shared" si="112"/>
        <v>4.5830000000000002</v>
      </c>
      <c r="S362" s="115">
        <f t="shared" si="112"/>
        <v>4.5830000000000002</v>
      </c>
      <c r="T362" s="115">
        <f t="shared" si="112"/>
        <v>4.5830000000000002</v>
      </c>
      <c r="U362" s="115">
        <f t="shared" si="112"/>
        <v>4.5830000000000002</v>
      </c>
      <c r="V362" s="115">
        <f t="shared" si="112"/>
        <v>4.5830000000000002</v>
      </c>
      <c r="W362" s="115">
        <f t="shared" si="112"/>
        <v>4.5830000000000002</v>
      </c>
    </row>
    <row r="363" spans="2:23" x14ac:dyDescent="0.2">
      <c r="B363" s="116" t="s">
        <v>610</v>
      </c>
      <c r="C363"/>
      <c r="D363" s="89">
        <v>3.0110000000000001</v>
      </c>
      <c r="E363" s="89">
        <v>2.9309999999999996</v>
      </c>
      <c r="F363" s="89">
        <v>2.8649999999999998</v>
      </c>
      <c r="G363" s="89">
        <v>2.7919999999999998</v>
      </c>
      <c r="H363" s="89">
        <v>2.7189999999999994</v>
      </c>
      <c r="I363" s="89">
        <v>2.6559999999999997</v>
      </c>
      <c r="J363" s="89">
        <v>2.6029999999999998</v>
      </c>
      <c r="K363" s="89">
        <v>2.56</v>
      </c>
      <c r="L363" s="89">
        <v>2.5070000000000001</v>
      </c>
      <c r="M363" s="115">
        <f t="shared" si="96"/>
        <v>2.5070000000000001</v>
      </c>
      <c r="N363" s="115">
        <f t="shared" si="112"/>
        <v>2.5070000000000001</v>
      </c>
      <c r="O363" s="115">
        <f t="shared" si="112"/>
        <v>2.5070000000000001</v>
      </c>
      <c r="P363" s="115">
        <f t="shared" si="112"/>
        <v>2.5070000000000001</v>
      </c>
      <c r="Q363" s="115">
        <f t="shared" si="112"/>
        <v>2.5070000000000001</v>
      </c>
      <c r="R363" s="115">
        <f t="shared" si="112"/>
        <v>2.5070000000000001</v>
      </c>
      <c r="S363" s="115">
        <f t="shared" si="112"/>
        <v>2.5070000000000001</v>
      </c>
      <c r="T363" s="115">
        <f t="shared" si="112"/>
        <v>2.5070000000000001</v>
      </c>
      <c r="U363" s="115">
        <f t="shared" si="112"/>
        <v>2.5070000000000001</v>
      </c>
      <c r="V363" s="115">
        <f t="shared" si="112"/>
        <v>2.5070000000000001</v>
      </c>
      <c r="W363" s="115">
        <f t="shared" si="112"/>
        <v>2.5070000000000001</v>
      </c>
    </row>
    <row r="364" spans="2:23" x14ac:dyDescent="0.2">
      <c r="B364" s="116" t="s">
        <v>301</v>
      </c>
      <c r="C364"/>
      <c r="D364" s="89">
        <v>3.1679999999999997</v>
      </c>
      <c r="E364" s="89">
        <v>3.1979999999999995</v>
      </c>
      <c r="F364" s="89">
        <v>3.218</v>
      </c>
      <c r="G364" s="89">
        <v>3.2479999999999998</v>
      </c>
      <c r="H364" s="89">
        <v>3.2679999999999998</v>
      </c>
      <c r="I364" s="89">
        <v>3.2879999999999998</v>
      </c>
      <c r="J364" s="89">
        <v>3.3109999999999999</v>
      </c>
      <c r="K364" s="89">
        <v>3.3409999999999993</v>
      </c>
      <c r="L364" s="89">
        <v>3.371</v>
      </c>
      <c r="M364" s="115">
        <f t="shared" si="96"/>
        <v>3.371</v>
      </c>
      <c r="N364" s="115">
        <f t="shared" si="112"/>
        <v>3.371</v>
      </c>
      <c r="O364" s="115">
        <f t="shared" si="112"/>
        <v>3.371</v>
      </c>
      <c r="P364" s="115">
        <f t="shared" si="112"/>
        <v>3.371</v>
      </c>
      <c r="Q364" s="115">
        <f t="shared" si="112"/>
        <v>3.371</v>
      </c>
      <c r="R364" s="115">
        <f t="shared" si="112"/>
        <v>3.371</v>
      </c>
      <c r="S364" s="115">
        <f t="shared" si="112"/>
        <v>3.371</v>
      </c>
      <c r="T364" s="115">
        <f t="shared" si="112"/>
        <v>3.371</v>
      </c>
      <c r="U364" s="115">
        <f t="shared" si="112"/>
        <v>3.371</v>
      </c>
      <c r="V364" s="115">
        <f t="shared" si="112"/>
        <v>3.371</v>
      </c>
      <c r="W364" s="115">
        <f t="shared" si="112"/>
        <v>3.371</v>
      </c>
    </row>
    <row r="365" spans="2:23" x14ac:dyDescent="0.2">
      <c r="B365" s="116" t="s">
        <v>302</v>
      </c>
      <c r="C365"/>
      <c r="D365" s="89">
        <v>6.7370000000000001</v>
      </c>
      <c r="E365" s="89">
        <v>6.7999999999999989</v>
      </c>
      <c r="F365" s="89">
        <v>6.879999999999999</v>
      </c>
      <c r="G365" s="89">
        <v>6.9430000000000005</v>
      </c>
      <c r="H365" s="89">
        <v>6.9859999999999989</v>
      </c>
      <c r="I365" s="89">
        <v>7.0359999999999996</v>
      </c>
      <c r="J365" s="89">
        <v>7.109</v>
      </c>
      <c r="K365" s="89">
        <v>7.1919999999999993</v>
      </c>
      <c r="L365" s="89">
        <v>7.2520000000000007</v>
      </c>
      <c r="M365" s="115">
        <f t="shared" si="96"/>
        <v>7.2520000000000007</v>
      </c>
      <c r="N365" s="115">
        <f t="shared" si="112"/>
        <v>7.2520000000000007</v>
      </c>
      <c r="O365" s="115">
        <f t="shared" si="112"/>
        <v>7.2520000000000007</v>
      </c>
      <c r="P365" s="115">
        <f t="shared" si="112"/>
        <v>7.2520000000000007</v>
      </c>
      <c r="Q365" s="115">
        <f t="shared" si="112"/>
        <v>7.2520000000000007</v>
      </c>
      <c r="R365" s="115">
        <f t="shared" si="112"/>
        <v>7.2520000000000007</v>
      </c>
      <c r="S365" s="115">
        <f t="shared" si="112"/>
        <v>7.2520000000000007</v>
      </c>
      <c r="T365" s="115">
        <f t="shared" si="112"/>
        <v>7.2520000000000007</v>
      </c>
      <c r="U365" s="115">
        <f t="shared" si="112"/>
        <v>7.2520000000000007</v>
      </c>
      <c r="V365" s="115">
        <f t="shared" si="112"/>
        <v>7.2520000000000007</v>
      </c>
      <c r="W365" s="115">
        <f t="shared" si="112"/>
        <v>7.2520000000000007</v>
      </c>
    </row>
    <row r="366" spans="2:23" x14ac:dyDescent="0.2">
      <c r="B366" s="116" t="s">
        <v>303</v>
      </c>
      <c r="C366"/>
      <c r="D366" s="89">
        <v>1.4079999999999999</v>
      </c>
      <c r="E366" s="89">
        <v>1.4409999999999998</v>
      </c>
      <c r="F366" s="89">
        <v>1.4609999999999999</v>
      </c>
      <c r="G366" s="89">
        <v>1.4709999999999999</v>
      </c>
      <c r="H366" s="89">
        <v>1.4809999999999999</v>
      </c>
      <c r="I366" s="89">
        <v>1.4910000000000001</v>
      </c>
      <c r="J366" s="89">
        <v>1.5069999999999999</v>
      </c>
      <c r="K366" s="89">
        <v>1.5269999999999999</v>
      </c>
      <c r="L366" s="89">
        <v>1.5469999999999999</v>
      </c>
      <c r="M366" s="115">
        <f t="shared" si="96"/>
        <v>1.5469999999999999</v>
      </c>
      <c r="N366" s="115">
        <f t="shared" si="112"/>
        <v>1.5469999999999999</v>
      </c>
      <c r="O366" s="115">
        <f t="shared" si="112"/>
        <v>1.5469999999999999</v>
      </c>
      <c r="P366" s="115">
        <f t="shared" si="112"/>
        <v>1.5469999999999999</v>
      </c>
      <c r="Q366" s="115">
        <f t="shared" si="112"/>
        <v>1.5469999999999999</v>
      </c>
      <c r="R366" s="115">
        <f t="shared" si="112"/>
        <v>1.5469999999999999</v>
      </c>
      <c r="S366" s="115">
        <f t="shared" si="112"/>
        <v>1.5469999999999999</v>
      </c>
      <c r="T366" s="115">
        <f t="shared" si="112"/>
        <v>1.5469999999999999</v>
      </c>
      <c r="U366" s="115">
        <f t="shared" si="112"/>
        <v>1.5469999999999999</v>
      </c>
      <c r="V366" s="115">
        <f t="shared" si="112"/>
        <v>1.5469999999999999</v>
      </c>
      <c r="W366" s="115">
        <f t="shared" si="112"/>
        <v>1.5469999999999999</v>
      </c>
    </row>
    <row r="367" spans="2:23" x14ac:dyDescent="0.2">
      <c r="B367" s="116" t="s">
        <v>304</v>
      </c>
      <c r="C367"/>
      <c r="D367" s="89">
        <v>4.7799999999999994</v>
      </c>
      <c r="E367" s="89">
        <v>4.8199999999999994</v>
      </c>
      <c r="F367" s="89">
        <v>4.8769999999999998</v>
      </c>
      <c r="G367" s="89">
        <v>4.9039999999999999</v>
      </c>
      <c r="H367" s="89">
        <v>4.92</v>
      </c>
      <c r="I367" s="89">
        <v>4.9640000000000004</v>
      </c>
      <c r="J367" s="89">
        <v>5.0279999999999996</v>
      </c>
      <c r="K367" s="89">
        <v>5.0909999999999993</v>
      </c>
      <c r="L367" s="89">
        <v>5.1069999999999993</v>
      </c>
      <c r="M367" s="115">
        <f t="shared" si="96"/>
        <v>5.1069999999999993</v>
      </c>
      <c r="N367" s="115">
        <f t="shared" si="112"/>
        <v>5.1069999999999993</v>
      </c>
      <c r="O367" s="115">
        <f t="shared" si="112"/>
        <v>5.1069999999999993</v>
      </c>
      <c r="P367" s="115">
        <f t="shared" si="112"/>
        <v>5.1069999999999993</v>
      </c>
      <c r="Q367" s="115">
        <f t="shared" si="112"/>
        <v>5.1069999999999993</v>
      </c>
      <c r="R367" s="115">
        <f t="shared" si="112"/>
        <v>5.1069999999999993</v>
      </c>
      <c r="S367" s="115">
        <f t="shared" si="112"/>
        <v>5.1069999999999993</v>
      </c>
      <c r="T367" s="115">
        <f t="shared" si="112"/>
        <v>5.1069999999999993</v>
      </c>
      <c r="U367" s="115">
        <f t="shared" si="112"/>
        <v>5.1069999999999993</v>
      </c>
      <c r="V367" s="115">
        <f t="shared" si="112"/>
        <v>5.1069999999999993</v>
      </c>
      <c r="W367" s="115">
        <f t="shared" si="112"/>
        <v>5.1069999999999993</v>
      </c>
    </row>
    <row r="368" spans="2:23" x14ac:dyDescent="0.2">
      <c r="B368" s="116" t="s">
        <v>305</v>
      </c>
      <c r="C368"/>
      <c r="D368" s="89">
        <v>3.0510000000000002</v>
      </c>
      <c r="E368" s="89">
        <v>3.0779999999999998</v>
      </c>
      <c r="F368" s="89">
        <v>3.101</v>
      </c>
      <c r="G368" s="89">
        <v>3.1239999999999997</v>
      </c>
      <c r="H368" s="89">
        <v>3.1439999999999997</v>
      </c>
      <c r="I368" s="89">
        <v>3.1639999999999997</v>
      </c>
      <c r="J368" s="89">
        <v>3.1839999999999997</v>
      </c>
      <c r="K368" s="89">
        <v>3.2139999999999995</v>
      </c>
      <c r="L368" s="89">
        <v>3.2399999999999998</v>
      </c>
      <c r="M368" s="115">
        <f t="shared" si="96"/>
        <v>3.2399999999999998</v>
      </c>
      <c r="N368" s="115">
        <f t="shared" si="112"/>
        <v>3.2399999999999998</v>
      </c>
      <c r="O368" s="115">
        <f t="shared" si="112"/>
        <v>3.2399999999999998</v>
      </c>
      <c r="P368" s="115">
        <f t="shared" si="112"/>
        <v>3.2399999999999998</v>
      </c>
      <c r="Q368" s="115">
        <f t="shared" si="112"/>
        <v>3.2399999999999998</v>
      </c>
      <c r="R368" s="115">
        <f t="shared" si="112"/>
        <v>3.2399999999999998</v>
      </c>
      <c r="S368" s="115">
        <f t="shared" si="112"/>
        <v>3.2399999999999998</v>
      </c>
      <c r="T368" s="115">
        <f t="shared" si="112"/>
        <v>3.2399999999999998</v>
      </c>
      <c r="U368" s="115">
        <f t="shared" si="112"/>
        <v>3.2399999999999998</v>
      </c>
      <c r="V368" s="115">
        <f t="shared" si="112"/>
        <v>3.2399999999999998</v>
      </c>
      <c r="W368" s="115">
        <f t="shared" si="112"/>
        <v>3.2399999999999998</v>
      </c>
    </row>
    <row r="369" spans="2:23" x14ac:dyDescent="0.2">
      <c r="B369" s="116" t="s">
        <v>306</v>
      </c>
      <c r="C369"/>
      <c r="D369" s="89">
        <v>12.161999999999999</v>
      </c>
      <c r="E369" s="89">
        <v>12.294</v>
      </c>
      <c r="F369" s="89">
        <v>12.496999999999998</v>
      </c>
      <c r="G369" s="89">
        <v>12.683999999999999</v>
      </c>
      <c r="H369" s="89">
        <v>12.771999999999998</v>
      </c>
      <c r="I369" s="89">
        <v>12.943999999999999</v>
      </c>
      <c r="J369" s="89">
        <v>13.116999999999999</v>
      </c>
      <c r="K369" s="89">
        <v>13.373000000000001</v>
      </c>
      <c r="L369" s="89">
        <v>13.516999999999999</v>
      </c>
      <c r="M369" s="115">
        <f t="shared" si="96"/>
        <v>13.516999999999999</v>
      </c>
      <c r="N369" s="115">
        <f t="shared" si="112"/>
        <v>13.516999999999999</v>
      </c>
      <c r="O369" s="115">
        <f t="shared" si="112"/>
        <v>13.516999999999999</v>
      </c>
      <c r="P369" s="115">
        <f t="shared" si="112"/>
        <v>13.516999999999999</v>
      </c>
      <c r="Q369" s="115">
        <f t="shared" si="112"/>
        <v>13.516999999999999</v>
      </c>
      <c r="R369" s="115">
        <f t="shared" si="112"/>
        <v>13.516999999999999</v>
      </c>
      <c r="S369" s="115">
        <f t="shared" si="112"/>
        <v>13.516999999999999</v>
      </c>
      <c r="T369" s="115">
        <f t="shared" si="112"/>
        <v>13.516999999999999</v>
      </c>
      <c r="U369" s="115">
        <f t="shared" si="112"/>
        <v>13.516999999999999</v>
      </c>
      <c r="V369" s="115">
        <f t="shared" si="112"/>
        <v>13.516999999999999</v>
      </c>
      <c r="W369" s="115">
        <f t="shared" si="112"/>
        <v>13.516999999999999</v>
      </c>
    </row>
    <row r="370" spans="2:23" x14ac:dyDescent="0.2">
      <c r="B370" s="116" t="s">
        <v>307</v>
      </c>
      <c r="C370"/>
      <c r="D370" s="89">
        <v>6.0359999999999996</v>
      </c>
      <c r="E370" s="89">
        <v>6.0059999999999993</v>
      </c>
      <c r="F370" s="89">
        <v>5.98</v>
      </c>
      <c r="G370" s="89">
        <v>5.96</v>
      </c>
      <c r="H370" s="89">
        <v>5.92</v>
      </c>
      <c r="I370" s="89">
        <v>5.8659999999999997</v>
      </c>
      <c r="J370" s="89">
        <v>5.843</v>
      </c>
      <c r="K370" s="89">
        <v>5.819</v>
      </c>
      <c r="L370" s="89">
        <v>5.7789999999999999</v>
      </c>
      <c r="M370" s="115">
        <f t="shared" si="96"/>
        <v>5.7789999999999999</v>
      </c>
      <c r="N370" s="115">
        <f t="shared" si="112"/>
        <v>5.7789999999999999</v>
      </c>
      <c r="O370" s="115">
        <f t="shared" si="112"/>
        <v>5.7789999999999999</v>
      </c>
      <c r="P370" s="115">
        <f t="shared" si="112"/>
        <v>5.7789999999999999</v>
      </c>
      <c r="Q370" s="115">
        <f t="shared" si="112"/>
        <v>5.7789999999999999</v>
      </c>
      <c r="R370" s="115">
        <f t="shared" si="112"/>
        <v>5.7789999999999999</v>
      </c>
      <c r="S370" s="115">
        <f t="shared" si="112"/>
        <v>5.7789999999999999</v>
      </c>
      <c r="T370" s="115">
        <f t="shared" si="112"/>
        <v>5.7789999999999999</v>
      </c>
      <c r="U370" s="115">
        <f t="shared" si="112"/>
        <v>5.7789999999999999</v>
      </c>
      <c r="V370" s="115">
        <f t="shared" si="112"/>
        <v>5.7789999999999999</v>
      </c>
      <c r="W370" s="115">
        <f t="shared" si="112"/>
        <v>5.7789999999999999</v>
      </c>
    </row>
    <row r="371" spans="2:23" x14ac:dyDescent="0.2">
      <c r="B371" s="116" t="s">
        <v>308</v>
      </c>
      <c r="C371"/>
      <c r="D371" s="89">
        <v>4.7149999999999999</v>
      </c>
      <c r="E371" s="89">
        <v>4.7219999999999995</v>
      </c>
      <c r="F371" s="89">
        <v>4.7319999999999993</v>
      </c>
      <c r="G371" s="89">
        <v>4.7519999999999998</v>
      </c>
      <c r="H371" s="89">
        <v>4.7519999999999998</v>
      </c>
      <c r="I371" s="89">
        <v>4.7519999999999998</v>
      </c>
      <c r="J371" s="89">
        <v>4.7649999999999997</v>
      </c>
      <c r="K371" s="89">
        <v>4.7919999999999998</v>
      </c>
      <c r="L371" s="89">
        <v>4.8049999999999997</v>
      </c>
      <c r="M371" s="115">
        <f t="shared" si="96"/>
        <v>4.8049999999999997</v>
      </c>
      <c r="N371" s="115">
        <f t="shared" si="112"/>
        <v>4.8049999999999997</v>
      </c>
      <c r="O371" s="115">
        <f t="shared" si="112"/>
        <v>4.8049999999999997</v>
      </c>
      <c r="P371" s="115">
        <f t="shared" si="112"/>
        <v>4.8049999999999997</v>
      </c>
      <c r="Q371" s="115">
        <f t="shared" si="112"/>
        <v>4.8049999999999997</v>
      </c>
      <c r="R371" s="115">
        <f t="shared" si="112"/>
        <v>4.8049999999999997</v>
      </c>
      <c r="S371" s="115">
        <f t="shared" si="112"/>
        <v>4.8049999999999997</v>
      </c>
      <c r="T371" s="115">
        <f t="shared" si="112"/>
        <v>4.8049999999999997</v>
      </c>
      <c r="U371" s="115">
        <f t="shared" si="112"/>
        <v>4.8049999999999997</v>
      </c>
      <c r="V371" s="115">
        <f t="shared" si="112"/>
        <v>4.8049999999999997</v>
      </c>
      <c r="W371" s="115">
        <f t="shared" si="112"/>
        <v>4.8049999999999997</v>
      </c>
    </row>
    <row r="372" spans="2:23" x14ac:dyDescent="0.2">
      <c r="B372" s="116" t="s">
        <v>309</v>
      </c>
      <c r="C372"/>
      <c r="D372" s="89">
        <v>12</v>
      </c>
      <c r="E372" s="89">
        <v>12.098999999999998</v>
      </c>
      <c r="F372" s="89">
        <v>12.244999999999999</v>
      </c>
      <c r="G372" s="89">
        <v>12.402000000000001</v>
      </c>
      <c r="H372" s="89">
        <v>12.468999999999998</v>
      </c>
      <c r="I372" s="89">
        <v>12.570999999999998</v>
      </c>
      <c r="J372" s="89">
        <v>12.706</v>
      </c>
      <c r="K372" s="89">
        <v>12.912999999999998</v>
      </c>
      <c r="L372" s="89">
        <v>13.040999999999997</v>
      </c>
      <c r="M372" s="115">
        <f t="shared" si="96"/>
        <v>13.040999999999997</v>
      </c>
      <c r="N372" s="115">
        <f t="shared" si="112"/>
        <v>13.040999999999997</v>
      </c>
      <c r="O372" s="115">
        <f t="shared" si="112"/>
        <v>13.040999999999997</v>
      </c>
      <c r="P372" s="115">
        <f t="shared" si="112"/>
        <v>13.040999999999997</v>
      </c>
      <c r="Q372" s="115">
        <f t="shared" si="112"/>
        <v>13.040999999999997</v>
      </c>
      <c r="R372" s="115">
        <f t="shared" si="112"/>
        <v>13.040999999999997</v>
      </c>
      <c r="S372" s="115">
        <f t="shared" si="112"/>
        <v>13.040999999999997</v>
      </c>
      <c r="T372" s="115">
        <f t="shared" si="112"/>
        <v>13.040999999999997</v>
      </c>
      <c r="U372" s="115">
        <f t="shared" si="112"/>
        <v>13.040999999999997</v>
      </c>
      <c r="V372" s="115">
        <f t="shared" si="112"/>
        <v>13.040999999999997</v>
      </c>
      <c r="W372" s="115">
        <f t="shared" si="112"/>
        <v>13.040999999999997</v>
      </c>
    </row>
    <row r="373" spans="2:23" x14ac:dyDescent="0.2">
      <c r="B373" s="116" t="s">
        <v>310</v>
      </c>
      <c r="C373"/>
      <c r="D373" s="89">
        <v>2.5009999999999999</v>
      </c>
      <c r="E373" s="89">
        <v>2.4939999999999998</v>
      </c>
      <c r="F373" s="89">
        <v>2.5009999999999999</v>
      </c>
      <c r="G373" s="89">
        <v>2.5009999999999999</v>
      </c>
      <c r="H373" s="89">
        <v>2.5009999999999999</v>
      </c>
      <c r="I373" s="89">
        <v>2.4910000000000001</v>
      </c>
      <c r="J373" s="89">
        <v>2.4910000000000001</v>
      </c>
      <c r="K373" s="89">
        <v>2.4950000000000001</v>
      </c>
      <c r="L373" s="89">
        <v>2.492</v>
      </c>
      <c r="M373" s="115">
        <f t="shared" si="96"/>
        <v>2.492</v>
      </c>
      <c r="N373" s="115">
        <f t="shared" si="112"/>
        <v>2.492</v>
      </c>
      <c r="O373" s="115">
        <f t="shared" si="112"/>
        <v>2.492</v>
      </c>
      <c r="P373" s="115">
        <f t="shared" si="112"/>
        <v>2.492</v>
      </c>
      <c r="Q373" s="115">
        <f t="shared" si="112"/>
        <v>2.492</v>
      </c>
      <c r="R373" s="115">
        <f t="shared" si="112"/>
        <v>2.492</v>
      </c>
      <c r="S373" s="115">
        <f t="shared" si="112"/>
        <v>2.492</v>
      </c>
      <c r="T373" s="115">
        <f t="shared" si="112"/>
        <v>2.492</v>
      </c>
      <c r="U373" s="115">
        <f t="shared" si="112"/>
        <v>2.492</v>
      </c>
      <c r="V373" s="115">
        <f t="shared" si="112"/>
        <v>2.492</v>
      </c>
      <c r="W373" s="115">
        <f t="shared" si="112"/>
        <v>2.492</v>
      </c>
    </row>
    <row r="374" spans="2:23" x14ac:dyDescent="0.2">
      <c r="B374" s="116" t="s">
        <v>311</v>
      </c>
      <c r="C374"/>
      <c r="D374" s="89">
        <v>5.8069999999999995</v>
      </c>
      <c r="E374" s="89">
        <v>5.7859999999999996</v>
      </c>
      <c r="F374" s="89">
        <v>5.7849999999999993</v>
      </c>
      <c r="G374" s="89">
        <v>5.7739999999999991</v>
      </c>
      <c r="H374" s="89">
        <v>5.7469999999999999</v>
      </c>
      <c r="I374" s="89">
        <v>5.7199999999999989</v>
      </c>
      <c r="J374" s="89">
        <v>5.7330000000000005</v>
      </c>
      <c r="K374" s="89">
        <v>5.7459999999999996</v>
      </c>
      <c r="L374" s="89">
        <v>5.7159999999999993</v>
      </c>
      <c r="M374" s="115">
        <f t="shared" si="96"/>
        <v>5.7159999999999993</v>
      </c>
      <c r="N374" s="115">
        <f t="shared" si="112"/>
        <v>5.7159999999999993</v>
      </c>
      <c r="O374" s="115">
        <f t="shared" si="112"/>
        <v>5.7159999999999993</v>
      </c>
      <c r="P374" s="115">
        <f t="shared" si="112"/>
        <v>5.7159999999999993</v>
      </c>
      <c r="Q374" s="115">
        <f t="shared" si="112"/>
        <v>5.7159999999999993</v>
      </c>
      <c r="R374" s="115">
        <f t="shared" si="112"/>
        <v>5.7159999999999993</v>
      </c>
      <c r="S374" s="115">
        <f t="shared" si="112"/>
        <v>5.7159999999999993</v>
      </c>
      <c r="T374" s="115">
        <f t="shared" si="112"/>
        <v>5.7159999999999993</v>
      </c>
      <c r="U374" s="115">
        <f t="shared" si="112"/>
        <v>5.7159999999999993</v>
      </c>
      <c r="V374" s="115">
        <f t="shared" si="112"/>
        <v>5.7159999999999993</v>
      </c>
      <c r="W374" s="115">
        <f t="shared" si="112"/>
        <v>5.7159999999999993</v>
      </c>
    </row>
    <row r="375" spans="2:23" x14ac:dyDescent="0.2">
      <c r="B375" s="116" t="s">
        <v>312</v>
      </c>
      <c r="C375"/>
      <c r="D375" s="89">
        <v>1.6539999999999999</v>
      </c>
      <c r="E375" s="89">
        <v>1.6539999999999999</v>
      </c>
      <c r="F375" s="89">
        <v>1.6539999999999999</v>
      </c>
      <c r="G375" s="89">
        <v>1.6539999999999999</v>
      </c>
      <c r="H375" s="89">
        <v>1.6539999999999999</v>
      </c>
      <c r="I375" s="89">
        <v>1.6539999999999999</v>
      </c>
      <c r="J375" s="89">
        <v>1.6539999999999999</v>
      </c>
      <c r="K375" s="89">
        <v>1.6640000000000001</v>
      </c>
      <c r="L375" s="89">
        <v>1.667</v>
      </c>
      <c r="M375" s="115">
        <f t="shared" si="96"/>
        <v>1.667</v>
      </c>
      <c r="N375" s="115">
        <f t="shared" ref="N375:W390" si="113">M375</f>
        <v>1.667</v>
      </c>
      <c r="O375" s="115">
        <f t="shared" si="113"/>
        <v>1.667</v>
      </c>
      <c r="P375" s="115">
        <f t="shared" si="113"/>
        <v>1.667</v>
      </c>
      <c r="Q375" s="115">
        <f t="shared" si="113"/>
        <v>1.667</v>
      </c>
      <c r="R375" s="115">
        <f t="shared" si="113"/>
        <v>1.667</v>
      </c>
      <c r="S375" s="115">
        <f t="shared" si="113"/>
        <v>1.667</v>
      </c>
      <c r="T375" s="115">
        <f t="shared" si="113"/>
        <v>1.667</v>
      </c>
      <c r="U375" s="115">
        <f t="shared" si="113"/>
        <v>1.667</v>
      </c>
      <c r="V375" s="115">
        <f t="shared" si="113"/>
        <v>1.667</v>
      </c>
      <c r="W375" s="115">
        <f t="shared" si="113"/>
        <v>1.667</v>
      </c>
    </row>
    <row r="376" spans="2:23" x14ac:dyDescent="0.2">
      <c r="B376" s="116" t="s">
        <v>313</v>
      </c>
      <c r="C376"/>
      <c r="D376" s="89">
        <v>7.2479999999999993</v>
      </c>
      <c r="E376" s="89">
        <v>7.2809999999999997</v>
      </c>
      <c r="F376" s="89">
        <v>7.34</v>
      </c>
      <c r="G376" s="89">
        <v>7.3859999999999992</v>
      </c>
      <c r="H376" s="89">
        <v>7.4260000000000002</v>
      </c>
      <c r="I376" s="89">
        <v>7.4719999999999995</v>
      </c>
      <c r="J376" s="89">
        <v>7.5350000000000001</v>
      </c>
      <c r="K376" s="89">
        <v>7.6280000000000001</v>
      </c>
      <c r="L376" s="89">
        <v>7.6709999999999994</v>
      </c>
      <c r="M376" s="115">
        <f t="shared" si="96"/>
        <v>7.6709999999999994</v>
      </c>
      <c r="N376" s="115">
        <f t="shared" si="113"/>
        <v>7.6709999999999994</v>
      </c>
      <c r="O376" s="115">
        <f t="shared" si="113"/>
        <v>7.6709999999999994</v>
      </c>
      <c r="P376" s="115">
        <f t="shared" si="113"/>
        <v>7.6709999999999994</v>
      </c>
      <c r="Q376" s="115">
        <f t="shared" si="113"/>
        <v>7.6709999999999994</v>
      </c>
      <c r="R376" s="115">
        <f t="shared" si="113"/>
        <v>7.6709999999999994</v>
      </c>
      <c r="S376" s="115">
        <f t="shared" si="113"/>
        <v>7.6709999999999994</v>
      </c>
      <c r="T376" s="115">
        <f t="shared" si="113"/>
        <v>7.6709999999999994</v>
      </c>
      <c r="U376" s="115">
        <f t="shared" si="113"/>
        <v>7.6709999999999994</v>
      </c>
      <c r="V376" s="115">
        <f t="shared" si="113"/>
        <v>7.6709999999999994</v>
      </c>
      <c r="W376" s="115">
        <f t="shared" si="113"/>
        <v>7.6709999999999994</v>
      </c>
    </row>
    <row r="377" spans="2:23" x14ac:dyDescent="0.2">
      <c r="B377" s="116" t="s">
        <v>314</v>
      </c>
      <c r="C377"/>
      <c r="D377" s="89">
        <v>10.426</v>
      </c>
      <c r="E377" s="89">
        <v>10.651</v>
      </c>
      <c r="F377" s="89">
        <v>10.940999999999999</v>
      </c>
      <c r="G377" s="89">
        <v>11.201999999999998</v>
      </c>
      <c r="H377" s="89">
        <v>11.396999999999998</v>
      </c>
      <c r="I377" s="89">
        <v>11.613</v>
      </c>
      <c r="J377" s="89">
        <v>11.991</v>
      </c>
      <c r="K377" s="89">
        <v>12.401</v>
      </c>
      <c r="L377" s="89">
        <v>12.669999999999998</v>
      </c>
      <c r="M377" s="115">
        <f t="shared" si="96"/>
        <v>12.669999999999998</v>
      </c>
      <c r="N377" s="115">
        <f t="shared" si="113"/>
        <v>12.669999999999998</v>
      </c>
      <c r="O377" s="115">
        <f t="shared" si="113"/>
        <v>12.669999999999998</v>
      </c>
      <c r="P377" s="115">
        <f t="shared" si="113"/>
        <v>12.669999999999998</v>
      </c>
      <c r="Q377" s="115">
        <f t="shared" si="113"/>
        <v>12.669999999999998</v>
      </c>
      <c r="R377" s="115">
        <f t="shared" si="113"/>
        <v>12.669999999999998</v>
      </c>
      <c r="S377" s="115">
        <f t="shared" si="113"/>
        <v>12.669999999999998</v>
      </c>
      <c r="T377" s="115">
        <f t="shared" si="113"/>
        <v>12.669999999999998</v>
      </c>
      <c r="U377" s="115">
        <f t="shared" si="113"/>
        <v>12.669999999999998</v>
      </c>
      <c r="V377" s="115">
        <f t="shared" si="113"/>
        <v>12.669999999999998</v>
      </c>
      <c r="W377" s="115">
        <f t="shared" si="113"/>
        <v>12.669999999999998</v>
      </c>
    </row>
    <row r="378" spans="2:23" x14ac:dyDescent="0.2">
      <c r="B378" s="116" t="s">
        <v>315</v>
      </c>
      <c r="C378"/>
      <c r="D378" s="89">
        <v>9.7720000000000002</v>
      </c>
      <c r="E378" s="89">
        <v>9.9379999999999988</v>
      </c>
      <c r="F378" s="89">
        <v>10.151</v>
      </c>
      <c r="G378" s="89">
        <v>10.350999999999999</v>
      </c>
      <c r="H378" s="89">
        <v>10.484999999999999</v>
      </c>
      <c r="I378" s="89">
        <v>10.626999999999999</v>
      </c>
      <c r="J378" s="89">
        <v>10.825999999999999</v>
      </c>
      <c r="K378" s="89">
        <v>11.101999999999999</v>
      </c>
      <c r="L378" s="89">
        <v>11.251999999999999</v>
      </c>
      <c r="M378" s="115">
        <f t="shared" si="96"/>
        <v>11.251999999999999</v>
      </c>
      <c r="N378" s="115">
        <f t="shared" si="113"/>
        <v>11.251999999999999</v>
      </c>
      <c r="O378" s="115">
        <f t="shared" si="113"/>
        <v>11.251999999999999</v>
      </c>
      <c r="P378" s="115">
        <f t="shared" si="113"/>
        <v>11.251999999999999</v>
      </c>
      <c r="Q378" s="115">
        <f t="shared" si="113"/>
        <v>11.251999999999999</v>
      </c>
      <c r="R378" s="115">
        <f t="shared" si="113"/>
        <v>11.251999999999999</v>
      </c>
      <c r="S378" s="115">
        <f t="shared" si="113"/>
        <v>11.251999999999999</v>
      </c>
      <c r="T378" s="115">
        <f t="shared" si="113"/>
        <v>11.251999999999999</v>
      </c>
      <c r="U378" s="115">
        <f t="shared" si="113"/>
        <v>11.251999999999999</v>
      </c>
      <c r="V378" s="115">
        <f t="shared" si="113"/>
        <v>11.251999999999999</v>
      </c>
      <c r="W378" s="115">
        <f t="shared" si="113"/>
        <v>11.251999999999999</v>
      </c>
    </row>
    <row r="379" spans="2:23" x14ac:dyDescent="0.2">
      <c r="B379" s="116" t="s">
        <v>316</v>
      </c>
      <c r="C379"/>
      <c r="D379" s="89">
        <v>8.8140000000000001</v>
      </c>
      <c r="E379" s="89">
        <v>9.0419999999999998</v>
      </c>
      <c r="F379" s="89">
        <v>9.3199999999999985</v>
      </c>
      <c r="G379" s="89">
        <v>9.5860000000000003</v>
      </c>
      <c r="H379" s="89">
        <v>9.7609999999999992</v>
      </c>
      <c r="I379" s="89">
        <v>9.9660000000000011</v>
      </c>
      <c r="J379" s="89">
        <v>10.327999999999999</v>
      </c>
      <c r="K379" s="89">
        <v>10.709</v>
      </c>
      <c r="L379" s="89">
        <v>10.996999999999998</v>
      </c>
      <c r="M379" s="115">
        <f t="shared" si="96"/>
        <v>10.996999999999998</v>
      </c>
      <c r="N379" s="115">
        <f t="shared" si="113"/>
        <v>10.996999999999998</v>
      </c>
      <c r="O379" s="115">
        <f t="shared" si="113"/>
        <v>10.996999999999998</v>
      </c>
      <c r="P379" s="115">
        <f t="shared" si="113"/>
        <v>10.996999999999998</v>
      </c>
      <c r="Q379" s="115">
        <f t="shared" si="113"/>
        <v>10.996999999999998</v>
      </c>
      <c r="R379" s="115">
        <f t="shared" si="113"/>
        <v>10.996999999999998</v>
      </c>
      <c r="S379" s="115">
        <f t="shared" si="113"/>
        <v>10.996999999999998</v>
      </c>
      <c r="T379" s="115">
        <f t="shared" si="113"/>
        <v>10.996999999999998</v>
      </c>
      <c r="U379" s="115">
        <f t="shared" si="113"/>
        <v>10.996999999999998</v>
      </c>
      <c r="V379" s="115">
        <f t="shared" si="113"/>
        <v>10.996999999999998</v>
      </c>
      <c r="W379" s="115">
        <f t="shared" si="113"/>
        <v>10.996999999999998</v>
      </c>
    </row>
    <row r="380" spans="2:23" x14ac:dyDescent="0.2">
      <c r="B380" s="116" t="s">
        <v>317</v>
      </c>
      <c r="C380"/>
      <c r="D380" s="89">
        <v>5.8039999999999994</v>
      </c>
      <c r="E380" s="89">
        <v>5.8969999999999994</v>
      </c>
      <c r="F380" s="89">
        <v>6.0229999999999997</v>
      </c>
      <c r="G380" s="89">
        <v>6.1230000000000002</v>
      </c>
      <c r="H380" s="89">
        <v>6.1829999999999998</v>
      </c>
      <c r="I380" s="89">
        <v>6.2529999999999992</v>
      </c>
      <c r="J380" s="89">
        <v>6.3789999999999996</v>
      </c>
      <c r="K380" s="89">
        <v>6.5419999999999998</v>
      </c>
      <c r="L380" s="89">
        <v>6.609</v>
      </c>
      <c r="M380" s="115">
        <f t="shared" si="96"/>
        <v>6.609</v>
      </c>
      <c r="N380" s="115">
        <f t="shared" si="113"/>
        <v>6.609</v>
      </c>
      <c r="O380" s="115">
        <f t="shared" si="113"/>
        <v>6.609</v>
      </c>
      <c r="P380" s="115">
        <f t="shared" si="113"/>
        <v>6.609</v>
      </c>
      <c r="Q380" s="115">
        <f t="shared" si="113"/>
        <v>6.609</v>
      </c>
      <c r="R380" s="115">
        <f t="shared" si="113"/>
        <v>6.609</v>
      </c>
      <c r="S380" s="115">
        <f t="shared" si="113"/>
        <v>6.609</v>
      </c>
      <c r="T380" s="115">
        <f t="shared" si="113"/>
        <v>6.609</v>
      </c>
      <c r="U380" s="115">
        <f t="shared" si="113"/>
        <v>6.609</v>
      </c>
      <c r="V380" s="115">
        <f t="shared" si="113"/>
        <v>6.609</v>
      </c>
      <c r="W380" s="115">
        <f t="shared" si="113"/>
        <v>6.609</v>
      </c>
    </row>
    <row r="381" spans="2:23" x14ac:dyDescent="0.2">
      <c r="B381" s="116" t="s">
        <v>318</v>
      </c>
      <c r="C381"/>
      <c r="D381" s="89">
        <v>5.9329999999999998</v>
      </c>
      <c r="E381" s="89">
        <v>6.04</v>
      </c>
      <c r="F381" s="89">
        <v>6.0519999999999996</v>
      </c>
      <c r="G381" s="89">
        <v>6.0670000000000002</v>
      </c>
      <c r="H381" s="89">
        <v>6.0709999999999997</v>
      </c>
      <c r="I381" s="89">
        <v>6.097999999999999</v>
      </c>
      <c r="J381" s="89">
        <v>6.1409999999999991</v>
      </c>
      <c r="K381" s="89">
        <v>6.1820000000000004</v>
      </c>
      <c r="L381" s="89">
        <v>6.1979999999999995</v>
      </c>
      <c r="M381" s="115">
        <f t="shared" si="96"/>
        <v>6.1979999999999995</v>
      </c>
      <c r="N381" s="115">
        <f t="shared" si="113"/>
        <v>6.1979999999999995</v>
      </c>
      <c r="O381" s="115">
        <f t="shared" si="113"/>
        <v>6.1979999999999995</v>
      </c>
      <c r="P381" s="115">
        <f t="shared" si="113"/>
        <v>6.1979999999999995</v>
      </c>
      <c r="Q381" s="115">
        <f t="shared" si="113"/>
        <v>6.1979999999999995</v>
      </c>
      <c r="R381" s="115">
        <f t="shared" si="113"/>
        <v>6.1979999999999995</v>
      </c>
      <c r="S381" s="115">
        <f t="shared" si="113"/>
        <v>6.1979999999999995</v>
      </c>
      <c r="T381" s="115">
        <f t="shared" si="113"/>
        <v>6.1979999999999995</v>
      </c>
      <c r="U381" s="115">
        <f t="shared" si="113"/>
        <v>6.1979999999999995</v>
      </c>
      <c r="V381" s="115">
        <f t="shared" si="113"/>
        <v>6.1979999999999995</v>
      </c>
      <c r="W381" s="115">
        <f t="shared" si="113"/>
        <v>6.1979999999999995</v>
      </c>
    </row>
    <row r="382" spans="2:23" x14ac:dyDescent="0.2">
      <c r="B382" s="116" t="s">
        <v>319</v>
      </c>
      <c r="C382"/>
      <c r="D382" s="89">
        <v>2.2800000000000002</v>
      </c>
      <c r="E382" s="89">
        <v>2.2999999999999998</v>
      </c>
      <c r="F382" s="89">
        <v>2.33</v>
      </c>
      <c r="G382" s="89">
        <v>2.3529999999999998</v>
      </c>
      <c r="H382" s="89">
        <v>2.3660000000000001</v>
      </c>
      <c r="I382" s="89">
        <v>2.3860000000000001</v>
      </c>
      <c r="J382" s="89">
        <v>2.4130000000000003</v>
      </c>
      <c r="K382" s="89">
        <v>2.456</v>
      </c>
      <c r="L382" s="89">
        <v>2.48</v>
      </c>
      <c r="M382" s="115">
        <f t="shared" si="96"/>
        <v>2.48</v>
      </c>
      <c r="N382" s="115">
        <f t="shared" si="113"/>
        <v>2.48</v>
      </c>
      <c r="O382" s="115">
        <f t="shared" si="113"/>
        <v>2.48</v>
      </c>
      <c r="P382" s="115">
        <f t="shared" si="113"/>
        <v>2.48</v>
      </c>
      <c r="Q382" s="115">
        <f t="shared" si="113"/>
        <v>2.48</v>
      </c>
      <c r="R382" s="115">
        <f t="shared" si="113"/>
        <v>2.48</v>
      </c>
      <c r="S382" s="115">
        <f t="shared" si="113"/>
        <v>2.48</v>
      </c>
      <c r="T382" s="115">
        <f t="shared" si="113"/>
        <v>2.48</v>
      </c>
      <c r="U382" s="115">
        <f t="shared" si="113"/>
        <v>2.48</v>
      </c>
      <c r="V382" s="115">
        <f t="shared" si="113"/>
        <v>2.48</v>
      </c>
      <c r="W382" s="115">
        <f t="shared" si="113"/>
        <v>2.48</v>
      </c>
    </row>
    <row r="383" spans="2:23" x14ac:dyDescent="0.2">
      <c r="B383" s="116" t="s">
        <v>320</v>
      </c>
      <c r="C383"/>
      <c r="D383" s="89">
        <v>4.3259999999999996</v>
      </c>
      <c r="E383" s="89">
        <v>4.395999999999999</v>
      </c>
      <c r="F383" s="89">
        <v>4.4819999999999993</v>
      </c>
      <c r="G383" s="89">
        <v>4.5549999999999997</v>
      </c>
      <c r="H383" s="89">
        <v>4.6049999999999995</v>
      </c>
      <c r="I383" s="89">
        <v>4.6609999999999996</v>
      </c>
      <c r="J383" s="89">
        <v>4.7300000000000004</v>
      </c>
      <c r="K383" s="89">
        <v>4.843</v>
      </c>
      <c r="L383" s="89">
        <v>4.9059999999999997</v>
      </c>
      <c r="M383" s="115">
        <f t="shared" si="96"/>
        <v>4.9059999999999997</v>
      </c>
      <c r="N383" s="115">
        <f t="shared" si="113"/>
        <v>4.9059999999999997</v>
      </c>
      <c r="O383" s="115">
        <f t="shared" si="113"/>
        <v>4.9059999999999997</v>
      </c>
      <c r="P383" s="115">
        <f t="shared" si="113"/>
        <v>4.9059999999999997</v>
      </c>
      <c r="Q383" s="115">
        <f t="shared" si="113"/>
        <v>4.9059999999999997</v>
      </c>
      <c r="R383" s="115">
        <f t="shared" si="113"/>
        <v>4.9059999999999997</v>
      </c>
      <c r="S383" s="115">
        <f t="shared" si="113"/>
        <v>4.9059999999999997</v>
      </c>
      <c r="T383" s="115">
        <f t="shared" si="113"/>
        <v>4.9059999999999997</v>
      </c>
      <c r="U383" s="115">
        <f t="shared" si="113"/>
        <v>4.9059999999999997</v>
      </c>
      <c r="V383" s="115">
        <f t="shared" si="113"/>
        <v>4.9059999999999997</v>
      </c>
      <c r="W383" s="115">
        <f t="shared" si="113"/>
        <v>4.9059999999999997</v>
      </c>
    </row>
    <row r="384" spans="2:23" x14ac:dyDescent="0.2">
      <c r="B384" s="116" t="s">
        <v>321</v>
      </c>
      <c r="C384"/>
      <c r="D384" s="89">
        <v>4.4899999999999993</v>
      </c>
      <c r="E384" s="89">
        <v>4.5729999999999995</v>
      </c>
      <c r="F384" s="89">
        <v>4.6789999999999994</v>
      </c>
      <c r="G384" s="89">
        <v>4.7749999999999995</v>
      </c>
      <c r="H384" s="89">
        <v>4.8549999999999995</v>
      </c>
      <c r="I384" s="89">
        <v>4.9349999999999996</v>
      </c>
      <c r="J384" s="89">
        <v>5.0309999999999997</v>
      </c>
      <c r="K384" s="89">
        <v>5.169999999999999</v>
      </c>
      <c r="L384" s="89">
        <v>5.2529999999999992</v>
      </c>
      <c r="M384" s="115">
        <f t="shared" si="96"/>
        <v>5.2529999999999992</v>
      </c>
      <c r="N384" s="115">
        <f t="shared" si="113"/>
        <v>5.2529999999999992</v>
      </c>
      <c r="O384" s="115">
        <f t="shared" si="113"/>
        <v>5.2529999999999992</v>
      </c>
      <c r="P384" s="115">
        <f t="shared" si="113"/>
        <v>5.2529999999999992</v>
      </c>
      <c r="Q384" s="115">
        <f t="shared" si="113"/>
        <v>5.2529999999999992</v>
      </c>
      <c r="R384" s="115">
        <f t="shared" si="113"/>
        <v>5.2529999999999992</v>
      </c>
      <c r="S384" s="115">
        <f t="shared" si="113"/>
        <v>5.2529999999999992</v>
      </c>
      <c r="T384" s="115">
        <f t="shared" si="113"/>
        <v>5.2529999999999992</v>
      </c>
      <c r="U384" s="115">
        <f t="shared" si="113"/>
        <v>5.2529999999999992</v>
      </c>
      <c r="V384" s="115">
        <f t="shared" si="113"/>
        <v>5.2529999999999992</v>
      </c>
      <c r="W384" s="115">
        <f t="shared" si="113"/>
        <v>5.2529999999999992</v>
      </c>
    </row>
    <row r="385" spans="2:23" x14ac:dyDescent="0.2">
      <c r="B385" s="116" t="s">
        <v>322</v>
      </c>
      <c r="C385"/>
      <c r="D385" s="89">
        <v>4.7530000000000001</v>
      </c>
      <c r="E385" s="89">
        <v>4.8519999999999994</v>
      </c>
      <c r="F385" s="89">
        <v>4.984</v>
      </c>
      <c r="G385" s="89">
        <v>5.0969999999999995</v>
      </c>
      <c r="H385" s="89">
        <v>5.1769999999999996</v>
      </c>
      <c r="I385" s="89">
        <v>5.2720000000000002</v>
      </c>
      <c r="J385" s="89">
        <v>5.3940000000000001</v>
      </c>
      <c r="K385" s="89">
        <v>5.5540000000000003</v>
      </c>
      <c r="L385" s="89">
        <v>5.6309999999999993</v>
      </c>
      <c r="M385" s="115">
        <f t="shared" si="96"/>
        <v>5.6309999999999993</v>
      </c>
      <c r="N385" s="115">
        <f t="shared" si="113"/>
        <v>5.6309999999999993</v>
      </c>
      <c r="O385" s="115">
        <f t="shared" si="113"/>
        <v>5.6309999999999993</v>
      </c>
      <c r="P385" s="115">
        <f t="shared" si="113"/>
        <v>5.6309999999999993</v>
      </c>
      <c r="Q385" s="115">
        <f t="shared" si="113"/>
        <v>5.6309999999999993</v>
      </c>
      <c r="R385" s="115">
        <f t="shared" si="113"/>
        <v>5.6309999999999993</v>
      </c>
      <c r="S385" s="115">
        <f t="shared" si="113"/>
        <v>5.6309999999999993</v>
      </c>
      <c r="T385" s="115">
        <f t="shared" si="113"/>
        <v>5.6309999999999993</v>
      </c>
      <c r="U385" s="115">
        <f t="shared" si="113"/>
        <v>5.6309999999999993</v>
      </c>
      <c r="V385" s="115">
        <f t="shared" si="113"/>
        <v>5.6309999999999993</v>
      </c>
      <c r="W385" s="115">
        <f t="shared" si="113"/>
        <v>5.6309999999999993</v>
      </c>
    </row>
    <row r="386" spans="2:23" x14ac:dyDescent="0.2">
      <c r="B386" s="116" t="s">
        <v>323</v>
      </c>
      <c r="C386"/>
      <c r="D386" s="89">
        <v>5.4219999999999997</v>
      </c>
      <c r="E386" s="89">
        <v>5.5049999999999999</v>
      </c>
      <c r="F386" s="89">
        <v>5.6049999999999995</v>
      </c>
      <c r="G386" s="89">
        <v>5.6989999999999998</v>
      </c>
      <c r="H386" s="89">
        <v>5.7359999999999998</v>
      </c>
      <c r="I386" s="89">
        <v>5.7829999999999995</v>
      </c>
      <c r="J386" s="89">
        <v>5.8829999999999991</v>
      </c>
      <c r="K386" s="89">
        <v>6.0030000000000001</v>
      </c>
      <c r="L386" s="89">
        <v>6.0569999999999995</v>
      </c>
      <c r="M386" s="115">
        <f t="shared" si="96"/>
        <v>6.0569999999999995</v>
      </c>
      <c r="N386" s="115">
        <f t="shared" si="113"/>
        <v>6.0569999999999995</v>
      </c>
      <c r="O386" s="115">
        <f t="shared" si="113"/>
        <v>6.0569999999999995</v>
      </c>
      <c r="P386" s="115">
        <f t="shared" si="113"/>
        <v>6.0569999999999995</v>
      </c>
      <c r="Q386" s="115">
        <f t="shared" si="113"/>
        <v>6.0569999999999995</v>
      </c>
      <c r="R386" s="115">
        <f t="shared" si="113"/>
        <v>6.0569999999999995</v>
      </c>
      <c r="S386" s="115">
        <f t="shared" si="113"/>
        <v>6.0569999999999995</v>
      </c>
      <c r="T386" s="115">
        <f t="shared" si="113"/>
        <v>6.0569999999999995</v>
      </c>
      <c r="U386" s="115">
        <f t="shared" si="113"/>
        <v>6.0569999999999995</v>
      </c>
      <c r="V386" s="115">
        <f t="shared" si="113"/>
        <v>6.0569999999999995</v>
      </c>
      <c r="W386" s="115">
        <f t="shared" si="113"/>
        <v>6.0569999999999995</v>
      </c>
    </row>
    <row r="387" spans="2:23" x14ac:dyDescent="0.2">
      <c r="B387" s="116" t="s">
        <v>324</v>
      </c>
      <c r="C387"/>
      <c r="D387" s="89">
        <v>7.6790000000000003</v>
      </c>
      <c r="E387" s="89">
        <v>7.7679999999999998</v>
      </c>
      <c r="F387" s="89">
        <v>7.9069999999999991</v>
      </c>
      <c r="G387" s="89">
        <v>8.0169999999999995</v>
      </c>
      <c r="H387" s="89">
        <v>8.07</v>
      </c>
      <c r="I387" s="89">
        <v>8.161999999999999</v>
      </c>
      <c r="J387" s="89">
        <v>8.2680000000000007</v>
      </c>
      <c r="K387" s="89">
        <v>8.4259999999999984</v>
      </c>
      <c r="L387" s="89">
        <v>8.5220000000000002</v>
      </c>
      <c r="M387" s="115">
        <f t="shared" si="96"/>
        <v>8.5220000000000002</v>
      </c>
      <c r="N387" s="115">
        <f t="shared" si="113"/>
        <v>8.5220000000000002</v>
      </c>
      <c r="O387" s="115">
        <f t="shared" si="113"/>
        <v>8.5220000000000002</v>
      </c>
      <c r="P387" s="115">
        <f t="shared" si="113"/>
        <v>8.5220000000000002</v>
      </c>
      <c r="Q387" s="115">
        <f t="shared" si="113"/>
        <v>8.5220000000000002</v>
      </c>
      <c r="R387" s="115">
        <f t="shared" si="113"/>
        <v>8.5220000000000002</v>
      </c>
      <c r="S387" s="115">
        <f t="shared" si="113"/>
        <v>8.5220000000000002</v>
      </c>
      <c r="T387" s="115">
        <f t="shared" si="113"/>
        <v>8.5220000000000002</v>
      </c>
      <c r="U387" s="115">
        <f t="shared" si="113"/>
        <v>8.5220000000000002</v>
      </c>
      <c r="V387" s="115">
        <f t="shared" si="113"/>
        <v>8.5220000000000002</v>
      </c>
      <c r="W387" s="115">
        <f t="shared" si="113"/>
        <v>8.5220000000000002</v>
      </c>
    </row>
    <row r="388" spans="2:23" x14ac:dyDescent="0.2">
      <c r="B388" s="116" t="s">
        <v>325</v>
      </c>
      <c r="C388"/>
      <c r="D388" s="89">
        <v>5.3809999999999993</v>
      </c>
      <c r="E388" s="89">
        <v>5.35</v>
      </c>
      <c r="F388" s="89">
        <v>5.379999999999999</v>
      </c>
      <c r="G388" s="89">
        <v>5.4269999999999996</v>
      </c>
      <c r="H388" s="89">
        <v>5.4479999999999995</v>
      </c>
      <c r="I388" s="89">
        <v>5.4789999999999992</v>
      </c>
      <c r="J388" s="89">
        <v>5.532</v>
      </c>
      <c r="K388" s="89">
        <v>5.6239999999999997</v>
      </c>
      <c r="L388" s="89">
        <v>5.6609999999999996</v>
      </c>
      <c r="M388" s="115">
        <f t="shared" si="96"/>
        <v>5.6609999999999996</v>
      </c>
      <c r="N388" s="115">
        <f t="shared" si="113"/>
        <v>5.6609999999999996</v>
      </c>
      <c r="O388" s="115">
        <f t="shared" si="113"/>
        <v>5.6609999999999996</v>
      </c>
      <c r="P388" s="115">
        <f t="shared" si="113"/>
        <v>5.6609999999999996</v>
      </c>
      <c r="Q388" s="115">
        <f t="shared" si="113"/>
        <v>5.6609999999999996</v>
      </c>
      <c r="R388" s="115">
        <f t="shared" si="113"/>
        <v>5.6609999999999996</v>
      </c>
      <c r="S388" s="115">
        <f t="shared" si="113"/>
        <v>5.6609999999999996</v>
      </c>
      <c r="T388" s="115">
        <f t="shared" si="113"/>
        <v>5.6609999999999996</v>
      </c>
      <c r="U388" s="115">
        <f t="shared" si="113"/>
        <v>5.6609999999999996</v>
      </c>
      <c r="V388" s="115">
        <f t="shared" si="113"/>
        <v>5.6609999999999996</v>
      </c>
      <c r="W388" s="115">
        <f t="shared" si="113"/>
        <v>5.6609999999999996</v>
      </c>
    </row>
    <row r="389" spans="2:23" x14ac:dyDescent="0.2">
      <c r="B389" s="116" t="s">
        <v>326</v>
      </c>
      <c r="C389"/>
      <c r="D389" s="89">
        <v>6.3019999999999996</v>
      </c>
      <c r="E389" s="89">
        <v>6.3809999999999985</v>
      </c>
      <c r="F389" s="89">
        <v>6.4829999999999997</v>
      </c>
      <c r="G389" s="89">
        <v>6.5619999999999994</v>
      </c>
      <c r="H389" s="89">
        <v>6.6209999999999996</v>
      </c>
      <c r="I389" s="89">
        <v>6.6929999999999996</v>
      </c>
      <c r="J389" s="89">
        <v>6.7850000000000001</v>
      </c>
      <c r="K389" s="89">
        <v>6.891</v>
      </c>
      <c r="L389" s="89">
        <v>6.9669999999999996</v>
      </c>
      <c r="M389" s="115">
        <f t="shared" si="96"/>
        <v>6.9669999999999996</v>
      </c>
      <c r="N389" s="115">
        <f t="shared" si="113"/>
        <v>6.9669999999999996</v>
      </c>
      <c r="O389" s="115">
        <f t="shared" si="113"/>
        <v>6.9669999999999996</v>
      </c>
      <c r="P389" s="115">
        <f t="shared" si="113"/>
        <v>6.9669999999999996</v>
      </c>
      <c r="Q389" s="115">
        <f t="shared" si="113"/>
        <v>6.9669999999999996</v>
      </c>
      <c r="R389" s="115">
        <f t="shared" si="113"/>
        <v>6.9669999999999996</v>
      </c>
      <c r="S389" s="115">
        <f t="shared" si="113"/>
        <v>6.9669999999999996</v>
      </c>
      <c r="T389" s="115">
        <f t="shared" si="113"/>
        <v>6.9669999999999996</v>
      </c>
      <c r="U389" s="115">
        <f t="shared" si="113"/>
        <v>6.9669999999999996</v>
      </c>
      <c r="V389" s="115">
        <f t="shared" si="113"/>
        <v>6.9669999999999996</v>
      </c>
      <c r="W389" s="115">
        <f t="shared" si="113"/>
        <v>6.9669999999999996</v>
      </c>
    </row>
    <row r="390" spans="2:23" x14ac:dyDescent="0.2">
      <c r="B390" s="116" t="s">
        <v>327</v>
      </c>
      <c r="C390"/>
      <c r="D390" s="89">
        <v>3.1229999999999998</v>
      </c>
      <c r="E390" s="89">
        <v>3.1399999999999997</v>
      </c>
      <c r="F390" s="89">
        <v>3.177</v>
      </c>
      <c r="G390" s="89">
        <v>3.1929999999999996</v>
      </c>
      <c r="H390" s="89">
        <v>3.1929999999999996</v>
      </c>
      <c r="I390" s="89">
        <v>3.21</v>
      </c>
      <c r="J390" s="89">
        <v>3.2469999999999999</v>
      </c>
      <c r="K390" s="89">
        <v>3.2869999999999999</v>
      </c>
      <c r="L390" s="89">
        <v>3.2859999999999996</v>
      </c>
      <c r="M390" s="115">
        <f t="shared" si="96"/>
        <v>3.2859999999999996</v>
      </c>
      <c r="N390" s="115">
        <f t="shared" si="113"/>
        <v>3.2859999999999996</v>
      </c>
      <c r="O390" s="115">
        <f t="shared" si="113"/>
        <v>3.2859999999999996</v>
      </c>
      <c r="P390" s="115">
        <f t="shared" si="113"/>
        <v>3.2859999999999996</v>
      </c>
      <c r="Q390" s="115">
        <f t="shared" si="113"/>
        <v>3.2859999999999996</v>
      </c>
      <c r="R390" s="115">
        <f t="shared" si="113"/>
        <v>3.2859999999999996</v>
      </c>
      <c r="S390" s="115">
        <f t="shared" si="113"/>
        <v>3.2859999999999996</v>
      </c>
      <c r="T390" s="115">
        <f t="shared" si="113"/>
        <v>3.2859999999999996</v>
      </c>
      <c r="U390" s="115">
        <f t="shared" si="113"/>
        <v>3.2859999999999996</v>
      </c>
      <c r="V390" s="115">
        <f t="shared" si="113"/>
        <v>3.2859999999999996</v>
      </c>
      <c r="W390" s="115">
        <f t="shared" si="113"/>
        <v>3.2859999999999996</v>
      </c>
    </row>
    <row r="391" spans="2:23" x14ac:dyDescent="0.2">
      <c r="B391" s="116" t="s">
        <v>328</v>
      </c>
      <c r="C391"/>
      <c r="D391" s="89">
        <v>9.6939999999999991</v>
      </c>
      <c r="E391" s="89">
        <v>9.8740000000000006</v>
      </c>
      <c r="F391" s="89">
        <v>10.09</v>
      </c>
      <c r="G391" s="89">
        <v>10.29</v>
      </c>
      <c r="H391" s="89">
        <v>10.427</v>
      </c>
      <c r="I391" s="89">
        <v>10.59</v>
      </c>
      <c r="J391" s="89">
        <v>10.781999999999998</v>
      </c>
      <c r="K391" s="89">
        <v>11.067</v>
      </c>
      <c r="L391" s="89">
        <v>11.227</v>
      </c>
      <c r="M391" s="115">
        <f t="shared" si="96"/>
        <v>11.227</v>
      </c>
      <c r="N391" s="115">
        <f t="shared" ref="N391:W393" si="114">M391</f>
        <v>11.227</v>
      </c>
      <c r="O391" s="115">
        <f t="shared" si="114"/>
        <v>11.227</v>
      </c>
      <c r="P391" s="115">
        <f t="shared" si="114"/>
        <v>11.227</v>
      </c>
      <c r="Q391" s="115">
        <f t="shared" si="114"/>
        <v>11.227</v>
      </c>
      <c r="R391" s="115">
        <f t="shared" si="114"/>
        <v>11.227</v>
      </c>
      <c r="S391" s="115">
        <f t="shared" si="114"/>
        <v>11.227</v>
      </c>
      <c r="T391" s="115">
        <f t="shared" si="114"/>
        <v>11.227</v>
      </c>
      <c r="U391" s="115">
        <f t="shared" si="114"/>
        <v>11.227</v>
      </c>
      <c r="V391" s="115">
        <f t="shared" si="114"/>
        <v>11.227</v>
      </c>
      <c r="W391" s="115">
        <f t="shared" si="114"/>
        <v>11.227</v>
      </c>
    </row>
    <row r="392" spans="2:23" x14ac:dyDescent="0.2">
      <c r="B392" s="116" t="s">
        <v>329</v>
      </c>
      <c r="C392"/>
      <c r="D392" s="89">
        <v>12.271999999999998</v>
      </c>
      <c r="E392" s="89">
        <v>12.659999999999998</v>
      </c>
      <c r="F392" s="89">
        <v>13.104999999999999</v>
      </c>
      <c r="G392" s="89">
        <v>13.521000000000001</v>
      </c>
      <c r="H392" s="89">
        <v>13.835999999999999</v>
      </c>
      <c r="I392" s="89">
        <v>14.183999999999997</v>
      </c>
      <c r="J392" s="89">
        <v>14.648</v>
      </c>
      <c r="K392" s="89">
        <v>15.158999999999999</v>
      </c>
      <c r="L392" s="89">
        <v>15.513</v>
      </c>
      <c r="M392" s="115">
        <f t="shared" si="96"/>
        <v>15.513</v>
      </c>
      <c r="N392" s="115">
        <f t="shared" si="114"/>
        <v>15.513</v>
      </c>
      <c r="O392" s="115">
        <f t="shared" si="114"/>
        <v>15.513</v>
      </c>
      <c r="P392" s="115">
        <f t="shared" si="114"/>
        <v>15.513</v>
      </c>
      <c r="Q392" s="115">
        <f t="shared" si="114"/>
        <v>15.513</v>
      </c>
      <c r="R392" s="115">
        <f t="shared" si="114"/>
        <v>15.513</v>
      </c>
      <c r="S392" s="115">
        <f t="shared" si="114"/>
        <v>15.513</v>
      </c>
      <c r="T392" s="115">
        <f t="shared" si="114"/>
        <v>15.513</v>
      </c>
      <c r="U392" s="115">
        <f t="shared" si="114"/>
        <v>15.513</v>
      </c>
      <c r="V392" s="115">
        <f t="shared" si="114"/>
        <v>15.513</v>
      </c>
      <c r="W392" s="115">
        <f t="shared" si="114"/>
        <v>15.513</v>
      </c>
    </row>
    <row r="393" spans="2:23" x14ac:dyDescent="0.2">
      <c r="B393" s="116" t="s">
        <v>330</v>
      </c>
      <c r="C393"/>
      <c r="D393" s="89">
        <v>5.5059999999999993</v>
      </c>
      <c r="E393" s="89">
        <v>5.5529999999999999</v>
      </c>
      <c r="F393" s="89">
        <v>5.6359999999999992</v>
      </c>
      <c r="G393" s="89">
        <v>5.7029999999999994</v>
      </c>
      <c r="H393" s="89">
        <v>5.7129999999999992</v>
      </c>
      <c r="I393" s="89">
        <v>5.7329999999999997</v>
      </c>
      <c r="J393" s="89">
        <v>5.8209999999999997</v>
      </c>
      <c r="K393" s="89">
        <v>5.9439999999999991</v>
      </c>
      <c r="L393" s="89">
        <v>5.9539999999999988</v>
      </c>
      <c r="M393" s="115">
        <f t="shared" ref="M393:M456" si="115">L393</f>
        <v>5.9539999999999988</v>
      </c>
      <c r="N393" s="115">
        <f t="shared" si="114"/>
        <v>5.9539999999999988</v>
      </c>
      <c r="O393" s="115">
        <f t="shared" si="114"/>
        <v>5.9539999999999988</v>
      </c>
      <c r="P393" s="115">
        <f t="shared" si="114"/>
        <v>5.9539999999999988</v>
      </c>
      <c r="Q393" s="115">
        <f t="shared" si="114"/>
        <v>5.9539999999999988</v>
      </c>
      <c r="R393" s="115">
        <f t="shared" si="114"/>
        <v>5.9539999999999988</v>
      </c>
      <c r="S393" s="115">
        <f t="shared" si="114"/>
        <v>5.9539999999999988</v>
      </c>
      <c r="T393" s="115">
        <f t="shared" si="114"/>
        <v>5.9539999999999988</v>
      </c>
      <c r="U393" s="115">
        <f t="shared" si="114"/>
        <v>5.9539999999999988</v>
      </c>
      <c r="V393" s="115">
        <f t="shared" si="114"/>
        <v>5.9539999999999988</v>
      </c>
      <c r="W393" s="115">
        <f t="shared" si="114"/>
        <v>5.9539999999999988</v>
      </c>
    </row>
    <row r="394" spans="2:23" x14ac:dyDescent="0.2">
      <c r="B394" s="116" t="s">
        <v>611</v>
      </c>
      <c r="C394"/>
      <c r="D394" s="89">
        <v>7.6219999999999999</v>
      </c>
      <c r="E394" s="89">
        <v>7.8339999999999996</v>
      </c>
      <c r="F394" s="89">
        <v>8.0829999999999984</v>
      </c>
      <c r="G394" s="89">
        <v>8.3159999999999989</v>
      </c>
      <c r="H394" s="89">
        <v>8.4819999999999993</v>
      </c>
      <c r="I394" s="89">
        <v>8.666999999999998</v>
      </c>
      <c r="J394" s="89">
        <v>8.9190000000000005</v>
      </c>
      <c r="K394" s="89">
        <v>9.2109999999999985</v>
      </c>
      <c r="L394" s="89">
        <v>9.4009999999999998</v>
      </c>
      <c r="M394" s="115">
        <f t="shared" si="115"/>
        <v>9.4009999999999998</v>
      </c>
      <c r="N394" s="115">
        <f t="shared" ref="N394:W394" si="116">M394</f>
        <v>9.4009999999999998</v>
      </c>
      <c r="O394" s="115">
        <f t="shared" si="116"/>
        <v>9.4009999999999998</v>
      </c>
      <c r="P394" s="115">
        <f t="shared" si="116"/>
        <v>9.4009999999999998</v>
      </c>
      <c r="Q394" s="115">
        <f t="shared" si="116"/>
        <v>9.4009999999999998</v>
      </c>
      <c r="R394" s="115">
        <f t="shared" si="116"/>
        <v>9.4009999999999998</v>
      </c>
      <c r="S394" s="115">
        <f t="shared" si="116"/>
        <v>9.4009999999999998</v>
      </c>
      <c r="T394" s="115">
        <f t="shared" si="116"/>
        <v>9.4009999999999998</v>
      </c>
      <c r="U394" s="115">
        <f t="shared" si="116"/>
        <v>9.4009999999999998</v>
      </c>
      <c r="V394" s="115">
        <f t="shared" si="116"/>
        <v>9.4009999999999998</v>
      </c>
      <c r="W394" s="115">
        <f t="shared" si="116"/>
        <v>9.4009999999999998</v>
      </c>
    </row>
    <row r="395" spans="2:23" x14ac:dyDescent="0.2">
      <c r="B395" s="116" t="s">
        <v>331</v>
      </c>
      <c r="C395"/>
      <c r="D395" s="89">
        <v>2.2169999999999996</v>
      </c>
      <c r="E395" s="89">
        <v>2.2169999999999996</v>
      </c>
      <c r="F395" s="89">
        <v>2.2269999999999999</v>
      </c>
      <c r="G395" s="89">
        <v>2.234</v>
      </c>
      <c r="H395" s="89">
        <v>2.2370000000000001</v>
      </c>
      <c r="I395" s="89">
        <v>2.2370000000000001</v>
      </c>
      <c r="J395" s="89">
        <v>2.2469999999999999</v>
      </c>
      <c r="K395" s="89">
        <v>2.2569999999999997</v>
      </c>
      <c r="L395" s="89">
        <v>2.2669999999999999</v>
      </c>
      <c r="M395" s="115">
        <f t="shared" si="115"/>
        <v>2.2669999999999999</v>
      </c>
      <c r="N395" s="115">
        <f t="shared" ref="N395:W395" si="117">M395</f>
        <v>2.2669999999999999</v>
      </c>
      <c r="O395" s="115">
        <f t="shared" si="117"/>
        <v>2.2669999999999999</v>
      </c>
      <c r="P395" s="115">
        <f t="shared" si="117"/>
        <v>2.2669999999999999</v>
      </c>
      <c r="Q395" s="115">
        <f t="shared" si="117"/>
        <v>2.2669999999999999</v>
      </c>
      <c r="R395" s="115">
        <f t="shared" si="117"/>
        <v>2.2669999999999999</v>
      </c>
      <c r="S395" s="115">
        <f t="shared" si="117"/>
        <v>2.2669999999999999</v>
      </c>
      <c r="T395" s="115">
        <f t="shared" si="117"/>
        <v>2.2669999999999999</v>
      </c>
      <c r="U395" s="115">
        <f t="shared" si="117"/>
        <v>2.2669999999999999</v>
      </c>
      <c r="V395" s="115">
        <f t="shared" si="117"/>
        <v>2.2669999999999999</v>
      </c>
      <c r="W395" s="115">
        <f t="shared" si="117"/>
        <v>2.2669999999999999</v>
      </c>
    </row>
    <row r="396" spans="2:23" x14ac:dyDescent="0.2">
      <c r="B396" s="116" t="s">
        <v>332</v>
      </c>
      <c r="C396"/>
      <c r="D396" s="89">
        <v>10.658999999999999</v>
      </c>
      <c r="E396" s="89">
        <v>10.744999999999999</v>
      </c>
      <c r="F396" s="89">
        <v>10.867999999999999</v>
      </c>
      <c r="G396" s="89">
        <v>10.956</v>
      </c>
      <c r="H396" s="89">
        <v>10.99</v>
      </c>
      <c r="I396" s="89">
        <v>11.042999999999999</v>
      </c>
      <c r="J396" s="89">
        <v>11.169</v>
      </c>
      <c r="K396" s="89">
        <v>11.311</v>
      </c>
      <c r="L396" s="89">
        <v>11.361999999999998</v>
      </c>
      <c r="M396" s="115">
        <f t="shared" si="115"/>
        <v>11.361999999999998</v>
      </c>
      <c r="N396" s="115">
        <f t="shared" ref="N396:W396" si="118">M396</f>
        <v>11.361999999999998</v>
      </c>
      <c r="O396" s="115">
        <f t="shared" si="118"/>
        <v>11.361999999999998</v>
      </c>
      <c r="P396" s="115">
        <f t="shared" si="118"/>
        <v>11.361999999999998</v>
      </c>
      <c r="Q396" s="115">
        <f t="shared" si="118"/>
        <v>11.361999999999998</v>
      </c>
      <c r="R396" s="115">
        <f t="shared" si="118"/>
        <v>11.361999999999998</v>
      </c>
      <c r="S396" s="115">
        <f t="shared" si="118"/>
        <v>11.361999999999998</v>
      </c>
      <c r="T396" s="115">
        <f t="shared" si="118"/>
        <v>11.361999999999998</v>
      </c>
      <c r="U396" s="115">
        <f t="shared" si="118"/>
        <v>11.361999999999998</v>
      </c>
      <c r="V396" s="115">
        <f t="shared" si="118"/>
        <v>11.361999999999998</v>
      </c>
      <c r="W396" s="115">
        <f t="shared" si="118"/>
        <v>11.361999999999998</v>
      </c>
    </row>
    <row r="397" spans="2:23" x14ac:dyDescent="0.2">
      <c r="B397" s="116" t="s">
        <v>333</v>
      </c>
      <c r="C397"/>
      <c r="D397" s="89">
        <v>8.8659999999999997</v>
      </c>
      <c r="E397" s="89">
        <v>8.8820000000000014</v>
      </c>
      <c r="F397" s="89">
        <v>8.9439999999999991</v>
      </c>
      <c r="G397" s="89">
        <v>9.0169999999999995</v>
      </c>
      <c r="H397" s="89">
        <v>9.0439999999999987</v>
      </c>
      <c r="I397" s="89">
        <v>9.0909999999999993</v>
      </c>
      <c r="J397" s="89">
        <v>9.1769999999999996</v>
      </c>
      <c r="K397" s="89">
        <v>9.2989999999999995</v>
      </c>
      <c r="L397" s="89">
        <v>9.347999999999999</v>
      </c>
      <c r="M397" s="115">
        <f t="shared" si="115"/>
        <v>9.347999999999999</v>
      </c>
      <c r="N397" s="115">
        <f t="shared" ref="N397:W397" si="119">M397</f>
        <v>9.347999999999999</v>
      </c>
      <c r="O397" s="115">
        <f t="shared" si="119"/>
        <v>9.347999999999999</v>
      </c>
      <c r="P397" s="115">
        <f t="shared" si="119"/>
        <v>9.347999999999999</v>
      </c>
      <c r="Q397" s="115">
        <f t="shared" si="119"/>
        <v>9.347999999999999</v>
      </c>
      <c r="R397" s="115">
        <f t="shared" si="119"/>
        <v>9.347999999999999</v>
      </c>
      <c r="S397" s="115">
        <f t="shared" si="119"/>
        <v>9.347999999999999</v>
      </c>
      <c r="T397" s="115">
        <f t="shared" si="119"/>
        <v>9.347999999999999</v>
      </c>
      <c r="U397" s="115">
        <f t="shared" si="119"/>
        <v>9.347999999999999</v>
      </c>
      <c r="V397" s="115">
        <f t="shared" si="119"/>
        <v>9.347999999999999</v>
      </c>
      <c r="W397" s="115">
        <f t="shared" si="119"/>
        <v>9.347999999999999</v>
      </c>
    </row>
    <row r="398" spans="2:23" x14ac:dyDescent="0.2">
      <c r="B398" s="116" t="s">
        <v>334</v>
      </c>
      <c r="C398"/>
      <c r="D398" s="89">
        <v>6.8099999999999987</v>
      </c>
      <c r="E398" s="89">
        <v>6.8779999999999992</v>
      </c>
      <c r="F398" s="89">
        <v>6.9779999999999998</v>
      </c>
      <c r="G398" s="89">
        <v>7.0409999999999986</v>
      </c>
      <c r="H398" s="89">
        <v>7.0709999999999997</v>
      </c>
      <c r="I398" s="89">
        <v>7.1319999999999997</v>
      </c>
      <c r="J398" s="89">
        <v>7.2469999999999999</v>
      </c>
      <c r="K398" s="89">
        <v>7.3419999999999996</v>
      </c>
      <c r="L398" s="89">
        <v>7.3689999999999998</v>
      </c>
      <c r="M398" s="115">
        <f t="shared" si="115"/>
        <v>7.3689999999999998</v>
      </c>
      <c r="N398" s="115">
        <f t="shared" ref="N398:W398" si="120">M398</f>
        <v>7.3689999999999998</v>
      </c>
      <c r="O398" s="115">
        <f t="shared" si="120"/>
        <v>7.3689999999999998</v>
      </c>
      <c r="P398" s="115">
        <f t="shared" si="120"/>
        <v>7.3689999999999998</v>
      </c>
      <c r="Q398" s="115">
        <f t="shared" si="120"/>
        <v>7.3689999999999998</v>
      </c>
      <c r="R398" s="115">
        <f t="shared" si="120"/>
        <v>7.3689999999999998</v>
      </c>
      <c r="S398" s="115">
        <f t="shared" si="120"/>
        <v>7.3689999999999998</v>
      </c>
      <c r="T398" s="115">
        <f t="shared" si="120"/>
        <v>7.3689999999999998</v>
      </c>
      <c r="U398" s="115">
        <f t="shared" si="120"/>
        <v>7.3689999999999998</v>
      </c>
      <c r="V398" s="115">
        <f t="shared" si="120"/>
        <v>7.3689999999999998</v>
      </c>
      <c r="W398" s="115">
        <f t="shared" si="120"/>
        <v>7.3689999999999998</v>
      </c>
    </row>
    <row r="399" spans="2:23" x14ac:dyDescent="0.2">
      <c r="B399" s="116" t="s">
        <v>335</v>
      </c>
      <c r="C399"/>
      <c r="D399" s="89">
        <v>3.2709999999999999</v>
      </c>
      <c r="E399" s="89">
        <v>3.2879999999999994</v>
      </c>
      <c r="F399" s="89">
        <v>3.3119999999999998</v>
      </c>
      <c r="G399" s="89">
        <v>3.3289999999999997</v>
      </c>
      <c r="H399" s="89">
        <v>3.3249999999999997</v>
      </c>
      <c r="I399" s="89">
        <v>3.339</v>
      </c>
      <c r="J399" s="89">
        <v>3.3689999999999998</v>
      </c>
      <c r="K399" s="89">
        <v>3.3929999999999998</v>
      </c>
      <c r="L399" s="89">
        <v>3.3899999999999997</v>
      </c>
      <c r="M399" s="115">
        <f t="shared" si="115"/>
        <v>3.3899999999999997</v>
      </c>
      <c r="N399" s="115">
        <f t="shared" ref="N399:W399" si="121">M399</f>
        <v>3.3899999999999997</v>
      </c>
      <c r="O399" s="115">
        <f t="shared" si="121"/>
        <v>3.3899999999999997</v>
      </c>
      <c r="P399" s="115">
        <f t="shared" si="121"/>
        <v>3.3899999999999997</v>
      </c>
      <c r="Q399" s="115">
        <f t="shared" si="121"/>
        <v>3.3899999999999997</v>
      </c>
      <c r="R399" s="115">
        <f t="shared" si="121"/>
        <v>3.3899999999999997</v>
      </c>
      <c r="S399" s="115">
        <f t="shared" si="121"/>
        <v>3.3899999999999997</v>
      </c>
      <c r="T399" s="115">
        <f t="shared" si="121"/>
        <v>3.3899999999999997</v>
      </c>
      <c r="U399" s="115">
        <f t="shared" si="121"/>
        <v>3.3899999999999997</v>
      </c>
      <c r="V399" s="115">
        <f t="shared" si="121"/>
        <v>3.3899999999999997</v>
      </c>
      <c r="W399" s="115">
        <f t="shared" si="121"/>
        <v>3.3899999999999997</v>
      </c>
    </row>
    <row r="400" spans="2:23" x14ac:dyDescent="0.2">
      <c r="B400" s="116" t="s">
        <v>336</v>
      </c>
      <c r="C400"/>
      <c r="D400" s="89">
        <v>6.5649999999999995</v>
      </c>
      <c r="E400" s="89">
        <v>6.7249999999999996</v>
      </c>
      <c r="F400" s="89">
        <v>6.9019999999999992</v>
      </c>
      <c r="G400" s="89">
        <v>7.0309999999999988</v>
      </c>
      <c r="H400" s="89">
        <v>7.1340000000000003</v>
      </c>
      <c r="I400" s="89">
        <v>7.2880000000000003</v>
      </c>
      <c r="J400" s="89">
        <v>7.488999999999999</v>
      </c>
      <c r="K400" s="89">
        <v>7.694</v>
      </c>
      <c r="L400" s="89">
        <v>7.8199999999999994</v>
      </c>
      <c r="M400" s="115">
        <f t="shared" si="115"/>
        <v>7.8199999999999994</v>
      </c>
      <c r="N400" s="115">
        <f t="shared" ref="N400:W400" si="122">M400</f>
        <v>7.8199999999999994</v>
      </c>
      <c r="O400" s="115">
        <f t="shared" si="122"/>
        <v>7.8199999999999994</v>
      </c>
      <c r="P400" s="115">
        <f t="shared" si="122"/>
        <v>7.8199999999999994</v>
      </c>
      <c r="Q400" s="115">
        <f t="shared" si="122"/>
        <v>7.8199999999999994</v>
      </c>
      <c r="R400" s="115">
        <f t="shared" si="122"/>
        <v>7.8199999999999994</v>
      </c>
      <c r="S400" s="115">
        <f t="shared" si="122"/>
        <v>7.8199999999999994</v>
      </c>
      <c r="T400" s="115">
        <f t="shared" si="122"/>
        <v>7.8199999999999994</v>
      </c>
      <c r="U400" s="115">
        <f t="shared" si="122"/>
        <v>7.8199999999999994</v>
      </c>
      <c r="V400" s="115">
        <f t="shared" si="122"/>
        <v>7.8199999999999994</v>
      </c>
      <c r="W400" s="115">
        <f t="shared" si="122"/>
        <v>7.8199999999999994</v>
      </c>
    </row>
    <row r="401" spans="2:23" x14ac:dyDescent="0.2">
      <c r="B401" s="116" t="s">
        <v>337</v>
      </c>
      <c r="C401"/>
      <c r="D401" s="89">
        <v>12.643999999999998</v>
      </c>
      <c r="E401" s="89">
        <v>12.917999999999999</v>
      </c>
      <c r="F401" s="89">
        <v>13.264999999999999</v>
      </c>
      <c r="G401" s="89">
        <v>13.513</v>
      </c>
      <c r="H401" s="89">
        <v>13.723999999999997</v>
      </c>
      <c r="I401" s="89">
        <v>13.997</v>
      </c>
      <c r="J401" s="89">
        <v>14.417999999999999</v>
      </c>
      <c r="K401" s="89">
        <v>14.838999999999999</v>
      </c>
      <c r="L401" s="89">
        <v>15.093999999999998</v>
      </c>
      <c r="M401" s="115">
        <f t="shared" si="115"/>
        <v>15.093999999999998</v>
      </c>
      <c r="N401" s="115">
        <f t="shared" ref="N401:W401" si="123">M401</f>
        <v>15.093999999999998</v>
      </c>
      <c r="O401" s="115">
        <f t="shared" si="123"/>
        <v>15.093999999999998</v>
      </c>
      <c r="P401" s="115">
        <f t="shared" si="123"/>
        <v>15.093999999999998</v>
      </c>
      <c r="Q401" s="115">
        <f t="shared" si="123"/>
        <v>15.093999999999998</v>
      </c>
      <c r="R401" s="115">
        <f t="shared" si="123"/>
        <v>15.093999999999998</v>
      </c>
      <c r="S401" s="115">
        <f t="shared" si="123"/>
        <v>15.093999999999998</v>
      </c>
      <c r="T401" s="115">
        <f t="shared" si="123"/>
        <v>15.093999999999998</v>
      </c>
      <c r="U401" s="115">
        <f t="shared" si="123"/>
        <v>15.093999999999998</v>
      </c>
      <c r="V401" s="115">
        <f t="shared" si="123"/>
        <v>15.093999999999998</v>
      </c>
      <c r="W401" s="115">
        <f t="shared" si="123"/>
        <v>15.093999999999998</v>
      </c>
    </row>
    <row r="402" spans="2:23" x14ac:dyDescent="0.2">
      <c r="B402" s="116" t="s">
        <v>338</v>
      </c>
      <c r="C402"/>
      <c r="D402" s="89">
        <v>7.3629999999999995</v>
      </c>
      <c r="E402" s="89">
        <v>7.5129999999999999</v>
      </c>
      <c r="F402" s="89">
        <v>7.7169999999999987</v>
      </c>
      <c r="G402" s="89">
        <v>7.8759999999999994</v>
      </c>
      <c r="H402" s="89">
        <v>7.9939999999999998</v>
      </c>
      <c r="I402" s="89">
        <v>8.1240000000000006</v>
      </c>
      <c r="J402" s="89">
        <v>8.3339999999999996</v>
      </c>
      <c r="K402" s="89">
        <v>8.5879999999999992</v>
      </c>
      <c r="L402" s="89">
        <v>8.754999999999999</v>
      </c>
      <c r="M402" s="115">
        <f t="shared" si="115"/>
        <v>8.754999999999999</v>
      </c>
      <c r="N402" s="115">
        <f t="shared" ref="N402:W402" si="124">M402</f>
        <v>8.754999999999999</v>
      </c>
      <c r="O402" s="115">
        <f t="shared" si="124"/>
        <v>8.754999999999999</v>
      </c>
      <c r="P402" s="115">
        <f t="shared" si="124"/>
        <v>8.754999999999999</v>
      </c>
      <c r="Q402" s="115">
        <f t="shared" si="124"/>
        <v>8.754999999999999</v>
      </c>
      <c r="R402" s="115">
        <f t="shared" si="124"/>
        <v>8.754999999999999</v>
      </c>
      <c r="S402" s="115">
        <f t="shared" si="124"/>
        <v>8.754999999999999</v>
      </c>
      <c r="T402" s="115">
        <f t="shared" si="124"/>
        <v>8.754999999999999</v>
      </c>
      <c r="U402" s="115">
        <f t="shared" si="124"/>
        <v>8.754999999999999</v>
      </c>
      <c r="V402" s="115">
        <f t="shared" si="124"/>
        <v>8.754999999999999</v>
      </c>
      <c r="W402" s="115">
        <f t="shared" si="124"/>
        <v>8.754999999999999</v>
      </c>
    </row>
    <row r="403" spans="2:23" x14ac:dyDescent="0.2">
      <c r="B403" s="116" t="s">
        <v>339</v>
      </c>
      <c r="C403"/>
      <c r="D403" s="89">
        <v>4.9180000000000001</v>
      </c>
      <c r="E403" s="89">
        <v>4.9899999999999993</v>
      </c>
      <c r="F403" s="89">
        <v>5.0789999999999997</v>
      </c>
      <c r="G403" s="89">
        <v>5.1389999999999993</v>
      </c>
      <c r="H403" s="89">
        <v>5.1829999999999998</v>
      </c>
      <c r="I403" s="89">
        <v>5.2409999999999997</v>
      </c>
      <c r="J403" s="89">
        <v>5.343</v>
      </c>
      <c r="K403" s="89">
        <v>5.4429999999999996</v>
      </c>
      <c r="L403" s="89">
        <v>5.4829999999999997</v>
      </c>
      <c r="M403" s="115">
        <f t="shared" si="115"/>
        <v>5.4829999999999997</v>
      </c>
      <c r="N403" s="115">
        <f t="shared" ref="N403:W403" si="125">M403</f>
        <v>5.4829999999999997</v>
      </c>
      <c r="O403" s="115">
        <f t="shared" si="125"/>
        <v>5.4829999999999997</v>
      </c>
      <c r="P403" s="115">
        <f t="shared" si="125"/>
        <v>5.4829999999999997</v>
      </c>
      <c r="Q403" s="115">
        <f t="shared" si="125"/>
        <v>5.4829999999999997</v>
      </c>
      <c r="R403" s="115">
        <f t="shared" si="125"/>
        <v>5.4829999999999997</v>
      </c>
      <c r="S403" s="115">
        <f t="shared" si="125"/>
        <v>5.4829999999999997</v>
      </c>
      <c r="T403" s="115">
        <f t="shared" si="125"/>
        <v>5.4829999999999997</v>
      </c>
      <c r="U403" s="115">
        <f t="shared" si="125"/>
        <v>5.4829999999999997</v>
      </c>
      <c r="V403" s="115">
        <f t="shared" si="125"/>
        <v>5.4829999999999997</v>
      </c>
      <c r="W403" s="115">
        <f t="shared" si="125"/>
        <v>5.4829999999999997</v>
      </c>
    </row>
    <row r="404" spans="2:23" x14ac:dyDescent="0.2">
      <c r="B404" s="116" t="s">
        <v>340</v>
      </c>
      <c r="C404"/>
      <c r="D404" s="89">
        <v>2.8860000000000001</v>
      </c>
      <c r="E404" s="89">
        <v>2.88</v>
      </c>
      <c r="F404" s="89">
        <v>2.883</v>
      </c>
      <c r="G404" s="89">
        <v>2.883</v>
      </c>
      <c r="H404" s="89">
        <v>2.8629999999999995</v>
      </c>
      <c r="I404" s="89">
        <v>2.8529999999999998</v>
      </c>
      <c r="J404" s="89">
        <v>2.8629999999999995</v>
      </c>
      <c r="K404" s="89">
        <v>2.883</v>
      </c>
      <c r="L404" s="89">
        <v>2.8629999999999995</v>
      </c>
      <c r="M404" s="115">
        <f t="shared" si="115"/>
        <v>2.8629999999999995</v>
      </c>
      <c r="N404" s="115">
        <f t="shared" ref="N404:W404" si="126">M404</f>
        <v>2.8629999999999995</v>
      </c>
      <c r="O404" s="115">
        <f t="shared" si="126"/>
        <v>2.8629999999999995</v>
      </c>
      <c r="P404" s="115">
        <f t="shared" si="126"/>
        <v>2.8629999999999995</v>
      </c>
      <c r="Q404" s="115">
        <f t="shared" si="126"/>
        <v>2.8629999999999995</v>
      </c>
      <c r="R404" s="115">
        <f t="shared" si="126"/>
        <v>2.8629999999999995</v>
      </c>
      <c r="S404" s="115">
        <f t="shared" si="126"/>
        <v>2.8629999999999995</v>
      </c>
      <c r="T404" s="115">
        <f t="shared" si="126"/>
        <v>2.8629999999999995</v>
      </c>
      <c r="U404" s="115">
        <f t="shared" si="126"/>
        <v>2.8629999999999995</v>
      </c>
      <c r="V404" s="115">
        <f t="shared" si="126"/>
        <v>2.8629999999999995</v>
      </c>
      <c r="W404" s="115">
        <f t="shared" si="126"/>
        <v>2.8629999999999995</v>
      </c>
    </row>
    <row r="405" spans="2:23" x14ac:dyDescent="0.2">
      <c r="B405" s="116" t="s">
        <v>341</v>
      </c>
      <c r="C405"/>
      <c r="D405" s="89">
        <v>3.1299999999999994</v>
      </c>
      <c r="E405" s="89">
        <v>3.1369999999999996</v>
      </c>
      <c r="F405" s="89">
        <v>3.157</v>
      </c>
      <c r="G405" s="89">
        <v>3.1739999999999995</v>
      </c>
      <c r="H405" s="89">
        <v>3.157</v>
      </c>
      <c r="I405" s="89">
        <v>3.1469999999999998</v>
      </c>
      <c r="J405" s="89">
        <v>3.1769999999999996</v>
      </c>
      <c r="K405" s="89">
        <v>3.2069999999999999</v>
      </c>
      <c r="L405" s="89">
        <v>3.1869999999999998</v>
      </c>
      <c r="M405" s="115">
        <f t="shared" si="115"/>
        <v>3.1869999999999998</v>
      </c>
      <c r="N405" s="115">
        <f t="shared" ref="N405:W405" si="127">M405</f>
        <v>3.1869999999999998</v>
      </c>
      <c r="O405" s="115">
        <f t="shared" si="127"/>
        <v>3.1869999999999998</v>
      </c>
      <c r="P405" s="115">
        <f t="shared" si="127"/>
        <v>3.1869999999999998</v>
      </c>
      <c r="Q405" s="115">
        <f t="shared" si="127"/>
        <v>3.1869999999999998</v>
      </c>
      <c r="R405" s="115">
        <f t="shared" si="127"/>
        <v>3.1869999999999998</v>
      </c>
      <c r="S405" s="115">
        <f t="shared" si="127"/>
        <v>3.1869999999999998</v>
      </c>
      <c r="T405" s="115">
        <f t="shared" si="127"/>
        <v>3.1869999999999998</v>
      </c>
      <c r="U405" s="115">
        <f t="shared" si="127"/>
        <v>3.1869999999999998</v>
      </c>
      <c r="V405" s="115">
        <f t="shared" si="127"/>
        <v>3.1869999999999998</v>
      </c>
      <c r="W405" s="115">
        <f t="shared" si="127"/>
        <v>3.1869999999999998</v>
      </c>
    </row>
    <row r="406" spans="2:23" x14ac:dyDescent="0.2">
      <c r="B406" s="116" t="s">
        <v>342</v>
      </c>
      <c r="C406"/>
      <c r="D406" s="89">
        <v>4.4259999999999993</v>
      </c>
      <c r="E406" s="89">
        <v>4.4459999999999997</v>
      </c>
      <c r="F406" s="89">
        <v>4.4790000000000001</v>
      </c>
      <c r="G406" s="89">
        <v>4.4989999999999997</v>
      </c>
      <c r="H406" s="89">
        <v>4.4790000000000001</v>
      </c>
      <c r="I406" s="89">
        <v>4.4619999999999997</v>
      </c>
      <c r="J406" s="89">
        <v>4.4949999999999992</v>
      </c>
      <c r="K406" s="89">
        <v>4.5419999999999998</v>
      </c>
      <c r="L406" s="89">
        <v>4.5149999999999997</v>
      </c>
      <c r="M406" s="115">
        <f t="shared" si="115"/>
        <v>4.5149999999999997</v>
      </c>
      <c r="N406" s="115">
        <f t="shared" ref="N406:W406" si="128">M406</f>
        <v>4.5149999999999997</v>
      </c>
      <c r="O406" s="115">
        <f t="shared" si="128"/>
        <v>4.5149999999999997</v>
      </c>
      <c r="P406" s="115">
        <f t="shared" si="128"/>
        <v>4.5149999999999997</v>
      </c>
      <c r="Q406" s="115">
        <f t="shared" si="128"/>
        <v>4.5149999999999997</v>
      </c>
      <c r="R406" s="115">
        <f t="shared" si="128"/>
        <v>4.5149999999999997</v>
      </c>
      <c r="S406" s="115">
        <f t="shared" si="128"/>
        <v>4.5149999999999997</v>
      </c>
      <c r="T406" s="115">
        <f t="shared" si="128"/>
        <v>4.5149999999999997</v>
      </c>
      <c r="U406" s="115">
        <f t="shared" si="128"/>
        <v>4.5149999999999997</v>
      </c>
      <c r="V406" s="115">
        <f t="shared" si="128"/>
        <v>4.5149999999999997</v>
      </c>
      <c r="W406" s="115">
        <f t="shared" si="128"/>
        <v>4.5149999999999997</v>
      </c>
    </row>
    <row r="407" spans="2:23" x14ac:dyDescent="0.2">
      <c r="B407" s="116" t="s">
        <v>343</v>
      </c>
      <c r="C407"/>
      <c r="D407" s="89">
        <v>4.9480000000000004</v>
      </c>
      <c r="E407" s="89">
        <v>4.9509999999999996</v>
      </c>
      <c r="F407" s="89">
        <v>4.9710000000000001</v>
      </c>
      <c r="G407" s="89">
        <v>4.9749999999999996</v>
      </c>
      <c r="H407" s="89">
        <v>4.9289999999999994</v>
      </c>
      <c r="I407" s="89">
        <v>4.899</v>
      </c>
      <c r="J407" s="89">
        <v>4.9189999999999996</v>
      </c>
      <c r="K407" s="89">
        <v>4.9420000000000002</v>
      </c>
      <c r="L407" s="89">
        <v>4.899</v>
      </c>
      <c r="M407" s="115">
        <f t="shared" si="115"/>
        <v>4.899</v>
      </c>
      <c r="N407" s="115">
        <f t="shared" ref="N407:V407" si="129">M407</f>
        <v>4.899</v>
      </c>
      <c r="O407" s="115">
        <f t="shared" si="129"/>
        <v>4.899</v>
      </c>
      <c r="P407" s="115">
        <f t="shared" si="129"/>
        <v>4.899</v>
      </c>
      <c r="Q407" s="115">
        <f t="shared" si="129"/>
        <v>4.899</v>
      </c>
      <c r="R407" s="115">
        <f t="shared" si="129"/>
        <v>4.899</v>
      </c>
      <c r="S407" s="115">
        <f t="shared" si="129"/>
        <v>4.899</v>
      </c>
      <c r="T407" s="115">
        <f t="shared" si="129"/>
        <v>4.899</v>
      </c>
      <c r="U407" s="115">
        <f t="shared" si="129"/>
        <v>4.899</v>
      </c>
      <c r="V407" s="115">
        <f t="shared" si="129"/>
        <v>4.899</v>
      </c>
      <c r="W407" s="115">
        <f t="shared" ref="N407:W422" si="130">V407</f>
        <v>4.899</v>
      </c>
    </row>
    <row r="408" spans="2:23" x14ac:dyDescent="0.2">
      <c r="B408" s="116" t="s">
        <v>344</v>
      </c>
      <c r="C408"/>
      <c r="D408" s="89">
        <v>4.3460000000000001</v>
      </c>
      <c r="E408" s="89">
        <v>4.3360000000000003</v>
      </c>
      <c r="F408" s="89">
        <v>4.3360000000000003</v>
      </c>
      <c r="G408" s="89">
        <v>4.3230000000000004</v>
      </c>
      <c r="H408" s="89">
        <v>4.2930000000000001</v>
      </c>
      <c r="I408" s="89">
        <v>4.2629999999999999</v>
      </c>
      <c r="J408" s="89">
        <v>4.2590000000000003</v>
      </c>
      <c r="K408" s="89">
        <v>4.266</v>
      </c>
      <c r="L408" s="89">
        <v>4.2359999999999998</v>
      </c>
      <c r="M408" s="115">
        <f t="shared" si="115"/>
        <v>4.2359999999999998</v>
      </c>
      <c r="N408" s="115">
        <f t="shared" si="130"/>
        <v>4.2359999999999998</v>
      </c>
      <c r="O408" s="115">
        <f t="shared" si="130"/>
        <v>4.2359999999999998</v>
      </c>
      <c r="P408" s="115">
        <f t="shared" si="130"/>
        <v>4.2359999999999998</v>
      </c>
      <c r="Q408" s="115">
        <f t="shared" si="130"/>
        <v>4.2359999999999998</v>
      </c>
      <c r="R408" s="115">
        <f t="shared" si="130"/>
        <v>4.2359999999999998</v>
      </c>
      <c r="S408" s="115">
        <f t="shared" si="130"/>
        <v>4.2359999999999998</v>
      </c>
      <c r="T408" s="115">
        <f t="shared" si="130"/>
        <v>4.2359999999999998</v>
      </c>
      <c r="U408" s="115">
        <f t="shared" si="130"/>
        <v>4.2359999999999998</v>
      </c>
      <c r="V408" s="115">
        <f t="shared" si="130"/>
        <v>4.2359999999999998</v>
      </c>
      <c r="W408" s="115">
        <f t="shared" si="130"/>
        <v>4.2359999999999998</v>
      </c>
    </row>
    <row r="409" spans="2:23" x14ac:dyDescent="0.2">
      <c r="B409" s="116" t="s">
        <v>345</v>
      </c>
      <c r="C409"/>
      <c r="D409" s="89">
        <v>7.42</v>
      </c>
      <c r="E409" s="89">
        <v>7.3909999999999991</v>
      </c>
      <c r="F409" s="89">
        <v>7.3879999999999999</v>
      </c>
      <c r="G409" s="89">
        <v>7.3789999999999996</v>
      </c>
      <c r="H409" s="89">
        <v>7.3259999999999987</v>
      </c>
      <c r="I409" s="89">
        <v>7.2899999999999991</v>
      </c>
      <c r="J409" s="89">
        <v>7.286999999999999</v>
      </c>
      <c r="K409" s="89">
        <v>7.3069999999999995</v>
      </c>
      <c r="L409" s="89">
        <v>7.2569999999999997</v>
      </c>
      <c r="M409" s="115">
        <f t="shared" si="115"/>
        <v>7.2569999999999997</v>
      </c>
      <c r="N409" s="115">
        <f t="shared" si="130"/>
        <v>7.2569999999999997</v>
      </c>
      <c r="O409" s="115">
        <f t="shared" si="130"/>
        <v>7.2569999999999997</v>
      </c>
      <c r="P409" s="115">
        <f t="shared" si="130"/>
        <v>7.2569999999999997</v>
      </c>
      <c r="Q409" s="115">
        <f t="shared" si="130"/>
        <v>7.2569999999999997</v>
      </c>
      <c r="R409" s="115">
        <f t="shared" si="130"/>
        <v>7.2569999999999997</v>
      </c>
      <c r="S409" s="115">
        <f t="shared" si="130"/>
        <v>7.2569999999999997</v>
      </c>
      <c r="T409" s="115">
        <f t="shared" si="130"/>
        <v>7.2569999999999997</v>
      </c>
      <c r="U409" s="115">
        <f t="shared" si="130"/>
        <v>7.2569999999999997</v>
      </c>
      <c r="V409" s="115">
        <f t="shared" si="130"/>
        <v>7.2569999999999997</v>
      </c>
      <c r="W409" s="115">
        <f t="shared" si="130"/>
        <v>7.2569999999999997</v>
      </c>
    </row>
    <row r="410" spans="2:23" x14ac:dyDescent="0.2">
      <c r="B410" s="116" t="s">
        <v>346</v>
      </c>
      <c r="C410"/>
      <c r="D410" s="89">
        <v>7.0499999999999989</v>
      </c>
      <c r="E410" s="89">
        <v>7.0509999999999984</v>
      </c>
      <c r="F410" s="89">
        <v>7.09</v>
      </c>
      <c r="G410" s="89">
        <v>7.1029999999999998</v>
      </c>
      <c r="H410" s="89">
        <v>7.0830000000000002</v>
      </c>
      <c r="I410" s="89">
        <v>7.0669999999999993</v>
      </c>
      <c r="J410" s="89">
        <v>7.1040000000000001</v>
      </c>
      <c r="K410" s="89">
        <v>7.1319999999999997</v>
      </c>
      <c r="L410" s="89">
        <v>7.1149999999999993</v>
      </c>
      <c r="M410" s="115">
        <f t="shared" si="115"/>
        <v>7.1149999999999993</v>
      </c>
      <c r="N410" s="115">
        <f t="shared" si="130"/>
        <v>7.1149999999999993</v>
      </c>
      <c r="O410" s="115">
        <f t="shared" si="130"/>
        <v>7.1149999999999993</v>
      </c>
      <c r="P410" s="115">
        <f t="shared" si="130"/>
        <v>7.1149999999999993</v>
      </c>
      <c r="Q410" s="115">
        <f t="shared" si="130"/>
        <v>7.1149999999999993</v>
      </c>
      <c r="R410" s="115">
        <f t="shared" si="130"/>
        <v>7.1149999999999993</v>
      </c>
      <c r="S410" s="115">
        <f t="shared" si="130"/>
        <v>7.1149999999999993</v>
      </c>
      <c r="T410" s="115">
        <f t="shared" si="130"/>
        <v>7.1149999999999993</v>
      </c>
      <c r="U410" s="115">
        <f t="shared" si="130"/>
        <v>7.1149999999999993</v>
      </c>
      <c r="V410" s="115">
        <f t="shared" si="130"/>
        <v>7.1149999999999993</v>
      </c>
      <c r="W410" s="115">
        <f t="shared" si="130"/>
        <v>7.1149999999999993</v>
      </c>
    </row>
    <row r="411" spans="2:23" x14ac:dyDescent="0.2">
      <c r="B411" s="116" t="s">
        <v>347</v>
      </c>
      <c r="C411"/>
      <c r="D411" s="89">
        <v>8.6210000000000004</v>
      </c>
      <c r="E411" s="89">
        <v>8.5549999999999997</v>
      </c>
      <c r="F411" s="89">
        <v>8.5370000000000008</v>
      </c>
      <c r="G411" s="89">
        <v>8.52</v>
      </c>
      <c r="H411" s="89">
        <v>8.4529999999999994</v>
      </c>
      <c r="I411" s="89">
        <v>8.4380000000000006</v>
      </c>
      <c r="J411" s="89">
        <v>8.4649999999999999</v>
      </c>
      <c r="K411" s="89">
        <v>8.5089999999999986</v>
      </c>
      <c r="L411" s="89">
        <v>8.4699999999999989</v>
      </c>
      <c r="M411" s="115">
        <f t="shared" si="115"/>
        <v>8.4699999999999989</v>
      </c>
      <c r="N411" s="115">
        <f t="shared" si="130"/>
        <v>8.4699999999999989</v>
      </c>
      <c r="O411" s="115">
        <f t="shared" si="130"/>
        <v>8.4699999999999989</v>
      </c>
      <c r="P411" s="115">
        <f t="shared" si="130"/>
        <v>8.4699999999999989</v>
      </c>
      <c r="Q411" s="115">
        <f t="shared" si="130"/>
        <v>8.4699999999999989</v>
      </c>
      <c r="R411" s="115">
        <f t="shared" si="130"/>
        <v>8.4699999999999989</v>
      </c>
      <c r="S411" s="115">
        <f t="shared" si="130"/>
        <v>8.4699999999999989</v>
      </c>
      <c r="T411" s="115">
        <f t="shared" si="130"/>
        <v>8.4699999999999989</v>
      </c>
      <c r="U411" s="115">
        <f t="shared" si="130"/>
        <v>8.4699999999999989</v>
      </c>
      <c r="V411" s="115">
        <f t="shared" si="130"/>
        <v>8.4699999999999989</v>
      </c>
      <c r="W411" s="115">
        <f t="shared" si="130"/>
        <v>8.4699999999999989</v>
      </c>
    </row>
    <row r="412" spans="2:23" x14ac:dyDescent="0.2">
      <c r="B412" s="116" t="s">
        <v>348</v>
      </c>
      <c r="C412"/>
      <c r="D412" s="89">
        <v>1.2799999999999998</v>
      </c>
      <c r="E412" s="89">
        <v>1.2999999999999998</v>
      </c>
      <c r="F412" s="89">
        <v>1.3199999999999998</v>
      </c>
      <c r="G412" s="89">
        <v>1.33</v>
      </c>
      <c r="H412" s="89">
        <v>1.337</v>
      </c>
      <c r="I412" s="89">
        <v>1.3540000000000001</v>
      </c>
      <c r="J412" s="89">
        <v>1.3809999999999998</v>
      </c>
      <c r="K412" s="89">
        <v>1.4039999999999999</v>
      </c>
      <c r="L412" s="89">
        <v>1.4</v>
      </c>
      <c r="M412" s="115">
        <f t="shared" si="115"/>
        <v>1.4</v>
      </c>
      <c r="N412" s="115">
        <f t="shared" si="130"/>
        <v>1.4</v>
      </c>
      <c r="O412" s="115">
        <f t="shared" si="130"/>
        <v>1.4</v>
      </c>
      <c r="P412" s="115">
        <f t="shared" si="130"/>
        <v>1.4</v>
      </c>
      <c r="Q412" s="115">
        <f t="shared" si="130"/>
        <v>1.4</v>
      </c>
      <c r="R412" s="115">
        <f t="shared" si="130"/>
        <v>1.4</v>
      </c>
      <c r="S412" s="115">
        <f t="shared" si="130"/>
        <v>1.4</v>
      </c>
      <c r="T412" s="115">
        <f t="shared" si="130"/>
        <v>1.4</v>
      </c>
      <c r="U412" s="115">
        <f t="shared" si="130"/>
        <v>1.4</v>
      </c>
      <c r="V412" s="115">
        <f t="shared" si="130"/>
        <v>1.4</v>
      </c>
      <c r="W412" s="115">
        <f t="shared" si="130"/>
        <v>1.4</v>
      </c>
    </row>
    <row r="413" spans="2:23" x14ac:dyDescent="0.2">
      <c r="B413" s="116" t="s">
        <v>349</v>
      </c>
      <c r="C413"/>
      <c r="D413" s="89">
        <v>3.0300000000000002</v>
      </c>
      <c r="E413" s="89">
        <v>3.0569999999999995</v>
      </c>
      <c r="F413" s="89">
        <v>3.0969999999999995</v>
      </c>
      <c r="G413" s="89">
        <v>3.11</v>
      </c>
      <c r="H413" s="89">
        <v>3.1069999999999998</v>
      </c>
      <c r="I413" s="89">
        <v>3.1209999999999996</v>
      </c>
      <c r="J413" s="89">
        <v>3.1649999999999996</v>
      </c>
      <c r="K413" s="89">
        <v>3.1979999999999995</v>
      </c>
      <c r="L413" s="89">
        <v>3.1639999999999997</v>
      </c>
      <c r="M413" s="115">
        <f t="shared" si="115"/>
        <v>3.1639999999999997</v>
      </c>
      <c r="N413" s="115">
        <f t="shared" si="130"/>
        <v>3.1639999999999997</v>
      </c>
      <c r="O413" s="115">
        <f t="shared" si="130"/>
        <v>3.1639999999999997</v>
      </c>
      <c r="P413" s="115">
        <f t="shared" si="130"/>
        <v>3.1639999999999997</v>
      </c>
      <c r="Q413" s="115">
        <f t="shared" si="130"/>
        <v>3.1639999999999997</v>
      </c>
      <c r="R413" s="115">
        <f t="shared" si="130"/>
        <v>3.1639999999999997</v>
      </c>
      <c r="S413" s="115">
        <f t="shared" si="130"/>
        <v>3.1639999999999997</v>
      </c>
      <c r="T413" s="115">
        <f t="shared" si="130"/>
        <v>3.1639999999999997</v>
      </c>
      <c r="U413" s="115">
        <f t="shared" si="130"/>
        <v>3.1639999999999997</v>
      </c>
      <c r="V413" s="115">
        <f t="shared" si="130"/>
        <v>3.1639999999999997</v>
      </c>
      <c r="W413" s="115">
        <f t="shared" si="130"/>
        <v>3.1639999999999997</v>
      </c>
    </row>
    <row r="414" spans="2:23" x14ac:dyDescent="0.2">
      <c r="B414" s="116" t="s">
        <v>350</v>
      </c>
      <c r="C414"/>
      <c r="D414" s="89">
        <v>4.7110000000000003</v>
      </c>
      <c r="E414" s="89">
        <v>4.6970000000000001</v>
      </c>
      <c r="F414" s="89">
        <v>4.7039999999999997</v>
      </c>
      <c r="G414" s="89">
        <v>4.6909999999999998</v>
      </c>
      <c r="H414" s="89">
        <v>4.6549999999999994</v>
      </c>
      <c r="I414" s="89">
        <v>4.6120000000000001</v>
      </c>
      <c r="J414" s="89">
        <v>4.6129999999999995</v>
      </c>
      <c r="K414" s="89">
        <v>4.6269999999999998</v>
      </c>
      <c r="L414" s="89">
        <v>4.585</v>
      </c>
      <c r="M414" s="115">
        <f t="shared" si="115"/>
        <v>4.585</v>
      </c>
      <c r="N414" s="115">
        <f t="shared" si="130"/>
        <v>4.585</v>
      </c>
      <c r="O414" s="115">
        <f t="shared" si="130"/>
        <v>4.585</v>
      </c>
      <c r="P414" s="115">
        <f t="shared" si="130"/>
        <v>4.585</v>
      </c>
      <c r="Q414" s="115">
        <f t="shared" si="130"/>
        <v>4.585</v>
      </c>
      <c r="R414" s="115">
        <f t="shared" si="130"/>
        <v>4.585</v>
      </c>
      <c r="S414" s="115">
        <f t="shared" si="130"/>
        <v>4.585</v>
      </c>
      <c r="T414" s="115">
        <f t="shared" si="130"/>
        <v>4.585</v>
      </c>
      <c r="U414" s="115">
        <f t="shared" si="130"/>
        <v>4.585</v>
      </c>
      <c r="V414" s="115">
        <f t="shared" si="130"/>
        <v>4.585</v>
      </c>
      <c r="W414" s="115">
        <f t="shared" si="130"/>
        <v>4.585</v>
      </c>
    </row>
    <row r="415" spans="2:23" x14ac:dyDescent="0.2">
      <c r="B415" s="116" t="s">
        <v>351</v>
      </c>
      <c r="C415"/>
      <c r="D415" s="89">
        <v>6.3369999999999997</v>
      </c>
      <c r="E415" s="89">
        <v>6.3069999999999995</v>
      </c>
      <c r="F415" s="89">
        <v>6.3059999999999992</v>
      </c>
      <c r="G415" s="89">
        <v>6.3159999999999989</v>
      </c>
      <c r="H415" s="89">
        <v>6.2789999999999999</v>
      </c>
      <c r="I415" s="89">
        <v>6.2519999999999998</v>
      </c>
      <c r="J415" s="89">
        <v>6.3029999999999999</v>
      </c>
      <c r="K415" s="89">
        <v>6.3289999999999997</v>
      </c>
      <c r="L415" s="89">
        <v>6.2850000000000001</v>
      </c>
      <c r="M415" s="115">
        <f t="shared" si="115"/>
        <v>6.2850000000000001</v>
      </c>
      <c r="N415" s="115">
        <f t="shared" si="130"/>
        <v>6.2850000000000001</v>
      </c>
      <c r="O415" s="115">
        <f t="shared" si="130"/>
        <v>6.2850000000000001</v>
      </c>
      <c r="P415" s="115">
        <f t="shared" si="130"/>
        <v>6.2850000000000001</v>
      </c>
      <c r="Q415" s="115">
        <f t="shared" si="130"/>
        <v>6.2850000000000001</v>
      </c>
      <c r="R415" s="115">
        <f t="shared" si="130"/>
        <v>6.2850000000000001</v>
      </c>
      <c r="S415" s="115">
        <f t="shared" si="130"/>
        <v>6.2850000000000001</v>
      </c>
      <c r="T415" s="115">
        <f t="shared" si="130"/>
        <v>6.2850000000000001</v>
      </c>
      <c r="U415" s="115">
        <f t="shared" si="130"/>
        <v>6.2850000000000001</v>
      </c>
      <c r="V415" s="115">
        <f t="shared" si="130"/>
        <v>6.2850000000000001</v>
      </c>
      <c r="W415" s="115">
        <f t="shared" si="130"/>
        <v>6.2850000000000001</v>
      </c>
    </row>
    <row r="416" spans="2:23" x14ac:dyDescent="0.2">
      <c r="B416" s="116" t="s">
        <v>352</v>
      </c>
      <c r="C416"/>
      <c r="D416" s="89">
        <v>7.0709999999999997</v>
      </c>
      <c r="E416" s="89">
        <v>7.0609999999999999</v>
      </c>
      <c r="F416" s="89">
        <v>7.081999999999999</v>
      </c>
      <c r="G416" s="89">
        <v>7.0719999999999992</v>
      </c>
      <c r="H416" s="89">
        <v>7.0459999999999994</v>
      </c>
      <c r="I416" s="89">
        <v>7.016</v>
      </c>
      <c r="J416" s="89">
        <v>7.016</v>
      </c>
      <c r="K416" s="89">
        <v>7.06</v>
      </c>
      <c r="L416" s="89">
        <v>7.02</v>
      </c>
      <c r="M416" s="115">
        <f t="shared" si="115"/>
        <v>7.02</v>
      </c>
      <c r="N416" s="115">
        <f t="shared" si="130"/>
        <v>7.02</v>
      </c>
      <c r="O416" s="115">
        <f t="shared" si="130"/>
        <v>7.02</v>
      </c>
      <c r="P416" s="115">
        <f t="shared" si="130"/>
        <v>7.02</v>
      </c>
      <c r="Q416" s="115">
        <f t="shared" si="130"/>
        <v>7.02</v>
      </c>
      <c r="R416" s="115">
        <f t="shared" si="130"/>
        <v>7.02</v>
      </c>
      <c r="S416" s="115">
        <f t="shared" si="130"/>
        <v>7.02</v>
      </c>
      <c r="T416" s="115">
        <f t="shared" si="130"/>
        <v>7.02</v>
      </c>
      <c r="U416" s="115">
        <f t="shared" si="130"/>
        <v>7.02</v>
      </c>
      <c r="V416" s="115">
        <f t="shared" si="130"/>
        <v>7.02</v>
      </c>
      <c r="W416" s="115">
        <f t="shared" si="130"/>
        <v>7.02</v>
      </c>
    </row>
    <row r="417" spans="2:23" x14ac:dyDescent="0.2">
      <c r="B417" s="116" t="s">
        <v>353</v>
      </c>
      <c r="C417"/>
      <c r="D417" s="89">
        <v>3.1439999999999997</v>
      </c>
      <c r="E417" s="89">
        <v>3.1669999999999994</v>
      </c>
      <c r="F417" s="89">
        <v>3.1970000000000001</v>
      </c>
      <c r="G417" s="89">
        <v>3.2169999999999996</v>
      </c>
      <c r="H417" s="89">
        <v>3.1970000000000001</v>
      </c>
      <c r="I417" s="89">
        <v>3.1869999999999998</v>
      </c>
      <c r="J417" s="89">
        <v>3.2169999999999996</v>
      </c>
      <c r="K417" s="89">
        <v>3.26</v>
      </c>
      <c r="L417" s="89">
        <v>3.24</v>
      </c>
      <c r="M417" s="115">
        <f t="shared" si="115"/>
        <v>3.24</v>
      </c>
      <c r="N417" s="115">
        <f t="shared" si="130"/>
        <v>3.24</v>
      </c>
      <c r="O417" s="115">
        <f t="shared" si="130"/>
        <v>3.24</v>
      </c>
      <c r="P417" s="115">
        <f t="shared" si="130"/>
        <v>3.24</v>
      </c>
      <c r="Q417" s="115">
        <f t="shared" si="130"/>
        <v>3.24</v>
      </c>
      <c r="R417" s="115">
        <f t="shared" si="130"/>
        <v>3.24</v>
      </c>
      <c r="S417" s="115">
        <f t="shared" si="130"/>
        <v>3.24</v>
      </c>
      <c r="T417" s="115">
        <f t="shared" si="130"/>
        <v>3.24</v>
      </c>
      <c r="U417" s="115">
        <f t="shared" si="130"/>
        <v>3.24</v>
      </c>
      <c r="V417" s="115">
        <f t="shared" si="130"/>
        <v>3.24</v>
      </c>
      <c r="W417" s="115">
        <f t="shared" si="130"/>
        <v>3.24</v>
      </c>
    </row>
    <row r="418" spans="2:23" x14ac:dyDescent="0.2">
      <c r="B418" s="116" t="s">
        <v>354</v>
      </c>
      <c r="C418"/>
      <c r="D418" s="89">
        <v>2.3419999999999996</v>
      </c>
      <c r="E418" s="89">
        <v>2.3919999999999999</v>
      </c>
      <c r="F418" s="89">
        <v>2.472</v>
      </c>
      <c r="G418" s="89">
        <v>2.5230000000000001</v>
      </c>
      <c r="H418" s="89">
        <v>2.536</v>
      </c>
      <c r="I418" s="89">
        <v>2.573</v>
      </c>
      <c r="J418" s="89">
        <v>2.6669999999999998</v>
      </c>
      <c r="K418" s="89">
        <v>2.7489999999999997</v>
      </c>
      <c r="L418" s="89">
        <v>2.7199999999999998</v>
      </c>
      <c r="M418" s="115">
        <f t="shared" si="115"/>
        <v>2.7199999999999998</v>
      </c>
      <c r="N418" s="115">
        <f t="shared" si="130"/>
        <v>2.7199999999999998</v>
      </c>
      <c r="O418" s="115">
        <f t="shared" si="130"/>
        <v>2.7199999999999998</v>
      </c>
      <c r="P418" s="115">
        <f t="shared" si="130"/>
        <v>2.7199999999999998</v>
      </c>
      <c r="Q418" s="115">
        <f t="shared" si="130"/>
        <v>2.7199999999999998</v>
      </c>
      <c r="R418" s="115">
        <f t="shared" si="130"/>
        <v>2.7199999999999998</v>
      </c>
      <c r="S418" s="115">
        <f t="shared" si="130"/>
        <v>2.7199999999999998</v>
      </c>
      <c r="T418" s="115">
        <f t="shared" si="130"/>
        <v>2.7199999999999998</v>
      </c>
      <c r="U418" s="115">
        <f t="shared" si="130"/>
        <v>2.7199999999999998</v>
      </c>
      <c r="V418" s="115">
        <f t="shared" si="130"/>
        <v>2.7199999999999998</v>
      </c>
      <c r="W418" s="115">
        <f t="shared" si="130"/>
        <v>2.7199999999999998</v>
      </c>
    </row>
    <row r="419" spans="2:23" x14ac:dyDescent="0.2">
      <c r="B419" s="116" t="s">
        <v>612</v>
      </c>
      <c r="C419"/>
      <c r="D419" s="89">
        <v>2.3079999999999998</v>
      </c>
      <c r="E419" s="89">
        <v>2.3809999999999998</v>
      </c>
      <c r="F419" s="89">
        <v>2.464</v>
      </c>
      <c r="G419" s="89">
        <v>2.544</v>
      </c>
      <c r="H419" s="89">
        <v>2.6069999999999998</v>
      </c>
      <c r="I419" s="89">
        <v>2.6769999999999996</v>
      </c>
      <c r="J419" s="89">
        <v>2.7530000000000001</v>
      </c>
      <c r="K419" s="89">
        <v>2.8359999999999999</v>
      </c>
      <c r="L419" s="89">
        <v>2.9059999999999997</v>
      </c>
      <c r="M419" s="115">
        <f t="shared" si="115"/>
        <v>2.9059999999999997</v>
      </c>
      <c r="N419" s="115">
        <f t="shared" si="130"/>
        <v>2.9059999999999997</v>
      </c>
      <c r="O419" s="115">
        <f t="shared" si="130"/>
        <v>2.9059999999999997</v>
      </c>
      <c r="P419" s="115">
        <f t="shared" si="130"/>
        <v>2.9059999999999997</v>
      </c>
      <c r="Q419" s="115">
        <f t="shared" si="130"/>
        <v>2.9059999999999997</v>
      </c>
      <c r="R419" s="115">
        <f t="shared" si="130"/>
        <v>2.9059999999999997</v>
      </c>
      <c r="S419" s="115">
        <f t="shared" si="130"/>
        <v>2.9059999999999997</v>
      </c>
      <c r="T419" s="115">
        <f t="shared" si="130"/>
        <v>2.9059999999999997</v>
      </c>
      <c r="U419" s="115">
        <f t="shared" si="130"/>
        <v>2.9059999999999997</v>
      </c>
      <c r="V419" s="115">
        <f t="shared" si="130"/>
        <v>2.9059999999999997</v>
      </c>
      <c r="W419" s="115">
        <f t="shared" si="130"/>
        <v>2.9059999999999997</v>
      </c>
    </row>
    <row r="420" spans="2:23" x14ac:dyDescent="0.2">
      <c r="B420" s="116" t="s">
        <v>613</v>
      </c>
      <c r="C420"/>
      <c r="D420" s="89">
        <v>4.3879999999999999</v>
      </c>
      <c r="E420" s="89">
        <v>4.5369999999999999</v>
      </c>
      <c r="F420" s="89">
        <v>4.5629999999999997</v>
      </c>
      <c r="G420" s="89">
        <v>4.6059999999999999</v>
      </c>
      <c r="H420" s="89">
        <v>4.7089999999999996</v>
      </c>
      <c r="I420" s="89">
        <v>4.8119999999999994</v>
      </c>
      <c r="J420" s="89">
        <v>4.9249999999999998</v>
      </c>
      <c r="K420" s="89">
        <v>5.0409999999999995</v>
      </c>
      <c r="L420" s="89">
        <v>5.1440000000000001</v>
      </c>
      <c r="M420" s="115">
        <f t="shared" si="115"/>
        <v>5.1440000000000001</v>
      </c>
      <c r="N420" s="115">
        <f t="shared" si="130"/>
        <v>5.1440000000000001</v>
      </c>
      <c r="O420" s="115">
        <f t="shared" si="130"/>
        <v>5.1440000000000001</v>
      </c>
      <c r="P420" s="115">
        <f t="shared" si="130"/>
        <v>5.1440000000000001</v>
      </c>
      <c r="Q420" s="115">
        <f t="shared" si="130"/>
        <v>5.1440000000000001</v>
      </c>
      <c r="R420" s="115">
        <f t="shared" si="130"/>
        <v>5.1440000000000001</v>
      </c>
      <c r="S420" s="115">
        <f t="shared" si="130"/>
        <v>5.1440000000000001</v>
      </c>
      <c r="T420" s="115">
        <f t="shared" si="130"/>
        <v>5.1440000000000001</v>
      </c>
      <c r="U420" s="115">
        <f t="shared" si="130"/>
        <v>5.1440000000000001</v>
      </c>
      <c r="V420" s="115">
        <f t="shared" si="130"/>
        <v>5.1440000000000001</v>
      </c>
      <c r="W420" s="115">
        <f t="shared" si="130"/>
        <v>5.1440000000000001</v>
      </c>
    </row>
    <row r="421" spans="2:23" x14ac:dyDescent="0.2">
      <c r="B421" s="116" t="s">
        <v>614</v>
      </c>
      <c r="C421"/>
      <c r="D421" s="89">
        <v>2.286</v>
      </c>
      <c r="E421" s="89">
        <v>2.359</v>
      </c>
      <c r="F421" s="89">
        <v>2.4390000000000001</v>
      </c>
      <c r="G421" s="89">
        <v>2.5090000000000003</v>
      </c>
      <c r="H421" s="89">
        <v>2.5519999999999996</v>
      </c>
      <c r="I421" s="89">
        <v>2.6119999999999997</v>
      </c>
      <c r="J421" s="89">
        <v>2.6849999999999996</v>
      </c>
      <c r="K421" s="89">
        <v>2.7779999999999996</v>
      </c>
      <c r="L421" s="89">
        <v>2.8249999999999997</v>
      </c>
      <c r="M421" s="115">
        <f t="shared" si="115"/>
        <v>2.8249999999999997</v>
      </c>
      <c r="N421" s="115">
        <f t="shared" si="130"/>
        <v>2.8249999999999997</v>
      </c>
      <c r="O421" s="115">
        <f t="shared" si="130"/>
        <v>2.8249999999999997</v>
      </c>
      <c r="P421" s="115">
        <f t="shared" si="130"/>
        <v>2.8249999999999997</v>
      </c>
      <c r="Q421" s="115">
        <f t="shared" si="130"/>
        <v>2.8249999999999997</v>
      </c>
      <c r="R421" s="115">
        <f t="shared" si="130"/>
        <v>2.8249999999999997</v>
      </c>
      <c r="S421" s="115">
        <f t="shared" si="130"/>
        <v>2.8249999999999997</v>
      </c>
      <c r="T421" s="115">
        <f t="shared" si="130"/>
        <v>2.8249999999999997</v>
      </c>
      <c r="U421" s="115">
        <f t="shared" si="130"/>
        <v>2.8249999999999997</v>
      </c>
      <c r="V421" s="115">
        <f t="shared" si="130"/>
        <v>2.8249999999999997</v>
      </c>
      <c r="W421" s="115">
        <f t="shared" si="130"/>
        <v>2.8249999999999997</v>
      </c>
    </row>
    <row r="422" spans="2:23" x14ac:dyDescent="0.2">
      <c r="B422" s="116" t="s">
        <v>615</v>
      </c>
      <c r="C422"/>
      <c r="D422" s="89">
        <v>13.132</v>
      </c>
      <c r="E422" s="89">
        <v>13.626999999999999</v>
      </c>
      <c r="F422" s="89">
        <v>13.954000000000001</v>
      </c>
      <c r="G422" s="89">
        <v>14.368999999999998</v>
      </c>
      <c r="H422" s="89">
        <v>14.747</v>
      </c>
      <c r="I422" s="89">
        <v>15.134999999999998</v>
      </c>
      <c r="J422" s="89">
        <v>15.582999999999998</v>
      </c>
      <c r="K422" s="89">
        <v>16.044</v>
      </c>
      <c r="L422" s="89">
        <v>16.451999999999998</v>
      </c>
      <c r="M422" s="115">
        <f t="shared" si="115"/>
        <v>16.451999999999998</v>
      </c>
      <c r="N422" s="115">
        <f t="shared" si="130"/>
        <v>16.451999999999998</v>
      </c>
      <c r="O422" s="115">
        <f t="shared" si="130"/>
        <v>16.451999999999998</v>
      </c>
      <c r="P422" s="115">
        <f t="shared" si="130"/>
        <v>16.451999999999998</v>
      </c>
      <c r="Q422" s="115">
        <f t="shared" si="130"/>
        <v>16.451999999999998</v>
      </c>
      <c r="R422" s="115">
        <f t="shared" si="130"/>
        <v>16.451999999999998</v>
      </c>
      <c r="S422" s="115">
        <f t="shared" si="130"/>
        <v>16.451999999999998</v>
      </c>
      <c r="T422" s="115">
        <f t="shared" si="130"/>
        <v>16.451999999999998</v>
      </c>
      <c r="U422" s="115">
        <f t="shared" si="130"/>
        <v>16.451999999999998</v>
      </c>
      <c r="V422" s="115">
        <f t="shared" si="130"/>
        <v>16.451999999999998</v>
      </c>
      <c r="W422" s="115">
        <f t="shared" si="130"/>
        <v>16.451999999999998</v>
      </c>
    </row>
    <row r="423" spans="2:23" x14ac:dyDescent="0.2">
      <c r="B423" s="116" t="s">
        <v>616</v>
      </c>
      <c r="C423"/>
      <c r="D423" s="89">
        <v>5.26</v>
      </c>
      <c r="E423" s="89">
        <v>5.4559999999999995</v>
      </c>
      <c r="F423" s="89">
        <v>5.6649999999999991</v>
      </c>
      <c r="G423" s="89">
        <v>5.8639999999999999</v>
      </c>
      <c r="H423" s="89">
        <v>6.0329999999999995</v>
      </c>
      <c r="I423" s="89">
        <v>6.2049999999999992</v>
      </c>
      <c r="J423" s="89">
        <v>6.4139999999999997</v>
      </c>
      <c r="K423" s="89">
        <v>6.6269999999999989</v>
      </c>
      <c r="L423" s="89">
        <v>6.83</v>
      </c>
      <c r="M423" s="115">
        <f t="shared" si="115"/>
        <v>6.83</v>
      </c>
      <c r="N423" s="115">
        <f t="shared" ref="N423:W438" si="131">M423</f>
        <v>6.83</v>
      </c>
      <c r="O423" s="115">
        <f t="shared" si="131"/>
        <v>6.83</v>
      </c>
      <c r="P423" s="115">
        <f t="shared" si="131"/>
        <v>6.83</v>
      </c>
      <c r="Q423" s="115">
        <f t="shared" si="131"/>
        <v>6.83</v>
      </c>
      <c r="R423" s="115">
        <f t="shared" si="131"/>
        <v>6.83</v>
      </c>
      <c r="S423" s="115">
        <f t="shared" si="131"/>
        <v>6.83</v>
      </c>
      <c r="T423" s="115">
        <f t="shared" si="131"/>
        <v>6.83</v>
      </c>
      <c r="U423" s="115">
        <f t="shared" si="131"/>
        <v>6.83</v>
      </c>
      <c r="V423" s="115">
        <f t="shared" si="131"/>
        <v>6.83</v>
      </c>
      <c r="W423" s="115">
        <f t="shared" si="131"/>
        <v>6.83</v>
      </c>
    </row>
    <row r="424" spans="2:23" x14ac:dyDescent="0.2">
      <c r="B424" s="116" t="s">
        <v>617</v>
      </c>
      <c r="C424"/>
      <c r="D424" s="89">
        <v>2.5149999999999997</v>
      </c>
      <c r="E424" s="89">
        <v>2.702</v>
      </c>
      <c r="F424" s="89">
        <v>2.7679999999999998</v>
      </c>
      <c r="G424" s="89">
        <v>2.8279999999999998</v>
      </c>
      <c r="H424" s="89">
        <v>2.8779999999999997</v>
      </c>
      <c r="I424" s="89">
        <v>2.931</v>
      </c>
      <c r="J424" s="89">
        <v>2.9939999999999998</v>
      </c>
      <c r="K424" s="89">
        <v>3.0669999999999997</v>
      </c>
      <c r="L424" s="89">
        <v>3.1169999999999995</v>
      </c>
      <c r="M424" s="115">
        <f t="shared" si="115"/>
        <v>3.1169999999999995</v>
      </c>
      <c r="N424" s="115">
        <f t="shared" si="131"/>
        <v>3.1169999999999995</v>
      </c>
      <c r="O424" s="115">
        <f t="shared" si="131"/>
        <v>3.1169999999999995</v>
      </c>
      <c r="P424" s="115">
        <f t="shared" si="131"/>
        <v>3.1169999999999995</v>
      </c>
      <c r="Q424" s="115">
        <f t="shared" si="131"/>
        <v>3.1169999999999995</v>
      </c>
      <c r="R424" s="115">
        <f t="shared" si="131"/>
        <v>3.1169999999999995</v>
      </c>
      <c r="S424" s="115">
        <f t="shared" si="131"/>
        <v>3.1169999999999995</v>
      </c>
      <c r="T424" s="115">
        <f t="shared" si="131"/>
        <v>3.1169999999999995</v>
      </c>
      <c r="U424" s="115">
        <f t="shared" si="131"/>
        <v>3.1169999999999995</v>
      </c>
      <c r="V424" s="115">
        <f t="shared" si="131"/>
        <v>3.1169999999999995</v>
      </c>
      <c r="W424" s="115">
        <f t="shared" si="131"/>
        <v>3.1169999999999995</v>
      </c>
    </row>
    <row r="425" spans="2:23" x14ac:dyDescent="0.2">
      <c r="B425" s="116" t="s">
        <v>618</v>
      </c>
      <c r="C425"/>
      <c r="D425" s="89">
        <v>5.18</v>
      </c>
      <c r="E425" s="89">
        <v>5.3719999999999999</v>
      </c>
      <c r="F425" s="89">
        <v>5.5670000000000002</v>
      </c>
      <c r="G425" s="89">
        <v>5.7489999999999997</v>
      </c>
      <c r="H425" s="89">
        <v>5.8979999999999997</v>
      </c>
      <c r="I425" s="89">
        <v>6.0469999999999997</v>
      </c>
      <c r="J425" s="89">
        <v>6.2360000000000007</v>
      </c>
      <c r="K425" s="89">
        <v>6.444</v>
      </c>
      <c r="L425" s="89">
        <v>6.5960000000000001</v>
      </c>
      <c r="M425" s="115">
        <f t="shared" si="115"/>
        <v>6.5960000000000001</v>
      </c>
      <c r="N425" s="115">
        <f t="shared" si="131"/>
        <v>6.5960000000000001</v>
      </c>
      <c r="O425" s="115">
        <f t="shared" si="131"/>
        <v>6.5960000000000001</v>
      </c>
      <c r="P425" s="115">
        <f t="shared" si="131"/>
        <v>6.5960000000000001</v>
      </c>
      <c r="Q425" s="115">
        <f t="shared" si="131"/>
        <v>6.5960000000000001</v>
      </c>
      <c r="R425" s="115">
        <f t="shared" si="131"/>
        <v>6.5960000000000001</v>
      </c>
      <c r="S425" s="115">
        <f t="shared" si="131"/>
        <v>6.5960000000000001</v>
      </c>
      <c r="T425" s="115">
        <f t="shared" si="131"/>
        <v>6.5960000000000001</v>
      </c>
      <c r="U425" s="115">
        <f t="shared" si="131"/>
        <v>6.5960000000000001</v>
      </c>
      <c r="V425" s="115">
        <f t="shared" si="131"/>
        <v>6.5960000000000001</v>
      </c>
      <c r="W425" s="115">
        <f t="shared" si="131"/>
        <v>6.5960000000000001</v>
      </c>
    </row>
    <row r="426" spans="2:23" x14ac:dyDescent="0.2">
      <c r="B426" s="116" t="s">
        <v>619</v>
      </c>
      <c r="D426" s="89">
        <v>7.4789999999999992</v>
      </c>
      <c r="E426" s="89">
        <v>7.7509999999999994</v>
      </c>
      <c r="F426" s="89">
        <v>8.0289999999999999</v>
      </c>
      <c r="G426" s="89">
        <v>8.2809999999999988</v>
      </c>
      <c r="H426" s="89">
        <v>8.516</v>
      </c>
      <c r="I426" s="89">
        <v>8.7579999999999991</v>
      </c>
      <c r="J426" s="89">
        <v>9.0269999999999992</v>
      </c>
      <c r="K426" s="89">
        <v>9.3049999999999997</v>
      </c>
      <c r="L426" s="89">
        <v>9.5570000000000004</v>
      </c>
      <c r="M426" s="115">
        <f t="shared" si="115"/>
        <v>9.5570000000000004</v>
      </c>
      <c r="N426" s="115">
        <f t="shared" si="131"/>
        <v>9.5570000000000004</v>
      </c>
      <c r="O426" s="115">
        <f t="shared" si="131"/>
        <v>9.5570000000000004</v>
      </c>
      <c r="P426" s="115">
        <f t="shared" si="131"/>
        <v>9.5570000000000004</v>
      </c>
      <c r="Q426" s="115">
        <f t="shared" si="131"/>
        <v>9.5570000000000004</v>
      </c>
      <c r="R426" s="115">
        <f t="shared" si="131"/>
        <v>9.5570000000000004</v>
      </c>
      <c r="S426" s="115">
        <f t="shared" si="131"/>
        <v>9.5570000000000004</v>
      </c>
      <c r="T426" s="115">
        <f t="shared" si="131"/>
        <v>9.5570000000000004</v>
      </c>
      <c r="U426" s="115">
        <f t="shared" si="131"/>
        <v>9.5570000000000004</v>
      </c>
      <c r="V426" s="115">
        <f t="shared" si="131"/>
        <v>9.5570000000000004</v>
      </c>
      <c r="W426" s="115">
        <f t="shared" si="131"/>
        <v>9.5570000000000004</v>
      </c>
    </row>
    <row r="427" spans="2:23" x14ac:dyDescent="0.2">
      <c r="B427" s="116" t="s">
        <v>620</v>
      </c>
      <c r="D427" s="89">
        <v>6.2569999999999997</v>
      </c>
      <c r="E427" s="89">
        <v>6.4919999999999991</v>
      </c>
      <c r="F427" s="89">
        <v>6.71</v>
      </c>
      <c r="G427" s="89">
        <v>6.927999999999999</v>
      </c>
      <c r="H427" s="89">
        <v>7.1230000000000002</v>
      </c>
      <c r="I427" s="89">
        <v>7.3209999999999997</v>
      </c>
      <c r="J427" s="89">
        <v>7.5359999999999987</v>
      </c>
      <c r="K427" s="89">
        <v>7.7609999999999992</v>
      </c>
      <c r="L427" s="89">
        <v>7.9790000000000001</v>
      </c>
      <c r="M427" s="115">
        <f t="shared" si="115"/>
        <v>7.9790000000000001</v>
      </c>
      <c r="N427" s="115">
        <f t="shared" si="131"/>
        <v>7.9790000000000001</v>
      </c>
      <c r="O427" s="115">
        <f t="shared" si="131"/>
        <v>7.9790000000000001</v>
      </c>
      <c r="P427" s="115">
        <f t="shared" si="131"/>
        <v>7.9790000000000001</v>
      </c>
      <c r="Q427" s="115">
        <f t="shared" si="131"/>
        <v>7.9790000000000001</v>
      </c>
      <c r="R427" s="115">
        <f t="shared" si="131"/>
        <v>7.9790000000000001</v>
      </c>
      <c r="S427" s="115">
        <f t="shared" si="131"/>
        <v>7.9790000000000001</v>
      </c>
      <c r="T427" s="115">
        <f t="shared" si="131"/>
        <v>7.9790000000000001</v>
      </c>
      <c r="U427" s="115">
        <f t="shared" si="131"/>
        <v>7.9790000000000001</v>
      </c>
      <c r="V427" s="115">
        <f t="shared" si="131"/>
        <v>7.9790000000000001</v>
      </c>
      <c r="W427" s="115">
        <f t="shared" si="131"/>
        <v>7.9790000000000001</v>
      </c>
    </row>
    <row r="428" spans="2:23" x14ac:dyDescent="0.2">
      <c r="B428" s="116" t="s">
        <v>621</v>
      </c>
      <c r="D428" s="89">
        <v>1.931</v>
      </c>
      <c r="E428" s="89">
        <v>1.9409999999999998</v>
      </c>
      <c r="F428" s="89">
        <v>1.9409999999999998</v>
      </c>
      <c r="G428" s="89">
        <v>1.931</v>
      </c>
      <c r="H428" s="89">
        <v>1.911</v>
      </c>
      <c r="I428" s="89">
        <v>1.9009999999999998</v>
      </c>
      <c r="J428" s="89">
        <v>1.8939999999999999</v>
      </c>
      <c r="K428" s="89">
        <v>1.8939999999999999</v>
      </c>
      <c r="L428" s="89">
        <v>1.8739999999999999</v>
      </c>
      <c r="M428" s="115">
        <f t="shared" si="115"/>
        <v>1.8739999999999999</v>
      </c>
      <c r="N428" s="115">
        <f t="shared" si="131"/>
        <v>1.8739999999999999</v>
      </c>
      <c r="O428" s="115">
        <f t="shared" si="131"/>
        <v>1.8739999999999999</v>
      </c>
      <c r="P428" s="115">
        <f t="shared" si="131"/>
        <v>1.8739999999999999</v>
      </c>
      <c r="Q428" s="115">
        <f t="shared" si="131"/>
        <v>1.8739999999999999</v>
      </c>
      <c r="R428" s="115">
        <f t="shared" si="131"/>
        <v>1.8739999999999999</v>
      </c>
      <c r="S428" s="115">
        <f t="shared" si="131"/>
        <v>1.8739999999999999</v>
      </c>
      <c r="T428" s="115">
        <f t="shared" si="131"/>
        <v>1.8739999999999999</v>
      </c>
      <c r="U428" s="115">
        <f t="shared" si="131"/>
        <v>1.8739999999999999</v>
      </c>
      <c r="V428" s="115">
        <f t="shared" si="131"/>
        <v>1.8739999999999999</v>
      </c>
      <c r="W428" s="115">
        <f t="shared" si="131"/>
        <v>1.8739999999999999</v>
      </c>
    </row>
    <row r="429" spans="2:23" x14ac:dyDescent="0.2">
      <c r="B429" s="116" t="s">
        <v>622</v>
      </c>
      <c r="D429" s="89">
        <v>3.0279999999999996</v>
      </c>
      <c r="E429" s="89">
        <v>3.1340000000000003</v>
      </c>
      <c r="F429" s="89">
        <v>3.2399999999999993</v>
      </c>
      <c r="G429" s="89">
        <v>3.3460000000000001</v>
      </c>
      <c r="H429" s="89">
        <v>3.4319999999999999</v>
      </c>
      <c r="I429" s="89">
        <v>3.5279999999999996</v>
      </c>
      <c r="J429" s="89">
        <v>3.6239999999999997</v>
      </c>
      <c r="K429" s="89">
        <v>3.73</v>
      </c>
      <c r="L429" s="89">
        <v>3.8289999999999997</v>
      </c>
      <c r="M429" s="115">
        <f t="shared" si="115"/>
        <v>3.8289999999999997</v>
      </c>
      <c r="N429" s="115">
        <f t="shared" si="131"/>
        <v>3.8289999999999997</v>
      </c>
      <c r="O429" s="115">
        <f t="shared" si="131"/>
        <v>3.8289999999999997</v>
      </c>
      <c r="P429" s="115">
        <f t="shared" si="131"/>
        <v>3.8289999999999997</v>
      </c>
      <c r="Q429" s="115">
        <f t="shared" si="131"/>
        <v>3.8289999999999997</v>
      </c>
      <c r="R429" s="115">
        <f t="shared" si="131"/>
        <v>3.8289999999999997</v>
      </c>
      <c r="S429" s="115">
        <f t="shared" si="131"/>
        <v>3.8289999999999997</v>
      </c>
      <c r="T429" s="115">
        <f t="shared" si="131"/>
        <v>3.8289999999999997</v>
      </c>
      <c r="U429" s="115">
        <f t="shared" si="131"/>
        <v>3.8289999999999997</v>
      </c>
      <c r="V429" s="115">
        <f t="shared" si="131"/>
        <v>3.8289999999999997</v>
      </c>
      <c r="W429" s="115">
        <f t="shared" si="131"/>
        <v>3.8289999999999997</v>
      </c>
    </row>
    <row r="430" spans="2:23" x14ac:dyDescent="0.2">
      <c r="B430" s="116" t="s">
        <v>623</v>
      </c>
      <c r="D430" s="89">
        <v>4.2130000000000001</v>
      </c>
      <c r="E430" s="89">
        <v>4.4649999999999999</v>
      </c>
      <c r="F430" s="89">
        <v>4.5169999999999995</v>
      </c>
      <c r="G430" s="89">
        <v>4.6630000000000003</v>
      </c>
      <c r="H430" s="89">
        <v>4.7919999999999998</v>
      </c>
      <c r="I430" s="89">
        <v>4.9209999999999994</v>
      </c>
      <c r="J430" s="89">
        <v>5.0570000000000004</v>
      </c>
      <c r="K430" s="89">
        <v>5.202</v>
      </c>
      <c r="L430" s="89">
        <v>5.3479999999999999</v>
      </c>
      <c r="M430" s="115">
        <f t="shared" si="115"/>
        <v>5.3479999999999999</v>
      </c>
      <c r="N430" s="115">
        <f t="shared" si="131"/>
        <v>5.3479999999999999</v>
      </c>
      <c r="O430" s="115">
        <f t="shared" si="131"/>
        <v>5.3479999999999999</v>
      </c>
      <c r="P430" s="115">
        <f t="shared" si="131"/>
        <v>5.3479999999999999</v>
      </c>
      <c r="Q430" s="115">
        <f t="shared" si="131"/>
        <v>5.3479999999999999</v>
      </c>
      <c r="R430" s="115">
        <f t="shared" si="131"/>
        <v>5.3479999999999999</v>
      </c>
      <c r="S430" s="115">
        <f t="shared" si="131"/>
        <v>5.3479999999999999</v>
      </c>
      <c r="T430" s="115">
        <f t="shared" si="131"/>
        <v>5.3479999999999999</v>
      </c>
      <c r="U430" s="115">
        <f t="shared" si="131"/>
        <v>5.3479999999999999</v>
      </c>
      <c r="V430" s="115">
        <f t="shared" si="131"/>
        <v>5.3479999999999999</v>
      </c>
      <c r="W430" s="115">
        <f t="shared" si="131"/>
        <v>5.3479999999999999</v>
      </c>
    </row>
    <row r="431" spans="2:23" x14ac:dyDescent="0.2">
      <c r="B431" s="116" t="s">
        <v>624</v>
      </c>
      <c r="D431" s="89">
        <v>7.8229999999999986</v>
      </c>
      <c r="E431" s="89">
        <v>7.9779999999999998</v>
      </c>
      <c r="F431" s="89">
        <v>8.08</v>
      </c>
      <c r="G431" s="89">
        <v>8.1630000000000003</v>
      </c>
      <c r="H431" s="89">
        <v>8.24</v>
      </c>
      <c r="I431" s="89">
        <v>8.3070000000000004</v>
      </c>
      <c r="J431" s="89">
        <v>8.4009999999999998</v>
      </c>
      <c r="K431" s="89">
        <v>8.4949999999999992</v>
      </c>
      <c r="L431" s="89">
        <v>8.5809999999999995</v>
      </c>
      <c r="M431" s="115">
        <f t="shared" si="115"/>
        <v>8.5809999999999995</v>
      </c>
      <c r="N431" s="115">
        <f t="shared" si="131"/>
        <v>8.5809999999999995</v>
      </c>
      <c r="O431" s="115">
        <f t="shared" si="131"/>
        <v>8.5809999999999995</v>
      </c>
      <c r="P431" s="115">
        <f t="shared" si="131"/>
        <v>8.5809999999999995</v>
      </c>
      <c r="Q431" s="115">
        <f t="shared" si="131"/>
        <v>8.5809999999999995</v>
      </c>
      <c r="R431" s="115">
        <f t="shared" si="131"/>
        <v>8.5809999999999995</v>
      </c>
      <c r="S431" s="115">
        <f t="shared" si="131"/>
        <v>8.5809999999999995</v>
      </c>
      <c r="T431" s="115">
        <f t="shared" si="131"/>
        <v>8.5809999999999995</v>
      </c>
      <c r="U431" s="115">
        <f t="shared" si="131"/>
        <v>8.5809999999999995</v>
      </c>
      <c r="V431" s="115">
        <f t="shared" si="131"/>
        <v>8.5809999999999995</v>
      </c>
      <c r="W431" s="115">
        <f t="shared" si="131"/>
        <v>8.5809999999999995</v>
      </c>
    </row>
    <row r="432" spans="2:23" x14ac:dyDescent="0.2">
      <c r="B432" s="116" t="s">
        <v>625</v>
      </c>
      <c r="D432" s="89">
        <v>2.375</v>
      </c>
      <c r="E432" s="89">
        <v>2.4580000000000002</v>
      </c>
      <c r="F432" s="89">
        <v>2.5510000000000002</v>
      </c>
      <c r="G432" s="89">
        <v>2.6339999999999995</v>
      </c>
      <c r="H432" s="89">
        <v>2.7069999999999999</v>
      </c>
      <c r="I432" s="89">
        <v>2.7769999999999997</v>
      </c>
      <c r="J432" s="89">
        <v>2.86</v>
      </c>
      <c r="K432" s="89">
        <v>2.9529999999999998</v>
      </c>
      <c r="L432" s="89">
        <v>3.0260000000000002</v>
      </c>
      <c r="M432" s="115">
        <f t="shared" si="115"/>
        <v>3.0260000000000002</v>
      </c>
      <c r="N432" s="115">
        <f t="shared" si="131"/>
        <v>3.0260000000000002</v>
      </c>
      <c r="O432" s="115">
        <f t="shared" si="131"/>
        <v>3.0260000000000002</v>
      </c>
      <c r="P432" s="115">
        <f t="shared" si="131"/>
        <v>3.0260000000000002</v>
      </c>
      <c r="Q432" s="115">
        <f t="shared" si="131"/>
        <v>3.0260000000000002</v>
      </c>
      <c r="R432" s="115">
        <f t="shared" si="131"/>
        <v>3.0260000000000002</v>
      </c>
      <c r="S432" s="115">
        <f t="shared" si="131"/>
        <v>3.0260000000000002</v>
      </c>
      <c r="T432" s="115">
        <f t="shared" si="131"/>
        <v>3.0260000000000002</v>
      </c>
      <c r="U432" s="115">
        <f t="shared" si="131"/>
        <v>3.0260000000000002</v>
      </c>
      <c r="V432" s="115">
        <f t="shared" si="131"/>
        <v>3.0260000000000002</v>
      </c>
      <c r="W432" s="115">
        <f t="shared" si="131"/>
        <v>3.0260000000000002</v>
      </c>
    </row>
    <row r="433" spans="2:23" x14ac:dyDescent="0.2">
      <c r="B433" s="116" t="s">
        <v>626</v>
      </c>
      <c r="D433" s="89">
        <v>2.2559999999999998</v>
      </c>
      <c r="E433" s="89">
        <v>2.2720000000000002</v>
      </c>
      <c r="F433" s="89">
        <v>2.2749999999999999</v>
      </c>
      <c r="G433" s="89">
        <v>2.278</v>
      </c>
      <c r="H433" s="89">
        <v>2.278</v>
      </c>
      <c r="I433" s="89">
        <v>2.2679999999999998</v>
      </c>
      <c r="J433" s="89">
        <v>2.2810000000000001</v>
      </c>
      <c r="K433" s="89">
        <v>2.351</v>
      </c>
      <c r="L433" s="89">
        <v>2.407</v>
      </c>
      <c r="M433" s="115">
        <f t="shared" si="115"/>
        <v>2.407</v>
      </c>
      <c r="N433" s="115">
        <f t="shared" si="131"/>
        <v>2.407</v>
      </c>
      <c r="O433" s="115">
        <f t="shared" si="131"/>
        <v>2.407</v>
      </c>
      <c r="P433" s="115">
        <f t="shared" si="131"/>
        <v>2.407</v>
      </c>
      <c r="Q433" s="115">
        <f t="shared" si="131"/>
        <v>2.407</v>
      </c>
      <c r="R433" s="115">
        <f t="shared" si="131"/>
        <v>2.407</v>
      </c>
      <c r="S433" s="115">
        <f t="shared" si="131"/>
        <v>2.407</v>
      </c>
      <c r="T433" s="115">
        <f t="shared" si="131"/>
        <v>2.407</v>
      </c>
      <c r="U433" s="115">
        <f t="shared" si="131"/>
        <v>2.407</v>
      </c>
      <c r="V433" s="115">
        <f t="shared" si="131"/>
        <v>2.407</v>
      </c>
      <c r="W433" s="115">
        <f t="shared" si="131"/>
        <v>2.407</v>
      </c>
    </row>
    <row r="434" spans="2:23" x14ac:dyDescent="0.2">
      <c r="B434" s="116" t="s">
        <v>627</v>
      </c>
      <c r="D434" s="89">
        <v>5.8259999999999996</v>
      </c>
      <c r="E434" s="89">
        <v>5.9879999999999995</v>
      </c>
      <c r="F434" s="89">
        <v>6.18</v>
      </c>
      <c r="G434" s="89">
        <v>6.3559999999999999</v>
      </c>
      <c r="H434" s="89">
        <v>6.4749999999999996</v>
      </c>
      <c r="I434" s="89">
        <v>6.601</v>
      </c>
      <c r="J434" s="89">
        <v>6.7829999999999995</v>
      </c>
      <c r="K434" s="89">
        <v>6.9979999999999993</v>
      </c>
      <c r="L434" s="89">
        <v>7.1339999999999995</v>
      </c>
      <c r="M434" s="115">
        <f t="shared" si="115"/>
        <v>7.1339999999999995</v>
      </c>
      <c r="N434" s="115">
        <f t="shared" si="131"/>
        <v>7.1339999999999995</v>
      </c>
      <c r="O434" s="115">
        <f t="shared" si="131"/>
        <v>7.1339999999999995</v>
      </c>
      <c r="P434" s="115">
        <f t="shared" si="131"/>
        <v>7.1339999999999995</v>
      </c>
      <c r="Q434" s="115">
        <f t="shared" si="131"/>
        <v>7.1339999999999995</v>
      </c>
      <c r="R434" s="115">
        <f t="shared" si="131"/>
        <v>7.1339999999999995</v>
      </c>
      <c r="S434" s="115">
        <f t="shared" si="131"/>
        <v>7.1339999999999995</v>
      </c>
      <c r="T434" s="115">
        <f t="shared" si="131"/>
        <v>7.1339999999999995</v>
      </c>
      <c r="U434" s="115">
        <f t="shared" si="131"/>
        <v>7.1339999999999995</v>
      </c>
      <c r="V434" s="115">
        <f t="shared" si="131"/>
        <v>7.1339999999999995</v>
      </c>
      <c r="W434" s="115">
        <f t="shared" si="131"/>
        <v>7.1339999999999995</v>
      </c>
    </row>
    <row r="435" spans="2:23" x14ac:dyDescent="0.2">
      <c r="B435" s="116" t="s">
        <v>628</v>
      </c>
      <c r="D435" s="89">
        <v>2.0269999999999997</v>
      </c>
      <c r="E435" s="89">
        <v>2.113</v>
      </c>
      <c r="F435" s="89">
        <v>2.1959999999999997</v>
      </c>
      <c r="G435" s="89">
        <v>2.2749999999999999</v>
      </c>
      <c r="H435" s="89">
        <v>2.3479999999999999</v>
      </c>
      <c r="I435" s="89">
        <v>2.4169999999999998</v>
      </c>
      <c r="J435" s="89">
        <v>2.4929999999999999</v>
      </c>
      <c r="K435" s="89">
        <v>2.5760000000000001</v>
      </c>
      <c r="L435" s="89">
        <v>2.6520000000000001</v>
      </c>
      <c r="M435" s="115">
        <f t="shared" si="115"/>
        <v>2.6520000000000001</v>
      </c>
      <c r="N435" s="115">
        <f t="shared" si="131"/>
        <v>2.6520000000000001</v>
      </c>
      <c r="O435" s="115">
        <f t="shared" si="131"/>
        <v>2.6520000000000001</v>
      </c>
      <c r="P435" s="115">
        <f t="shared" si="131"/>
        <v>2.6520000000000001</v>
      </c>
      <c r="Q435" s="115">
        <f t="shared" si="131"/>
        <v>2.6520000000000001</v>
      </c>
      <c r="R435" s="115">
        <f t="shared" si="131"/>
        <v>2.6520000000000001</v>
      </c>
      <c r="S435" s="115">
        <f t="shared" si="131"/>
        <v>2.6520000000000001</v>
      </c>
      <c r="T435" s="115">
        <f t="shared" si="131"/>
        <v>2.6520000000000001</v>
      </c>
      <c r="U435" s="115">
        <f t="shared" si="131"/>
        <v>2.6520000000000001</v>
      </c>
      <c r="V435" s="115">
        <f t="shared" si="131"/>
        <v>2.6520000000000001</v>
      </c>
      <c r="W435" s="115">
        <f t="shared" si="131"/>
        <v>2.6520000000000001</v>
      </c>
    </row>
    <row r="436" spans="2:23" x14ac:dyDescent="0.2">
      <c r="B436" s="116" t="s">
        <v>629</v>
      </c>
      <c r="D436" s="89">
        <v>5.4649999999999999</v>
      </c>
      <c r="E436" s="89">
        <v>5.6619999999999999</v>
      </c>
      <c r="F436" s="89">
        <v>5.8079999999999998</v>
      </c>
      <c r="G436" s="89">
        <v>5.944</v>
      </c>
      <c r="H436" s="89">
        <v>6.1099999999999994</v>
      </c>
      <c r="I436" s="89">
        <v>6.266</v>
      </c>
      <c r="J436" s="89">
        <v>6.4450000000000003</v>
      </c>
      <c r="K436" s="89">
        <v>6.6280000000000001</v>
      </c>
      <c r="L436" s="89">
        <v>6.7969999999999997</v>
      </c>
      <c r="M436" s="115">
        <f t="shared" si="115"/>
        <v>6.7969999999999997</v>
      </c>
      <c r="N436" s="115">
        <f t="shared" si="131"/>
        <v>6.7969999999999997</v>
      </c>
      <c r="O436" s="115">
        <f t="shared" si="131"/>
        <v>6.7969999999999997</v>
      </c>
      <c r="P436" s="115">
        <f t="shared" si="131"/>
        <v>6.7969999999999997</v>
      </c>
      <c r="Q436" s="115">
        <f t="shared" si="131"/>
        <v>6.7969999999999997</v>
      </c>
      <c r="R436" s="115">
        <f t="shared" si="131"/>
        <v>6.7969999999999997</v>
      </c>
      <c r="S436" s="115">
        <f t="shared" si="131"/>
        <v>6.7969999999999997</v>
      </c>
      <c r="T436" s="115">
        <f t="shared" si="131"/>
        <v>6.7969999999999997</v>
      </c>
      <c r="U436" s="115">
        <f t="shared" si="131"/>
        <v>6.7969999999999997</v>
      </c>
      <c r="V436" s="115">
        <f t="shared" si="131"/>
        <v>6.7969999999999997</v>
      </c>
      <c r="W436" s="115">
        <f t="shared" si="131"/>
        <v>6.7969999999999997</v>
      </c>
    </row>
    <row r="437" spans="2:23" x14ac:dyDescent="0.2">
      <c r="B437" s="116" t="s">
        <v>630</v>
      </c>
      <c r="D437" s="89">
        <v>6.3289999999999997</v>
      </c>
      <c r="E437" s="89">
        <v>6.5399999999999991</v>
      </c>
      <c r="F437" s="89">
        <v>6.7639999999999993</v>
      </c>
      <c r="G437" s="89">
        <v>6.9649999999999999</v>
      </c>
      <c r="H437" s="89">
        <v>7.1129999999999995</v>
      </c>
      <c r="I437" s="89">
        <v>7.2879999999999985</v>
      </c>
      <c r="J437" s="89">
        <v>7.5119999999999996</v>
      </c>
      <c r="K437" s="89">
        <v>7.7459999999999987</v>
      </c>
      <c r="L437" s="89">
        <v>7.9009999999999998</v>
      </c>
      <c r="M437" s="115">
        <f t="shared" si="115"/>
        <v>7.9009999999999998</v>
      </c>
      <c r="N437" s="115">
        <f t="shared" si="131"/>
        <v>7.9009999999999998</v>
      </c>
      <c r="O437" s="115">
        <f t="shared" si="131"/>
        <v>7.9009999999999998</v>
      </c>
      <c r="P437" s="115">
        <f t="shared" si="131"/>
        <v>7.9009999999999998</v>
      </c>
      <c r="Q437" s="115">
        <f t="shared" si="131"/>
        <v>7.9009999999999998</v>
      </c>
      <c r="R437" s="115">
        <f t="shared" si="131"/>
        <v>7.9009999999999998</v>
      </c>
      <c r="S437" s="115">
        <f t="shared" si="131"/>
        <v>7.9009999999999998</v>
      </c>
      <c r="T437" s="115">
        <f t="shared" si="131"/>
        <v>7.9009999999999998</v>
      </c>
      <c r="U437" s="115">
        <f t="shared" si="131"/>
        <v>7.9009999999999998</v>
      </c>
      <c r="V437" s="115">
        <f t="shared" si="131"/>
        <v>7.9009999999999998</v>
      </c>
      <c r="W437" s="115">
        <f t="shared" si="131"/>
        <v>7.9009999999999998</v>
      </c>
    </row>
    <row r="438" spans="2:23" x14ac:dyDescent="0.2">
      <c r="B438" s="116" t="s">
        <v>631</v>
      </c>
      <c r="D438" s="89">
        <v>5.2159999999999993</v>
      </c>
      <c r="E438" s="89">
        <v>5.4109999999999996</v>
      </c>
      <c r="F438" s="89">
        <v>5.6099999999999994</v>
      </c>
      <c r="G438" s="89">
        <v>5.798</v>
      </c>
      <c r="H438" s="89">
        <v>5.9669999999999996</v>
      </c>
      <c r="I438" s="89">
        <v>6.1359999999999992</v>
      </c>
      <c r="J438" s="89">
        <v>6.3209999999999997</v>
      </c>
      <c r="K438" s="89">
        <v>6.52</v>
      </c>
      <c r="L438" s="89">
        <v>6.6949999999999994</v>
      </c>
      <c r="M438" s="115">
        <f t="shared" si="115"/>
        <v>6.6949999999999994</v>
      </c>
      <c r="N438" s="115">
        <f t="shared" si="131"/>
        <v>6.6949999999999994</v>
      </c>
      <c r="O438" s="115">
        <f t="shared" si="131"/>
        <v>6.6949999999999994</v>
      </c>
      <c r="P438" s="115">
        <f t="shared" si="131"/>
        <v>6.6949999999999994</v>
      </c>
      <c r="Q438" s="115">
        <f t="shared" si="131"/>
        <v>6.6949999999999994</v>
      </c>
      <c r="R438" s="115">
        <f t="shared" si="131"/>
        <v>6.6949999999999994</v>
      </c>
      <c r="S438" s="115">
        <f t="shared" si="131"/>
        <v>6.6949999999999994</v>
      </c>
      <c r="T438" s="115">
        <f t="shared" si="131"/>
        <v>6.6949999999999994</v>
      </c>
      <c r="U438" s="115">
        <f t="shared" si="131"/>
        <v>6.6949999999999994</v>
      </c>
      <c r="V438" s="115">
        <f t="shared" si="131"/>
        <v>6.6949999999999994</v>
      </c>
      <c r="W438" s="115">
        <f t="shared" si="131"/>
        <v>6.6949999999999994</v>
      </c>
    </row>
    <row r="439" spans="2:23" x14ac:dyDescent="0.2">
      <c r="B439" s="116" t="s">
        <v>632</v>
      </c>
      <c r="D439" s="89">
        <v>2.8889999999999998</v>
      </c>
      <c r="E439" s="89">
        <v>2.9989999999999997</v>
      </c>
      <c r="F439" s="89">
        <v>3.1119999999999997</v>
      </c>
      <c r="G439" s="89">
        <v>3.2179999999999995</v>
      </c>
      <c r="H439" s="89">
        <v>3.3009999999999997</v>
      </c>
      <c r="I439" s="89">
        <v>3.3940000000000001</v>
      </c>
      <c r="J439" s="89">
        <v>3.51</v>
      </c>
      <c r="K439" s="89">
        <v>3.633</v>
      </c>
      <c r="L439" s="89">
        <v>3.7329999999999997</v>
      </c>
      <c r="M439" s="115">
        <f t="shared" si="115"/>
        <v>3.7329999999999997</v>
      </c>
      <c r="N439" s="115">
        <f t="shared" ref="N439:W454" si="132">M439</f>
        <v>3.7329999999999997</v>
      </c>
      <c r="O439" s="115">
        <f t="shared" si="132"/>
        <v>3.7329999999999997</v>
      </c>
      <c r="P439" s="115">
        <f t="shared" si="132"/>
        <v>3.7329999999999997</v>
      </c>
      <c r="Q439" s="115">
        <f t="shared" si="132"/>
        <v>3.7329999999999997</v>
      </c>
      <c r="R439" s="115">
        <f t="shared" si="132"/>
        <v>3.7329999999999997</v>
      </c>
      <c r="S439" s="115">
        <f t="shared" si="132"/>
        <v>3.7329999999999997</v>
      </c>
      <c r="T439" s="115">
        <f t="shared" si="132"/>
        <v>3.7329999999999997</v>
      </c>
      <c r="U439" s="115">
        <f t="shared" si="132"/>
        <v>3.7329999999999997</v>
      </c>
      <c r="V439" s="115">
        <f t="shared" si="132"/>
        <v>3.7329999999999997</v>
      </c>
      <c r="W439" s="115">
        <f t="shared" si="132"/>
        <v>3.7329999999999997</v>
      </c>
    </row>
    <row r="440" spans="2:23" x14ac:dyDescent="0.2">
      <c r="B440" s="116" t="s">
        <v>633</v>
      </c>
      <c r="D440" s="89">
        <v>7.1629999999999994</v>
      </c>
      <c r="E440" s="89">
        <v>7.5459999999999994</v>
      </c>
      <c r="F440" s="89">
        <v>7.7579999999999991</v>
      </c>
      <c r="G440" s="89">
        <v>7.97</v>
      </c>
      <c r="H440" s="89">
        <v>8.145999999999999</v>
      </c>
      <c r="I440" s="89">
        <v>8.3249999999999993</v>
      </c>
      <c r="J440" s="89">
        <v>8.5570000000000004</v>
      </c>
      <c r="K440" s="89">
        <v>8.7829999999999995</v>
      </c>
      <c r="L440" s="89">
        <v>8.9809999999999999</v>
      </c>
      <c r="M440" s="115">
        <f t="shared" si="115"/>
        <v>8.9809999999999999</v>
      </c>
      <c r="N440" s="115">
        <f t="shared" si="132"/>
        <v>8.9809999999999999</v>
      </c>
      <c r="O440" s="115">
        <f t="shared" si="132"/>
        <v>8.9809999999999999</v>
      </c>
      <c r="P440" s="115">
        <f t="shared" si="132"/>
        <v>8.9809999999999999</v>
      </c>
      <c r="Q440" s="115">
        <f t="shared" si="132"/>
        <v>8.9809999999999999</v>
      </c>
      <c r="R440" s="115">
        <f t="shared" si="132"/>
        <v>8.9809999999999999</v>
      </c>
      <c r="S440" s="115">
        <f t="shared" si="132"/>
        <v>8.9809999999999999</v>
      </c>
      <c r="T440" s="115">
        <f t="shared" si="132"/>
        <v>8.9809999999999999</v>
      </c>
      <c r="U440" s="115">
        <f t="shared" si="132"/>
        <v>8.9809999999999999</v>
      </c>
      <c r="V440" s="115">
        <f t="shared" si="132"/>
        <v>8.9809999999999999</v>
      </c>
      <c r="W440" s="115">
        <f t="shared" si="132"/>
        <v>8.9809999999999999</v>
      </c>
    </row>
    <row r="441" spans="2:23" x14ac:dyDescent="0.2">
      <c r="B441" s="116" t="s">
        <v>634</v>
      </c>
      <c r="D441" s="89">
        <v>7.4509999999999996</v>
      </c>
      <c r="E441" s="89">
        <v>7.6340000000000003</v>
      </c>
      <c r="F441" s="89">
        <v>7.766</v>
      </c>
      <c r="G441" s="89">
        <v>7.8780000000000001</v>
      </c>
      <c r="H441" s="89">
        <v>7.9719999999999995</v>
      </c>
      <c r="I441" s="89">
        <v>8.0570000000000004</v>
      </c>
      <c r="J441" s="89">
        <v>8.1859999999999999</v>
      </c>
      <c r="K441" s="89">
        <v>8.3279999999999994</v>
      </c>
      <c r="L441" s="89">
        <v>8.4390000000000001</v>
      </c>
      <c r="M441" s="115">
        <f t="shared" si="115"/>
        <v>8.4390000000000001</v>
      </c>
      <c r="N441" s="115">
        <f t="shared" si="132"/>
        <v>8.4390000000000001</v>
      </c>
      <c r="O441" s="115">
        <f t="shared" si="132"/>
        <v>8.4390000000000001</v>
      </c>
      <c r="P441" s="115">
        <f t="shared" si="132"/>
        <v>8.4390000000000001</v>
      </c>
      <c r="Q441" s="115">
        <f t="shared" si="132"/>
        <v>8.4390000000000001</v>
      </c>
      <c r="R441" s="115">
        <f t="shared" si="132"/>
        <v>8.4390000000000001</v>
      </c>
      <c r="S441" s="115">
        <f t="shared" si="132"/>
        <v>8.4390000000000001</v>
      </c>
      <c r="T441" s="115">
        <f t="shared" si="132"/>
        <v>8.4390000000000001</v>
      </c>
      <c r="U441" s="115">
        <f t="shared" si="132"/>
        <v>8.4390000000000001</v>
      </c>
      <c r="V441" s="115">
        <f t="shared" si="132"/>
        <v>8.4390000000000001</v>
      </c>
      <c r="W441" s="115">
        <f t="shared" si="132"/>
        <v>8.4390000000000001</v>
      </c>
    </row>
    <row r="442" spans="2:23" x14ac:dyDescent="0.2">
      <c r="B442" s="116" t="s">
        <v>635</v>
      </c>
      <c r="D442" s="89">
        <v>5.0279999999999996</v>
      </c>
      <c r="E442" s="89">
        <v>5.1369999999999996</v>
      </c>
      <c r="F442" s="89">
        <v>5.2459999999999996</v>
      </c>
      <c r="G442" s="89">
        <v>5.3449999999999989</v>
      </c>
      <c r="H442" s="89">
        <v>5.4339999999999993</v>
      </c>
      <c r="I442" s="89">
        <v>5.5229999999999997</v>
      </c>
      <c r="J442" s="89">
        <v>5.6389999999999993</v>
      </c>
      <c r="K442" s="89">
        <v>5.758</v>
      </c>
      <c r="L442" s="89">
        <v>5.8469999999999995</v>
      </c>
      <c r="M442" s="115">
        <f t="shared" si="115"/>
        <v>5.8469999999999995</v>
      </c>
      <c r="N442" s="115">
        <f t="shared" si="132"/>
        <v>5.8469999999999995</v>
      </c>
      <c r="O442" s="115">
        <f t="shared" si="132"/>
        <v>5.8469999999999995</v>
      </c>
      <c r="P442" s="115">
        <f t="shared" si="132"/>
        <v>5.8469999999999995</v>
      </c>
      <c r="Q442" s="115">
        <f t="shared" si="132"/>
        <v>5.8469999999999995</v>
      </c>
      <c r="R442" s="115">
        <f t="shared" si="132"/>
        <v>5.8469999999999995</v>
      </c>
      <c r="S442" s="115">
        <f t="shared" si="132"/>
        <v>5.8469999999999995</v>
      </c>
      <c r="T442" s="115">
        <f t="shared" si="132"/>
        <v>5.8469999999999995</v>
      </c>
      <c r="U442" s="115">
        <f t="shared" si="132"/>
        <v>5.8469999999999995</v>
      </c>
      <c r="V442" s="115">
        <f t="shared" si="132"/>
        <v>5.8469999999999995</v>
      </c>
      <c r="W442" s="115">
        <f t="shared" si="132"/>
        <v>5.8469999999999995</v>
      </c>
    </row>
    <row r="443" spans="2:23" x14ac:dyDescent="0.2">
      <c r="B443" s="116" t="s">
        <v>636</v>
      </c>
      <c r="D443" s="89">
        <v>3.5329999999999999</v>
      </c>
      <c r="E443" s="89">
        <v>3.5860000000000003</v>
      </c>
      <c r="F443" s="89">
        <v>3.6289999999999996</v>
      </c>
      <c r="G443" s="89">
        <v>3.6619999999999999</v>
      </c>
      <c r="H443" s="89">
        <v>3.6749999999999998</v>
      </c>
      <c r="I443" s="89">
        <v>3.698</v>
      </c>
      <c r="J443" s="89">
        <v>3.7409999999999997</v>
      </c>
      <c r="K443" s="89">
        <v>3.7769999999999997</v>
      </c>
      <c r="L443" s="89">
        <v>3.7970000000000002</v>
      </c>
      <c r="M443" s="115">
        <f t="shared" si="115"/>
        <v>3.7970000000000002</v>
      </c>
      <c r="N443" s="115">
        <f t="shared" si="132"/>
        <v>3.7970000000000002</v>
      </c>
      <c r="O443" s="115">
        <f t="shared" si="132"/>
        <v>3.7970000000000002</v>
      </c>
      <c r="P443" s="115">
        <f t="shared" si="132"/>
        <v>3.7970000000000002</v>
      </c>
      <c r="Q443" s="115">
        <f t="shared" si="132"/>
        <v>3.7970000000000002</v>
      </c>
      <c r="R443" s="115">
        <f t="shared" si="132"/>
        <v>3.7970000000000002</v>
      </c>
      <c r="S443" s="115">
        <f t="shared" si="132"/>
        <v>3.7970000000000002</v>
      </c>
      <c r="T443" s="115">
        <f t="shared" si="132"/>
        <v>3.7970000000000002</v>
      </c>
      <c r="U443" s="115">
        <f t="shared" si="132"/>
        <v>3.7970000000000002</v>
      </c>
      <c r="V443" s="115">
        <f t="shared" si="132"/>
        <v>3.7970000000000002</v>
      </c>
      <c r="W443" s="115">
        <f t="shared" si="132"/>
        <v>3.7970000000000002</v>
      </c>
    </row>
    <row r="444" spans="2:23" x14ac:dyDescent="0.2">
      <c r="B444" s="116" t="s">
        <v>637</v>
      </c>
      <c r="D444" s="89">
        <v>7.7609999999999992</v>
      </c>
      <c r="E444" s="89">
        <v>8.0549999999999997</v>
      </c>
      <c r="F444" s="89">
        <v>8.3559999999999999</v>
      </c>
      <c r="G444" s="89">
        <v>8.6359999999999992</v>
      </c>
      <c r="H444" s="89">
        <v>8.8969999999999985</v>
      </c>
      <c r="I444" s="89">
        <v>9.1409999999999982</v>
      </c>
      <c r="J444" s="89">
        <v>9.44</v>
      </c>
      <c r="K444" s="89">
        <v>9.7459999999999987</v>
      </c>
      <c r="L444" s="89">
        <v>10.003</v>
      </c>
      <c r="M444" s="115">
        <f t="shared" si="115"/>
        <v>10.003</v>
      </c>
      <c r="N444" s="115">
        <f t="shared" si="132"/>
        <v>10.003</v>
      </c>
      <c r="O444" s="115">
        <f t="shared" si="132"/>
        <v>10.003</v>
      </c>
      <c r="P444" s="115">
        <f t="shared" si="132"/>
        <v>10.003</v>
      </c>
      <c r="Q444" s="115">
        <f t="shared" si="132"/>
        <v>10.003</v>
      </c>
      <c r="R444" s="115">
        <f t="shared" si="132"/>
        <v>10.003</v>
      </c>
      <c r="S444" s="115">
        <f t="shared" si="132"/>
        <v>10.003</v>
      </c>
      <c r="T444" s="115">
        <f t="shared" si="132"/>
        <v>10.003</v>
      </c>
      <c r="U444" s="115">
        <f t="shared" si="132"/>
        <v>10.003</v>
      </c>
      <c r="V444" s="115">
        <f t="shared" si="132"/>
        <v>10.003</v>
      </c>
      <c r="W444" s="115">
        <f t="shared" si="132"/>
        <v>10.003</v>
      </c>
    </row>
    <row r="445" spans="2:23" x14ac:dyDescent="0.2">
      <c r="B445" s="116" t="s">
        <v>638</v>
      </c>
      <c r="D445" s="89">
        <v>5.5109999999999992</v>
      </c>
      <c r="E445" s="89">
        <v>5.7189999999999994</v>
      </c>
      <c r="F445" s="89">
        <v>5.9169999999999998</v>
      </c>
      <c r="G445" s="89">
        <v>6.1050000000000004</v>
      </c>
      <c r="H445" s="89">
        <v>6.2799999999999994</v>
      </c>
      <c r="I445" s="89">
        <v>6.4450000000000003</v>
      </c>
      <c r="J445" s="89">
        <v>6.63</v>
      </c>
      <c r="K445" s="89">
        <v>6.8179999999999996</v>
      </c>
      <c r="L445" s="89">
        <v>7.0060000000000002</v>
      </c>
      <c r="M445" s="115">
        <f t="shared" si="115"/>
        <v>7.0060000000000002</v>
      </c>
      <c r="N445" s="115">
        <f t="shared" si="132"/>
        <v>7.0060000000000002</v>
      </c>
      <c r="O445" s="115">
        <f t="shared" si="132"/>
        <v>7.0060000000000002</v>
      </c>
      <c r="P445" s="115">
        <f t="shared" si="132"/>
        <v>7.0060000000000002</v>
      </c>
      <c r="Q445" s="115">
        <f t="shared" si="132"/>
        <v>7.0060000000000002</v>
      </c>
      <c r="R445" s="115">
        <f t="shared" si="132"/>
        <v>7.0060000000000002</v>
      </c>
      <c r="S445" s="115">
        <f t="shared" si="132"/>
        <v>7.0060000000000002</v>
      </c>
      <c r="T445" s="115">
        <f t="shared" si="132"/>
        <v>7.0060000000000002</v>
      </c>
      <c r="U445" s="115">
        <f t="shared" si="132"/>
        <v>7.0060000000000002</v>
      </c>
      <c r="V445" s="115">
        <f t="shared" si="132"/>
        <v>7.0060000000000002</v>
      </c>
      <c r="W445" s="115">
        <f t="shared" si="132"/>
        <v>7.0060000000000002</v>
      </c>
    </row>
    <row r="446" spans="2:23" x14ac:dyDescent="0.2">
      <c r="B446" s="116" t="s">
        <v>639</v>
      </c>
      <c r="D446" s="89">
        <v>3.0789999999999997</v>
      </c>
      <c r="E446" s="89">
        <v>3.1919999999999997</v>
      </c>
      <c r="F446" s="89">
        <v>3.3049999999999997</v>
      </c>
      <c r="G446" s="89">
        <v>3.4079999999999999</v>
      </c>
      <c r="H446" s="89">
        <v>3.508</v>
      </c>
      <c r="I446" s="89">
        <v>3.601</v>
      </c>
      <c r="J446" s="89">
        <v>3.7109999999999999</v>
      </c>
      <c r="K446" s="89">
        <v>3.827</v>
      </c>
      <c r="L446" s="89">
        <v>3.9269999999999996</v>
      </c>
      <c r="M446" s="115">
        <f t="shared" si="115"/>
        <v>3.9269999999999996</v>
      </c>
      <c r="N446" s="115">
        <f t="shared" si="132"/>
        <v>3.9269999999999996</v>
      </c>
      <c r="O446" s="115">
        <f t="shared" si="132"/>
        <v>3.9269999999999996</v>
      </c>
      <c r="P446" s="115">
        <f t="shared" si="132"/>
        <v>3.9269999999999996</v>
      </c>
      <c r="Q446" s="115">
        <f t="shared" si="132"/>
        <v>3.9269999999999996</v>
      </c>
      <c r="R446" s="115">
        <f t="shared" si="132"/>
        <v>3.9269999999999996</v>
      </c>
      <c r="S446" s="115">
        <f t="shared" si="132"/>
        <v>3.9269999999999996</v>
      </c>
      <c r="T446" s="115">
        <f t="shared" si="132"/>
        <v>3.9269999999999996</v>
      </c>
      <c r="U446" s="115">
        <f t="shared" si="132"/>
        <v>3.9269999999999996</v>
      </c>
      <c r="V446" s="115">
        <f t="shared" si="132"/>
        <v>3.9269999999999996</v>
      </c>
      <c r="W446" s="115">
        <f t="shared" si="132"/>
        <v>3.9269999999999996</v>
      </c>
    </row>
    <row r="447" spans="2:23" x14ac:dyDescent="0.2">
      <c r="B447" s="116" t="s">
        <v>640</v>
      </c>
      <c r="D447" s="89">
        <v>6.9509999999999996</v>
      </c>
      <c r="E447" s="89">
        <v>7.1969999999999992</v>
      </c>
      <c r="F447" s="89">
        <v>7.4459999999999997</v>
      </c>
      <c r="G447" s="89">
        <v>7.6749999999999998</v>
      </c>
      <c r="H447" s="89">
        <v>7.8810000000000002</v>
      </c>
      <c r="I447" s="89">
        <v>8.0969999999999995</v>
      </c>
      <c r="J447" s="89">
        <v>8.3330000000000002</v>
      </c>
      <c r="K447" s="89">
        <v>8.5850000000000009</v>
      </c>
      <c r="L447" s="89">
        <v>8.8140000000000001</v>
      </c>
      <c r="M447" s="115">
        <f t="shared" si="115"/>
        <v>8.8140000000000001</v>
      </c>
      <c r="N447" s="115">
        <f t="shared" si="132"/>
        <v>8.8140000000000001</v>
      </c>
      <c r="O447" s="115">
        <f t="shared" si="132"/>
        <v>8.8140000000000001</v>
      </c>
      <c r="P447" s="115">
        <f t="shared" si="132"/>
        <v>8.8140000000000001</v>
      </c>
      <c r="Q447" s="115">
        <f t="shared" si="132"/>
        <v>8.8140000000000001</v>
      </c>
      <c r="R447" s="115">
        <f t="shared" si="132"/>
        <v>8.8140000000000001</v>
      </c>
      <c r="S447" s="115">
        <f t="shared" si="132"/>
        <v>8.8140000000000001</v>
      </c>
      <c r="T447" s="115">
        <f t="shared" si="132"/>
        <v>8.8140000000000001</v>
      </c>
      <c r="U447" s="115">
        <f t="shared" si="132"/>
        <v>8.8140000000000001</v>
      </c>
      <c r="V447" s="115">
        <f t="shared" si="132"/>
        <v>8.8140000000000001</v>
      </c>
      <c r="W447" s="115">
        <f t="shared" si="132"/>
        <v>8.8140000000000001</v>
      </c>
    </row>
    <row r="448" spans="2:23" x14ac:dyDescent="0.2">
      <c r="B448" s="116" t="s">
        <v>641</v>
      </c>
      <c r="D448" s="89">
        <v>3.6640000000000001</v>
      </c>
      <c r="E448" s="89">
        <v>3.6970000000000001</v>
      </c>
      <c r="F448" s="89">
        <v>3.7539999999999996</v>
      </c>
      <c r="G448" s="89">
        <v>3.7969999999999997</v>
      </c>
      <c r="H448" s="89">
        <v>3.8170000000000002</v>
      </c>
      <c r="I448" s="89">
        <v>3.8339999999999996</v>
      </c>
      <c r="J448" s="89">
        <v>3.8769999999999998</v>
      </c>
      <c r="K448" s="89">
        <v>3.9269999999999996</v>
      </c>
      <c r="L448" s="89">
        <v>3.9499999999999997</v>
      </c>
      <c r="M448" s="115">
        <f t="shared" si="115"/>
        <v>3.9499999999999997</v>
      </c>
      <c r="N448" s="115">
        <f t="shared" si="132"/>
        <v>3.9499999999999997</v>
      </c>
      <c r="O448" s="115">
        <f t="shared" si="132"/>
        <v>3.9499999999999997</v>
      </c>
      <c r="P448" s="115">
        <f t="shared" si="132"/>
        <v>3.9499999999999997</v>
      </c>
      <c r="Q448" s="115">
        <f t="shared" si="132"/>
        <v>3.9499999999999997</v>
      </c>
      <c r="R448" s="115">
        <f t="shared" si="132"/>
        <v>3.9499999999999997</v>
      </c>
      <c r="S448" s="115">
        <f t="shared" si="132"/>
        <v>3.9499999999999997</v>
      </c>
      <c r="T448" s="115">
        <f t="shared" si="132"/>
        <v>3.9499999999999997</v>
      </c>
      <c r="U448" s="115">
        <f t="shared" si="132"/>
        <v>3.9499999999999997</v>
      </c>
      <c r="V448" s="115">
        <f t="shared" si="132"/>
        <v>3.9499999999999997</v>
      </c>
      <c r="W448" s="115">
        <f t="shared" si="132"/>
        <v>3.9499999999999997</v>
      </c>
    </row>
    <row r="449" spans="2:23" x14ac:dyDescent="0.2">
      <c r="B449" s="116" t="s">
        <v>642</v>
      </c>
      <c r="D449" s="89">
        <v>4.8759999999999994</v>
      </c>
      <c r="E449" s="89">
        <v>4.952</v>
      </c>
      <c r="F449" s="89">
        <v>5.0379999999999994</v>
      </c>
      <c r="G449" s="89">
        <v>5.1169999999999991</v>
      </c>
      <c r="H449" s="89">
        <v>5.1629999999999994</v>
      </c>
      <c r="I449" s="89">
        <v>5.2159999999999993</v>
      </c>
      <c r="J449" s="89">
        <v>5.3019999999999996</v>
      </c>
      <c r="K449" s="89">
        <v>5.4009999999999998</v>
      </c>
      <c r="L449" s="89">
        <v>5.4499999999999993</v>
      </c>
      <c r="M449" s="115">
        <f t="shared" si="115"/>
        <v>5.4499999999999993</v>
      </c>
      <c r="N449" s="115">
        <f t="shared" si="132"/>
        <v>5.4499999999999993</v>
      </c>
      <c r="O449" s="115">
        <f t="shared" si="132"/>
        <v>5.4499999999999993</v>
      </c>
      <c r="P449" s="115">
        <f t="shared" si="132"/>
        <v>5.4499999999999993</v>
      </c>
      <c r="Q449" s="115">
        <f t="shared" si="132"/>
        <v>5.4499999999999993</v>
      </c>
      <c r="R449" s="115">
        <f t="shared" si="132"/>
        <v>5.4499999999999993</v>
      </c>
      <c r="S449" s="115">
        <f t="shared" si="132"/>
        <v>5.4499999999999993</v>
      </c>
      <c r="T449" s="115">
        <f t="shared" si="132"/>
        <v>5.4499999999999993</v>
      </c>
      <c r="U449" s="115">
        <f t="shared" si="132"/>
        <v>5.4499999999999993</v>
      </c>
      <c r="V449" s="115">
        <f t="shared" si="132"/>
        <v>5.4499999999999993</v>
      </c>
      <c r="W449" s="115">
        <f t="shared" si="132"/>
        <v>5.4499999999999993</v>
      </c>
    </row>
    <row r="450" spans="2:23" x14ac:dyDescent="0.2">
      <c r="B450" s="116" t="s">
        <v>643</v>
      </c>
      <c r="D450" s="89">
        <v>3.0710000000000002</v>
      </c>
      <c r="E450" s="89">
        <v>3.0670000000000002</v>
      </c>
      <c r="F450" s="89">
        <v>3.0830000000000002</v>
      </c>
      <c r="G450" s="89">
        <v>3.109</v>
      </c>
      <c r="H450" s="89">
        <v>3.1189999999999998</v>
      </c>
      <c r="I450" s="89">
        <v>3.1389999999999998</v>
      </c>
      <c r="J450" s="89">
        <v>3.1679999999999993</v>
      </c>
      <c r="K450" s="89">
        <v>3.2149999999999999</v>
      </c>
      <c r="L450" s="89">
        <v>3.2349999999999999</v>
      </c>
      <c r="M450" s="115">
        <f t="shared" si="115"/>
        <v>3.2349999999999999</v>
      </c>
      <c r="N450" s="115">
        <f t="shared" si="132"/>
        <v>3.2349999999999999</v>
      </c>
      <c r="O450" s="115">
        <f t="shared" si="132"/>
        <v>3.2349999999999999</v>
      </c>
      <c r="P450" s="115">
        <f t="shared" si="132"/>
        <v>3.2349999999999999</v>
      </c>
      <c r="Q450" s="115">
        <f t="shared" si="132"/>
        <v>3.2349999999999999</v>
      </c>
      <c r="R450" s="115">
        <f t="shared" si="132"/>
        <v>3.2349999999999999</v>
      </c>
      <c r="S450" s="115">
        <f t="shared" si="132"/>
        <v>3.2349999999999999</v>
      </c>
      <c r="T450" s="115">
        <f t="shared" si="132"/>
        <v>3.2349999999999999</v>
      </c>
      <c r="U450" s="115">
        <f t="shared" si="132"/>
        <v>3.2349999999999999</v>
      </c>
      <c r="V450" s="115">
        <f t="shared" si="132"/>
        <v>3.2349999999999999</v>
      </c>
      <c r="W450" s="115">
        <f t="shared" si="132"/>
        <v>3.2349999999999999</v>
      </c>
    </row>
    <row r="451" spans="2:23" x14ac:dyDescent="0.2">
      <c r="B451" s="116" t="s">
        <v>644</v>
      </c>
      <c r="D451" s="89">
        <v>0</v>
      </c>
      <c r="E451" s="89">
        <v>0</v>
      </c>
      <c r="F451" s="89">
        <v>0</v>
      </c>
      <c r="G451" s="89">
        <v>0</v>
      </c>
      <c r="H451" s="89">
        <v>0</v>
      </c>
      <c r="I451" s="89">
        <v>0</v>
      </c>
      <c r="J451" s="89">
        <v>0</v>
      </c>
      <c r="K451" s="89">
        <v>0</v>
      </c>
      <c r="L451" s="89">
        <v>0</v>
      </c>
      <c r="M451" s="115">
        <f t="shared" si="115"/>
        <v>0</v>
      </c>
      <c r="N451" s="115">
        <f t="shared" si="132"/>
        <v>0</v>
      </c>
      <c r="O451" s="115">
        <f t="shared" si="132"/>
        <v>0</v>
      </c>
      <c r="P451" s="115">
        <f t="shared" si="132"/>
        <v>0</v>
      </c>
      <c r="Q451" s="115">
        <f t="shared" si="132"/>
        <v>0</v>
      </c>
      <c r="R451" s="115">
        <f t="shared" si="132"/>
        <v>0</v>
      </c>
      <c r="S451" s="115">
        <f t="shared" si="132"/>
        <v>0</v>
      </c>
      <c r="T451" s="115">
        <f t="shared" si="132"/>
        <v>0</v>
      </c>
      <c r="U451" s="115">
        <f t="shared" si="132"/>
        <v>0</v>
      </c>
      <c r="V451" s="115">
        <f t="shared" si="132"/>
        <v>0</v>
      </c>
      <c r="W451" s="115">
        <f t="shared" si="132"/>
        <v>0</v>
      </c>
    </row>
    <row r="452" spans="2:23" x14ac:dyDescent="0.2">
      <c r="B452" s="116" t="s">
        <v>645</v>
      </c>
      <c r="D452" s="89">
        <v>0</v>
      </c>
      <c r="E452" s="89">
        <v>0</v>
      </c>
      <c r="F452" s="89">
        <v>0</v>
      </c>
      <c r="G452" s="89">
        <v>0</v>
      </c>
      <c r="H452" s="89">
        <v>0</v>
      </c>
      <c r="I452" s="89">
        <v>0</v>
      </c>
      <c r="J452" s="89">
        <v>0</v>
      </c>
      <c r="K452" s="89">
        <v>0</v>
      </c>
      <c r="L452" s="89">
        <v>0</v>
      </c>
      <c r="M452" s="115">
        <f t="shared" si="115"/>
        <v>0</v>
      </c>
      <c r="N452" s="115">
        <f t="shared" si="132"/>
        <v>0</v>
      </c>
      <c r="O452" s="115">
        <f t="shared" si="132"/>
        <v>0</v>
      </c>
      <c r="P452" s="115">
        <f t="shared" si="132"/>
        <v>0</v>
      </c>
      <c r="Q452" s="115">
        <f t="shared" si="132"/>
        <v>0</v>
      </c>
      <c r="R452" s="115">
        <f t="shared" si="132"/>
        <v>0</v>
      </c>
      <c r="S452" s="115">
        <f t="shared" si="132"/>
        <v>0</v>
      </c>
      <c r="T452" s="115">
        <f t="shared" si="132"/>
        <v>0</v>
      </c>
      <c r="U452" s="115">
        <f t="shared" si="132"/>
        <v>0</v>
      </c>
      <c r="V452" s="115">
        <f t="shared" si="132"/>
        <v>0</v>
      </c>
      <c r="W452" s="115">
        <f t="shared" si="132"/>
        <v>0</v>
      </c>
    </row>
    <row r="453" spans="2:23" x14ac:dyDescent="0.2">
      <c r="B453" s="116" t="s">
        <v>355</v>
      </c>
      <c r="D453" s="89">
        <v>6.2460000000000004</v>
      </c>
      <c r="E453" s="89">
        <v>6.2560000000000002</v>
      </c>
      <c r="F453" s="89">
        <v>6.2789999999999999</v>
      </c>
      <c r="G453" s="89">
        <v>6.2889999999999997</v>
      </c>
      <c r="H453" s="89">
        <v>6.2560000000000002</v>
      </c>
      <c r="I453" s="89">
        <v>6.2299999999999995</v>
      </c>
      <c r="J453" s="89">
        <v>6.25</v>
      </c>
      <c r="K453" s="89">
        <v>6.2829999999999995</v>
      </c>
      <c r="L453" s="89">
        <v>6.25</v>
      </c>
      <c r="M453" s="115">
        <f t="shared" si="115"/>
        <v>6.25</v>
      </c>
      <c r="N453" s="115">
        <f t="shared" si="132"/>
        <v>6.25</v>
      </c>
      <c r="O453" s="115">
        <f t="shared" si="132"/>
        <v>6.25</v>
      </c>
      <c r="P453" s="115">
        <f t="shared" si="132"/>
        <v>6.25</v>
      </c>
      <c r="Q453" s="115">
        <f t="shared" si="132"/>
        <v>6.25</v>
      </c>
      <c r="R453" s="115">
        <f t="shared" si="132"/>
        <v>6.25</v>
      </c>
      <c r="S453" s="115">
        <f t="shared" si="132"/>
        <v>6.25</v>
      </c>
      <c r="T453" s="115">
        <f t="shared" si="132"/>
        <v>6.25</v>
      </c>
      <c r="U453" s="115">
        <f t="shared" si="132"/>
        <v>6.25</v>
      </c>
      <c r="V453" s="115">
        <f t="shared" si="132"/>
        <v>6.25</v>
      </c>
      <c r="W453" s="115">
        <f t="shared" si="132"/>
        <v>6.25</v>
      </c>
    </row>
    <row r="454" spans="2:23" x14ac:dyDescent="0.2">
      <c r="B454" s="116" t="s">
        <v>356</v>
      </c>
      <c r="D454" s="89">
        <v>3.5510000000000002</v>
      </c>
      <c r="E454" s="89">
        <v>3.5839999999999996</v>
      </c>
      <c r="F454" s="89">
        <v>3.6440000000000001</v>
      </c>
      <c r="G454" s="89">
        <v>3.6870000000000003</v>
      </c>
      <c r="H454" s="89">
        <v>3.6799999999999997</v>
      </c>
      <c r="I454" s="89">
        <v>3.69</v>
      </c>
      <c r="J454" s="89">
        <v>3.75</v>
      </c>
      <c r="K454" s="89">
        <v>3.83</v>
      </c>
      <c r="L454" s="89">
        <v>3.8130000000000002</v>
      </c>
      <c r="M454" s="115">
        <f t="shared" si="115"/>
        <v>3.8130000000000002</v>
      </c>
      <c r="N454" s="115">
        <f t="shared" si="132"/>
        <v>3.8130000000000002</v>
      </c>
      <c r="O454" s="115">
        <f t="shared" si="132"/>
        <v>3.8130000000000002</v>
      </c>
      <c r="P454" s="115">
        <f t="shared" si="132"/>
        <v>3.8130000000000002</v>
      </c>
      <c r="Q454" s="115">
        <f t="shared" si="132"/>
        <v>3.8130000000000002</v>
      </c>
      <c r="R454" s="115">
        <f t="shared" si="132"/>
        <v>3.8130000000000002</v>
      </c>
      <c r="S454" s="115">
        <f t="shared" si="132"/>
        <v>3.8130000000000002</v>
      </c>
      <c r="T454" s="115">
        <f t="shared" si="132"/>
        <v>3.8130000000000002</v>
      </c>
      <c r="U454" s="115">
        <f t="shared" si="132"/>
        <v>3.8130000000000002</v>
      </c>
      <c r="V454" s="115">
        <f t="shared" si="132"/>
        <v>3.8130000000000002</v>
      </c>
      <c r="W454" s="115">
        <f t="shared" si="132"/>
        <v>3.8130000000000002</v>
      </c>
    </row>
    <row r="455" spans="2:23" x14ac:dyDescent="0.2">
      <c r="B455" s="116" t="s">
        <v>357</v>
      </c>
      <c r="D455" s="89">
        <v>5.5089999999999995</v>
      </c>
      <c r="E455" s="89">
        <v>5.5489999999999995</v>
      </c>
      <c r="F455" s="89">
        <v>5.625</v>
      </c>
      <c r="G455" s="89">
        <v>5.6749999999999998</v>
      </c>
      <c r="H455" s="89">
        <v>5.6579999999999995</v>
      </c>
      <c r="I455" s="89">
        <v>5.6679999999999993</v>
      </c>
      <c r="J455" s="89">
        <v>5.7479999999999993</v>
      </c>
      <c r="K455" s="89">
        <v>5.8539999999999992</v>
      </c>
      <c r="L455" s="89">
        <v>5.8309999999999995</v>
      </c>
      <c r="M455" s="115">
        <f t="shared" si="115"/>
        <v>5.8309999999999995</v>
      </c>
      <c r="N455" s="115">
        <f t="shared" ref="N455:W457" si="133">M455</f>
        <v>5.8309999999999995</v>
      </c>
      <c r="O455" s="115">
        <f t="shared" si="133"/>
        <v>5.8309999999999995</v>
      </c>
      <c r="P455" s="115">
        <f t="shared" si="133"/>
        <v>5.8309999999999995</v>
      </c>
      <c r="Q455" s="115">
        <f t="shared" si="133"/>
        <v>5.8309999999999995</v>
      </c>
      <c r="R455" s="115">
        <f t="shared" si="133"/>
        <v>5.8309999999999995</v>
      </c>
      <c r="S455" s="115">
        <f t="shared" si="133"/>
        <v>5.8309999999999995</v>
      </c>
      <c r="T455" s="115">
        <f t="shared" si="133"/>
        <v>5.8309999999999995</v>
      </c>
      <c r="U455" s="115">
        <f t="shared" si="133"/>
        <v>5.8309999999999995</v>
      </c>
      <c r="V455" s="115">
        <f t="shared" si="133"/>
        <v>5.8309999999999995</v>
      </c>
      <c r="W455" s="115">
        <f t="shared" si="133"/>
        <v>5.8309999999999995</v>
      </c>
    </row>
    <row r="456" spans="2:23" x14ac:dyDescent="0.2">
      <c r="B456" s="116" t="s">
        <v>646</v>
      </c>
      <c r="D456" s="89">
        <v>0</v>
      </c>
      <c r="E456" s="89">
        <v>0</v>
      </c>
      <c r="F456" s="89">
        <v>0</v>
      </c>
      <c r="G456" s="89">
        <v>0</v>
      </c>
      <c r="H456" s="89">
        <v>0</v>
      </c>
      <c r="I456" s="89">
        <v>0</v>
      </c>
      <c r="J456" s="89">
        <v>0</v>
      </c>
      <c r="K456" s="89">
        <v>0</v>
      </c>
      <c r="L456" s="89">
        <v>0</v>
      </c>
      <c r="M456" s="115">
        <f t="shared" si="115"/>
        <v>0</v>
      </c>
      <c r="N456" s="115">
        <f t="shared" si="133"/>
        <v>0</v>
      </c>
      <c r="O456" s="115">
        <f t="shared" si="133"/>
        <v>0</v>
      </c>
      <c r="P456" s="115">
        <f t="shared" si="133"/>
        <v>0</v>
      </c>
      <c r="Q456" s="115">
        <f t="shared" si="133"/>
        <v>0</v>
      </c>
      <c r="R456" s="115">
        <f t="shared" si="133"/>
        <v>0</v>
      </c>
      <c r="S456" s="115">
        <f t="shared" si="133"/>
        <v>0</v>
      </c>
      <c r="T456" s="115">
        <f t="shared" si="133"/>
        <v>0</v>
      </c>
      <c r="U456" s="115">
        <f t="shared" si="133"/>
        <v>0</v>
      </c>
      <c r="V456" s="115">
        <f t="shared" si="133"/>
        <v>0</v>
      </c>
      <c r="W456" s="115">
        <f t="shared" si="133"/>
        <v>0</v>
      </c>
    </row>
    <row r="457" spans="2:23" x14ac:dyDescent="0.2">
      <c r="B457" s="116" t="s">
        <v>358</v>
      </c>
      <c r="D457" s="89">
        <v>3.0390000000000001</v>
      </c>
      <c r="E457" s="89">
        <v>3.0719999999999996</v>
      </c>
      <c r="F457" s="89">
        <v>3.1349999999999998</v>
      </c>
      <c r="G457" s="89">
        <v>3.1849999999999996</v>
      </c>
      <c r="H457" s="89">
        <v>3.1879999999999997</v>
      </c>
      <c r="I457" s="89">
        <v>3.2109999999999999</v>
      </c>
      <c r="J457" s="89">
        <v>3.2709999999999999</v>
      </c>
      <c r="K457" s="89">
        <v>3.3539999999999996</v>
      </c>
      <c r="L457" s="89">
        <v>3.3609999999999998</v>
      </c>
      <c r="M457" s="115">
        <f t="shared" ref="M457:M500" si="134">L457</f>
        <v>3.3609999999999998</v>
      </c>
      <c r="N457" s="115">
        <f t="shared" si="133"/>
        <v>3.3609999999999998</v>
      </c>
      <c r="O457" s="115">
        <f t="shared" si="133"/>
        <v>3.3609999999999998</v>
      </c>
      <c r="P457" s="115">
        <f t="shared" si="133"/>
        <v>3.3609999999999998</v>
      </c>
      <c r="Q457" s="115">
        <f t="shared" si="133"/>
        <v>3.3609999999999998</v>
      </c>
      <c r="R457" s="115">
        <f t="shared" si="133"/>
        <v>3.3609999999999998</v>
      </c>
      <c r="S457" s="115">
        <f t="shared" si="133"/>
        <v>3.3609999999999998</v>
      </c>
      <c r="T457" s="115">
        <f t="shared" si="133"/>
        <v>3.3609999999999998</v>
      </c>
      <c r="U457" s="115">
        <f t="shared" si="133"/>
        <v>3.3609999999999998</v>
      </c>
      <c r="V457" s="115">
        <f t="shared" si="133"/>
        <v>3.3609999999999998</v>
      </c>
      <c r="W457" s="115">
        <f t="shared" si="133"/>
        <v>3.3609999999999998</v>
      </c>
    </row>
    <row r="458" spans="2:23" x14ac:dyDescent="0.2">
      <c r="B458" s="116" t="s">
        <v>359</v>
      </c>
      <c r="D458" s="89">
        <v>6.2249999999999996</v>
      </c>
      <c r="E458" s="89">
        <v>6.2619999999999996</v>
      </c>
      <c r="F458" s="89">
        <v>6.3409999999999993</v>
      </c>
      <c r="G458" s="89">
        <v>6.4039999999999999</v>
      </c>
      <c r="H458" s="89">
        <v>6.4209999999999994</v>
      </c>
      <c r="I458" s="89">
        <v>6.444</v>
      </c>
      <c r="J458" s="89">
        <v>6.5439999999999987</v>
      </c>
      <c r="K458" s="89">
        <v>6.6639999999999997</v>
      </c>
      <c r="L458" s="89">
        <v>6.6909999999999998</v>
      </c>
      <c r="M458" s="115">
        <f t="shared" si="134"/>
        <v>6.6909999999999998</v>
      </c>
      <c r="N458" s="115">
        <f t="shared" ref="N458:W458" si="135">M458</f>
        <v>6.6909999999999998</v>
      </c>
      <c r="O458" s="115">
        <f t="shared" si="135"/>
        <v>6.6909999999999998</v>
      </c>
      <c r="P458" s="115">
        <f t="shared" si="135"/>
        <v>6.6909999999999998</v>
      </c>
      <c r="Q458" s="115">
        <f t="shared" si="135"/>
        <v>6.6909999999999998</v>
      </c>
      <c r="R458" s="115">
        <f t="shared" si="135"/>
        <v>6.6909999999999998</v>
      </c>
      <c r="S458" s="115">
        <f t="shared" si="135"/>
        <v>6.6909999999999998</v>
      </c>
      <c r="T458" s="115">
        <f t="shared" si="135"/>
        <v>6.6909999999999998</v>
      </c>
      <c r="U458" s="115">
        <f t="shared" si="135"/>
        <v>6.6909999999999998</v>
      </c>
      <c r="V458" s="115">
        <f t="shared" si="135"/>
        <v>6.6909999999999998</v>
      </c>
      <c r="W458" s="115">
        <f t="shared" si="135"/>
        <v>6.6909999999999998</v>
      </c>
    </row>
    <row r="459" spans="2:23" x14ac:dyDescent="0.2">
      <c r="B459" s="116" t="s">
        <v>360</v>
      </c>
      <c r="D459" s="89">
        <v>7.5039999999999996</v>
      </c>
      <c r="E459" s="89">
        <v>7.5969999999999995</v>
      </c>
      <c r="F459" s="89">
        <v>7.7239999999999993</v>
      </c>
      <c r="G459" s="89">
        <v>7.7939999999999996</v>
      </c>
      <c r="H459" s="89">
        <v>7.85</v>
      </c>
      <c r="I459" s="89">
        <v>7.9239999999999995</v>
      </c>
      <c r="J459" s="89">
        <v>8.0510000000000002</v>
      </c>
      <c r="K459" s="89">
        <v>8.1920000000000002</v>
      </c>
      <c r="L459" s="89">
        <v>8.2420000000000009</v>
      </c>
      <c r="M459" s="115">
        <f t="shared" si="134"/>
        <v>8.2420000000000009</v>
      </c>
      <c r="N459" s="115">
        <f t="shared" ref="N459:W459" si="136">M459</f>
        <v>8.2420000000000009</v>
      </c>
      <c r="O459" s="115">
        <f t="shared" si="136"/>
        <v>8.2420000000000009</v>
      </c>
      <c r="P459" s="115">
        <f t="shared" si="136"/>
        <v>8.2420000000000009</v>
      </c>
      <c r="Q459" s="115">
        <f t="shared" si="136"/>
        <v>8.2420000000000009</v>
      </c>
      <c r="R459" s="115">
        <f t="shared" si="136"/>
        <v>8.2420000000000009</v>
      </c>
      <c r="S459" s="115">
        <f t="shared" si="136"/>
        <v>8.2420000000000009</v>
      </c>
      <c r="T459" s="115">
        <f t="shared" si="136"/>
        <v>8.2420000000000009</v>
      </c>
      <c r="U459" s="115">
        <f t="shared" si="136"/>
        <v>8.2420000000000009</v>
      </c>
      <c r="V459" s="115">
        <f t="shared" si="136"/>
        <v>8.2420000000000009</v>
      </c>
      <c r="W459" s="115">
        <f t="shared" si="136"/>
        <v>8.2420000000000009</v>
      </c>
    </row>
    <row r="460" spans="2:23" x14ac:dyDescent="0.2">
      <c r="B460" s="116" t="s">
        <v>361</v>
      </c>
      <c r="D460" s="89">
        <v>8.400999999999998</v>
      </c>
      <c r="E460" s="89">
        <v>8.3889999999999993</v>
      </c>
      <c r="F460" s="89">
        <v>8.4320000000000004</v>
      </c>
      <c r="G460" s="89">
        <v>8.4719999999999995</v>
      </c>
      <c r="H460" s="89">
        <v>8.4649999999999999</v>
      </c>
      <c r="I460" s="89">
        <v>8.4739999999999984</v>
      </c>
      <c r="J460" s="89">
        <v>8.5339999999999989</v>
      </c>
      <c r="K460" s="89">
        <v>8.6170000000000009</v>
      </c>
      <c r="L460" s="89">
        <v>8.6469999999999985</v>
      </c>
      <c r="M460" s="115">
        <f t="shared" si="134"/>
        <v>8.6469999999999985</v>
      </c>
      <c r="N460" s="115">
        <f t="shared" ref="N460:W460" si="137">M460</f>
        <v>8.6469999999999985</v>
      </c>
      <c r="O460" s="115">
        <f t="shared" si="137"/>
        <v>8.6469999999999985</v>
      </c>
      <c r="P460" s="115">
        <f t="shared" si="137"/>
        <v>8.6469999999999985</v>
      </c>
      <c r="Q460" s="115">
        <f t="shared" si="137"/>
        <v>8.6469999999999985</v>
      </c>
      <c r="R460" s="115">
        <f t="shared" si="137"/>
        <v>8.6469999999999985</v>
      </c>
      <c r="S460" s="115">
        <f t="shared" si="137"/>
        <v>8.6469999999999985</v>
      </c>
      <c r="T460" s="115">
        <f t="shared" si="137"/>
        <v>8.6469999999999985</v>
      </c>
      <c r="U460" s="115">
        <f t="shared" si="137"/>
        <v>8.6469999999999985</v>
      </c>
      <c r="V460" s="115">
        <f t="shared" si="137"/>
        <v>8.6469999999999985</v>
      </c>
      <c r="W460" s="115">
        <f t="shared" si="137"/>
        <v>8.6469999999999985</v>
      </c>
    </row>
    <row r="461" spans="2:23" x14ac:dyDescent="0.2">
      <c r="B461" s="116" t="s">
        <v>362</v>
      </c>
      <c r="D461" s="89">
        <v>14.286999999999999</v>
      </c>
      <c r="E461" s="89">
        <v>14.290999999999999</v>
      </c>
      <c r="F461" s="89">
        <v>14.323999999999998</v>
      </c>
      <c r="G461" s="89">
        <v>14.352999999999998</v>
      </c>
      <c r="H461" s="89">
        <v>14.355999999999998</v>
      </c>
      <c r="I461" s="89">
        <v>14.346</v>
      </c>
      <c r="J461" s="89">
        <v>14.369</v>
      </c>
      <c r="K461" s="89">
        <v>14.414999999999999</v>
      </c>
      <c r="L461" s="89">
        <v>14.454000000000001</v>
      </c>
      <c r="M461" s="115">
        <f t="shared" si="134"/>
        <v>14.454000000000001</v>
      </c>
      <c r="N461" s="115">
        <f t="shared" ref="N461:W461" si="138">M461</f>
        <v>14.454000000000001</v>
      </c>
      <c r="O461" s="115">
        <f t="shared" si="138"/>
        <v>14.454000000000001</v>
      </c>
      <c r="P461" s="115">
        <f t="shared" si="138"/>
        <v>14.454000000000001</v>
      </c>
      <c r="Q461" s="115">
        <f t="shared" si="138"/>
        <v>14.454000000000001</v>
      </c>
      <c r="R461" s="115">
        <f t="shared" si="138"/>
        <v>14.454000000000001</v>
      </c>
      <c r="S461" s="115">
        <f t="shared" si="138"/>
        <v>14.454000000000001</v>
      </c>
      <c r="T461" s="115">
        <f t="shared" si="138"/>
        <v>14.454000000000001</v>
      </c>
      <c r="U461" s="115">
        <f t="shared" si="138"/>
        <v>14.454000000000001</v>
      </c>
      <c r="V461" s="115">
        <f t="shared" si="138"/>
        <v>14.454000000000001</v>
      </c>
      <c r="W461" s="115">
        <f t="shared" si="138"/>
        <v>14.454000000000001</v>
      </c>
    </row>
    <row r="462" spans="2:23" x14ac:dyDescent="0.2">
      <c r="B462" s="116" t="s">
        <v>363</v>
      </c>
      <c r="D462" s="89">
        <v>6.8609999999999998</v>
      </c>
      <c r="E462" s="89">
        <v>6.9109999999999996</v>
      </c>
      <c r="F462" s="89">
        <v>7.01</v>
      </c>
      <c r="G462" s="89">
        <v>7.1159999999999997</v>
      </c>
      <c r="H462" s="89">
        <v>7.1329999999999991</v>
      </c>
      <c r="I462" s="89">
        <v>7.1459999999999999</v>
      </c>
      <c r="J462" s="89">
        <v>7.2350000000000003</v>
      </c>
      <c r="K462" s="89">
        <v>7.3839999999999986</v>
      </c>
      <c r="L462" s="89">
        <v>7.423</v>
      </c>
      <c r="M462" s="115">
        <f t="shared" si="134"/>
        <v>7.423</v>
      </c>
      <c r="N462" s="115">
        <f t="shared" ref="N462:W462" si="139">M462</f>
        <v>7.423</v>
      </c>
      <c r="O462" s="115">
        <f t="shared" si="139"/>
        <v>7.423</v>
      </c>
      <c r="P462" s="115">
        <f t="shared" si="139"/>
        <v>7.423</v>
      </c>
      <c r="Q462" s="115">
        <f t="shared" si="139"/>
        <v>7.423</v>
      </c>
      <c r="R462" s="115">
        <f t="shared" si="139"/>
        <v>7.423</v>
      </c>
      <c r="S462" s="115">
        <f t="shared" si="139"/>
        <v>7.423</v>
      </c>
      <c r="T462" s="115">
        <f t="shared" si="139"/>
        <v>7.423</v>
      </c>
      <c r="U462" s="115">
        <f t="shared" si="139"/>
        <v>7.423</v>
      </c>
      <c r="V462" s="115">
        <f t="shared" si="139"/>
        <v>7.423</v>
      </c>
      <c r="W462" s="115">
        <f t="shared" si="139"/>
        <v>7.423</v>
      </c>
    </row>
    <row r="463" spans="2:23" x14ac:dyDescent="0.2">
      <c r="B463" s="116" t="s">
        <v>364</v>
      </c>
      <c r="D463" s="89">
        <v>4.8929999999999998</v>
      </c>
      <c r="E463" s="89">
        <v>4.8539999999999992</v>
      </c>
      <c r="F463" s="89">
        <v>4.8469999999999995</v>
      </c>
      <c r="G463" s="89">
        <v>4.8029999999999999</v>
      </c>
      <c r="H463" s="89">
        <v>4.7569999999999997</v>
      </c>
      <c r="I463" s="89">
        <v>4.7239999999999993</v>
      </c>
      <c r="J463" s="89">
        <v>4.7140000000000004</v>
      </c>
      <c r="K463" s="89">
        <v>4.6949999999999994</v>
      </c>
      <c r="L463" s="89">
        <v>4.6719999999999997</v>
      </c>
      <c r="M463" s="115">
        <f t="shared" si="134"/>
        <v>4.6719999999999997</v>
      </c>
      <c r="N463" s="115">
        <f t="shared" ref="N463:W463" si="140">M463</f>
        <v>4.6719999999999997</v>
      </c>
      <c r="O463" s="115">
        <f t="shared" si="140"/>
        <v>4.6719999999999997</v>
      </c>
      <c r="P463" s="115">
        <f t="shared" si="140"/>
        <v>4.6719999999999997</v>
      </c>
      <c r="Q463" s="115">
        <f t="shared" si="140"/>
        <v>4.6719999999999997</v>
      </c>
      <c r="R463" s="115">
        <f t="shared" si="140"/>
        <v>4.6719999999999997</v>
      </c>
      <c r="S463" s="115">
        <f t="shared" si="140"/>
        <v>4.6719999999999997</v>
      </c>
      <c r="T463" s="115">
        <f t="shared" si="140"/>
        <v>4.6719999999999997</v>
      </c>
      <c r="U463" s="115">
        <f t="shared" si="140"/>
        <v>4.6719999999999997</v>
      </c>
      <c r="V463" s="115">
        <f t="shared" si="140"/>
        <v>4.6719999999999997</v>
      </c>
      <c r="W463" s="115">
        <f t="shared" si="140"/>
        <v>4.6719999999999997</v>
      </c>
    </row>
    <row r="464" spans="2:23" x14ac:dyDescent="0.2">
      <c r="B464" s="116" t="s">
        <v>365</v>
      </c>
      <c r="D464" s="89">
        <v>4.8979999999999997</v>
      </c>
      <c r="E464" s="89">
        <v>4.9249999999999998</v>
      </c>
      <c r="F464" s="89">
        <v>4.9979999999999993</v>
      </c>
      <c r="G464" s="89">
        <v>5.0579999999999998</v>
      </c>
      <c r="H464" s="89">
        <v>5.0519999999999996</v>
      </c>
      <c r="I464" s="89">
        <v>5.0649999999999995</v>
      </c>
      <c r="J464" s="89">
        <v>5.1550000000000002</v>
      </c>
      <c r="K464" s="89">
        <v>5.2639999999999993</v>
      </c>
      <c r="L464" s="89">
        <v>5.234</v>
      </c>
      <c r="M464" s="115">
        <f t="shared" si="134"/>
        <v>5.234</v>
      </c>
      <c r="N464" s="115">
        <f t="shared" ref="N464:W464" si="141">M464</f>
        <v>5.234</v>
      </c>
      <c r="O464" s="115">
        <f t="shared" si="141"/>
        <v>5.234</v>
      </c>
      <c r="P464" s="115">
        <f t="shared" si="141"/>
        <v>5.234</v>
      </c>
      <c r="Q464" s="115">
        <f t="shared" si="141"/>
        <v>5.234</v>
      </c>
      <c r="R464" s="115">
        <f t="shared" si="141"/>
        <v>5.234</v>
      </c>
      <c r="S464" s="115">
        <f t="shared" si="141"/>
        <v>5.234</v>
      </c>
      <c r="T464" s="115">
        <f t="shared" si="141"/>
        <v>5.234</v>
      </c>
      <c r="U464" s="115">
        <f t="shared" si="141"/>
        <v>5.234</v>
      </c>
      <c r="V464" s="115">
        <f t="shared" si="141"/>
        <v>5.234</v>
      </c>
      <c r="W464" s="115">
        <f t="shared" si="141"/>
        <v>5.234</v>
      </c>
    </row>
    <row r="465" spans="2:23" x14ac:dyDescent="0.2">
      <c r="B465" s="116" t="s">
        <v>366</v>
      </c>
      <c r="D465" s="89">
        <v>5.2069999999999999</v>
      </c>
      <c r="E465" s="89">
        <v>5.25</v>
      </c>
      <c r="F465" s="89">
        <v>5.343</v>
      </c>
      <c r="G465" s="89">
        <v>5.4059999999999997</v>
      </c>
      <c r="H465" s="89">
        <v>5.3999999999999995</v>
      </c>
      <c r="I465" s="89">
        <v>5.42</v>
      </c>
      <c r="J465" s="89">
        <v>5.5229999999999997</v>
      </c>
      <c r="K465" s="89">
        <v>5.6429999999999998</v>
      </c>
      <c r="L465" s="89">
        <v>5.6259999999999994</v>
      </c>
      <c r="M465" s="115">
        <f t="shared" si="134"/>
        <v>5.6259999999999994</v>
      </c>
      <c r="N465" s="115">
        <f t="shared" ref="N465:W465" si="142">M465</f>
        <v>5.6259999999999994</v>
      </c>
      <c r="O465" s="115">
        <f t="shared" si="142"/>
        <v>5.6259999999999994</v>
      </c>
      <c r="P465" s="115">
        <f t="shared" si="142"/>
        <v>5.6259999999999994</v>
      </c>
      <c r="Q465" s="115">
        <f t="shared" si="142"/>
        <v>5.6259999999999994</v>
      </c>
      <c r="R465" s="115">
        <f t="shared" si="142"/>
        <v>5.6259999999999994</v>
      </c>
      <c r="S465" s="115">
        <f t="shared" si="142"/>
        <v>5.6259999999999994</v>
      </c>
      <c r="T465" s="115">
        <f t="shared" si="142"/>
        <v>5.6259999999999994</v>
      </c>
      <c r="U465" s="115">
        <f t="shared" si="142"/>
        <v>5.6259999999999994</v>
      </c>
      <c r="V465" s="115">
        <f t="shared" si="142"/>
        <v>5.6259999999999994</v>
      </c>
      <c r="W465" s="115">
        <f t="shared" si="142"/>
        <v>5.6259999999999994</v>
      </c>
    </row>
    <row r="466" spans="2:23" x14ac:dyDescent="0.2">
      <c r="B466" s="116" t="s">
        <v>367</v>
      </c>
      <c r="D466" s="89">
        <v>5.1630000000000003</v>
      </c>
      <c r="E466" s="89">
        <v>5.1660000000000004</v>
      </c>
      <c r="F466" s="89">
        <v>5.1859999999999999</v>
      </c>
      <c r="G466" s="89">
        <v>5.1959999999999997</v>
      </c>
      <c r="H466" s="89">
        <v>5.1660000000000004</v>
      </c>
      <c r="I466" s="89">
        <v>5.16</v>
      </c>
      <c r="J466" s="89">
        <v>5.1839999999999993</v>
      </c>
      <c r="K466" s="89">
        <v>5.1969999999999992</v>
      </c>
      <c r="L466" s="89">
        <v>5.2039999999999997</v>
      </c>
      <c r="M466" s="115">
        <f t="shared" si="134"/>
        <v>5.2039999999999997</v>
      </c>
      <c r="N466" s="115">
        <f t="shared" ref="N466:W466" si="143">M466</f>
        <v>5.2039999999999997</v>
      </c>
      <c r="O466" s="115">
        <f t="shared" si="143"/>
        <v>5.2039999999999997</v>
      </c>
      <c r="P466" s="115">
        <f t="shared" si="143"/>
        <v>5.2039999999999997</v>
      </c>
      <c r="Q466" s="115">
        <f t="shared" si="143"/>
        <v>5.2039999999999997</v>
      </c>
      <c r="R466" s="115">
        <f t="shared" si="143"/>
        <v>5.2039999999999997</v>
      </c>
      <c r="S466" s="115">
        <f t="shared" si="143"/>
        <v>5.2039999999999997</v>
      </c>
      <c r="T466" s="115">
        <f t="shared" si="143"/>
        <v>5.2039999999999997</v>
      </c>
      <c r="U466" s="115">
        <f t="shared" si="143"/>
        <v>5.2039999999999997</v>
      </c>
      <c r="V466" s="115">
        <f t="shared" si="143"/>
        <v>5.2039999999999997</v>
      </c>
      <c r="W466" s="115">
        <f t="shared" si="143"/>
        <v>5.2039999999999997</v>
      </c>
    </row>
    <row r="467" spans="2:23" x14ac:dyDescent="0.2">
      <c r="B467" s="116" t="s">
        <v>368</v>
      </c>
      <c r="D467" s="89">
        <v>5.3909999999999991</v>
      </c>
      <c r="E467" s="89">
        <v>5.3810000000000002</v>
      </c>
      <c r="F467" s="89">
        <v>5.3849999999999998</v>
      </c>
      <c r="G467" s="89">
        <v>5.3849999999999998</v>
      </c>
      <c r="H467" s="89">
        <v>5.3620000000000001</v>
      </c>
      <c r="I467" s="89">
        <v>5.3419999999999996</v>
      </c>
      <c r="J467" s="89">
        <v>5.3620000000000001</v>
      </c>
      <c r="K467" s="89">
        <v>5.3979999999999997</v>
      </c>
      <c r="L467" s="89">
        <v>5.375</v>
      </c>
      <c r="M467" s="115">
        <f t="shared" si="134"/>
        <v>5.375</v>
      </c>
      <c r="N467" s="115">
        <f t="shared" ref="N467:W467" si="144">M467</f>
        <v>5.375</v>
      </c>
      <c r="O467" s="115">
        <f t="shared" si="144"/>
        <v>5.375</v>
      </c>
      <c r="P467" s="115">
        <f t="shared" si="144"/>
        <v>5.375</v>
      </c>
      <c r="Q467" s="115">
        <f t="shared" si="144"/>
        <v>5.375</v>
      </c>
      <c r="R467" s="115">
        <f t="shared" si="144"/>
        <v>5.375</v>
      </c>
      <c r="S467" s="115">
        <f t="shared" si="144"/>
        <v>5.375</v>
      </c>
      <c r="T467" s="115">
        <f t="shared" si="144"/>
        <v>5.375</v>
      </c>
      <c r="U467" s="115">
        <f t="shared" si="144"/>
        <v>5.375</v>
      </c>
      <c r="V467" s="115">
        <f t="shared" si="144"/>
        <v>5.375</v>
      </c>
      <c r="W467" s="115">
        <f t="shared" si="144"/>
        <v>5.375</v>
      </c>
    </row>
    <row r="468" spans="2:23" x14ac:dyDescent="0.2">
      <c r="B468" s="116" t="s">
        <v>647</v>
      </c>
      <c r="D468" s="89">
        <v>3.984</v>
      </c>
      <c r="E468" s="89">
        <v>4.0340000000000007</v>
      </c>
      <c r="F468" s="89">
        <v>4.1039999999999992</v>
      </c>
      <c r="G468" s="89">
        <v>4.1669999999999998</v>
      </c>
      <c r="H468" s="89">
        <v>4.1970000000000001</v>
      </c>
      <c r="I468" s="89">
        <v>4.2469999999999999</v>
      </c>
      <c r="J468" s="89">
        <v>4.3170000000000002</v>
      </c>
      <c r="K468" s="89">
        <v>4.41</v>
      </c>
      <c r="L468" s="89">
        <v>4.4559999999999995</v>
      </c>
      <c r="M468" s="115">
        <f t="shared" si="134"/>
        <v>4.4559999999999995</v>
      </c>
      <c r="N468" s="115">
        <f t="shared" ref="N468:W468" si="145">M468</f>
        <v>4.4559999999999995</v>
      </c>
      <c r="O468" s="115">
        <f t="shared" si="145"/>
        <v>4.4559999999999995</v>
      </c>
      <c r="P468" s="115">
        <f t="shared" si="145"/>
        <v>4.4559999999999995</v>
      </c>
      <c r="Q468" s="115">
        <f t="shared" si="145"/>
        <v>4.4559999999999995</v>
      </c>
      <c r="R468" s="115">
        <f t="shared" si="145"/>
        <v>4.4559999999999995</v>
      </c>
      <c r="S468" s="115">
        <f t="shared" si="145"/>
        <v>4.4559999999999995</v>
      </c>
      <c r="T468" s="115">
        <f t="shared" si="145"/>
        <v>4.4559999999999995</v>
      </c>
      <c r="U468" s="115">
        <f t="shared" si="145"/>
        <v>4.4559999999999995</v>
      </c>
      <c r="V468" s="115">
        <f t="shared" si="145"/>
        <v>4.4559999999999995</v>
      </c>
      <c r="W468" s="115">
        <f t="shared" si="145"/>
        <v>4.4559999999999995</v>
      </c>
    </row>
    <row r="469" spans="2:23" x14ac:dyDescent="0.2">
      <c r="B469" s="116" t="s">
        <v>648</v>
      </c>
      <c r="D469" s="89">
        <v>4.641</v>
      </c>
      <c r="E469" s="89">
        <v>4.6609999999999996</v>
      </c>
      <c r="F469" s="89">
        <v>4.71</v>
      </c>
      <c r="G469" s="89">
        <v>4.7269999999999994</v>
      </c>
      <c r="H469" s="89">
        <v>4.734</v>
      </c>
      <c r="I469" s="89">
        <v>4.7429999999999994</v>
      </c>
      <c r="J469" s="89">
        <v>4.7729999999999997</v>
      </c>
      <c r="K469" s="89">
        <v>4.8259999999999996</v>
      </c>
      <c r="L469" s="89">
        <v>4.82</v>
      </c>
      <c r="M469" s="115">
        <f t="shared" si="134"/>
        <v>4.82</v>
      </c>
      <c r="N469" s="115">
        <f t="shared" ref="N469:W469" si="146">M469</f>
        <v>4.82</v>
      </c>
      <c r="O469" s="115">
        <f t="shared" si="146"/>
        <v>4.82</v>
      </c>
      <c r="P469" s="115">
        <f t="shared" si="146"/>
        <v>4.82</v>
      </c>
      <c r="Q469" s="115">
        <f t="shared" si="146"/>
        <v>4.82</v>
      </c>
      <c r="R469" s="115">
        <f t="shared" si="146"/>
        <v>4.82</v>
      </c>
      <c r="S469" s="115">
        <f t="shared" si="146"/>
        <v>4.82</v>
      </c>
      <c r="T469" s="115">
        <f t="shared" si="146"/>
        <v>4.82</v>
      </c>
      <c r="U469" s="115">
        <f t="shared" si="146"/>
        <v>4.82</v>
      </c>
      <c r="V469" s="115">
        <f t="shared" si="146"/>
        <v>4.82</v>
      </c>
      <c r="W469" s="115">
        <f t="shared" si="146"/>
        <v>4.82</v>
      </c>
    </row>
    <row r="470" spans="2:23" x14ac:dyDescent="0.2">
      <c r="B470" s="116" t="s">
        <v>649</v>
      </c>
      <c r="D470" s="89">
        <v>2.0139999999999998</v>
      </c>
      <c r="E470" s="89">
        <v>2.0369999999999999</v>
      </c>
      <c r="F470" s="89">
        <v>2.0669999999999997</v>
      </c>
      <c r="G470" s="89">
        <v>2.097</v>
      </c>
      <c r="H470" s="89">
        <v>2.11</v>
      </c>
      <c r="I470" s="89">
        <v>2.13</v>
      </c>
      <c r="J470" s="89">
        <v>2.16</v>
      </c>
      <c r="K470" s="89">
        <v>2.1929999999999996</v>
      </c>
      <c r="L470" s="89">
        <v>2.2159999999999997</v>
      </c>
      <c r="M470" s="115">
        <f t="shared" si="134"/>
        <v>2.2159999999999997</v>
      </c>
      <c r="N470" s="115">
        <f t="shared" ref="N470:W470" si="147">M470</f>
        <v>2.2159999999999997</v>
      </c>
      <c r="O470" s="115">
        <f t="shared" si="147"/>
        <v>2.2159999999999997</v>
      </c>
      <c r="P470" s="115">
        <f t="shared" si="147"/>
        <v>2.2159999999999997</v>
      </c>
      <c r="Q470" s="115">
        <f t="shared" si="147"/>
        <v>2.2159999999999997</v>
      </c>
      <c r="R470" s="115">
        <f t="shared" si="147"/>
        <v>2.2159999999999997</v>
      </c>
      <c r="S470" s="115">
        <f t="shared" si="147"/>
        <v>2.2159999999999997</v>
      </c>
      <c r="T470" s="115">
        <f t="shared" si="147"/>
        <v>2.2159999999999997</v>
      </c>
      <c r="U470" s="115">
        <f t="shared" si="147"/>
        <v>2.2159999999999997</v>
      </c>
      <c r="V470" s="115">
        <f t="shared" si="147"/>
        <v>2.2159999999999997</v>
      </c>
      <c r="W470" s="115">
        <f t="shared" si="147"/>
        <v>2.2159999999999997</v>
      </c>
    </row>
    <row r="471" spans="2:23" x14ac:dyDescent="0.2">
      <c r="B471" s="116" t="s">
        <v>650</v>
      </c>
      <c r="D471" s="89">
        <v>4.1929999999999996</v>
      </c>
      <c r="E471" s="89">
        <v>4.2089999999999996</v>
      </c>
      <c r="F471" s="89">
        <v>4.2480000000000002</v>
      </c>
      <c r="G471" s="89">
        <v>4.2709999999999999</v>
      </c>
      <c r="H471" s="89">
        <v>4.2809999999999997</v>
      </c>
      <c r="I471" s="89">
        <v>4.3040000000000003</v>
      </c>
      <c r="J471" s="89">
        <v>4.3339999999999996</v>
      </c>
      <c r="K471" s="89">
        <v>4.3970000000000002</v>
      </c>
      <c r="L471" s="89">
        <v>4.3970000000000002</v>
      </c>
      <c r="M471" s="115">
        <f t="shared" si="134"/>
        <v>4.3970000000000002</v>
      </c>
      <c r="N471" s="115">
        <f t="shared" ref="N471:V471" si="148">M471</f>
        <v>4.3970000000000002</v>
      </c>
      <c r="O471" s="115">
        <f t="shared" si="148"/>
        <v>4.3970000000000002</v>
      </c>
      <c r="P471" s="115">
        <f t="shared" si="148"/>
        <v>4.3970000000000002</v>
      </c>
      <c r="Q471" s="115">
        <f t="shared" si="148"/>
        <v>4.3970000000000002</v>
      </c>
      <c r="R471" s="115">
        <f t="shared" si="148"/>
        <v>4.3970000000000002</v>
      </c>
      <c r="S471" s="115">
        <f t="shared" si="148"/>
        <v>4.3970000000000002</v>
      </c>
      <c r="T471" s="115">
        <f t="shared" si="148"/>
        <v>4.3970000000000002</v>
      </c>
      <c r="U471" s="115">
        <f t="shared" si="148"/>
        <v>4.3970000000000002</v>
      </c>
      <c r="V471" s="115">
        <f t="shared" si="148"/>
        <v>4.3970000000000002</v>
      </c>
      <c r="W471" s="115">
        <f t="shared" ref="N471:W486" si="149">V471</f>
        <v>4.3970000000000002</v>
      </c>
    </row>
    <row r="472" spans="2:23" x14ac:dyDescent="0.2">
      <c r="B472" s="116" t="s">
        <v>651</v>
      </c>
      <c r="D472" s="89">
        <v>2.2989999999999999</v>
      </c>
      <c r="E472" s="89">
        <v>2.246</v>
      </c>
      <c r="F472" s="89">
        <v>2.2160000000000002</v>
      </c>
      <c r="G472" s="89">
        <v>2.1890000000000001</v>
      </c>
      <c r="H472" s="89">
        <v>2.1629999999999998</v>
      </c>
      <c r="I472" s="89">
        <v>2.15</v>
      </c>
      <c r="J472" s="89">
        <v>2.1369999999999996</v>
      </c>
      <c r="K472" s="89">
        <v>2.1339999999999999</v>
      </c>
      <c r="L472" s="89">
        <v>2.121</v>
      </c>
      <c r="M472" s="115">
        <f t="shared" si="134"/>
        <v>2.121</v>
      </c>
      <c r="N472" s="115">
        <f t="shared" si="149"/>
        <v>2.121</v>
      </c>
      <c r="O472" s="115">
        <f t="shared" si="149"/>
        <v>2.121</v>
      </c>
      <c r="P472" s="115">
        <f t="shared" si="149"/>
        <v>2.121</v>
      </c>
      <c r="Q472" s="115">
        <f t="shared" si="149"/>
        <v>2.121</v>
      </c>
      <c r="R472" s="115">
        <f t="shared" si="149"/>
        <v>2.121</v>
      </c>
      <c r="S472" s="115">
        <f t="shared" si="149"/>
        <v>2.121</v>
      </c>
      <c r="T472" s="115">
        <f t="shared" si="149"/>
        <v>2.121</v>
      </c>
      <c r="U472" s="115">
        <f t="shared" si="149"/>
        <v>2.121</v>
      </c>
      <c r="V472" s="115">
        <f t="shared" si="149"/>
        <v>2.121</v>
      </c>
      <c r="W472" s="115">
        <f t="shared" si="149"/>
        <v>2.121</v>
      </c>
    </row>
    <row r="473" spans="2:23" x14ac:dyDescent="0.2">
      <c r="B473" s="116" t="s">
        <v>652</v>
      </c>
      <c r="D473" s="89">
        <v>2.8010000000000002</v>
      </c>
      <c r="E473" s="89">
        <v>2.8439999999999994</v>
      </c>
      <c r="F473" s="89">
        <v>2.9009999999999998</v>
      </c>
      <c r="G473" s="89">
        <v>2.944</v>
      </c>
      <c r="H473" s="89">
        <v>2.9740000000000002</v>
      </c>
      <c r="I473" s="89">
        <v>3.0140000000000002</v>
      </c>
      <c r="J473" s="89">
        <v>3.0639999999999996</v>
      </c>
      <c r="K473" s="89">
        <v>3.1369999999999996</v>
      </c>
      <c r="L473" s="89">
        <v>3.17</v>
      </c>
      <c r="M473" s="115">
        <f t="shared" si="134"/>
        <v>3.17</v>
      </c>
      <c r="N473" s="115">
        <f t="shared" si="149"/>
        <v>3.17</v>
      </c>
      <c r="O473" s="115">
        <f t="shared" si="149"/>
        <v>3.17</v>
      </c>
      <c r="P473" s="115">
        <f t="shared" si="149"/>
        <v>3.17</v>
      </c>
      <c r="Q473" s="115">
        <f t="shared" si="149"/>
        <v>3.17</v>
      </c>
      <c r="R473" s="115">
        <f t="shared" si="149"/>
        <v>3.17</v>
      </c>
      <c r="S473" s="115">
        <f t="shared" si="149"/>
        <v>3.17</v>
      </c>
      <c r="T473" s="115">
        <f t="shared" si="149"/>
        <v>3.17</v>
      </c>
      <c r="U473" s="115">
        <f t="shared" si="149"/>
        <v>3.17</v>
      </c>
      <c r="V473" s="115">
        <f t="shared" si="149"/>
        <v>3.17</v>
      </c>
      <c r="W473" s="115">
        <f t="shared" si="149"/>
        <v>3.17</v>
      </c>
    </row>
    <row r="474" spans="2:23" x14ac:dyDescent="0.2">
      <c r="B474" s="116" t="s">
        <v>653</v>
      </c>
      <c r="D474" s="89">
        <v>4.149</v>
      </c>
      <c r="E474" s="89">
        <v>4.1890000000000001</v>
      </c>
      <c r="F474" s="89">
        <v>4.266</v>
      </c>
      <c r="G474" s="89">
        <v>4.3259999999999996</v>
      </c>
      <c r="H474" s="89">
        <v>4.3559999999999999</v>
      </c>
      <c r="I474" s="89">
        <v>4.399</v>
      </c>
      <c r="J474" s="89">
        <v>4.4649999999999999</v>
      </c>
      <c r="K474" s="89">
        <v>4.5489999999999995</v>
      </c>
      <c r="L474" s="89">
        <v>4.593</v>
      </c>
      <c r="M474" s="115">
        <f t="shared" si="134"/>
        <v>4.593</v>
      </c>
      <c r="N474" s="115">
        <f t="shared" si="149"/>
        <v>4.593</v>
      </c>
      <c r="O474" s="115">
        <f t="shared" si="149"/>
        <v>4.593</v>
      </c>
      <c r="P474" s="115">
        <f t="shared" si="149"/>
        <v>4.593</v>
      </c>
      <c r="Q474" s="115">
        <f t="shared" si="149"/>
        <v>4.593</v>
      </c>
      <c r="R474" s="115">
        <f t="shared" si="149"/>
        <v>4.593</v>
      </c>
      <c r="S474" s="115">
        <f t="shared" si="149"/>
        <v>4.593</v>
      </c>
      <c r="T474" s="115">
        <f t="shared" si="149"/>
        <v>4.593</v>
      </c>
      <c r="U474" s="115">
        <f t="shared" si="149"/>
        <v>4.593</v>
      </c>
      <c r="V474" s="115">
        <f t="shared" si="149"/>
        <v>4.593</v>
      </c>
      <c r="W474" s="115">
        <f t="shared" si="149"/>
        <v>4.593</v>
      </c>
    </row>
    <row r="475" spans="2:23" x14ac:dyDescent="0.2">
      <c r="B475" s="116" t="s">
        <v>654</v>
      </c>
      <c r="D475" s="89">
        <v>2.0309999999999997</v>
      </c>
      <c r="E475" s="89">
        <v>2.0219999999999998</v>
      </c>
      <c r="F475" s="89">
        <v>2.0049999999999999</v>
      </c>
      <c r="G475" s="89">
        <v>2.0019999999999998</v>
      </c>
      <c r="H475" s="89">
        <v>1.992</v>
      </c>
      <c r="I475" s="89">
        <v>1.9889999999999999</v>
      </c>
      <c r="J475" s="89">
        <v>1.992</v>
      </c>
      <c r="K475" s="89">
        <v>2.0149999999999997</v>
      </c>
      <c r="L475" s="89">
        <v>2.0219999999999998</v>
      </c>
      <c r="M475" s="115">
        <f t="shared" si="134"/>
        <v>2.0219999999999998</v>
      </c>
      <c r="N475" s="115">
        <f t="shared" si="149"/>
        <v>2.0219999999999998</v>
      </c>
      <c r="O475" s="115">
        <f t="shared" si="149"/>
        <v>2.0219999999999998</v>
      </c>
      <c r="P475" s="115">
        <f t="shared" si="149"/>
        <v>2.0219999999999998</v>
      </c>
      <c r="Q475" s="115">
        <f t="shared" si="149"/>
        <v>2.0219999999999998</v>
      </c>
      <c r="R475" s="115">
        <f t="shared" si="149"/>
        <v>2.0219999999999998</v>
      </c>
      <c r="S475" s="115">
        <f t="shared" si="149"/>
        <v>2.0219999999999998</v>
      </c>
      <c r="T475" s="115">
        <f t="shared" si="149"/>
        <v>2.0219999999999998</v>
      </c>
      <c r="U475" s="115">
        <f t="shared" si="149"/>
        <v>2.0219999999999998</v>
      </c>
      <c r="V475" s="115">
        <f t="shared" si="149"/>
        <v>2.0219999999999998</v>
      </c>
      <c r="W475" s="115">
        <f t="shared" si="149"/>
        <v>2.0219999999999998</v>
      </c>
    </row>
    <row r="476" spans="2:23" x14ac:dyDescent="0.2">
      <c r="B476" s="116" t="s">
        <v>655</v>
      </c>
      <c r="D476" s="89">
        <v>3.7299999999999995</v>
      </c>
      <c r="E476" s="89">
        <v>3.7370000000000001</v>
      </c>
      <c r="F476" s="89">
        <v>3.7569999999999997</v>
      </c>
      <c r="G476" s="89">
        <v>3.7729999999999997</v>
      </c>
      <c r="H476" s="89">
        <v>3.78</v>
      </c>
      <c r="I476" s="89">
        <v>3.78</v>
      </c>
      <c r="J476" s="89">
        <v>3.8099999999999996</v>
      </c>
      <c r="K476" s="89">
        <v>3.8570000000000002</v>
      </c>
      <c r="L476" s="89">
        <v>3.86</v>
      </c>
      <c r="M476" s="115">
        <f t="shared" si="134"/>
        <v>3.86</v>
      </c>
      <c r="N476" s="115">
        <f t="shared" si="149"/>
        <v>3.86</v>
      </c>
      <c r="O476" s="115">
        <f t="shared" si="149"/>
        <v>3.86</v>
      </c>
      <c r="P476" s="115">
        <f t="shared" si="149"/>
        <v>3.86</v>
      </c>
      <c r="Q476" s="115">
        <f t="shared" si="149"/>
        <v>3.86</v>
      </c>
      <c r="R476" s="115">
        <f t="shared" si="149"/>
        <v>3.86</v>
      </c>
      <c r="S476" s="115">
        <f t="shared" si="149"/>
        <v>3.86</v>
      </c>
      <c r="T476" s="115">
        <f t="shared" si="149"/>
        <v>3.86</v>
      </c>
      <c r="U476" s="115">
        <f t="shared" si="149"/>
        <v>3.86</v>
      </c>
      <c r="V476" s="115">
        <f t="shared" si="149"/>
        <v>3.86</v>
      </c>
      <c r="W476" s="115">
        <f t="shared" si="149"/>
        <v>3.86</v>
      </c>
    </row>
    <row r="477" spans="2:23" x14ac:dyDescent="0.2">
      <c r="B477" s="116" t="s">
        <v>656</v>
      </c>
      <c r="D477" s="89">
        <v>2.3969999999999998</v>
      </c>
      <c r="E477" s="89">
        <v>2.3969999999999998</v>
      </c>
      <c r="F477" s="89">
        <v>2.4169999999999998</v>
      </c>
      <c r="G477" s="89">
        <v>2.427</v>
      </c>
      <c r="H477" s="89">
        <v>2.4340000000000002</v>
      </c>
      <c r="I477" s="89">
        <v>2.4369999999999998</v>
      </c>
      <c r="J477" s="89">
        <v>2.4539999999999997</v>
      </c>
      <c r="K477" s="89">
        <v>2.5010000000000003</v>
      </c>
      <c r="L477" s="89">
        <v>2.5110000000000001</v>
      </c>
      <c r="M477" s="115">
        <f t="shared" si="134"/>
        <v>2.5110000000000001</v>
      </c>
      <c r="N477" s="115">
        <f t="shared" si="149"/>
        <v>2.5110000000000001</v>
      </c>
      <c r="O477" s="115">
        <f t="shared" si="149"/>
        <v>2.5110000000000001</v>
      </c>
      <c r="P477" s="115">
        <f t="shared" si="149"/>
        <v>2.5110000000000001</v>
      </c>
      <c r="Q477" s="115">
        <f t="shared" si="149"/>
        <v>2.5110000000000001</v>
      </c>
      <c r="R477" s="115">
        <f t="shared" si="149"/>
        <v>2.5110000000000001</v>
      </c>
      <c r="S477" s="115">
        <f t="shared" si="149"/>
        <v>2.5110000000000001</v>
      </c>
      <c r="T477" s="115">
        <f t="shared" si="149"/>
        <v>2.5110000000000001</v>
      </c>
      <c r="U477" s="115">
        <f t="shared" si="149"/>
        <v>2.5110000000000001</v>
      </c>
      <c r="V477" s="115">
        <f t="shared" si="149"/>
        <v>2.5110000000000001</v>
      </c>
      <c r="W477" s="115">
        <f t="shared" si="149"/>
        <v>2.5110000000000001</v>
      </c>
    </row>
    <row r="478" spans="2:23" x14ac:dyDescent="0.2">
      <c r="B478" s="116" t="s">
        <v>657</v>
      </c>
      <c r="D478" s="89">
        <v>2.7189999999999999</v>
      </c>
      <c r="E478" s="89">
        <v>2.7589999999999999</v>
      </c>
      <c r="F478" s="89">
        <v>2.8220000000000001</v>
      </c>
      <c r="G478" s="89">
        <v>2.8619999999999997</v>
      </c>
      <c r="H478" s="89">
        <v>2.8949999999999996</v>
      </c>
      <c r="I478" s="89">
        <v>2.9349999999999996</v>
      </c>
      <c r="J478" s="89">
        <v>2.988</v>
      </c>
      <c r="K478" s="89">
        <v>3.0549999999999997</v>
      </c>
      <c r="L478" s="89">
        <v>3.0909999999999997</v>
      </c>
      <c r="M478" s="115">
        <f t="shared" si="134"/>
        <v>3.0909999999999997</v>
      </c>
      <c r="N478" s="115">
        <f t="shared" si="149"/>
        <v>3.0909999999999997</v>
      </c>
      <c r="O478" s="115">
        <f t="shared" si="149"/>
        <v>3.0909999999999997</v>
      </c>
      <c r="P478" s="115">
        <f t="shared" si="149"/>
        <v>3.0909999999999997</v>
      </c>
      <c r="Q478" s="115">
        <f t="shared" si="149"/>
        <v>3.0909999999999997</v>
      </c>
      <c r="R478" s="115">
        <f t="shared" si="149"/>
        <v>3.0909999999999997</v>
      </c>
      <c r="S478" s="115">
        <f t="shared" si="149"/>
        <v>3.0909999999999997</v>
      </c>
      <c r="T478" s="115">
        <f t="shared" si="149"/>
        <v>3.0909999999999997</v>
      </c>
      <c r="U478" s="115">
        <f t="shared" si="149"/>
        <v>3.0909999999999997</v>
      </c>
      <c r="V478" s="115">
        <f t="shared" si="149"/>
        <v>3.0909999999999997</v>
      </c>
      <c r="W478" s="115">
        <f t="shared" si="149"/>
        <v>3.0909999999999997</v>
      </c>
    </row>
    <row r="479" spans="2:23" x14ac:dyDescent="0.2">
      <c r="B479" s="116" t="s">
        <v>658</v>
      </c>
      <c r="D479" s="89">
        <v>4.2389999999999999</v>
      </c>
      <c r="E479" s="89">
        <v>4.2720000000000002</v>
      </c>
      <c r="F479" s="89">
        <v>4.3559999999999999</v>
      </c>
      <c r="G479" s="89">
        <v>4.4119999999999999</v>
      </c>
      <c r="H479" s="89">
        <v>4.4450000000000003</v>
      </c>
      <c r="I479" s="89">
        <v>4.4879999999999995</v>
      </c>
      <c r="J479" s="89">
        <v>4.5540000000000003</v>
      </c>
      <c r="K479" s="89">
        <v>4.6369999999999996</v>
      </c>
      <c r="L479" s="89">
        <v>4.6859999999999999</v>
      </c>
      <c r="M479" s="115">
        <f t="shared" si="134"/>
        <v>4.6859999999999999</v>
      </c>
      <c r="N479" s="115">
        <f t="shared" si="149"/>
        <v>4.6859999999999999</v>
      </c>
      <c r="O479" s="115">
        <f t="shared" si="149"/>
        <v>4.6859999999999999</v>
      </c>
      <c r="P479" s="115">
        <f t="shared" si="149"/>
        <v>4.6859999999999999</v>
      </c>
      <c r="Q479" s="115">
        <f t="shared" si="149"/>
        <v>4.6859999999999999</v>
      </c>
      <c r="R479" s="115">
        <f t="shared" si="149"/>
        <v>4.6859999999999999</v>
      </c>
      <c r="S479" s="115">
        <f t="shared" si="149"/>
        <v>4.6859999999999999</v>
      </c>
      <c r="T479" s="115">
        <f t="shared" si="149"/>
        <v>4.6859999999999999</v>
      </c>
      <c r="U479" s="115">
        <f t="shared" si="149"/>
        <v>4.6859999999999999</v>
      </c>
      <c r="V479" s="115">
        <f t="shared" si="149"/>
        <v>4.6859999999999999</v>
      </c>
      <c r="W479" s="115">
        <f t="shared" si="149"/>
        <v>4.6859999999999999</v>
      </c>
    </row>
    <row r="480" spans="2:23" x14ac:dyDescent="0.2">
      <c r="B480" s="116" t="s">
        <v>659</v>
      </c>
      <c r="D480" s="89">
        <v>2.5229999999999997</v>
      </c>
      <c r="E480" s="89">
        <v>2.5430000000000001</v>
      </c>
      <c r="F480" s="89">
        <v>2.5590000000000002</v>
      </c>
      <c r="G480" s="89">
        <v>2.5720000000000001</v>
      </c>
      <c r="H480" s="89">
        <v>2.5819999999999999</v>
      </c>
      <c r="I480" s="89">
        <v>2.5849999999999995</v>
      </c>
      <c r="J480" s="89">
        <v>2.6049999999999995</v>
      </c>
      <c r="K480" s="89">
        <v>2.6279999999999997</v>
      </c>
      <c r="L480" s="89">
        <v>2.6279999999999997</v>
      </c>
      <c r="M480" s="115">
        <f t="shared" si="134"/>
        <v>2.6279999999999997</v>
      </c>
      <c r="N480" s="115">
        <f t="shared" si="149"/>
        <v>2.6279999999999997</v>
      </c>
      <c r="O480" s="115">
        <f t="shared" si="149"/>
        <v>2.6279999999999997</v>
      </c>
      <c r="P480" s="115">
        <f t="shared" si="149"/>
        <v>2.6279999999999997</v>
      </c>
      <c r="Q480" s="115">
        <f t="shared" si="149"/>
        <v>2.6279999999999997</v>
      </c>
      <c r="R480" s="115">
        <f t="shared" si="149"/>
        <v>2.6279999999999997</v>
      </c>
      <c r="S480" s="115">
        <f t="shared" si="149"/>
        <v>2.6279999999999997</v>
      </c>
      <c r="T480" s="115">
        <f t="shared" si="149"/>
        <v>2.6279999999999997</v>
      </c>
      <c r="U480" s="115">
        <f t="shared" si="149"/>
        <v>2.6279999999999997</v>
      </c>
      <c r="V480" s="115">
        <f t="shared" si="149"/>
        <v>2.6279999999999997</v>
      </c>
      <c r="W480" s="115">
        <f t="shared" si="149"/>
        <v>2.6279999999999997</v>
      </c>
    </row>
    <row r="481" spans="2:23" x14ac:dyDescent="0.2">
      <c r="B481" s="116" t="s">
        <v>660</v>
      </c>
      <c r="D481" s="89">
        <v>4.2720000000000002</v>
      </c>
      <c r="E481" s="89">
        <v>4.3109999999999999</v>
      </c>
      <c r="F481" s="89">
        <v>4.3739999999999997</v>
      </c>
      <c r="G481" s="89">
        <v>4.4139999999999997</v>
      </c>
      <c r="H481" s="89">
        <v>4.4239999999999995</v>
      </c>
      <c r="I481" s="89">
        <v>4.4539999999999997</v>
      </c>
      <c r="J481" s="89">
        <v>4.5069999999999997</v>
      </c>
      <c r="K481" s="89">
        <v>4.5939999999999994</v>
      </c>
      <c r="L481" s="89">
        <v>4.6150000000000002</v>
      </c>
      <c r="M481" s="115">
        <f t="shared" si="134"/>
        <v>4.6150000000000002</v>
      </c>
      <c r="N481" s="115">
        <f t="shared" si="149"/>
        <v>4.6150000000000002</v>
      </c>
      <c r="O481" s="115">
        <f t="shared" si="149"/>
        <v>4.6150000000000002</v>
      </c>
      <c r="P481" s="115">
        <f t="shared" si="149"/>
        <v>4.6150000000000002</v>
      </c>
      <c r="Q481" s="115">
        <f t="shared" si="149"/>
        <v>4.6150000000000002</v>
      </c>
      <c r="R481" s="115">
        <f t="shared" si="149"/>
        <v>4.6150000000000002</v>
      </c>
      <c r="S481" s="115">
        <f t="shared" si="149"/>
        <v>4.6150000000000002</v>
      </c>
      <c r="T481" s="115">
        <f t="shared" si="149"/>
        <v>4.6150000000000002</v>
      </c>
      <c r="U481" s="115">
        <f t="shared" si="149"/>
        <v>4.6150000000000002</v>
      </c>
      <c r="V481" s="115">
        <f t="shared" si="149"/>
        <v>4.6150000000000002</v>
      </c>
      <c r="W481" s="115">
        <f t="shared" si="149"/>
        <v>4.6150000000000002</v>
      </c>
    </row>
    <row r="482" spans="2:23" x14ac:dyDescent="0.2">
      <c r="B482" s="116" t="s">
        <v>661</v>
      </c>
      <c r="D482" s="89">
        <v>0.14499999999999999</v>
      </c>
      <c r="E482" s="89">
        <v>0.14499999999999999</v>
      </c>
      <c r="F482" s="89">
        <v>0.14499999999999999</v>
      </c>
      <c r="G482" s="89">
        <v>0.152</v>
      </c>
      <c r="H482" s="89">
        <v>0.152</v>
      </c>
      <c r="I482" s="89">
        <v>0.152</v>
      </c>
      <c r="J482" s="89">
        <v>0.152</v>
      </c>
      <c r="K482" s="89">
        <v>0.152</v>
      </c>
      <c r="L482" s="89">
        <v>0.152</v>
      </c>
      <c r="M482" s="115">
        <f t="shared" si="134"/>
        <v>0.152</v>
      </c>
      <c r="N482" s="115">
        <f t="shared" si="149"/>
        <v>0.152</v>
      </c>
      <c r="O482" s="115">
        <f t="shared" si="149"/>
        <v>0.152</v>
      </c>
      <c r="P482" s="115">
        <f t="shared" si="149"/>
        <v>0.152</v>
      </c>
      <c r="Q482" s="115">
        <f t="shared" si="149"/>
        <v>0.152</v>
      </c>
      <c r="R482" s="115">
        <f t="shared" si="149"/>
        <v>0.152</v>
      </c>
      <c r="S482" s="115">
        <f t="shared" si="149"/>
        <v>0.152</v>
      </c>
      <c r="T482" s="115">
        <f t="shared" si="149"/>
        <v>0.152</v>
      </c>
      <c r="U482" s="115">
        <f t="shared" si="149"/>
        <v>0.152</v>
      </c>
      <c r="V482" s="115">
        <f t="shared" si="149"/>
        <v>0.152</v>
      </c>
      <c r="W482" s="115">
        <f t="shared" si="149"/>
        <v>0.152</v>
      </c>
    </row>
    <row r="483" spans="2:23" x14ac:dyDescent="0.2">
      <c r="B483" s="116" t="s">
        <v>662</v>
      </c>
      <c r="D483" s="89">
        <v>0</v>
      </c>
      <c r="E483" s="89">
        <v>0</v>
      </c>
      <c r="F483" s="89">
        <v>0</v>
      </c>
      <c r="G483" s="89">
        <v>0</v>
      </c>
      <c r="H483" s="89">
        <v>0</v>
      </c>
      <c r="I483" s="89">
        <v>0</v>
      </c>
      <c r="J483" s="89">
        <v>0</v>
      </c>
      <c r="K483" s="89">
        <v>0</v>
      </c>
      <c r="L483" s="89">
        <v>0</v>
      </c>
      <c r="M483" s="115">
        <f t="shared" si="134"/>
        <v>0</v>
      </c>
      <c r="N483" s="115">
        <f t="shared" si="149"/>
        <v>0</v>
      </c>
      <c r="O483" s="115">
        <f t="shared" si="149"/>
        <v>0</v>
      </c>
      <c r="P483" s="115">
        <f t="shared" si="149"/>
        <v>0</v>
      </c>
      <c r="Q483" s="115">
        <f t="shared" si="149"/>
        <v>0</v>
      </c>
      <c r="R483" s="115">
        <f t="shared" si="149"/>
        <v>0</v>
      </c>
      <c r="S483" s="115">
        <f t="shared" si="149"/>
        <v>0</v>
      </c>
      <c r="T483" s="115">
        <f t="shared" si="149"/>
        <v>0</v>
      </c>
      <c r="U483" s="115">
        <f t="shared" si="149"/>
        <v>0</v>
      </c>
      <c r="V483" s="115">
        <f t="shared" si="149"/>
        <v>0</v>
      </c>
      <c r="W483" s="115">
        <f t="shared" si="149"/>
        <v>0</v>
      </c>
    </row>
    <row r="484" spans="2:23" x14ac:dyDescent="0.2">
      <c r="B484" s="116" t="s">
        <v>663</v>
      </c>
      <c r="D484" s="89">
        <v>3.4589999999999996</v>
      </c>
      <c r="E484" s="89">
        <v>3.5779999999999998</v>
      </c>
      <c r="F484" s="89">
        <v>3.7039999999999997</v>
      </c>
      <c r="G484" s="89">
        <v>3.8199999999999994</v>
      </c>
      <c r="H484" s="89">
        <v>3.9260000000000002</v>
      </c>
      <c r="I484" s="89">
        <v>4.032</v>
      </c>
      <c r="J484" s="89">
        <v>4.1509999999999998</v>
      </c>
      <c r="K484" s="89">
        <v>4.2669999999999995</v>
      </c>
      <c r="L484" s="89">
        <v>4.3860000000000001</v>
      </c>
      <c r="M484" s="115">
        <f t="shared" si="134"/>
        <v>4.3860000000000001</v>
      </c>
      <c r="N484" s="115">
        <f t="shared" si="149"/>
        <v>4.3860000000000001</v>
      </c>
      <c r="O484" s="115">
        <f t="shared" si="149"/>
        <v>4.3860000000000001</v>
      </c>
      <c r="P484" s="115">
        <f t="shared" si="149"/>
        <v>4.3860000000000001</v>
      </c>
      <c r="Q484" s="115">
        <f t="shared" si="149"/>
        <v>4.3860000000000001</v>
      </c>
      <c r="R484" s="115">
        <f t="shared" si="149"/>
        <v>4.3860000000000001</v>
      </c>
      <c r="S484" s="115">
        <f t="shared" si="149"/>
        <v>4.3860000000000001</v>
      </c>
      <c r="T484" s="115">
        <f t="shared" si="149"/>
        <v>4.3860000000000001</v>
      </c>
      <c r="U484" s="115">
        <f t="shared" si="149"/>
        <v>4.3860000000000001</v>
      </c>
      <c r="V484" s="115">
        <f t="shared" si="149"/>
        <v>4.3860000000000001</v>
      </c>
      <c r="W484" s="115">
        <f t="shared" si="149"/>
        <v>4.3860000000000001</v>
      </c>
    </row>
    <row r="485" spans="2:23" x14ac:dyDescent="0.2">
      <c r="B485" s="116" t="s">
        <v>664</v>
      </c>
      <c r="D485" s="89">
        <v>1.6560000000000001</v>
      </c>
      <c r="E485" s="89">
        <v>1.7119999999999997</v>
      </c>
      <c r="F485" s="89">
        <v>1.7609999999999999</v>
      </c>
      <c r="G485" s="89">
        <v>1.8069999999999999</v>
      </c>
      <c r="H485" s="89">
        <v>1.853</v>
      </c>
      <c r="I485" s="89">
        <v>1.8989999999999998</v>
      </c>
      <c r="J485" s="89">
        <v>1.9549999999999998</v>
      </c>
      <c r="K485" s="89">
        <v>2.0110000000000001</v>
      </c>
      <c r="L485" s="89">
        <v>2.0599999999999996</v>
      </c>
      <c r="M485" s="115">
        <f t="shared" si="134"/>
        <v>2.0599999999999996</v>
      </c>
      <c r="N485" s="115">
        <f t="shared" si="149"/>
        <v>2.0599999999999996</v>
      </c>
      <c r="O485" s="115">
        <f t="shared" si="149"/>
        <v>2.0599999999999996</v>
      </c>
      <c r="P485" s="115">
        <f t="shared" si="149"/>
        <v>2.0599999999999996</v>
      </c>
      <c r="Q485" s="115">
        <f t="shared" si="149"/>
        <v>2.0599999999999996</v>
      </c>
      <c r="R485" s="115">
        <f t="shared" si="149"/>
        <v>2.0599999999999996</v>
      </c>
      <c r="S485" s="115">
        <f t="shared" si="149"/>
        <v>2.0599999999999996</v>
      </c>
      <c r="T485" s="115">
        <f t="shared" si="149"/>
        <v>2.0599999999999996</v>
      </c>
      <c r="U485" s="115">
        <f t="shared" si="149"/>
        <v>2.0599999999999996</v>
      </c>
      <c r="V485" s="115">
        <f t="shared" si="149"/>
        <v>2.0599999999999996</v>
      </c>
      <c r="W485" s="115">
        <f t="shared" si="149"/>
        <v>2.0599999999999996</v>
      </c>
    </row>
    <row r="486" spans="2:23" x14ac:dyDescent="0.2">
      <c r="B486" s="116" t="s">
        <v>665</v>
      </c>
      <c r="D486" s="89">
        <v>2.7349999999999999</v>
      </c>
      <c r="E486" s="89">
        <v>2.8349999999999995</v>
      </c>
      <c r="F486" s="89">
        <v>2.9279999999999999</v>
      </c>
      <c r="G486" s="89">
        <v>3.0209999999999999</v>
      </c>
      <c r="H486" s="89">
        <v>3.0939999999999999</v>
      </c>
      <c r="I486" s="89">
        <v>3.1739999999999995</v>
      </c>
      <c r="J486" s="89">
        <v>3.2669999999999999</v>
      </c>
      <c r="K486" s="89">
        <v>3.37</v>
      </c>
      <c r="L486" s="89">
        <v>3.45</v>
      </c>
      <c r="M486" s="115">
        <f t="shared" si="134"/>
        <v>3.45</v>
      </c>
      <c r="N486" s="115">
        <f t="shared" si="149"/>
        <v>3.45</v>
      </c>
      <c r="O486" s="115">
        <f t="shared" si="149"/>
        <v>3.45</v>
      </c>
      <c r="P486" s="115">
        <f t="shared" si="149"/>
        <v>3.45</v>
      </c>
      <c r="Q486" s="115">
        <f t="shared" si="149"/>
        <v>3.45</v>
      </c>
      <c r="R486" s="115">
        <f t="shared" si="149"/>
        <v>3.45</v>
      </c>
      <c r="S486" s="115">
        <f t="shared" si="149"/>
        <v>3.45</v>
      </c>
      <c r="T486" s="115">
        <f t="shared" si="149"/>
        <v>3.45</v>
      </c>
      <c r="U486" s="115">
        <f t="shared" si="149"/>
        <v>3.45</v>
      </c>
      <c r="V486" s="115">
        <f t="shared" si="149"/>
        <v>3.45</v>
      </c>
      <c r="W486" s="115">
        <f t="shared" si="149"/>
        <v>3.45</v>
      </c>
    </row>
    <row r="487" spans="2:23" x14ac:dyDescent="0.2">
      <c r="B487" s="116" t="s">
        <v>666</v>
      </c>
      <c r="D487" s="89">
        <v>3.46</v>
      </c>
      <c r="E487" s="89">
        <v>3.5089999999999995</v>
      </c>
      <c r="F487" s="89">
        <v>3.5579999999999998</v>
      </c>
      <c r="G487" s="89">
        <v>3.6040000000000001</v>
      </c>
      <c r="H487" s="89">
        <v>3.6429999999999998</v>
      </c>
      <c r="I487" s="89">
        <v>3.6819999999999995</v>
      </c>
      <c r="J487" s="89">
        <v>3.7279999999999998</v>
      </c>
      <c r="K487" s="89">
        <v>3.79</v>
      </c>
      <c r="L487" s="89">
        <v>3.8759999999999999</v>
      </c>
      <c r="M487" s="115">
        <f t="shared" si="134"/>
        <v>3.8759999999999999</v>
      </c>
      <c r="N487" s="115">
        <f t="shared" ref="N487:W500" si="150">M487</f>
        <v>3.8759999999999999</v>
      </c>
      <c r="O487" s="115">
        <f t="shared" si="150"/>
        <v>3.8759999999999999</v>
      </c>
      <c r="P487" s="115">
        <f t="shared" si="150"/>
        <v>3.8759999999999999</v>
      </c>
      <c r="Q487" s="115">
        <f t="shared" si="150"/>
        <v>3.8759999999999999</v>
      </c>
      <c r="R487" s="115">
        <f t="shared" si="150"/>
        <v>3.8759999999999999</v>
      </c>
      <c r="S487" s="115">
        <f t="shared" si="150"/>
        <v>3.8759999999999999</v>
      </c>
      <c r="T487" s="115">
        <f t="shared" si="150"/>
        <v>3.8759999999999999</v>
      </c>
      <c r="U487" s="115">
        <f t="shared" si="150"/>
        <v>3.8759999999999999</v>
      </c>
      <c r="V487" s="115">
        <f t="shared" si="150"/>
        <v>3.8759999999999999</v>
      </c>
      <c r="W487" s="115">
        <f t="shared" si="150"/>
        <v>3.8759999999999999</v>
      </c>
    </row>
    <row r="488" spans="2:23" x14ac:dyDescent="0.2">
      <c r="B488" s="116" t="s">
        <v>667</v>
      </c>
      <c r="D488" s="89">
        <v>0.43899999999999995</v>
      </c>
      <c r="E488" s="89">
        <v>0.44899999999999995</v>
      </c>
      <c r="F488" s="89">
        <v>0.46199999999999997</v>
      </c>
      <c r="G488" s="89">
        <v>0.47199999999999998</v>
      </c>
      <c r="H488" s="89">
        <v>0.47499999999999998</v>
      </c>
      <c r="I488" s="89">
        <v>0.48199999999999998</v>
      </c>
      <c r="J488" s="89">
        <v>0.502</v>
      </c>
      <c r="K488" s="89">
        <v>0.51800000000000002</v>
      </c>
      <c r="L488" s="89">
        <v>0.51800000000000002</v>
      </c>
      <c r="M488" s="115">
        <f t="shared" si="134"/>
        <v>0.51800000000000002</v>
      </c>
      <c r="N488" s="115">
        <f t="shared" si="150"/>
        <v>0.51800000000000002</v>
      </c>
      <c r="O488" s="115">
        <f t="shared" si="150"/>
        <v>0.51800000000000002</v>
      </c>
      <c r="P488" s="115">
        <f t="shared" si="150"/>
        <v>0.51800000000000002</v>
      </c>
      <c r="Q488" s="115">
        <f t="shared" si="150"/>
        <v>0.51800000000000002</v>
      </c>
      <c r="R488" s="115">
        <f t="shared" si="150"/>
        <v>0.51800000000000002</v>
      </c>
      <c r="S488" s="115">
        <f t="shared" si="150"/>
        <v>0.51800000000000002</v>
      </c>
      <c r="T488" s="115">
        <f t="shared" si="150"/>
        <v>0.51800000000000002</v>
      </c>
      <c r="U488" s="115">
        <f t="shared" si="150"/>
        <v>0.51800000000000002</v>
      </c>
      <c r="V488" s="115">
        <f t="shared" si="150"/>
        <v>0.51800000000000002</v>
      </c>
      <c r="W488" s="115">
        <f t="shared" si="150"/>
        <v>0.51800000000000002</v>
      </c>
    </row>
    <row r="489" spans="2:23" x14ac:dyDescent="0.2">
      <c r="B489" s="116" t="s">
        <v>668</v>
      </c>
      <c r="D489" s="89">
        <v>0.27900000000000003</v>
      </c>
      <c r="E489" s="89">
        <v>0.28200000000000003</v>
      </c>
      <c r="F489" s="89">
        <v>0.29200000000000004</v>
      </c>
      <c r="G489" s="89">
        <v>0.29899999999999999</v>
      </c>
      <c r="H489" s="89">
        <v>0.309</v>
      </c>
      <c r="I489" s="89">
        <v>0.312</v>
      </c>
      <c r="J489" s="89">
        <v>0.32200000000000001</v>
      </c>
      <c r="K489" s="89">
        <v>0.33199999999999996</v>
      </c>
      <c r="L489" s="89">
        <v>0.33899999999999997</v>
      </c>
      <c r="M489" s="115">
        <f t="shared" si="134"/>
        <v>0.33899999999999997</v>
      </c>
      <c r="N489" s="115">
        <f t="shared" si="150"/>
        <v>0.33899999999999997</v>
      </c>
      <c r="O489" s="115">
        <f t="shared" si="150"/>
        <v>0.33899999999999997</v>
      </c>
      <c r="P489" s="115">
        <f t="shared" si="150"/>
        <v>0.33899999999999997</v>
      </c>
      <c r="Q489" s="115">
        <f t="shared" si="150"/>
        <v>0.33899999999999997</v>
      </c>
      <c r="R489" s="115">
        <f t="shared" si="150"/>
        <v>0.33899999999999997</v>
      </c>
      <c r="S489" s="115">
        <f t="shared" si="150"/>
        <v>0.33899999999999997</v>
      </c>
      <c r="T489" s="115">
        <f t="shared" si="150"/>
        <v>0.33899999999999997</v>
      </c>
      <c r="U489" s="115">
        <f t="shared" si="150"/>
        <v>0.33899999999999997</v>
      </c>
      <c r="V489" s="115">
        <f t="shared" si="150"/>
        <v>0.33899999999999997</v>
      </c>
      <c r="W489" s="115">
        <f t="shared" si="150"/>
        <v>0.33899999999999997</v>
      </c>
    </row>
    <row r="490" spans="2:23" x14ac:dyDescent="0.2">
      <c r="B490" s="116" t="s">
        <v>669</v>
      </c>
      <c r="D490" s="89">
        <v>1.8399999999999999</v>
      </c>
      <c r="E490" s="89">
        <v>1.8929999999999998</v>
      </c>
      <c r="F490" s="89">
        <v>1.966</v>
      </c>
      <c r="G490" s="89">
        <v>2.0190000000000001</v>
      </c>
      <c r="H490" s="89">
        <v>2.0519999999999996</v>
      </c>
      <c r="I490" s="89">
        <v>2.0949999999999998</v>
      </c>
      <c r="J490" s="89">
        <v>2.161</v>
      </c>
      <c r="K490" s="89">
        <v>2.234</v>
      </c>
      <c r="L490" s="89">
        <v>2.2669999999999999</v>
      </c>
      <c r="M490" s="115">
        <f t="shared" si="134"/>
        <v>2.2669999999999999</v>
      </c>
      <c r="N490" s="115">
        <f t="shared" si="150"/>
        <v>2.2669999999999999</v>
      </c>
      <c r="O490" s="115">
        <f t="shared" si="150"/>
        <v>2.2669999999999999</v>
      </c>
      <c r="P490" s="115">
        <f t="shared" si="150"/>
        <v>2.2669999999999999</v>
      </c>
      <c r="Q490" s="115">
        <f t="shared" si="150"/>
        <v>2.2669999999999999</v>
      </c>
      <c r="R490" s="115">
        <f t="shared" si="150"/>
        <v>2.2669999999999999</v>
      </c>
      <c r="S490" s="115">
        <f t="shared" si="150"/>
        <v>2.2669999999999999</v>
      </c>
      <c r="T490" s="115">
        <f t="shared" si="150"/>
        <v>2.2669999999999999</v>
      </c>
      <c r="U490" s="115">
        <f t="shared" si="150"/>
        <v>2.2669999999999999</v>
      </c>
      <c r="V490" s="115">
        <f t="shared" si="150"/>
        <v>2.2669999999999999</v>
      </c>
      <c r="W490" s="115">
        <f t="shared" si="150"/>
        <v>2.2669999999999999</v>
      </c>
    </row>
    <row r="491" spans="2:23" x14ac:dyDescent="0.2">
      <c r="B491" s="116" t="s">
        <v>670</v>
      </c>
      <c r="D491" s="89">
        <v>1.0640000000000001</v>
      </c>
      <c r="E491" s="89">
        <v>1.1040000000000001</v>
      </c>
      <c r="F491" s="89">
        <v>1.137</v>
      </c>
      <c r="G491" s="89">
        <v>1.17</v>
      </c>
      <c r="H491" s="89">
        <v>1.2</v>
      </c>
      <c r="I491" s="89">
        <v>1.23</v>
      </c>
      <c r="J491" s="89">
        <v>1.2629999999999999</v>
      </c>
      <c r="K491" s="89">
        <v>1.306</v>
      </c>
      <c r="L491" s="89">
        <v>1.3359999999999999</v>
      </c>
      <c r="M491" s="115">
        <f t="shared" si="134"/>
        <v>1.3359999999999999</v>
      </c>
      <c r="N491" s="115">
        <f t="shared" si="150"/>
        <v>1.3359999999999999</v>
      </c>
      <c r="O491" s="115">
        <f t="shared" si="150"/>
        <v>1.3359999999999999</v>
      </c>
      <c r="P491" s="115">
        <f t="shared" si="150"/>
        <v>1.3359999999999999</v>
      </c>
      <c r="Q491" s="115">
        <f t="shared" si="150"/>
        <v>1.3359999999999999</v>
      </c>
      <c r="R491" s="115">
        <f t="shared" si="150"/>
        <v>1.3359999999999999</v>
      </c>
      <c r="S491" s="115">
        <f t="shared" si="150"/>
        <v>1.3359999999999999</v>
      </c>
      <c r="T491" s="115">
        <f t="shared" si="150"/>
        <v>1.3359999999999999</v>
      </c>
      <c r="U491" s="115">
        <f t="shared" si="150"/>
        <v>1.3359999999999999</v>
      </c>
      <c r="V491" s="115">
        <f t="shared" si="150"/>
        <v>1.3359999999999999</v>
      </c>
      <c r="W491" s="115">
        <f t="shared" si="150"/>
        <v>1.3359999999999999</v>
      </c>
    </row>
    <row r="492" spans="2:23" x14ac:dyDescent="0.2">
      <c r="B492" s="116" t="s">
        <v>671</v>
      </c>
      <c r="D492" s="89">
        <v>3.1739999999999999</v>
      </c>
      <c r="E492" s="89">
        <v>3.294</v>
      </c>
      <c r="F492" s="89">
        <v>3.41</v>
      </c>
      <c r="G492" s="89">
        <v>3.516</v>
      </c>
      <c r="H492" s="89">
        <v>3.6189999999999998</v>
      </c>
      <c r="I492" s="89">
        <v>3.722</v>
      </c>
      <c r="J492" s="89">
        <v>3.8319999999999999</v>
      </c>
      <c r="K492" s="89">
        <v>3.9479999999999995</v>
      </c>
      <c r="L492" s="89">
        <v>4.0609999999999999</v>
      </c>
      <c r="M492" s="115">
        <f t="shared" si="134"/>
        <v>4.0609999999999999</v>
      </c>
      <c r="N492" s="115">
        <f t="shared" si="150"/>
        <v>4.0609999999999999</v>
      </c>
      <c r="O492" s="115">
        <f t="shared" si="150"/>
        <v>4.0609999999999999</v>
      </c>
      <c r="P492" s="115">
        <f t="shared" si="150"/>
        <v>4.0609999999999999</v>
      </c>
      <c r="Q492" s="115">
        <f t="shared" si="150"/>
        <v>4.0609999999999999</v>
      </c>
      <c r="R492" s="115">
        <f t="shared" si="150"/>
        <v>4.0609999999999999</v>
      </c>
      <c r="S492" s="115">
        <f t="shared" si="150"/>
        <v>4.0609999999999999</v>
      </c>
      <c r="T492" s="115">
        <f t="shared" si="150"/>
        <v>4.0609999999999999</v>
      </c>
      <c r="U492" s="115">
        <f t="shared" si="150"/>
        <v>4.0609999999999999</v>
      </c>
      <c r="V492" s="115">
        <f t="shared" si="150"/>
        <v>4.0609999999999999</v>
      </c>
      <c r="W492" s="115">
        <f t="shared" si="150"/>
        <v>4.0609999999999999</v>
      </c>
    </row>
    <row r="493" spans="2:23" x14ac:dyDescent="0.2">
      <c r="B493" s="116" t="s">
        <v>672</v>
      </c>
      <c r="D493" s="89">
        <v>3.7609999999999997</v>
      </c>
      <c r="E493" s="89">
        <v>3.8970000000000002</v>
      </c>
      <c r="F493" s="89">
        <v>4.0299999999999994</v>
      </c>
      <c r="G493" s="89">
        <v>4.1559999999999997</v>
      </c>
      <c r="H493" s="89">
        <v>4.2690000000000001</v>
      </c>
      <c r="I493" s="89">
        <v>4.3779999999999992</v>
      </c>
      <c r="J493" s="89">
        <v>4.5110000000000001</v>
      </c>
      <c r="K493" s="89">
        <v>4.6439999999999992</v>
      </c>
      <c r="L493" s="89">
        <v>4.76</v>
      </c>
      <c r="M493" s="115">
        <f t="shared" si="134"/>
        <v>4.76</v>
      </c>
      <c r="N493" s="115">
        <f t="shared" si="150"/>
        <v>4.76</v>
      </c>
      <c r="O493" s="115">
        <f t="shared" si="150"/>
        <v>4.76</v>
      </c>
      <c r="P493" s="115">
        <f t="shared" si="150"/>
        <v>4.76</v>
      </c>
      <c r="Q493" s="115">
        <f t="shared" si="150"/>
        <v>4.76</v>
      </c>
      <c r="R493" s="115">
        <f t="shared" si="150"/>
        <v>4.76</v>
      </c>
      <c r="S493" s="115">
        <f t="shared" si="150"/>
        <v>4.76</v>
      </c>
      <c r="T493" s="115">
        <f t="shared" si="150"/>
        <v>4.76</v>
      </c>
      <c r="U493" s="115">
        <f t="shared" si="150"/>
        <v>4.76</v>
      </c>
      <c r="V493" s="115">
        <f t="shared" si="150"/>
        <v>4.76</v>
      </c>
      <c r="W493" s="115">
        <f t="shared" si="150"/>
        <v>4.76</v>
      </c>
    </row>
    <row r="494" spans="2:23" x14ac:dyDescent="0.2">
      <c r="B494" s="116" t="s">
        <v>673</v>
      </c>
      <c r="D494" s="89">
        <v>3.0759999999999996</v>
      </c>
      <c r="E494" s="89">
        <v>3.1520000000000001</v>
      </c>
      <c r="F494" s="89">
        <v>3.2379999999999995</v>
      </c>
      <c r="G494" s="89">
        <v>3.3139999999999996</v>
      </c>
      <c r="H494" s="89">
        <v>3.3869999999999996</v>
      </c>
      <c r="I494" s="89">
        <v>3.4529999999999994</v>
      </c>
      <c r="J494" s="89">
        <v>3.5389999999999997</v>
      </c>
      <c r="K494" s="89">
        <v>3.6219999999999999</v>
      </c>
      <c r="L494" s="89">
        <v>3.7009999999999996</v>
      </c>
      <c r="M494" s="115">
        <f t="shared" si="134"/>
        <v>3.7009999999999996</v>
      </c>
      <c r="N494" s="115">
        <f t="shared" si="150"/>
        <v>3.7009999999999996</v>
      </c>
      <c r="O494" s="115">
        <f t="shared" si="150"/>
        <v>3.7009999999999996</v>
      </c>
      <c r="P494" s="115">
        <f t="shared" si="150"/>
        <v>3.7009999999999996</v>
      </c>
      <c r="Q494" s="115">
        <f t="shared" si="150"/>
        <v>3.7009999999999996</v>
      </c>
      <c r="R494" s="115">
        <f t="shared" si="150"/>
        <v>3.7009999999999996</v>
      </c>
      <c r="S494" s="115">
        <f t="shared" si="150"/>
        <v>3.7009999999999996</v>
      </c>
      <c r="T494" s="115">
        <f t="shared" si="150"/>
        <v>3.7009999999999996</v>
      </c>
      <c r="U494" s="115">
        <f t="shared" si="150"/>
        <v>3.7009999999999996</v>
      </c>
      <c r="V494" s="115">
        <f t="shared" si="150"/>
        <v>3.7009999999999996</v>
      </c>
      <c r="W494" s="115">
        <f t="shared" si="150"/>
        <v>3.7009999999999996</v>
      </c>
    </row>
    <row r="495" spans="2:23" x14ac:dyDescent="0.2">
      <c r="B495" s="116" t="s">
        <v>674</v>
      </c>
      <c r="D495" s="89">
        <v>2.0149999999999997</v>
      </c>
      <c r="E495" s="89">
        <v>2.0979999999999999</v>
      </c>
      <c r="F495" s="89">
        <v>2.1739999999999999</v>
      </c>
      <c r="G495" s="89">
        <v>2.2569999999999997</v>
      </c>
      <c r="H495" s="89">
        <v>2.3200000000000003</v>
      </c>
      <c r="I495" s="89">
        <v>2.3929999999999998</v>
      </c>
      <c r="J495" s="89">
        <v>2.4689999999999999</v>
      </c>
      <c r="K495" s="89">
        <v>2.552</v>
      </c>
      <c r="L495" s="89">
        <v>2.625</v>
      </c>
      <c r="M495" s="115">
        <f t="shared" si="134"/>
        <v>2.625</v>
      </c>
      <c r="N495" s="115">
        <f t="shared" si="150"/>
        <v>2.625</v>
      </c>
      <c r="O495" s="115">
        <f t="shared" si="150"/>
        <v>2.625</v>
      </c>
      <c r="P495" s="115">
        <f t="shared" si="150"/>
        <v>2.625</v>
      </c>
      <c r="Q495" s="115">
        <f t="shared" si="150"/>
        <v>2.625</v>
      </c>
      <c r="R495" s="115">
        <f t="shared" si="150"/>
        <v>2.625</v>
      </c>
      <c r="S495" s="115">
        <f t="shared" si="150"/>
        <v>2.625</v>
      </c>
      <c r="T495" s="115">
        <f t="shared" si="150"/>
        <v>2.625</v>
      </c>
      <c r="U495" s="115">
        <f t="shared" si="150"/>
        <v>2.625</v>
      </c>
      <c r="V495" s="115">
        <f t="shared" si="150"/>
        <v>2.625</v>
      </c>
      <c r="W495" s="115">
        <f t="shared" si="150"/>
        <v>2.625</v>
      </c>
    </row>
    <row r="496" spans="2:23" x14ac:dyDescent="0.2">
      <c r="B496" s="116" t="s">
        <v>675</v>
      </c>
      <c r="D496" s="89">
        <v>2.3040000000000003</v>
      </c>
      <c r="E496" s="89">
        <v>2.3839999999999999</v>
      </c>
      <c r="F496" s="89">
        <v>2.4669999999999996</v>
      </c>
      <c r="G496" s="89">
        <v>2.54</v>
      </c>
      <c r="H496" s="89">
        <v>2.6029999999999998</v>
      </c>
      <c r="I496" s="89">
        <v>2.6659999999999995</v>
      </c>
      <c r="J496" s="89">
        <v>2.7459999999999996</v>
      </c>
      <c r="K496" s="89">
        <v>2.8319999999999999</v>
      </c>
      <c r="L496" s="89">
        <v>2.8949999999999996</v>
      </c>
      <c r="M496" s="115">
        <f t="shared" si="134"/>
        <v>2.8949999999999996</v>
      </c>
      <c r="N496" s="115">
        <f t="shared" si="150"/>
        <v>2.8949999999999996</v>
      </c>
      <c r="O496" s="115">
        <f t="shared" si="150"/>
        <v>2.8949999999999996</v>
      </c>
      <c r="P496" s="115">
        <f t="shared" si="150"/>
        <v>2.8949999999999996</v>
      </c>
      <c r="Q496" s="115">
        <f t="shared" si="150"/>
        <v>2.8949999999999996</v>
      </c>
      <c r="R496" s="115">
        <f t="shared" si="150"/>
        <v>2.8949999999999996</v>
      </c>
      <c r="S496" s="115">
        <f t="shared" si="150"/>
        <v>2.8949999999999996</v>
      </c>
      <c r="T496" s="115">
        <f t="shared" si="150"/>
        <v>2.8949999999999996</v>
      </c>
      <c r="U496" s="115">
        <f t="shared" si="150"/>
        <v>2.8949999999999996</v>
      </c>
      <c r="V496" s="115">
        <f t="shared" si="150"/>
        <v>2.8949999999999996</v>
      </c>
      <c r="W496" s="115">
        <f t="shared" si="150"/>
        <v>2.8949999999999996</v>
      </c>
    </row>
    <row r="497" spans="2:23" x14ac:dyDescent="0.2">
      <c r="B497" s="116" t="s">
        <v>676</v>
      </c>
      <c r="D497" s="89">
        <v>2.9929999999999994</v>
      </c>
      <c r="E497" s="89">
        <v>3.0920000000000001</v>
      </c>
      <c r="F497" s="89">
        <v>3.2149999999999999</v>
      </c>
      <c r="G497" s="89">
        <v>3.3109999999999999</v>
      </c>
      <c r="H497" s="89">
        <v>3.3940000000000001</v>
      </c>
      <c r="I497" s="89">
        <v>3.4799999999999995</v>
      </c>
      <c r="J497" s="89">
        <v>3.5960000000000001</v>
      </c>
      <c r="K497" s="89">
        <v>3.7189999999999994</v>
      </c>
      <c r="L497" s="89">
        <v>3.8019999999999996</v>
      </c>
      <c r="M497" s="115">
        <f t="shared" si="134"/>
        <v>3.8019999999999996</v>
      </c>
      <c r="N497" s="115">
        <f t="shared" si="150"/>
        <v>3.8019999999999996</v>
      </c>
      <c r="O497" s="115">
        <f t="shared" si="150"/>
        <v>3.8019999999999996</v>
      </c>
      <c r="P497" s="115">
        <f t="shared" si="150"/>
        <v>3.8019999999999996</v>
      </c>
      <c r="Q497" s="115">
        <f t="shared" si="150"/>
        <v>3.8019999999999996</v>
      </c>
      <c r="R497" s="115">
        <f t="shared" si="150"/>
        <v>3.8019999999999996</v>
      </c>
      <c r="S497" s="115">
        <f t="shared" si="150"/>
        <v>3.8019999999999996</v>
      </c>
      <c r="T497" s="115">
        <f t="shared" si="150"/>
        <v>3.8019999999999996</v>
      </c>
      <c r="U497" s="115">
        <f t="shared" si="150"/>
        <v>3.8019999999999996</v>
      </c>
      <c r="V497" s="115">
        <f t="shared" si="150"/>
        <v>3.8019999999999996</v>
      </c>
      <c r="W497" s="115">
        <f t="shared" si="150"/>
        <v>3.8019999999999996</v>
      </c>
    </row>
    <row r="498" spans="2:23" x14ac:dyDescent="0.2">
      <c r="B498" s="116" t="s">
        <v>677</v>
      </c>
      <c r="D498" s="89">
        <v>2.512</v>
      </c>
      <c r="E498" s="89">
        <v>2.5979999999999999</v>
      </c>
      <c r="F498" s="89">
        <v>2.6909999999999998</v>
      </c>
      <c r="G498" s="89">
        <v>2.7809999999999997</v>
      </c>
      <c r="H498" s="89">
        <v>2.8639999999999999</v>
      </c>
      <c r="I498" s="89">
        <v>2.9470000000000001</v>
      </c>
      <c r="J498" s="89">
        <v>3.0329999999999999</v>
      </c>
      <c r="K498" s="89">
        <v>3.1259999999999994</v>
      </c>
      <c r="L498" s="89">
        <v>3.2189999999999999</v>
      </c>
      <c r="M498" s="115">
        <f t="shared" si="134"/>
        <v>3.2189999999999999</v>
      </c>
      <c r="N498" s="115">
        <f t="shared" si="150"/>
        <v>3.2189999999999999</v>
      </c>
      <c r="O498" s="115">
        <f t="shared" si="150"/>
        <v>3.2189999999999999</v>
      </c>
      <c r="P498" s="115">
        <f t="shared" si="150"/>
        <v>3.2189999999999999</v>
      </c>
      <c r="Q498" s="115">
        <f t="shared" si="150"/>
        <v>3.2189999999999999</v>
      </c>
      <c r="R498" s="115">
        <f t="shared" si="150"/>
        <v>3.2189999999999999</v>
      </c>
      <c r="S498" s="115">
        <f t="shared" si="150"/>
        <v>3.2189999999999999</v>
      </c>
      <c r="T498" s="115">
        <f t="shared" si="150"/>
        <v>3.2189999999999999</v>
      </c>
      <c r="U498" s="115">
        <f t="shared" si="150"/>
        <v>3.2189999999999999</v>
      </c>
      <c r="V498" s="115">
        <f t="shared" si="150"/>
        <v>3.2189999999999999</v>
      </c>
      <c r="W498" s="115">
        <f t="shared" si="150"/>
        <v>3.2189999999999999</v>
      </c>
    </row>
    <row r="499" spans="2:23" x14ac:dyDescent="0.2">
      <c r="B499" s="116" t="s">
        <v>678</v>
      </c>
      <c r="D499" s="89">
        <v>2.7450000000000001</v>
      </c>
      <c r="E499" s="89">
        <v>2.8409999999999997</v>
      </c>
      <c r="F499" s="89">
        <v>2.9339999999999997</v>
      </c>
      <c r="G499" s="89">
        <v>3.0269999999999997</v>
      </c>
      <c r="H499" s="89">
        <v>3.11</v>
      </c>
      <c r="I499" s="89">
        <v>3.1929999999999996</v>
      </c>
      <c r="J499" s="89">
        <v>3.2789999999999999</v>
      </c>
      <c r="K499" s="89">
        <v>3.379</v>
      </c>
      <c r="L499" s="89">
        <v>3.4649999999999999</v>
      </c>
      <c r="M499" s="115">
        <f t="shared" si="134"/>
        <v>3.4649999999999999</v>
      </c>
      <c r="N499" s="115">
        <f t="shared" si="150"/>
        <v>3.4649999999999999</v>
      </c>
      <c r="O499" s="115">
        <f t="shared" si="150"/>
        <v>3.4649999999999999</v>
      </c>
      <c r="P499" s="115">
        <f t="shared" si="150"/>
        <v>3.4649999999999999</v>
      </c>
      <c r="Q499" s="115">
        <f t="shared" si="150"/>
        <v>3.4649999999999999</v>
      </c>
      <c r="R499" s="115">
        <f t="shared" si="150"/>
        <v>3.4649999999999999</v>
      </c>
      <c r="S499" s="115">
        <f t="shared" si="150"/>
        <v>3.4649999999999999</v>
      </c>
      <c r="T499" s="115">
        <f t="shared" si="150"/>
        <v>3.4649999999999999</v>
      </c>
      <c r="U499" s="115">
        <f t="shared" si="150"/>
        <v>3.4649999999999999</v>
      </c>
      <c r="V499" s="115">
        <f t="shared" si="150"/>
        <v>3.4649999999999999</v>
      </c>
      <c r="W499" s="115">
        <f t="shared" si="150"/>
        <v>3.4649999999999999</v>
      </c>
    </row>
    <row r="500" spans="2:23" x14ac:dyDescent="0.2">
      <c r="B500" s="116" t="s">
        <v>679</v>
      </c>
      <c r="D500" s="89">
        <v>2.5179999999999998</v>
      </c>
      <c r="E500" s="89">
        <v>2.6139999999999999</v>
      </c>
      <c r="F500" s="89">
        <v>2.7099999999999995</v>
      </c>
      <c r="G500" s="89">
        <v>2.806</v>
      </c>
      <c r="H500" s="89">
        <v>2.899</v>
      </c>
      <c r="I500" s="89">
        <v>2.9949999999999997</v>
      </c>
      <c r="J500" s="89">
        <v>3.0880000000000001</v>
      </c>
      <c r="K500" s="89">
        <v>3.1869999999999998</v>
      </c>
      <c r="L500" s="89">
        <v>3.2899999999999996</v>
      </c>
      <c r="M500" s="115">
        <f t="shared" si="134"/>
        <v>3.2899999999999996</v>
      </c>
      <c r="N500" s="115">
        <f t="shared" si="150"/>
        <v>3.2899999999999996</v>
      </c>
      <c r="O500" s="115">
        <f t="shared" si="150"/>
        <v>3.2899999999999996</v>
      </c>
      <c r="P500" s="115">
        <f t="shared" si="150"/>
        <v>3.2899999999999996</v>
      </c>
      <c r="Q500" s="115">
        <f t="shared" si="150"/>
        <v>3.2899999999999996</v>
      </c>
      <c r="R500" s="115">
        <f t="shared" si="150"/>
        <v>3.2899999999999996</v>
      </c>
      <c r="S500" s="115">
        <f t="shared" si="150"/>
        <v>3.2899999999999996</v>
      </c>
      <c r="T500" s="115">
        <f t="shared" si="150"/>
        <v>3.2899999999999996</v>
      </c>
      <c r="U500" s="115">
        <f t="shared" si="150"/>
        <v>3.2899999999999996</v>
      </c>
      <c r="V500" s="115">
        <f t="shared" si="150"/>
        <v>3.2899999999999996</v>
      </c>
      <c r="W500" s="115">
        <f t="shared" si="150"/>
        <v>3.2899999999999996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95C7B-E468-4210-B549-B65B6AADE8C2}">
  <sheetPr codeName="Sheet23">
    <tabColor theme="5"/>
  </sheetPr>
  <dimension ref="A1:CX845"/>
  <sheetViews>
    <sheetView showGridLines="0" zoomScale="85" zoomScaleNormal="85" workbookViewId="0">
      <pane xSplit="3" ySplit="8" topLeftCell="D9" activePane="bottomRight" state="frozen"/>
      <selection pane="topRight" activeCell="E1" sqref="E1"/>
      <selection pane="bottomLeft" activeCell="A9" sqref="A9"/>
      <selection pane="bottomRight" activeCell="G19" sqref="G19"/>
    </sheetView>
  </sheetViews>
  <sheetFormatPr defaultRowHeight="12.75" x14ac:dyDescent="0.2"/>
  <cols>
    <col min="2" max="2" width="12.25" customWidth="1"/>
    <col min="3" max="3" width="9.375" style="30" customWidth="1"/>
    <col min="4" max="4" width="13.5" customWidth="1"/>
    <col min="5" max="6" width="15.125" style="143" customWidth="1"/>
    <col min="7" max="7" width="13.5" customWidth="1"/>
    <col min="8" max="8" width="11.75" style="143" customWidth="1"/>
    <col min="9" max="9" width="14" customWidth="1"/>
    <col min="11" max="11" width="3.375" customWidth="1"/>
    <col min="32" max="32" width="3.375" customWidth="1"/>
    <col min="53" max="53" width="3.375" customWidth="1"/>
    <col min="54" max="54" width="12.75" customWidth="1"/>
    <col min="55" max="55" width="3.375" customWidth="1"/>
    <col min="56" max="56" width="16" customWidth="1"/>
    <col min="57" max="57" width="3.375" customWidth="1"/>
    <col min="58" max="58" width="16" customWidth="1"/>
    <col min="59" max="59" width="4.75" customWidth="1"/>
    <col min="60" max="60" width="15.25" customWidth="1"/>
    <col min="61" max="61" width="3.375" customWidth="1"/>
    <col min="62" max="62" width="16" customWidth="1"/>
    <col min="63" max="63" width="3.375" customWidth="1"/>
    <col min="64" max="64" width="14.25" customWidth="1"/>
    <col min="65" max="65" width="3.375" customWidth="1"/>
    <col min="66" max="66" width="12.75" customWidth="1"/>
    <col min="67" max="67" width="3.375" customWidth="1"/>
    <col min="68" max="68" width="17.5" customWidth="1"/>
    <col min="69" max="69" width="3.25" customWidth="1"/>
    <col min="70" max="70" width="13.375" customWidth="1"/>
    <col min="71" max="71" width="3.375" customWidth="1"/>
    <col min="72" max="72" width="12.875" customWidth="1"/>
    <col min="73" max="73" width="3.375" customWidth="1"/>
    <col min="74" max="74" width="12.375" bestFit="1" customWidth="1"/>
    <col min="75" max="75" width="3.375" customWidth="1"/>
    <col min="76" max="76" width="10.625" customWidth="1"/>
  </cols>
  <sheetData>
    <row r="1" spans="1:102" ht="18.75" x14ac:dyDescent="0.3">
      <c r="A1" s="154" t="str">
        <f>bus</f>
        <v>Powercor</v>
      </c>
      <c r="B1" s="154"/>
      <c r="C1" s="154"/>
      <c r="D1" s="154"/>
      <c r="E1" s="154"/>
      <c r="F1" s="154"/>
      <c r="G1" s="154"/>
      <c r="H1" s="154"/>
      <c r="I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</row>
    <row r="2" spans="1:102" ht="15.75" x14ac:dyDescent="0.25">
      <c r="A2" s="165" t="str">
        <f>proj</f>
        <v xml:space="preserve">Risk-based replacement of deteriorated and aged 66kV radial lines </v>
      </c>
      <c r="B2" s="165"/>
      <c r="C2" s="165"/>
      <c r="D2" s="165"/>
      <c r="E2" s="165"/>
      <c r="F2" s="165"/>
      <c r="G2" s="165"/>
      <c r="H2" s="165"/>
      <c r="I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</row>
    <row r="3" spans="1:102" ht="15.75" x14ac:dyDescent="0.25">
      <c r="A3" s="3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G3" s="74"/>
      <c r="AH3" s="74"/>
      <c r="AI3" s="74"/>
      <c r="AJ3" s="74"/>
      <c r="BH3" s="74"/>
    </row>
    <row r="4" spans="1:102" x14ac:dyDescent="0.2">
      <c r="A4" s="150"/>
      <c r="B4" s="133" t="s">
        <v>734</v>
      </c>
      <c r="C4" s="133"/>
      <c r="D4" s="133"/>
      <c r="E4" s="133"/>
      <c r="F4" s="133"/>
      <c r="G4" s="114">
        <f>SUMIF($BX9:$BX422,TRUE, G9:G422)</f>
        <v>147626.94999999998</v>
      </c>
      <c r="H4" s="133"/>
      <c r="I4" s="113">
        <f>SUMIF($BX9:$BX422,TRUE, I9:I422)</f>
        <v>14339005.6535</v>
      </c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13">
        <f>SUMIF($BX9:$BX422,TRUE, BF9:BF422)</f>
        <v>58299848.787036255</v>
      </c>
      <c r="BG4" s="133"/>
      <c r="BH4" s="133"/>
      <c r="BI4" s="133"/>
      <c r="BJ4" s="113">
        <f>SUMIF($BX9:$BX422,TRUE, BJ9:BJ422)</f>
        <v>14339005.6535</v>
      </c>
      <c r="BK4" s="133"/>
      <c r="BL4" s="113">
        <f>SUMIF($BX9:$BX422,TRUE, BL9:BL422)</f>
        <v>7750912.3412446706</v>
      </c>
      <c r="BM4" s="133"/>
      <c r="BN4" s="133"/>
      <c r="BO4" s="133"/>
      <c r="BP4" s="133"/>
      <c r="BQ4" s="133"/>
      <c r="BR4" s="133"/>
      <c r="BS4" s="133"/>
      <c r="BT4" s="113">
        <f>SUMIF($BX9:$BX422,TRUE, BT9:BT422)</f>
        <v>57436009.748390861</v>
      </c>
      <c r="BU4" s="133"/>
      <c r="BV4" s="113">
        <f>SUMIF($BX9:$BX422,TRUE, BV9:BV422)</f>
        <v>49685097.407146186</v>
      </c>
      <c r="BW4" s="133"/>
      <c r="BX4" s="114">
        <f>COUNTIF($BX$9:$BX$422, TRUE)</f>
        <v>46</v>
      </c>
      <c r="BY4" s="150"/>
      <c r="BZ4" s="150"/>
      <c r="CA4" s="150"/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0"/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/>
      <c r="CX4" s="150"/>
    </row>
    <row r="5" spans="1:102" s="1" customFormat="1" x14ac:dyDescent="0.2">
      <c r="A5" s="182"/>
      <c r="B5" s="182"/>
      <c r="C5" s="189"/>
      <c r="D5" s="150"/>
      <c r="E5" s="150"/>
      <c r="F5" s="150"/>
      <c r="G5" s="150"/>
      <c r="H5" s="150"/>
      <c r="I5" s="150"/>
      <c r="K5" s="150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50"/>
      <c r="AG5" s="169"/>
      <c r="AH5" s="169"/>
      <c r="AI5" s="169"/>
      <c r="AJ5" s="169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50"/>
      <c r="BB5" s="182"/>
      <c r="BC5" s="150"/>
      <c r="BD5" s="182"/>
      <c r="BE5" s="150"/>
      <c r="BF5" s="182"/>
      <c r="BG5" s="182"/>
      <c r="BH5" s="169"/>
      <c r="BI5" s="150"/>
      <c r="BJ5" s="182"/>
      <c r="BK5" s="150"/>
      <c r="BL5" s="182"/>
      <c r="BM5" s="150"/>
      <c r="BN5" s="182"/>
      <c r="BO5" s="150"/>
      <c r="BP5" s="182"/>
      <c r="BQ5" s="182"/>
      <c r="BR5" s="182"/>
      <c r="BS5" s="150"/>
      <c r="BT5" s="182"/>
      <c r="BU5" s="150"/>
      <c r="BV5" s="182"/>
      <c r="BW5" s="150"/>
      <c r="BX5" s="182"/>
      <c r="BY5" s="182"/>
      <c r="BZ5" s="182"/>
      <c r="CA5" s="182"/>
      <c r="CB5" s="182"/>
      <c r="CC5" s="182"/>
      <c r="CD5" s="182"/>
      <c r="CE5" s="182"/>
      <c r="CF5" s="182"/>
      <c r="CG5" s="182"/>
      <c r="CH5" s="182"/>
      <c r="CI5" s="182"/>
      <c r="CJ5" s="182"/>
      <c r="CK5" s="182"/>
      <c r="CL5" s="182"/>
      <c r="CM5" s="182"/>
      <c r="CN5" s="182"/>
      <c r="CO5" s="182"/>
      <c r="CP5" s="182"/>
      <c r="CQ5" s="182"/>
      <c r="CR5" s="182"/>
      <c r="CS5" s="182"/>
      <c r="CT5" s="182"/>
      <c r="CU5" s="182"/>
      <c r="CV5" s="182"/>
      <c r="CW5" s="182"/>
      <c r="CX5" s="182"/>
    </row>
    <row r="6" spans="1:102" s="1" customFormat="1" x14ac:dyDescent="0.2">
      <c r="A6" s="182"/>
      <c r="B6" s="182"/>
      <c r="C6" s="189"/>
      <c r="D6" s="182"/>
      <c r="E6" s="182"/>
      <c r="F6" s="182"/>
      <c r="G6" s="182"/>
      <c r="H6" s="182"/>
      <c r="I6" s="182"/>
      <c r="K6" s="150"/>
      <c r="L6" s="200" t="s">
        <v>696</v>
      </c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150"/>
      <c r="AG6" s="200" t="s">
        <v>696</v>
      </c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150"/>
      <c r="BB6" s="201" t="s">
        <v>696</v>
      </c>
      <c r="BC6" s="190"/>
      <c r="BD6" s="201" t="s">
        <v>696</v>
      </c>
      <c r="BE6" s="190"/>
      <c r="BF6" s="201" t="s">
        <v>694</v>
      </c>
      <c r="BG6" s="182"/>
      <c r="BH6" s="209" t="s">
        <v>86</v>
      </c>
      <c r="BI6" s="190"/>
      <c r="BJ6" s="209" t="s">
        <v>86</v>
      </c>
      <c r="BK6" s="190"/>
      <c r="BL6" s="209" t="s">
        <v>86</v>
      </c>
      <c r="BM6" s="190"/>
      <c r="BN6" s="209" t="s">
        <v>86</v>
      </c>
      <c r="BO6" s="190"/>
      <c r="BP6" s="209" t="s">
        <v>86</v>
      </c>
      <c r="BQ6" s="182"/>
      <c r="BR6" s="209" t="s">
        <v>86</v>
      </c>
      <c r="BS6" s="190"/>
      <c r="BT6" s="209" t="s">
        <v>86</v>
      </c>
      <c r="BU6" s="190"/>
      <c r="BV6" s="209" t="s">
        <v>86</v>
      </c>
      <c r="BW6" s="190"/>
      <c r="BX6" s="209" t="s">
        <v>728</v>
      </c>
      <c r="BY6" s="182"/>
      <c r="BZ6" s="182"/>
      <c r="CA6" s="182"/>
      <c r="CB6" s="182"/>
      <c r="CC6" s="182"/>
      <c r="CD6" s="182"/>
      <c r="CE6" s="182"/>
      <c r="CF6" s="182"/>
      <c r="CG6" s="182"/>
      <c r="CH6" s="182"/>
      <c r="CI6" s="182"/>
      <c r="CJ6" s="182"/>
      <c r="CK6" s="182"/>
      <c r="CL6" s="182"/>
      <c r="CM6" s="182"/>
      <c r="CN6" s="182"/>
      <c r="CO6" s="182"/>
      <c r="CP6" s="182"/>
      <c r="CQ6" s="182"/>
      <c r="CR6" s="182"/>
      <c r="CS6" s="182"/>
      <c r="CT6" s="182"/>
      <c r="CU6" s="182"/>
      <c r="CV6" s="182"/>
      <c r="CW6" s="182"/>
      <c r="CX6" s="182"/>
    </row>
    <row r="7" spans="1:102" x14ac:dyDescent="0.2">
      <c r="A7" s="150"/>
      <c r="B7" s="206" t="s">
        <v>686</v>
      </c>
      <c r="C7" s="206" t="s">
        <v>713</v>
      </c>
      <c r="D7" s="206" t="s">
        <v>711</v>
      </c>
      <c r="E7" s="206" t="s">
        <v>723</v>
      </c>
      <c r="F7" s="206" t="s">
        <v>722</v>
      </c>
      <c r="G7" s="207" t="s">
        <v>682</v>
      </c>
      <c r="H7" s="207" t="s">
        <v>373</v>
      </c>
      <c r="I7" s="207" t="s">
        <v>699</v>
      </c>
      <c r="K7" s="150"/>
      <c r="L7" s="200" t="s">
        <v>680</v>
      </c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150"/>
      <c r="AG7" s="200" t="s">
        <v>399</v>
      </c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150"/>
      <c r="BB7" s="201" t="s">
        <v>688</v>
      </c>
      <c r="BC7" s="190"/>
      <c r="BD7" s="201" t="s">
        <v>690</v>
      </c>
      <c r="BE7" s="190"/>
      <c r="BF7" s="201" t="s">
        <v>725</v>
      </c>
      <c r="BG7" s="150"/>
      <c r="BH7" s="209" t="s">
        <v>697</v>
      </c>
      <c r="BI7" s="190"/>
      <c r="BJ7" s="209" t="s">
        <v>692</v>
      </c>
      <c r="BK7" s="190"/>
      <c r="BL7" s="209" t="s">
        <v>720</v>
      </c>
      <c r="BM7" s="190"/>
      <c r="BN7" s="209" t="s">
        <v>724</v>
      </c>
      <c r="BO7" s="190"/>
      <c r="BP7" s="209" t="s">
        <v>100</v>
      </c>
      <c r="BQ7" s="150"/>
      <c r="BR7" s="209" t="s">
        <v>725</v>
      </c>
      <c r="BS7" s="190"/>
      <c r="BT7" s="209" t="s">
        <v>701</v>
      </c>
      <c r="BU7" s="190"/>
      <c r="BV7" s="209" t="s">
        <v>5</v>
      </c>
      <c r="BW7" s="190"/>
      <c r="BX7" s="209" t="s">
        <v>709</v>
      </c>
      <c r="BY7" s="150"/>
      <c r="BZ7" s="150"/>
      <c r="CA7" s="150"/>
      <c r="CB7" s="150"/>
      <c r="CC7" s="150"/>
      <c r="CD7" s="150"/>
      <c r="CE7" s="150"/>
      <c r="CF7" s="150"/>
      <c r="CG7" s="150"/>
      <c r="CH7" s="150"/>
      <c r="CI7" s="150"/>
      <c r="CJ7" s="150"/>
      <c r="CK7" s="150"/>
      <c r="CL7" s="150"/>
      <c r="CM7" s="150"/>
      <c r="CN7" s="150"/>
      <c r="CO7" s="150"/>
      <c r="CP7" s="150"/>
      <c r="CQ7" s="150"/>
      <c r="CR7" s="150"/>
      <c r="CS7" s="150"/>
      <c r="CT7" s="150"/>
      <c r="CU7" s="150"/>
      <c r="CV7" s="150"/>
      <c r="CW7" s="150"/>
      <c r="CX7" s="150"/>
    </row>
    <row r="8" spans="1:102" x14ac:dyDescent="0.2">
      <c r="A8" s="150"/>
      <c r="B8" s="206"/>
      <c r="C8" s="206"/>
      <c r="D8" s="206" t="s">
        <v>712</v>
      </c>
      <c r="E8" s="206" t="s">
        <v>721</v>
      </c>
      <c r="F8" s="206" t="s">
        <v>721</v>
      </c>
      <c r="G8" s="207" t="s">
        <v>683</v>
      </c>
      <c r="H8" s="208" t="s">
        <v>695</v>
      </c>
      <c r="I8" s="207" t="s">
        <v>714</v>
      </c>
      <c r="K8" s="150"/>
      <c r="L8" s="97" t="s">
        <v>50</v>
      </c>
      <c r="M8" s="97" t="s">
        <v>51</v>
      </c>
      <c r="N8" s="97" t="s">
        <v>52</v>
      </c>
      <c r="O8" s="97" t="s">
        <v>53</v>
      </c>
      <c r="P8" s="97" t="s">
        <v>54</v>
      </c>
      <c r="Q8" s="97" t="s">
        <v>55</v>
      </c>
      <c r="R8" s="97" t="s">
        <v>374</v>
      </c>
      <c r="S8" s="97" t="s">
        <v>375</v>
      </c>
      <c r="T8" s="97" t="s">
        <v>376</v>
      </c>
      <c r="U8" s="97" t="s">
        <v>377</v>
      </c>
      <c r="V8" s="97" t="s">
        <v>378</v>
      </c>
      <c r="W8" s="97" t="s">
        <v>379</v>
      </c>
      <c r="X8" s="97" t="s">
        <v>380</v>
      </c>
      <c r="Y8" s="97" t="s">
        <v>381</v>
      </c>
      <c r="Z8" s="97" t="s">
        <v>382</v>
      </c>
      <c r="AA8" s="97" t="s">
        <v>383</v>
      </c>
      <c r="AB8" s="97" t="s">
        <v>384</v>
      </c>
      <c r="AC8" s="97" t="s">
        <v>385</v>
      </c>
      <c r="AD8" s="97" t="s">
        <v>386</v>
      </c>
      <c r="AE8" s="97" t="s">
        <v>387</v>
      </c>
      <c r="AF8" s="150"/>
      <c r="AG8" s="97" t="s">
        <v>50</v>
      </c>
      <c r="AH8" s="97" t="s">
        <v>51</v>
      </c>
      <c r="AI8" s="97" t="s">
        <v>52</v>
      </c>
      <c r="AJ8" s="97" t="s">
        <v>53</v>
      </c>
      <c r="AK8" s="97" t="s">
        <v>54</v>
      </c>
      <c r="AL8" s="97" t="s">
        <v>55</v>
      </c>
      <c r="AM8" s="97" t="s">
        <v>374</v>
      </c>
      <c r="AN8" s="97" t="s">
        <v>375</v>
      </c>
      <c r="AO8" s="97" t="s">
        <v>376</v>
      </c>
      <c r="AP8" s="97" t="s">
        <v>377</v>
      </c>
      <c r="AQ8" s="97" t="s">
        <v>378</v>
      </c>
      <c r="AR8" s="97" t="s">
        <v>379</v>
      </c>
      <c r="AS8" s="97" t="s">
        <v>380</v>
      </c>
      <c r="AT8" s="97" t="s">
        <v>381</v>
      </c>
      <c r="AU8" s="97" t="s">
        <v>382</v>
      </c>
      <c r="AV8" s="97" t="s">
        <v>383</v>
      </c>
      <c r="AW8" s="97" t="s">
        <v>384</v>
      </c>
      <c r="AX8" s="97" t="s">
        <v>385</v>
      </c>
      <c r="AY8" s="97" t="s">
        <v>386</v>
      </c>
      <c r="AZ8" s="97" t="s">
        <v>387</v>
      </c>
      <c r="BA8" s="150"/>
      <c r="BB8" s="201" t="s">
        <v>689</v>
      </c>
      <c r="BC8" s="190"/>
      <c r="BD8" s="201" t="s">
        <v>691</v>
      </c>
      <c r="BE8" s="190"/>
      <c r="BF8" s="201" t="s">
        <v>719</v>
      </c>
      <c r="BG8" s="150"/>
      <c r="BH8" s="209" t="s">
        <v>698</v>
      </c>
      <c r="BI8" s="190"/>
      <c r="BJ8" s="209" t="s">
        <v>726</v>
      </c>
      <c r="BK8" s="190"/>
      <c r="BL8" s="209" t="s">
        <v>719</v>
      </c>
      <c r="BM8" s="190"/>
      <c r="BN8" s="209" t="s">
        <v>719</v>
      </c>
      <c r="BO8" s="190"/>
      <c r="BP8" s="209" t="s">
        <v>719</v>
      </c>
      <c r="BQ8" s="150"/>
      <c r="BR8" s="209" t="s">
        <v>719</v>
      </c>
      <c r="BS8" s="190"/>
      <c r="BT8" s="209" t="s">
        <v>719</v>
      </c>
      <c r="BU8" s="190"/>
      <c r="BV8" s="209" t="s">
        <v>727</v>
      </c>
      <c r="BW8" s="190"/>
      <c r="BX8" s="209"/>
      <c r="BY8" s="150"/>
      <c r="BZ8" s="150"/>
      <c r="CA8" s="150"/>
      <c r="CB8" s="150"/>
      <c r="CC8" s="150"/>
      <c r="CD8" s="150"/>
      <c r="CE8" s="150"/>
      <c r="CF8" s="150"/>
      <c r="CG8" s="150"/>
      <c r="CH8" s="150"/>
      <c r="CI8" s="150"/>
      <c r="CJ8" s="150"/>
      <c r="CK8" s="150"/>
      <c r="CL8" s="150"/>
      <c r="CM8" s="150"/>
      <c r="CN8" s="150"/>
      <c r="CO8" s="150"/>
      <c r="CP8" s="150"/>
      <c r="CQ8" s="150"/>
      <c r="CR8" s="150"/>
      <c r="CS8" s="150"/>
      <c r="CT8" s="150"/>
      <c r="CU8" s="150"/>
      <c r="CV8" s="150"/>
      <c r="CW8" s="150"/>
      <c r="CX8" s="150"/>
    </row>
    <row r="9" spans="1:102" x14ac:dyDescent="0.2">
      <c r="A9" s="150"/>
      <c r="B9" s="191">
        <v>60555946</v>
      </c>
      <c r="C9" s="192" t="s">
        <v>145</v>
      </c>
      <c r="D9" s="193">
        <v>2014</v>
      </c>
      <c r="E9" s="191">
        <v>30296199</v>
      </c>
      <c r="F9" s="191">
        <v>30296202</v>
      </c>
      <c r="G9" s="194">
        <v>116.5</v>
      </c>
      <c r="H9" s="211">
        <v>45198.640474687112</v>
      </c>
      <c r="I9" s="195">
        <f>Assumptions!$G$37*Calcs!$G9</f>
        <v>11315.644999999999</v>
      </c>
      <c r="K9" s="150"/>
      <c r="L9" s="196">
        <v>1.2E-4</v>
      </c>
      <c r="M9" s="196">
        <v>1.2E-4</v>
      </c>
      <c r="N9" s="196">
        <v>1.2E-4</v>
      </c>
      <c r="O9" s="196">
        <v>1.2E-4</v>
      </c>
      <c r="P9" s="196">
        <v>1.2E-4</v>
      </c>
      <c r="Q9" s="196">
        <v>1.2E-4</v>
      </c>
      <c r="R9" s="196">
        <v>1.2E-4</v>
      </c>
      <c r="S9" s="196">
        <v>1.2E-4</v>
      </c>
      <c r="T9" s="196">
        <v>1.2E-4</v>
      </c>
      <c r="U9" s="196">
        <v>1.2E-4</v>
      </c>
      <c r="V9" s="196">
        <v>1.2E-4</v>
      </c>
      <c r="W9" s="196">
        <v>1.2E-4</v>
      </c>
      <c r="X9" s="196">
        <v>1.2E-4</v>
      </c>
      <c r="Y9" s="196">
        <v>1.2E-4</v>
      </c>
      <c r="Z9" s="196">
        <v>1.2E-4</v>
      </c>
      <c r="AA9" s="196">
        <v>1.2E-4</v>
      </c>
      <c r="AB9" s="196">
        <v>1.2E-4</v>
      </c>
      <c r="AC9" s="196">
        <v>1.2E-4</v>
      </c>
      <c r="AD9" s="196">
        <v>1.2E-4</v>
      </c>
      <c r="AE9" s="196">
        <v>1.2E-4</v>
      </c>
      <c r="AF9" s="150"/>
      <c r="AG9" s="197">
        <v>19.532</v>
      </c>
      <c r="AH9" s="197">
        <v>19.558999999999997</v>
      </c>
      <c r="AI9" s="197">
        <v>19.695999999999998</v>
      </c>
      <c r="AJ9" s="197">
        <v>19.782</v>
      </c>
      <c r="AK9" s="197">
        <v>19.675999999999998</v>
      </c>
      <c r="AL9" s="197">
        <v>19.636999999999997</v>
      </c>
      <c r="AM9" s="197">
        <v>19.768999999999998</v>
      </c>
      <c r="AN9" s="197">
        <v>19.945</v>
      </c>
      <c r="AO9" s="197">
        <v>19.835999999999999</v>
      </c>
      <c r="AP9" s="197">
        <v>19.835999999999999</v>
      </c>
      <c r="AQ9" s="197">
        <v>19.835999999999999</v>
      </c>
      <c r="AR9" s="197">
        <v>19.835999999999999</v>
      </c>
      <c r="AS9" s="197">
        <v>19.835999999999999</v>
      </c>
      <c r="AT9" s="197">
        <v>19.835999999999999</v>
      </c>
      <c r="AU9" s="197">
        <v>19.835999999999999</v>
      </c>
      <c r="AV9" s="197">
        <v>19.835999999999999</v>
      </c>
      <c r="AW9" s="197">
        <v>19.835999999999999</v>
      </c>
      <c r="AX9" s="197">
        <v>19.835999999999999</v>
      </c>
      <c r="AY9" s="197">
        <v>19.835999999999999</v>
      </c>
      <c r="AZ9" s="197">
        <v>19.835999999999999</v>
      </c>
      <c r="BA9" s="150"/>
      <c r="BB9" s="198" cm="1">
        <f t="array" ref="BB9">SUMPRODUCT(($AG9:$AZ9)*(Misc_calcs!$G$29:$Z$29)*($L9:$AE9))*$H9</f>
        <v>1550.1272660388893</v>
      </c>
      <c r="BC9" s="150"/>
      <c r="BD9" s="198" cm="1">
        <f t="array" ref="BD9">SUMPRODUCT(($L9:$AE9)*(Misc_calcs!$G$29:$Z$29))*$I9*(1+Assumptions!$G$83)</f>
        <v>21.596876412957808</v>
      </c>
      <c r="BE9" s="150"/>
      <c r="BF9" s="198">
        <f t="shared" ref="BF9:BF72" si="0">BB9+BD9</f>
        <v>1571.724142451847</v>
      </c>
      <c r="BG9" s="150"/>
      <c r="BH9" s="199">
        <f>Assumptions!$G$86*$G9</f>
        <v>3.2802322500000001E-5</v>
      </c>
      <c r="BI9" s="150"/>
      <c r="BJ9" s="198">
        <f>($I9)</f>
        <v>11315.644999999999</v>
      </c>
      <c r="BK9" s="150"/>
      <c r="BL9" s="198" cm="1">
        <f t="array" ref="BL9">-SUMPRODUCT((PMT(real_disc,Assumptions!$G$40,BJ9))*(Misc_calcs!$G$29:$Z$29))</f>
        <v>6116.6425761353439</v>
      </c>
      <c r="BM9" s="150"/>
      <c r="BN9" s="198" cm="1">
        <f t="array" ref="BN9">SUMPRODUCT(($AG9:$AZ9)*(Misc_calcs!$G$29:$Z$29))*$BH9*$H9</f>
        <v>423.73145413875784</v>
      </c>
      <c r="BO9" s="150"/>
      <c r="BP9" s="198" cm="1">
        <f t="array" ref="BP9">SUMPRODUCT($BH9*(Misc_calcs!$G$29:$Z$29))*$I9*(1+Assumptions!$G$83)</f>
        <v>5.9035642090873743</v>
      </c>
      <c r="BQ9" s="150"/>
      <c r="BR9" s="198">
        <f t="shared" ref="BR9:BR72" si="1">BN9+BP9</f>
        <v>429.63501834784523</v>
      </c>
      <c r="BS9" s="150"/>
      <c r="BT9" s="198">
        <f t="shared" ref="BT9:BT72" si="2">BF9-BR9</f>
        <v>1142.0891241040017</v>
      </c>
      <c r="BU9" s="150"/>
      <c r="BV9" s="198">
        <f t="shared" ref="BV9:BV72" si="3">BT9-BL9</f>
        <v>-4974.5534520313422</v>
      </c>
      <c r="BW9" s="150"/>
      <c r="BX9" s="198" t="b">
        <f t="shared" ref="BX9:BX72" si="4">BV9&gt;0</f>
        <v>0</v>
      </c>
      <c r="BY9" s="150"/>
      <c r="BZ9" s="150"/>
      <c r="CA9" s="150"/>
      <c r="CB9" s="150"/>
      <c r="CC9" s="150"/>
      <c r="CD9" s="150"/>
      <c r="CE9" s="150"/>
      <c r="CF9" s="150"/>
      <c r="CG9" s="150"/>
      <c r="CH9" s="150"/>
      <c r="CI9" s="150"/>
      <c r="CJ9" s="150"/>
      <c r="CK9" s="150"/>
      <c r="CL9" s="150"/>
      <c r="CM9" s="150"/>
      <c r="CN9" s="150"/>
      <c r="CO9" s="150"/>
      <c r="CP9" s="150"/>
      <c r="CQ9" s="150"/>
      <c r="CR9" s="150"/>
      <c r="CS9" s="150"/>
      <c r="CT9" s="150"/>
      <c r="CU9" s="150"/>
      <c r="CV9" s="150"/>
      <c r="CW9" s="150"/>
      <c r="CX9" s="150"/>
    </row>
    <row r="10" spans="1:102" x14ac:dyDescent="0.2">
      <c r="A10" s="150"/>
      <c r="B10" s="191">
        <v>60555953</v>
      </c>
      <c r="C10" s="192" t="s">
        <v>152</v>
      </c>
      <c r="D10" s="193">
        <v>1999</v>
      </c>
      <c r="E10" s="191">
        <v>33064146</v>
      </c>
      <c r="F10" s="191">
        <v>33064126</v>
      </c>
      <c r="G10" s="194">
        <v>1466.27</v>
      </c>
      <c r="H10" s="211">
        <v>49456.666168632706</v>
      </c>
      <c r="I10" s="195">
        <f>Assumptions!$G$37*Calcs!$G10</f>
        <v>142418.8051</v>
      </c>
      <c r="K10" s="150"/>
      <c r="L10" s="196">
        <v>1.57E-3</v>
      </c>
      <c r="M10" s="196">
        <v>1.57E-3</v>
      </c>
      <c r="N10" s="196">
        <v>1.57E-3</v>
      </c>
      <c r="O10" s="196">
        <v>1.57E-3</v>
      </c>
      <c r="P10" s="196">
        <v>1.57E-3</v>
      </c>
      <c r="Q10" s="196">
        <v>1.57E-3</v>
      </c>
      <c r="R10" s="196">
        <v>1.57E-3</v>
      </c>
      <c r="S10" s="196">
        <v>1.57E-3</v>
      </c>
      <c r="T10" s="196">
        <v>1.57E-3</v>
      </c>
      <c r="U10" s="196">
        <v>1.57E-3</v>
      </c>
      <c r="V10" s="196">
        <v>1.57E-3</v>
      </c>
      <c r="W10" s="196">
        <v>1.57E-3</v>
      </c>
      <c r="X10" s="196">
        <v>1.57E-3</v>
      </c>
      <c r="Y10" s="196">
        <v>1.57E-3</v>
      </c>
      <c r="Z10" s="196">
        <v>1.57E-3</v>
      </c>
      <c r="AA10" s="196">
        <v>1.57E-3</v>
      </c>
      <c r="AB10" s="196">
        <v>1.57E-3</v>
      </c>
      <c r="AC10" s="196">
        <v>1.57E-3</v>
      </c>
      <c r="AD10" s="196">
        <v>1.57E-3</v>
      </c>
      <c r="AE10" s="196">
        <v>1.57E-3</v>
      </c>
      <c r="AF10" s="150"/>
      <c r="AG10" s="197">
        <v>23.689999999999998</v>
      </c>
      <c r="AH10" s="197">
        <v>25.856999999999999</v>
      </c>
      <c r="AI10" s="197">
        <v>26.398</v>
      </c>
      <c r="AJ10" s="197">
        <v>26.811</v>
      </c>
      <c r="AK10" s="197">
        <v>26.966000000000001</v>
      </c>
      <c r="AL10" s="197">
        <v>27.194999999999997</v>
      </c>
      <c r="AM10" s="197">
        <v>27.72</v>
      </c>
      <c r="AN10" s="197">
        <v>28.321999999999999</v>
      </c>
      <c r="AO10" s="197">
        <v>28.431999999999999</v>
      </c>
      <c r="AP10" s="197">
        <v>28.431999999999999</v>
      </c>
      <c r="AQ10" s="197">
        <v>28.431999999999999</v>
      </c>
      <c r="AR10" s="197">
        <v>28.431999999999999</v>
      </c>
      <c r="AS10" s="197">
        <v>28.431999999999999</v>
      </c>
      <c r="AT10" s="197">
        <v>28.431999999999999</v>
      </c>
      <c r="AU10" s="197">
        <v>28.431999999999999</v>
      </c>
      <c r="AV10" s="197">
        <v>28.431999999999999</v>
      </c>
      <c r="AW10" s="197">
        <v>28.431999999999999</v>
      </c>
      <c r="AX10" s="197">
        <v>28.431999999999999</v>
      </c>
      <c r="AY10" s="197">
        <v>28.431999999999999</v>
      </c>
      <c r="AZ10" s="197">
        <v>28.431999999999999</v>
      </c>
      <c r="BA10" s="150"/>
      <c r="BB10" s="198" cm="1">
        <f t="array" ref="BB10">SUMPRODUCT(($AG10:$AZ10)*(Misc_calcs!$G$29:$Z$29)*($L10:$AE10))*$H10</f>
        <v>30884.376482153741</v>
      </c>
      <c r="BC10" s="150"/>
      <c r="BD10" s="198" cm="1">
        <f t="array" ref="BD10">SUMPRODUCT(($L10:$AE10)*(Misc_calcs!$G$29:$Z$29))*$I10*(1+Assumptions!$G$83)</f>
        <v>3556.2916742134053</v>
      </c>
      <c r="BE10" s="150"/>
      <c r="BF10" s="198">
        <f t="shared" si="0"/>
        <v>34440.668156367145</v>
      </c>
      <c r="BG10" s="150"/>
      <c r="BH10" s="199">
        <f>Assumptions!$G$86*$G10</f>
        <v>4.1285031255000002E-4</v>
      </c>
      <c r="BI10" s="150"/>
      <c r="BJ10" s="198">
        <f t="shared" ref="BJ10:BJ73" si="5">($I10)</f>
        <v>142418.8051</v>
      </c>
      <c r="BK10" s="150"/>
      <c r="BL10" s="198" cm="1">
        <f t="array" ref="BL10">-SUMPRODUCT((PMT(real_disc,Assumptions!$G$40,BJ10))*(Misc_calcs!$G$29:$Z$29))</f>
        <v>76984.115966609184</v>
      </c>
      <c r="BM10" s="150"/>
      <c r="BN10" s="198" cm="1">
        <f t="array" ref="BN10">SUMPRODUCT(($AG10:$AZ10)*(Misc_calcs!$G$29:$Z$29))*$BH10*$H10</f>
        <v>8121.4168685153136</v>
      </c>
      <c r="BO10" s="150"/>
      <c r="BP10" s="198" cm="1">
        <f t="array" ref="BP10">SUMPRODUCT($BH10*(Misc_calcs!$G$29:$Z$29))*$I10*(1+Assumptions!$G$83)</f>
        <v>935.16950905603017</v>
      </c>
      <c r="BQ10" s="150"/>
      <c r="BR10" s="198">
        <f t="shared" si="1"/>
        <v>9056.5863775713442</v>
      </c>
      <c r="BS10" s="150"/>
      <c r="BT10" s="198">
        <f t="shared" si="2"/>
        <v>25384.0817787958</v>
      </c>
      <c r="BU10" s="150"/>
      <c r="BV10" s="198">
        <f t="shared" si="3"/>
        <v>-51600.034187813384</v>
      </c>
      <c r="BW10" s="150"/>
      <c r="BX10" s="198" t="b">
        <f t="shared" si="4"/>
        <v>0</v>
      </c>
      <c r="BY10" s="150"/>
      <c r="BZ10" s="150"/>
      <c r="CA10" s="150"/>
      <c r="CB10" s="150"/>
      <c r="CC10" s="150"/>
      <c r="CD10" s="150"/>
      <c r="CE10" s="150"/>
      <c r="CF10" s="150"/>
      <c r="CG10" s="150"/>
      <c r="CH10" s="150"/>
      <c r="CI10" s="150"/>
      <c r="CJ10" s="150"/>
      <c r="CK10" s="150"/>
      <c r="CL10" s="150"/>
      <c r="CM10" s="150"/>
      <c r="CN10" s="150"/>
      <c r="CO10" s="150"/>
      <c r="CP10" s="150"/>
      <c r="CQ10" s="150"/>
      <c r="CR10" s="150"/>
      <c r="CS10" s="150"/>
      <c r="CT10" s="150"/>
      <c r="CU10" s="150"/>
      <c r="CV10" s="150"/>
      <c r="CW10" s="150"/>
      <c r="CX10" s="150"/>
    </row>
    <row r="11" spans="1:102" x14ac:dyDescent="0.2">
      <c r="A11" s="150"/>
      <c r="B11" s="191">
        <v>60555962</v>
      </c>
      <c r="C11" s="192" t="s">
        <v>145</v>
      </c>
      <c r="D11" s="193">
        <v>1955</v>
      </c>
      <c r="E11" s="191">
        <v>30021365</v>
      </c>
      <c r="F11" s="191">
        <v>30021422</v>
      </c>
      <c r="G11" s="194">
        <v>3284.68</v>
      </c>
      <c r="H11" s="211">
        <v>45198.640474687112</v>
      </c>
      <c r="I11" s="195">
        <f>Assumptions!$G$37*Calcs!$G11</f>
        <v>319040.96839999995</v>
      </c>
      <c r="K11" s="150"/>
      <c r="L11" s="196">
        <v>3.074E-2</v>
      </c>
      <c r="M11" s="196">
        <v>3.3140000000000003E-2</v>
      </c>
      <c r="N11" s="196">
        <v>3.5740000000000001E-2</v>
      </c>
      <c r="O11" s="196">
        <v>3.8550000000000001E-2</v>
      </c>
      <c r="P11" s="196">
        <v>4.1590000000000002E-2</v>
      </c>
      <c r="Q11" s="196">
        <v>4.4889999999999999E-2</v>
      </c>
      <c r="R11" s="196">
        <v>4.845E-2</v>
      </c>
      <c r="S11" s="196">
        <v>5.2310000000000002E-2</v>
      </c>
      <c r="T11" s="196">
        <v>5.6480000000000002E-2</v>
      </c>
      <c r="U11" s="196">
        <v>6.1010000000000002E-2</v>
      </c>
      <c r="V11" s="196">
        <v>6.59E-2</v>
      </c>
      <c r="W11" s="196">
        <v>7.1199999999999999E-2</v>
      </c>
      <c r="X11" s="196">
        <v>7.6950000000000005E-2</v>
      </c>
      <c r="Y11" s="196">
        <v>8.3169999999999994E-2</v>
      </c>
      <c r="Z11" s="196">
        <v>8.9910000000000004E-2</v>
      </c>
      <c r="AA11" s="196">
        <v>9.7210000000000005E-2</v>
      </c>
      <c r="AB11" s="196">
        <v>0.10512000000000001</v>
      </c>
      <c r="AC11" s="196">
        <v>0.10765</v>
      </c>
      <c r="AD11" s="196">
        <v>0.10765</v>
      </c>
      <c r="AE11" s="196">
        <v>0.10765</v>
      </c>
      <c r="AF11" s="150"/>
      <c r="AG11" s="197">
        <v>19.532</v>
      </c>
      <c r="AH11" s="197">
        <v>19.558999999999997</v>
      </c>
      <c r="AI11" s="197">
        <v>19.695999999999998</v>
      </c>
      <c r="AJ11" s="197">
        <v>19.782</v>
      </c>
      <c r="AK11" s="197">
        <v>19.675999999999998</v>
      </c>
      <c r="AL11" s="197">
        <v>19.636999999999997</v>
      </c>
      <c r="AM11" s="197">
        <v>19.768999999999998</v>
      </c>
      <c r="AN11" s="197">
        <v>19.945</v>
      </c>
      <c r="AO11" s="197">
        <v>19.835999999999999</v>
      </c>
      <c r="AP11" s="197">
        <v>19.835999999999999</v>
      </c>
      <c r="AQ11" s="197">
        <v>19.835999999999999</v>
      </c>
      <c r="AR11" s="197">
        <v>19.835999999999999</v>
      </c>
      <c r="AS11" s="197">
        <v>19.835999999999999</v>
      </c>
      <c r="AT11" s="197">
        <v>19.835999999999999</v>
      </c>
      <c r="AU11" s="197">
        <v>19.835999999999999</v>
      </c>
      <c r="AV11" s="197">
        <v>19.835999999999999</v>
      </c>
      <c r="AW11" s="197">
        <v>19.835999999999999</v>
      </c>
      <c r="AX11" s="197">
        <v>19.835999999999999</v>
      </c>
      <c r="AY11" s="197">
        <v>19.835999999999999</v>
      </c>
      <c r="AZ11" s="197">
        <v>19.835999999999999</v>
      </c>
      <c r="BA11" s="150"/>
      <c r="BB11" s="198" cm="1">
        <f t="array" ref="BB11">SUMPRODUCT(($AG11:$AZ11)*(Misc_calcs!$G$29:$Z$29)*($L11:$AE11))*$H11</f>
        <v>809891.70060641994</v>
      </c>
      <c r="BC11" s="150"/>
      <c r="BD11" s="198" cm="1">
        <f t="array" ref="BD11">SUMPRODUCT(($L11:$AE11)*(Misc_calcs!$G$29:$Z$29))*$I11*(1+Assumptions!$G$83)</f>
        <v>317650.24417476426</v>
      </c>
      <c r="BE11" s="150"/>
      <c r="BF11" s="198">
        <f t="shared" si="0"/>
        <v>1127541.9447811842</v>
      </c>
      <c r="BG11" s="150"/>
      <c r="BH11" s="199">
        <f>Assumptions!$G$86*$G11</f>
        <v>9.2485092420000001E-4</v>
      </c>
      <c r="BI11" s="150"/>
      <c r="BJ11" s="198">
        <f t="shared" si="5"/>
        <v>319040.96839999995</v>
      </c>
      <c r="BK11" s="150"/>
      <c r="BL11" s="198" cm="1">
        <f t="array" ref="BL11">-SUMPRODUCT((PMT(real_disc,Assumptions!$G$40,BJ11))*(Misc_calcs!$G$29:$Z$29))</f>
        <v>172456.76855777032</v>
      </c>
      <c r="BM11" s="150"/>
      <c r="BN11" s="198" cm="1">
        <f t="array" ref="BN11">SUMPRODUCT(($AG11:$AZ11)*(Misc_calcs!$G$29:$Z$29))*$BH11*$H11</f>
        <v>11946.971955197385</v>
      </c>
      <c r="BO11" s="150"/>
      <c r="BP11" s="198" cm="1">
        <f t="array" ref="BP11">SUMPRODUCT($BH11*(Misc_calcs!$G$29:$Z$29))*$I11*(1+Assumptions!$G$83)</f>
        <v>4692.9785874369181</v>
      </c>
      <c r="BQ11" s="150"/>
      <c r="BR11" s="198">
        <f t="shared" si="1"/>
        <v>16639.950542634302</v>
      </c>
      <c r="BS11" s="150"/>
      <c r="BT11" s="198">
        <f t="shared" si="2"/>
        <v>1110901.9942385498</v>
      </c>
      <c r="BU11" s="150"/>
      <c r="BV11" s="198">
        <f t="shared" si="3"/>
        <v>938445.22568077955</v>
      </c>
      <c r="BW11" s="150"/>
      <c r="BX11" s="198" t="b">
        <f t="shared" si="4"/>
        <v>1</v>
      </c>
      <c r="BY11" s="150"/>
      <c r="BZ11" s="150"/>
      <c r="CA11" s="150"/>
      <c r="CB11" s="150"/>
      <c r="CC11" s="150"/>
      <c r="CD11" s="150"/>
      <c r="CE11" s="150"/>
      <c r="CF11" s="150"/>
      <c r="CG11" s="150"/>
      <c r="CH11" s="150"/>
      <c r="CI11" s="150"/>
      <c r="CJ11" s="150"/>
      <c r="CK11" s="150"/>
      <c r="CL11" s="150"/>
      <c r="CM11" s="150"/>
      <c r="CN11" s="150"/>
      <c r="CO11" s="150"/>
      <c r="CP11" s="150"/>
      <c r="CQ11" s="150"/>
      <c r="CR11" s="150"/>
      <c r="CS11" s="150"/>
      <c r="CT11" s="150"/>
      <c r="CU11" s="150"/>
      <c r="CV11" s="150"/>
      <c r="CW11" s="150"/>
      <c r="CX11" s="150"/>
    </row>
    <row r="12" spans="1:102" x14ac:dyDescent="0.2">
      <c r="A12" s="150"/>
      <c r="B12" s="191">
        <v>60555980</v>
      </c>
      <c r="C12" s="192" t="s">
        <v>152</v>
      </c>
      <c r="D12" s="193">
        <v>1998</v>
      </c>
      <c r="E12" s="191">
        <v>33064595</v>
      </c>
      <c r="F12" s="191">
        <v>33064586</v>
      </c>
      <c r="G12" s="194">
        <v>216.42</v>
      </c>
      <c r="H12" s="211">
        <v>49456.666168632706</v>
      </c>
      <c r="I12" s="195">
        <f>Assumptions!$G$37*Calcs!$G12</f>
        <v>21020.874599999999</v>
      </c>
      <c r="K12" s="150"/>
      <c r="L12" s="196">
        <v>2.3000000000000001E-4</v>
      </c>
      <c r="M12" s="196">
        <v>2.3000000000000001E-4</v>
      </c>
      <c r="N12" s="196">
        <v>2.3000000000000001E-4</v>
      </c>
      <c r="O12" s="196">
        <v>2.3000000000000001E-4</v>
      </c>
      <c r="P12" s="196">
        <v>2.3000000000000001E-4</v>
      </c>
      <c r="Q12" s="196">
        <v>2.3000000000000001E-4</v>
      </c>
      <c r="R12" s="196">
        <v>2.3000000000000001E-4</v>
      </c>
      <c r="S12" s="196">
        <v>2.3000000000000001E-4</v>
      </c>
      <c r="T12" s="196">
        <v>2.3000000000000001E-4</v>
      </c>
      <c r="U12" s="196">
        <v>2.3000000000000001E-4</v>
      </c>
      <c r="V12" s="196">
        <v>2.3000000000000001E-4</v>
      </c>
      <c r="W12" s="196">
        <v>2.3000000000000001E-4</v>
      </c>
      <c r="X12" s="196">
        <v>2.3000000000000001E-4</v>
      </c>
      <c r="Y12" s="196">
        <v>2.3000000000000001E-4</v>
      </c>
      <c r="Z12" s="196">
        <v>2.3000000000000001E-4</v>
      </c>
      <c r="AA12" s="196">
        <v>2.3000000000000001E-4</v>
      </c>
      <c r="AB12" s="196">
        <v>2.3000000000000001E-4</v>
      </c>
      <c r="AC12" s="196">
        <v>2.3000000000000001E-4</v>
      </c>
      <c r="AD12" s="196">
        <v>2.3000000000000001E-4</v>
      </c>
      <c r="AE12" s="196">
        <v>2.3000000000000001E-4</v>
      </c>
      <c r="AF12" s="150"/>
      <c r="AG12" s="197">
        <v>23.689999999999998</v>
      </c>
      <c r="AH12" s="197">
        <v>25.856999999999999</v>
      </c>
      <c r="AI12" s="197">
        <v>26.398</v>
      </c>
      <c r="AJ12" s="197">
        <v>26.811</v>
      </c>
      <c r="AK12" s="197">
        <v>26.966000000000001</v>
      </c>
      <c r="AL12" s="197">
        <v>27.194999999999997</v>
      </c>
      <c r="AM12" s="197">
        <v>27.72</v>
      </c>
      <c r="AN12" s="197">
        <v>28.321999999999999</v>
      </c>
      <c r="AO12" s="197">
        <v>28.431999999999999</v>
      </c>
      <c r="AP12" s="197">
        <v>28.431999999999999</v>
      </c>
      <c r="AQ12" s="197">
        <v>28.431999999999999</v>
      </c>
      <c r="AR12" s="197">
        <v>28.431999999999999</v>
      </c>
      <c r="AS12" s="197">
        <v>28.431999999999999</v>
      </c>
      <c r="AT12" s="197">
        <v>28.431999999999999</v>
      </c>
      <c r="AU12" s="197">
        <v>28.431999999999999</v>
      </c>
      <c r="AV12" s="197">
        <v>28.431999999999999</v>
      </c>
      <c r="AW12" s="197">
        <v>28.431999999999999</v>
      </c>
      <c r="AX12" s="197">
        <v>28.431999999999999</v>
      </c>
      <c r="AY12" s="197">
        <v>28.431999999999999</v>
      </c>
      <c r="AZ12" s="197">
        <v>28.431999999999999</v>
      </c>
      <c r="BA12" s="150"/>
      <c r="BB12" s="198" cm="1">
        <f t="array" ref="BB12">SUMPRODUCT(($AG12:$AZ12)*(Misc_calcs!$G$29:$Z$29)*($L12:$AE12))*$H12</f>
        <v>4524.4627967486376</v>
      </c>
      <c r="BC12" s="150"/>
      <c r="BD12" s="198" cm="1">
        <f t="array" ref="BD12">SUMPRODUCT(($L12:$AE12)*(Misc_calcs!$G$29:$Z$29))*$I12*(1+Assumptions!$G$83)</f>
        <v>76.896929789501812</v>
      </c>
      <c r="BE12" s="150"/>
      <c r="BF12" s="198">
        <f t="shared" si="0"/>
        <v>4601.3597265381395</v>
      </c>
      <c r="BG12" s="150"/>
      <c r="BH12" s="199">
        <f>Assumptions!$G$86*$G12</f>
        <v>6.0936297300000001E-5</v>
      </c>
      <c r="BI12" s="150"/>
      <c r="BJ12" s="198">
        <f t="shared" si="5"/>
        <v>21020.874599999999</v>
      </c>
      <c r="BK12" s="150"/>
      <c r="BL12" s="198" cm="1">
        <f t="array" ref="BL12">-SUMPRODUCT((PMT(real_disc,Assumptions!$G$40,BJ12))*(Misc_calcs!$G$29:$Z$29))</f>
        <v>11362.779281778639</v>
      </c>
      <c r="BM12" s="150"/>
      <c r="BN12" s="198" cm="1">
        <f t="array" ref="BN12">SUMPRODUCT(($AG12:$AZ12)*(Misc_calcs!$G$29:$Z$29))*$BH12*$H12</f>
        <v>1198.7130874150628</v>
      </c>
      <c r="BO12" s="150"/>
      <c r="BP12" s="198" cm="1">
        <f t="array" ref="BP12">SUMPRODUCT($BH12*(Misc_calcs!$G$29:$Z$29))*$I12*(1+Assumptions!$G$83)</f>
        <v>20.373105109175256</v>
      </c>
      <c r="BQ12" s="150"/>
      <c r="BR12" s="198">
        <f t="shared" si="1"/>
        <v>1219.086192524238</v>
      </c>
      <c r="BS12" s="150"/>
      <c r="BT12" s="198">
        <f t="shared" si="2"/>
        <v>3382.2735340139016</v>
      </c>
      <c r="BU12" s="150"/>
      <c r="BV12" s="198">
        <f t="shared" si="3"/>
        <v>-7980.5057477647379</v>
      </c>
      <c r="BW12" s="150"/>
      <c r="BX12" s="198" t="b">
        <f t="shared" si="4"/>
        <v>0</v>
      </c>
      <c r="BY12" s="150"/>
      <c r="BZ12" s="150"/>
      <c r="CA12" s="150"/>
      <c r="CB12" s="150"/>
      <c r="CC12" s="150"/>
      <c r="CD12" s="150"/>
      <c r="CE12" s="150"/>
      <c r="CF12" s="150"/>
      <c r="CG12" s="150"/>
      <c r="CH12" s="150"/>
      <c r="CI12" s="150"/>
      <c r="CJ12" s="150"/>
      <c r="CK12" s="150"/>
      <c r="CL12" s="150"/>
      <c r="CM12" s="150"/>
      <c r="CN12" s="150"/>
      <c r="CO12" s="150"/>
      <c r="CP12" s="150"/>
      <c r="CQ12" s="150"/>
      <c r="CR12" s="150"/>
      <c r="CS12" s="150"/>
      <c r="CT12" s="150"/>
      <c r="CU12" s="150"/>
      <c r="CV12" s="150"/>
      <c r="CW12" s="150"/>
      <c r="CX12" s="150"/>
    </row>
    <row r="13" spans="1:102" x14ac:dyDescent="0.2">
      <c r="A13" s="150"/>
      <c r="B13" s="191">
        <v>60555985</v>
      </c>
      <c r="C13" s="192" t="s">
        <v>145</v>
      </c>
      <c r="D13" s="193">
        <v>2011</v>
      </c>
      <c r="E13" s="191">
        <v>30296926</v>
      </c>
      <c r="F13" s="191">
        <v>31037382</v>
      </c>
      <c r="G13" s="194">
        <v>49.27</v>
      </c>
      <c r="H13" s="211">
        <v>45198.640474687112</v>
      </c>
      <c r="I13" s="195">
        <f>Assumptions!$G$37*Calcs!$G13</f>
        <v>4785.5951000000005</v>
      </c>
      <c r="K13" s="150"/>
      <c r="L13" s="196">
        <v>5.0000000000000002E-5</v>
      </c>
      <c r="M13" s="196">
        <v>5.0000000000000002E-5</v>
      </c>
      <c r="N13" s="196">
        <v>5.0000000000000002E-5</v>
      </c>
      <c r="O13" s="196">
        <v>5.0000000000000002E-5</v>
      </c>
      <c r="P13" s="196">
        <v>5.0000000000000002E-5</v>
      </c>
      <c r="Q13" s="196">
        <v>5.0000000000000002E-5</v>
      </c>
      <c r="R13" s="196">
        <v>5.0000000000000002E-5</v>
      </c>
      <c r="S13" s="196">
        <v>5.0000000000000002E-5</v>
      </c>
      <c r="T13" s="196">
        <v>5.0000000000000002E-5</v>
      </c>
      <c r="U13" s="196">
        <v>5.0000000000000002E-5</v>
      </c>
      <c r="V13" s="196">
        <v>5.0000000000000002E-5</v>
      </c>
      <c r="W13" s="196">
        <v>5.0000000000000002E-5</v>
      </c>
      <c r="X13" s="196">
        <v>5.0000000000000002E-5</v>
      </c>
      <c r="Y13" s="196">
        <v>5.0000000000000002E-5</v>
      </c>
      <c r="Z13" s="196">
        <v>5.0000000000000002E-5</v>
      </c>
      <c r="AA13" s="196">
        <v>5.0000000000000002E-5</v>
      </c>
      <c r="AB13" s="196">
        <v>5.0000000000000002E-5</v>
      </c>
      <c r="AC13" s="196">
        <v>5.0000000000000002E-5</v>
      </c>
      <c r="AD13" s="196">
        <v>5.0000000000000002E-5</v>
      </c>
      <c r="AE13" s="196">
        <v>5.0000000000000002E-5</v>
      </c>
      <c r="AF13" s="150"/>
      <c r="AG13" s="197">
        <v>19.532</v>
      </c>
      <c r="AH13" s="197">
        <v>19.558999999999997</v>
      </c>
      <c r="AI13" s="197">
        <v>19.695999999999998</v>
      </c>
      <c r="AJ13" s="197">
        <v>19.782</v>
      </c>
      <c r="AK13" s="197">
        <v>19.675999999999998</v>
      </c>
      <c r="AL13" s="197">
        <v>19.636999999999997</v>
      </c>
      <c r="AM13" s="197">
        <v>19.768999999999998</v>
      </c>
      <c r="AN13" s="197">
        <v>19.945</v>
      </c>
      <c r="AO13" s="197">
        <v>19.835999999999999</v>
      </c>
      <c r="AP13" s="197">
        <v>19.835999999999999</v>
      </c>
      <c r="AQ13" s="197">
        <v>19.835999999999999</v>
      </c>
      <c r="AR13" s="197">
        <v>19.835999999999999</v>
      </c>
      <c r="AS13" s="197">
        <v>19.835999999999999</v>
      </c>
      <c r="AT13" s="197">
        <v>19.835999999999999</v>
      </c>
      <c r="AU13" s="197">
        <v>19.835999999999999</v>
      </c>
      <c r="AV13" s="197">
        <v>19.835999999999999</v>
      </c>
      <c r="AW13" s="197">
        <v>19.835999999999999</v>
      </c>
      <c r="AX13" s="197">
        <v>19.835999999999999</v>
      </c>
      <c r="AY13" s="197">
        <v>19.835999999999999</v>
      </c>
      <c r="AZ13" s="197">
        <v>19.835999999999999</v>
      </c>
      <c r="BA13" s="150"/>
      <c r="BB13" s="198" cm="1">
        <f t="array" ref="BB13">SUMPRODUCT(($AG13:$AZ13)*(Misc_calcs!$G$29:$Z$29)*($L13:$AE13))*$H13</f>
        <v>645.88636084953714</v>
      </c>
      <c r="BC13" s="150"/>
      <c r="BD13" s="198" cm="1">
        <f t="array" ref="BD13">SUMPRODUCT(($L13:$AE13)*(Misc_calcs!$G$29:$Z$29))*$I13*(1+Assumptions!$G$83)</f>
        <v>3.8057156683348752</v>
      </c>
      <c r="BE13" s="150"/>
      <c r="BF13" s="198">
        <f t="shared" si="0"/>
        <v>649.69207651787201</v>
      </c>
      <c r="BG13" s="150"/>
      <c r="BH13" s="199">
        <f>Assumptions!$G$86*$G13</f>
        <v>1.3872707550000002E-5</v>
      </c>
      <c r="BI13" s="150"/>
      <c r="BJ13" s="198">
        <f t="shared" si="5"/>
        <v>4785.5951000000005</v>
      </c>
      <c r="BK13" s="150"/>
      <c r="BL13" s="198" cm="1">
        <f t="array" ref="BL13">-SUMPRODUCT((PMT(real_disc,Assumptions!$G$40,BJ13))*(Misc_calcs!$G$29:$Z$29))</f>
        <v>2586.8410276926047</v>
      </c>
      <c r="BM13" s="150"/>
      <c r="BN13" s="198" cm="1">
        <f t="array" ref="BN13">SUMPRODUCT(($AG13:$AZ13)*(Misc_calcs!$G$29:$Z$29))*$BH13*$H13</f>
        <v>179.20385189198802</v>
      </c>
      <c r="BO13" s="150"/>
      <c r="BP13" s="198" cm="1">
        <f t="array" ref="BP13">SUMPRODUCT($BH13*(Misc_calcs!$G$29:$Z$29))*$I13*(1+Assumptions!$G$83)</f>
        <v>1.0559116097052506</v>
      </c>
      <c r="BQ13" s="150"/>
      <c r="BR13" s="198">
        <f t="shared" si="1"/>
        <v>180.25976350169327</v>
      </c>
      <c r="BS13" s="150"/>
      <c r="BT13" s="198">
        <f t="shared" si="2"/>
        <v>469.43231301617874</v>
      </c>
      <c r="BU13" s="150"/>
      <c r="BV13" s="198">
        <f t="shared" si="3"/>
        <v>-2117.4087146764259</v>
      </c>
      <c r="BW13" s="150"/>
      <c r="BX13" s="198" t="b">
        <f t="shared" si="4"/>
        <v>0</v>
      </c>
      <c r="BY13" s="150"/>
      <c r="BZ13" s="150"/>
      <c r="CA13" s="150"/>
      <c r="CB13" s="150"/>
      <c r="CC13" s="150"/>
      <c r="CD13" s="150"/>
      <c r="CE13" s="150"/>
      <c r="CF13" s="150"/>
      <c r="CG13" s="150"/>
      <c r="CH13" s="150"/>
      <c r="CI13" s="150"/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  <c r="CU13" s="150"/>
      <c r="CV13" s="150"/>
      <c r="CW13" s="150"/>
      <c r="CX13" s="150"/>
    </row>
    <row r="14" spans="1:102" x14ac:dyDescent="0.2">
      <c r="A14" s="150"/>
      <c r="B14" s="191">
        <v>60556023</v>
      </c>
      <c r="C14" s="192" t="s">
        <v>152</v>
      </c>
      <c r="D14" s="193">
        <v>1998</v>
      </c>
      <c r="E14" s="191">
        <v>33063738</v>
      </c>
      <c r="F14" s="191">
        <v>33063736</v>
      </c>
      <c r="G14" s="194">
        <v>130.66</v>
      </c>
      <c r="H14" s="211">
        <v>49456.666168632706</v>
      </c>
      <c r="I14" s="195">
        <f>Assumptions!$G$37*Calcs!$G14</f>
        <v>12691.005799999999</v>
      </c>
      <c r="K14" s="150"/>
      <c r="L14" s="196">
        <v>1.3999999999999999E-4</v>
      </c>
      <c r="M14" s="196">
        <v>1.3999999999999999E-4</v>
      </c>
      <c r="N14" s="196">
        <v>1.3999999999999999E-4</v>
      </c>
      <c r="O14" s="196">
        <v>1.3999999999999999E-4</v>
      </c>
      <c r="P14" s="196">
        <v>1.3999999999999999E-4</v>
      </c>
      <c r="Q14" s="196">
        <v>1.3999999999999999E-4</v>
      </c>
      <c r="R14" s="196">
        <v>1.3999999999999999E-4</v>
      </c>
      <c r="S14" s="196">
        <v>1.3999999999999999E-4</v>
      </c>
      <c r="T14" s="196">
        <v>1.3999999999999999E-4</v>
      </c>
      <c r="U14" s="196">
        <v>1.3999999999999999E-4</v>
      </c>
      <c r="V14" s="196">
        <v>1.3999999999999999E-4</v>
      </c>
      <c r="W14" s="196">
        <v>1.3999999999999999E-4</v>
      </c>
      <c r="X14" s="196">
        <v>1.3999999999999999E-4</v>
      </c>
      <c r="Y14" s="196">
        <v>1.3999999999999999E-4</v>
      </c>
      <c r="Z14" s="196">
        <v>1.3999999999999999E-4</v>
      </c>
      <c r="AA14" s="196">
        <v>1.3999999999999999E-4</v>
      </c>
      <c r="AB14" s="196">
        <v>1.3999999999999999E-4</v>
      </c>
      <c r="AC14" s="196">
        <v>1.3999999999999999E-4</v>
      </c>
      <c r="AD14" s="196">
        <v>1.3999999999999999E-4</v>
      </c>
      <c r="AE14" s="196">
        <v>1.3999999999999999E-4</v>
      </c>
      <c r="AF14" s="150"/>
      <c r="AG14" s="197">
        <v>23.689999999999998</v>
      </c>
      <c r="AH14" s="197">
        <v>25.856999999999999</v>
      </c>
      <c r="AI14" s="197">
        <v>26.398</v>
      </c>
      <c r="AJ14" s="197">
        <v>26.811</v>
      </c>
      <c r="AK14" s="197">
        <v>26.966000000000001</v>
      </c>
      <c r="AL14" s="197">
        <v>27.194999999999997</v>
      </c>
      <c r="AM14" s="197">
        <v>27.72</v>
      </c>
      <c r="AN14" s="197">
        <v>28.321999999999999</v>
      </c>
      <c r="AO14" s="197">
        <v>28.431999999999999</v>
      </c>
      <c r="AP14" s="197">
        <v>28.431999999999999</v>
      </c>
      <c r="AQ14" s="197">
        <v>28.431999999999999</v>
      </c>
      <c r="AR14" s="197">
        <v>28.431999999999999</v>
      </c>
      <c r="AS14" s="197">
        <v>28.431999999999999</v>
      </c>
      <c r="AT14" s="197">
        <v>28.431999999999999</v>
      </c>
      <c r="AU14" s="197">
        <v>28.431999999999999</v>
      </c>
      <c r="AV14" s="197">
        <v>28.431999999999999</v>
      </c>
      <c r="AW14" s="197">
        <v>28.431999999999999</v>
      </c>
      <c r="AX14" s="197">
        <v>28.431999999999999</v>
      </c>
      <c r="AY14" s="197">
        <v>28.431999999999999</v>
      </c>
      <c r="AZ14" s="197">
        <v>28.431999999999999</v>
      </c>
      <c r="BA14" s="150"/>
      <c r="BB14" s="198" cm="1">
        <f t="array" ref="BB14">SUMPRODUCT(($AG14:$AZ14)*(Misc_calcs!$G$29:$Z$29)*($L14:$AE14))*$H14</f>
        <v>2754.0208328035187</v>
      </c>
      <c r="BC14" s="150"/>
      <c r="BD14" s="198" cm="1">
        <f t="array" ref="BD14">SUMPRODUCT(($L14:$AE14)*(Misc_calcs!$G$29:$Z$29))*$I14*(1+Assumptions!$G$83)</f>
        <v>28.25884850474888</v>
      </c>
      <c r="BE14" s="150"/>
      <c r="BF14" s="198">
        <f t="shared" si="0"/>
        <v>2782.2796813082678</v>
      </c>
      <c r="BG14" s="150"/>
      <c r="BH14" s="199">
        <f>Assumptions!$G$86*$G14</f>
        <v>3.6789282899999999E-5</v>
      </c>
      <c r="BI14" s="150"/>
      <c r="BJ14" s="198">
        <f t="shared" si="5"/>
        <v>12691.005799999999</v>
      </c>
      <c r="BK14" s="150"/>
      <c r="BL14" s="198" cm="1">
        <f t="array" ref="BL14">-SUMPRODUCT((PMT(real_disc,Assumptions!$G$40,BJ14))*(Misc_calcs!$G$29:$Z$29))</f>
        <v>6860.0902918269876</v>
      </c>
      <c r="BM14" s="150"/>
      <c r="BN14" s="198" cm="1">
        <f t="array" ref="BN14">SUMPRODUCT(($AG14:$AZ14)*(Misc_calcs!$G$29:$Z$29))*$BH14*$H14</f>
        <v>723.70322521787318</v>
      </c>
      <c r="BO14" s="150"/>
      <c r="BP14" s="198" cm="1">
        <f t="array" ref="BP14">SUMPRODUCT($BH14*(Misc_calcs!$G$29:$Z$29))*$I14*(1+Assumptions!$G$83)</f>
        <v>7.4258769433532033</v>
      </c>
      <c r="BQ14" s="150"/>
      <c r="BR14" s="198">
        <f t="shared" si="1"/>
        <v>731.12910216122634</v>
      </c>
      <c r="BS14" s="150"/>
      <c r="BT14" s="198">
        <f t="shared" si="2"/>
        <v>2051.1505791470413</v>
      </c>
      <c r="BU14" s="150"/>
      <c r="BV14" s="198">
        <f t="shared" si="3"/>
        <v>-4808.9397126799468</v>
      </c>
      <c r="BW14" s="150"/>
      <c r="BX14" s="198" t="b">
        <f t="shared" si="4"/>
        <v>0</v>
      </c>
      <c r="BY14" s="150"/>
      <c r="BZ14" s="150"/>
      <c r="CA14" s="150"/>
      <c r="CB14" s="150"/>
      <c r="CC14" s="150"/>
      <c r="CD14" s="150"/>
      <c r="CE14" s="150"/>
      <c r="CF14" s="150"/>
      <c r="CG14" s="150"/>
      <c r="CH14" s="150"/>
      <c r="CI14" s="150"/>
      <c r="CJ14" s="150"/>
      <c r="CK14" s="150"/>
      <c r="CL14" s="150"/>
      <c r="CM14" s="150"/>
      <c r="CN14" s="150"/>
      <c r="CO14" s="150"/>
      <c r="CP14" s="150"/>
      <c r="CQ14" s="150"/>
      <c r="CR14" s="150"/>
      <c r="CS14" s="150"/>
      <c r="CT14" s="150"/>
      <c r="CU14" s="150"/>
      <c r="CV14" s="150"/>
      <c r="CW14" s="150"/>
      <c r="CX14" s="150"/>
    </row>
    <row r="15" spans="1:102" x14ac:dyDescent="0.2">
      <c r="A15" s="150"/>
      <c r="B15" s="191">
        <v>60556219</v>
      </c>
      <c r="C15" s="192" t="s">
        <v>150</v>
      </c>
      <c r="D15" s="193">
        <v>1999</v>
      </c>
      <c r="E15" s="191">
        <v>33086441</v>
      </c>
      <c r="F15" s="191">
        <v>33086369</v>
      </c>
      <c r="G15" s="194">
        <v>1569.19</v>
      </c>
      <c r="H15" s="211">
        <v>46875.287879570307</v>
      </c>
      <c r="I15" s="195">
        <f>Assumptions!$G$37*Calcs!$G15</f>
        <v>152415.4247</v>
      </c>
      <c r="K15" s="150"/>
      <c r="L15" s="196">
        <v>1.6800000000000001E-3</v>
      </c>
      <c r="M15" s="196">
        <v>1.6800000000000001E-3</v>
      </c>
      <c r="N15" s="196">
        <v>1.6800000000000001E-3</v>
      </c>
      <c r="O15" s="196">
        <v>1.6800000000000001E-3</v>
      </c>
      <c r="P15" s="196">
        <v>1.6800000000000001E-3</v>
      </c>
      <c r="Q15" s="196">
        <v>1.6800000000000001E-3</v>
      </c>
      <c r="R15" s="196">
        <v>1.6800000000000001E-3</v>
      </c>
      <c r="S15" s="196">
        <v>1.6800000000000001E-3</v>
      </c>
      <c r="T15" s="196">
        <v>1.6800000000000001E-3</v>
      </c>
      <c r="U15" s="196">
        <v>1.6800000000000001E-3</v>
      </c>
      <c r="V15" s="196">
        <v>1.6800000000000001E-3</v>
      </c>
      <c r="W15" s="196">
        <v>1.6800000000000001E-3</v>
      </c>
      <c r="X15" s="196">
        <v>1.6800000000000001E-3</v>
      </c>
      <c r="Y15" s="196">
        <v>1.6800000000000001E-3</v>
      </c>
      <c r="Z15" s="196">
        <v>1.6800000000000001E-3</v>
      </c>
      <c r="AA15" s="196">
        <v>1.6800000000000001E-3</v>
      </c>
      <c r="AB15" s="196">
        <v>1.6800000000000001E-3</v>
      </c>
      <c r="AC15" s="196">
        <v>1.6800000000000001E-3</v>
      </c>
      <c r="AD15" s="196">
        <v>1.6800000000000001E-3</v>
      </c>
      <c r="AE15" s="196">
        <v>1.6800000000000001E-3</v>
      </c>
      <c r="AF15" s="150"/>
      <c r="AG15" s="197">
        <v>38.435000000000002</v>
      </c>
      <c r="AH15" s="197">
        <v>38.636999999999993</v>
      </c>
      <c r="AI15" s="197">
        <v>39.003</v>
      </c>
      <c r="AJ15" s="197">
        <v>39.297999999999995</v>
      </c>
      <c r="AK15" s="197">
        <v>39.32</v>
      </c>
      <c r="AL15" s="197">
        <v>39.351999999999997</v>
      </c>
      <c r="AM15" s="197">
        <v>39.701999999999998</v>
      </c>
      <c r="AN15" s="197">
        <v>40.077999999999996</v>
      </c>
      <c r="AO15" s="197">
        <v>40.242999999999995</v>
      </c>
      <c r="AP15" s="197">
        <v>40.242999999999995</v>
      </c>
      <c r="AQ15" s="197">
        <v>40.242999999999995</v>
      </c>
      <c r="AR15" s="197">
        <v>40.242999999999995</v>
      </c>
      <c r="AS15" s="197">
        <v>40.242999999999995</v>
      </c>
      <c r="AT15" s="197">
        <v>40.242999999999995</v>
      </c>
      <c r="AU15" s="197">
        <v>40.242999999999995</v>
      </c>
      <c r="AV15" s="197">
        <v>40.242999999999995</v>
      </c>
      <c r="AW15" s="197">
        <v>40.242999999999995</v>
      </c>
      <c r="AX15" s="197">
        <v>40.242999999999995</v>
      </c>
      <c r="AY15" s="197">
        <v>40.242999999999995</v>
      </c>
      <c r="AZ15" s="197">
        <v>40.242999999999995</v>
      </c>
      <c r="BA15" s="150"/>
      <c r="BB15" s="198" cm="1">
        <f t="array" ref="BB15">SUMPRODUCT(($AG15:$AZ15)*(Misc_calcs!$G$29:$Z$29)*($L15:$AE15))*$H15</f>
        <v>45242.67839461266</v>
      </c>
      <c r="BC15" s="150"/>
      <c r="BD15" s="198" cm="1">
        <f t="array" ref="BD15">SUMPRODUCT(($L15:$AE15)*(Misc_calcs!$G$29:$Z$29))*$I15*(1+Assumptions!$G$83)</f>
        <v>4072.5702573243752</v>
      </c>
      <c r="BE15" s="150"/>
      <c r="BF15" s="198">
        <f t="shared" si="0"/>
        <v>49315.248651937036</v>
      </c>
      <c r="BG15" s="150"/>
      <c r="BH15" s="199">
        <f>Assumptions!$G$86*$G15</f>
        <v>4.4182898235000002E-4</v>
      </c>
      <c r="BI15" s="150"/>
      <c r="BJ15" s="198">
        <f t="shared" si="5"/>
        <v>152415.4247</v>
      </c>
      <c r="BK15" s="150"/>
      <c r="BL15" s="198" cm="1">
        <f t="array" ref="BL15">-SUMPRODUCT((PMT(real_disc,Assumptions!$G$40,BJ15))*(Misc_calcs!$G$29:$Z$29))</f>
        <v>82387.762781509213</v>
      </c>
      <c r="BM15" s="150"/>
      <c r="BN15" s="198" cm="1">
        <f t="array" ref="BN15">SUMPRODUCT(($AG15:$AZ15)*(Misc_calcs!$G$29:$Z$29))*$BH15*$H15</f>
        <v>11898.527710642884</v>
      </c>
      <c r="BO15" s="150"/>
      <c r="BP15" s="198" cm="1">
        <f t="array" ref="BP15">SUMPRODUCT($BH15*(Misc_calcs!$G$29:$Z$29))*$I15*(1+Assumptions!$G$83)</f>
        <v>1071.0592692514917</v>
      </c>
      <c r="BQ15" s="150"/>
      <c r="BR15" s="198">
        <f t="shared" si="1"/>
        <v>12969.586979894375</v>
      </c>
      <c r="BS15" s="150"/>
      <c r="BT15" s="198">
        <f t="shared" si="2"/>
        <v>36345.661672042661</v>
      </c>
      <c r="BU15" s="150"/>
      <c r="BV15" s="198">
        <f t="shared" si="3"/>
        <v>-46042.101109466552</v>
      </c>
      <c r="BW15" s="150"/>
      <c r="BX15" s="198" t="b">
        <f t="shared" si="4"/>
        <v>0</v>
      </c>
      <c r="BY15" s="150"/>
      <c r="BZ15" s="150"/>
      <c r="CA15" s="150"/>
      <c r="CB15" s="150"/>
      <c r="CC15" s="150"/>
      <c r="CD15" s="150"/>
      <c r="CE15" s="150"/>
      <c r="CF15" s="150"/>
      <c r="CG15" s="150"/>
      <c r="CH15" s="150"/>
      <c r="CI15" s="150"/>
      <c r="CJ15" s="150"/>
      <c r="CK15" s="150"/>
      <c r="CL15" s="150"/>
      <c r="CM15" s="150"/>
      <c r="CN15" s="150"/>
      <c r="CO15" s="150"/>
      <c r="CP15" s="150"/>
      <c r="CQ15" s="150"/>
      <c r="CR15" s="150"/>
      <c r="CS15" s="150"/>
      <c r="CT15" s="150"/>
      <c r="CU15" s="150"/>
      <c r="CV15" s="150"/>
      <c r="CW15" s="150"/>
      <c r="CX15" s="150"/>
    </row>
    <row r="16" spans="1:102" x14ac:dyDescent="0.2">
      <c r="A16" s="150"/>
      <c r="B16" s="191">
        <v>60556221</v>
      </c>
      <c r="C16" s="192" t="s">
        <v>145</v>
      </c>
      <c r="D16" s="193">
        <v>2014</v>
      </c>
      <c r="E16" s="191">
        <v>30323205</v>
      </c>
      <c r="F16" s="191">
        <v>30323207</v>
      </c>
      <c r="G16" s="194">
        <v>15.1</v>
      </c>
      <c r="H16" s="211">
        <v>45198.640474687112</v>
      </c>
      <c r="I16" s="195">
        <f>Assumptions!$G$37*Calcs!$G16</f>
        <v>1466.6629999999998</v>
      </c>
      <c r="K16" s="150"/>
      <c r="L16" s="196">
        <v>2.0000000000000002E-5</v>
      </c>
      <c r="M16" s="196">
        <v>2.0000000000000002E-5</v>
      </c>
      <c r="N16" s="196">
        <v>2.0000000000000002E-5</v>
      </c>
      <c r="O16" s="196">
        <v>2.0000000000000002E-5</v>
      </c>
      <c r="P16" s="196">
        <v>2.0000000000000002E-5</v>
      </c>
      <c r="Q16" s="196">
        <v>2.0000000000000002E-5</v>
      </c>
      <c r="R16" s="196">
        <v>2.0000000000000002E-5</v>
      </c>
      <c r="S16" s="196">
        <v>2.0000000000000002E-5</v>
      </c>
      <c r="T16" s="196">
        <v>2.0000000000000002E-5</v>
      </c>
      <c r="U16" s="196">
        <v>2.0000000000000002E-5</v>
      </c>
      <c r="V16" s="196">
        <v>2.0000000000000002E-5</v>
      </c>
      <c r="W16" s="196">
        <v>2.0000000000000002E-5</v>
      </c>
      <c r="X16" s="196">
        <v>2.0000000000000002E-5</v>
      </c>
      <c r="Y16" s="196">
        <v>2.0000000000000002E-5</v>
      </c>
      <c r="Z16" s="196">
        <v>2.0000000000000002E-5</v>
      </c>
      <c r="AA16" s="196">
        <v>2.0000000000000002E-5</v>
      </c>
      <c r="AB16" s="196">
        <v>2.0000000000000002E-5</v>
      </c>
      <c r="AC16" s="196">
        <v>2.0000000000000002E-5</v>
      </c>
      <c r="AD16" s="196">
        <v>2.0000000000000002E-5</v>
      </c>
      <c r="AE16" s="196">
        <v>2.0000000000000002E-5</v>
      </c>
      <c r="AF16" s="150"/>
      <c r="AG16" s="197">
        <v>19.532</v>
      </c>
      <c r="AH16" s="197">
        <v>19.558999999999997</v>
      </c>
      <c r="AI16" s="197">
        <v>19.695999999999998</v>
      </c>
      <c r="AJ16" s="197">
        <v>19.782</v>
      </c>
      <c r="AK16" s="197">
        <v>19.675999999999998</v>
      </c>
      <c r="AL16" s="197">
        <v>19.636999999999997</v>
      </c>
      <c r="AM16" s="197">
        <v>19.768999999999998</v>
      </c>
      <c r="AN16" s="197">
        <v>19.945</v>
      </c>
      <c r="AO16" s="197">
        <v>19.835999999999999</v>
      </c>
      <c r="AP16" s="197">
        <v>19.835999999999999</v>
      </c>
      <c r="AQ16" s="197">
        <v>19.835999999999999</v>
      </c>
      <c r="AR16" s="197">
        <v>19.835999999999999</v>
      </c>
      <c r="AS16" s="197">
        <v>19.835999999999999</v>
      </c>
      <c r="AT16" s="197">
        <v>19.835999999999999</v>
      </c>
      <c r="AU16" s="197">
        <v>19.835999999999999</v>
      </c>
      <c r="AV16" s="197">
        <v>19.835999999999999</v>
      </c>
      <c r="AW16" s="197">
        <v>19.835999999999999</v>
      </c>
      <c r="AX16" s="197">
        <v>19.835999999999999</v>
      </c>
      <c r="AY16" s="197">
        <v>19.835999999999999</v>
      </c>
      <c r="AZ16" s="197">
        <v>19.835999999999999</v>
      </c>
      <c r="BA16" s="150"/>
      <c r="BB16" s="198" cm="1">
        <f t="array" ref="BB16">SUMPRODUCT(($AG16:$AZ16)*(Misc_calcs!$G$29:$Z$29)*($L16:$AE16))*$H16</f>
        <v>258.35454433981494</v>
      </c>
      <c r="BC16" s="150"/>
      <c r="BD16" s="198" cm="1">
        <f t="array" ref="BD16">SUMPRODUCT(($L16:$AE16)*(Misc_calcs!$G$29:$Z$29))*$I16*(1+Assumptions!$G$83)</f>
        <v>0.46654196543013277</v>
      </c>
      <c r="BE16" s="150"/>
      <c r="BF16" s="198">
        <f t="shared" si="0"/>
        <v>258.82108630524505</v>
      </c>
      <c r="BG16" s="150"/>
      <c r="BH16" s="199">
        <f>Assumptions!$G$86*$G16</f>
        <v>4.2516315000000004E-6</v>
      </c>
      <c r="BI16" s="150"/>
      <c r="BJ16" s="198">
        <f t="shared" si="5"/>
        <v>1466.6629999999998</v>
      </c>
      <c r="BK16" s="150"/>
      <c r="BL16" s="198" cm="1">
        <f t="array" ref="BL16">-SUMPRODUCT((PMT(real_disc,Assumptions!$G$40,BJ16))*(Misc_calcs!$G$29:$Z$29))</f>
        <v>792.80088325874431</v>
      </c>
      <c r="BM16" s="150"/>
      <c r="BN16" s="198" cm="1">
        <f t="array" ref="BN16">SUMPRODUCT(($AG16:$AZ16)*(Misc_calcs!$G$29:$Z$29))*$BH16*$H16</f>
        <v>54.92141594416519</v>
      </c>
      <c r="BO16" s="150"/>
      <c r="BP16" s="198" cm="1">
        <f t="array" ref="BP16">SUMPRODUCT($BH16*(Misc_calcs!$G$29:$Z$29))*$I16*(1+Assumptions!$G$83)</f>
        <v>9.9178225814733192E-2</v>
      </c>
      <c r="BQ16" s="150"/>
      <c r="BR16" s="198">
        <f t="shared" si="1"/>
        <v>55.020594169979923</v>
      </c>
      <c r="BS16" s="150"/>
      <c r="BT16" s="198">
        <f t="shared" si="2"/>
        <v>203.80049213526513</v>
      </c>
      <c r="BU16" s="150"/>
      <c r="BV16" s="198">
        <f t="shared" si="3"/>
        <v>-589.00039112347918</v>
      </c>
      <c r="BW16" s="150"/>
      <c r="BX16" s="198" t="b">
        <f t="shared" si="4"/>
        <v>0</v>
      </c>
      <c r="BY16" s="150"/>
      <c r="BZ16" s="150"/>
      <c r="CA16" s="150"/>
      <c r="CB16" s="150"/>
      <c r="CC16" s="150"/>
      <c r="CD16" s="150"/>
      <c r="CE16" s="150"/>
      <c r="CF16" s="150"/>
      <c r="CG16" s="150"/>
      <c r="CH16" s="150"/>
      <c r="CI16" s="150"/>
      <c r="CJ16" s="150"/>
      <c r="CK16" s="150"/>
      <c r="CL16" s="150"/>
      <c r="CM16" s="150"/>
      <c r="CN16" s="150"/>
      <c r="CO16" s="150"/>
      <c r="CP16" s="150"/>
      <c r="CQ16" s="150"/>
      <c r="CR16" s="150"/>
      <c r="CS16" s="150"/>
      <c r="CT16" s="150"/>
      <c r="CU16" s="150"/>
      <c r="CV16" s="150"/>
      <c r="CW16" s="150"/>
      <c r="CX16" s="150"/>
    </row>
    <row r="17" spans="1:102" x14ac:dyDescent="0.2">
      <c r="A17" s="150"/>
      <c r="B17" s="191">
        <v>60652205</v>
      </c>
      <c r="C17" s="192" t="s">
        <v>152</v>
      </c>
      <c r="D17" s="193">
        <v>2017</v>
      </c>
      <c r="E17" s="191">
        <v>30352478</v>
      </c>
      <c r="F17" s="191">
        <v>30352855</v>
      </c>
      <c r="G17" s="194">
        <v>811.8</v>
      </c>
      <c r="H17" s="211">
        <v>49456.666168632706</v>
      </c>
      <c r="I17" s="195">
        <f>Assumptions!$G$37*Calcs!$G17</f>
        <v>78850.133999999991</v>
      </c>
      <c r="K17" s="150"/>
      <c r="L17" s="196">
        <v>8.7000000000000001E-4</v>
      </c>
      <c r="M17" s="196">
        <v>8.7000000000000001E-4</v>
      </c>
      <c r="N17" s="196">
        <v>8.7000000000000001E-4</v>
      </c>
      <c r="O17" s="196">
        <v>8.7000000000000001E-4</v>
      </c>
      <c r="P17" s="196">
        <v>8.7000000000000001E-4</v>
      </c>
      <c r="Q17" s="196">
        <v>8.7000000000000001E-4</v>
      </c>
      <c r="R17" s="196">
        <v>8.7000000000000001E-4</v>
      </c>
      <c r="S17" s="196">
        <v>8.7000000000000001E-4</v>
      </c>
      <c r="T17" s="196">
        <v>8.7000000000000001E-4</v>
      </c>
      <c r="U17" s="196">
        <v>8.7000000000000001E-4</v>
      </c>
      <c r="V17" s="196">
        <v>8.7000000000000001E-4</v>
      </c>
      <c r="W17" s="196">
        <v>8.7000000000000001E-4</v>
      </c>
      <c r="X17" s="196">
        <v>8.7000000000000001E-4</v>
      </c>
      <c r="Y17" s="196">
        <v>8.7000000000000001E-4</v>
      </c>
      <c r="Z17" s="196">
        <v>8.7000000000000001E-4</v>
      </c>
      <c r="AA17" s="196">
        <v>8.7000000000000001E-4</v>
      </c>
      <c r="AB17" s="196">
        <v>8.7000000000000001E-4</v>
      </c>
      <c r="AC17" s="196">
        <v>8.7000000000000001E-4</v>
      </c>
      <c r="AD17" s="196">
        <v>8.7000000000000001E-4</v>
      </c>
      <c r="AE17" s="196">
        <v>8.7000000000000001E-4</v>
      </c>
      <c r="AF17" s="150"/>
      <c r="AG17" s="197">
        <v>23.689999999999998</v>
      </c>
      <c r="AH17" s="197">
        <v>25.856999999999999</v>
      </c>
      <c r="AI17" s="197">
        <v>26.398</v>
      </c>
      <c r="AJ17" s="197">
        <v>26.811</v>
      </c>
      <c r="AK17" s="197">
        <v>26.966000000000001</v>
      </c>
      <c r="AL17" s="197">
        <v>27.194999999999997</v>
      </c>
      <c r="AM17" s="197">
        <v>27.72</v>
      </c>
      <c r="AN17" s="197">
        <v>28.321999999999999</v>
      </c>
      <c r="AO17" s="197">
        <v>28.431999999999999</v>
      </c>
      <c r="AP17" s="197">
        <v>28.431999999999999</v>
      </c>
      <c r="AQ17" s="197">
        <v>28.431999999999999</v>
      </c>
      <c r="AR17" s="197">
        <v>28.431999999999999</v>
      </c>
      <c r="AS17" s="197">
        <v>28.431999999999999</v>
      </c>
      <c r="AT17" s="197">
        <v>28.431999999999999</v>
      </c>
      <c r="AU17" s="197">
        <v>28.431999999999999</v>
      </c>
      <c r="AV17" s="197">
        <v>28.431999999999999</v>
      </c>
      <c r="AW17" s="197">
        <v>28.431999999999999</v>
      </c>
      <c r="AX17" s="197">
        <v>28.431999999999999</v>
      </c>
      <c r="AY17" s="197">
        <v>28.431999999999999</v>
      </c>
      <c r="AZ17" s="197">
        <v>28.431999999999999</v>
      </c>
      <c r="BA17" s="150"/>
      <c r="BB17" s="198" cm="1">
        <f t="array" ref="BB17">SUMPRODUCT(($AG17:$AZ17)*(Misc_calcs!$G$29:$Z$29)*($L17:$AE17))*$H17</f>
        <v>17114.272318136151</v>
      </c>
      <c r="BC17" s="150"/>
      <c r="BD17" s="198" cm="1">
        <f t="array" ref="BD17">SUMPRODUCT(($L17:$AE17)*(Misc_calcs!$G$29:$Z$29))*$I17*(1+Assumptions!$G$83)</f>
        <v>1091.0686349552259</v>
      </c>
      <c r="BE17" s="150"/>
      <c r="BF17" s="198">
        <f t="shared" si="0"/>
        <v>18205.340953091378</v>
      </c>
      <c r="BG17" s="150"/>
      <c r="BH17" s="199">
        <f>Assumptions!$G$86*$G17</f>
        <v>2.28574467E-4</v>
      </c>
      <c r="BI17" s="150"/>
      <c r="BJ17" s="198">
        <f t="shared" si="5"/>
        <v>78850.133999999991</v>
      </c>
      <c r="BK17" s="150"/>
      <c r="BL17" s="198" cm="1">
        <f t="array" ref="BL17">-SUMPRODUCT((PMT(real_disc,Assumptions!$G$40,BJ17))*(Misc_calcs!$G$29:$Z$29))</f>
        <v>42622.235564864161</v>
      </c>
      <c r="BM17" s="150"/>
      <c r="BN17" s="198" cm="1">
        <f t="array" ref="BN17">SUMPRODUCT(($AG17:$AZ17)*(Misc_calcs!$G$29:$Z$29))*$BH17*$H17</f>
        <v>4496.4203140354311</v>
      </c>
      <c r="BO17" s="150"/>
      <c r="BP17" s="198" cm="1">
        <f t="array" ref="BP17">SUMPRODUCT($BH17*(Misc_calcs!$G$29:$Z$29))*$I17*(1+Assumptions!$G$83)</f>
        <v>286.65566861529692</v>
      </c>
      <c r="BQ17" s="150"/>
      <c r="BR17" s="198">
        <f t="shared" si="1"/>
        <v>4783.0759826507283</v>
      </c>
      <c r="BS17" s="150"/>
      <c r="BT17" s="198">
        <f t="shared" si="2"/>
        <v>13422.26497044065</v>
      </c>
      <c r="BU17" s="150"/>
      <c r="BV17" s="198">
        <f t="shared" si="3"/>
        <v>-29199.97059442351</v>
      </c>
      <c r="BW17" s="150"/>
      <c r="BX17" s="198" t="b">
        <f t="shared" si="4"/>
        <v>0</v>
      </c>
      <c r="BY17" s="150"/>
      <c r="BZ17" s="150"/>
      <c r="CA17" s="150"/>
      <c r="CB17" s="150"/>
      <c r="CC17" s="150"/>
      <c r="CD17" s="150"/>
      <c r="CE17" s="150"/>
      <c r="CF17" s="150"/>
      <c r="CG17" s="150"/>
      <c r="CH17" s="150"/>
      <c r="CI17" s="150"/>
      <c r="CJ17" s="150"/>
      <c r="CK17" s="150"/>
      <c r="CL17" s="150"/>
      <c r="CM17" s="150"/>
      <c r="CN17" s="150"/>
      <c r="CO17" s="150"/>
      <c r="CP17" s="150"/>
      <c r="CQ17" s="150"/>
      <c r="CR17" s="150"/>
      <c r="CS17" s="150"/>
      <c r="CT17" s="150"/>
      <c r="CU17" s="150"/>
      <c r="CV17" s="150"/>
      <c r="CW17" s="150"/>
      <c r="CX17" s="150"/>
    </row>
    <row r="18" spans="1:102" x14ac:dyDescent="0.2">
      <c r="A18" s="150"/>
      <c r="B18" s="191">
        <v>60652302</v>
      </c>
      <c r="C18" s="192" t="s">
        <v>152</v>
      </c>
      <c r="D18" s="193">
        <v>1973</v>
      </c>
      <c r="E18" s="191">
        <v>33066420</v>
      </c>
      <c r="F18" s="191">
        <v>30550524</v>
      </c>
      <c r="G18" s="194">
        <v>238.75</v>
      </c>
      <c r="H18" s="211">
        <v>49456.666168632706</v>
      </c>
      <c r="I18" s="195">
        <f>Assumptions!$G$37*Calcs!$G18</f>
        <v>23189.787499999999</v>
      </c>
      <c r="K18" s="150"/>
      <c r="L18" s="196">
        <v>2.7E-4</v>
      </c>
      <c r="M18" s="196">
        <v>2.9E-4</v>
      </c>
      <c r="N18" s="196">
        <v>3.1E-4</v>
      </c>
      <c r="O18" s="196">
        <v>3.3E-4</v>
      </c>
      <c r="P18" s="196">
        <v>3.6000000000000002E-4</v>
      </c>
      <c r="Q18" s="196">
        <v>3.8000000000000002E-4</v>
      </c>
      <c r="R18" s="196">
        <v>4.2000000000000002E-4</v>
      </c>
      <c r="S18" s="196">
        <v>4.4999999999999999E-4</v>
      </c>
      <c r="T18" s="196">
        <v>4.8000000000000001E-4</v>
      </c>
      <c r="U18" s="196">
        <v>5.1999999999999995E-4</v>
      </c>
      <c r="V18" s="196">
        <v>5.5999999999999995E-4</v>
      </c>
      <c r="W18" s="196">
        <v>6.0999999999999997E-4</v>
      </c>
      <c r="X18" s="196">
        <v>6.6E-4</v>
      </c>
      <c r="Y18" s="196">
        <v>7.2000000000000005E-4</v>
      </c>
      <c r="Z18" s="196">
        <v>7.6999999999999996E-4</v>
      </c>
      <c r="AA18" s="196">
        <v>8.4000000000000003E-4</v>
      </c>
      <c r="AB18" s="196">
        <v>9.1E-4</v>
      </c>
      <c r="AC18" s="196">
        <v>9.8999999999999999E-4</v>
      </c>
      <c r="AD18" s="196">
        <v>1.07E-3</v>
      </c>
      <c r="AE18" s="196">
        <v>1.16E-3</v>
      </c>
      <c r="AF18" s="150"/>
      <c r="AG18" s="197">
        <v>23.689999999999998</v>
      </c>
      <c r="AH18" s="197">
        <v>25.856999999999999</v>
      </c>
      <c r="AI18" s="197">
        <v>26.398</v>
      </c>
      <c r="AJ18" s="197">
        <v>26.811</v>
      </c>
      <c r="AK18" s="197">
        <v>26.966000000000001</v>
      </c>
      <c r="AL18" s="197">
        <v>27.194999999999997</v>
      </c>
      <c r="AM18" s="197">
        <v>27.72</v>
      </c>
      <c r="AN18" s="197">
        <v>28.321999999999999</v>
      </c>
      <c r="AO18" s="197">
        <v>28.431999999999999</v>
      </c>
      <c r="AP18" s="197">
        <v>28.431999999999999</v>
      </c>
      <c r="AQ18" s="197">
        <v>28.431999999999999</v>
      </c>
      <c r="AR18" s="197">
        <v>28.431999999999999</v>
      </c>
      <c r="AS18" s="197">
        <v>28.431999999999999</v>
      </c>
      <c r="AT18" s="197">
        <v>28.431999999999999</v>
      </c>
      <c r="AU18" s="197">
        <v>28.431999999999999</v>
      </c>
      <c r="AV18" s="197">
        <v>28.431999999999999</v>
      </c>
      <c r="AW18" s="197">
        <v>28.431999999999999</v>
      </c>
      <c r="AX18" s="197">
        <v>28.431999999999999</v>
      </c>
      <c r="AY18" s="197">
        <v>28.431999999999999</v>
      </c>
      <c r="AZ18" s="197">
        <v>28.431999999999999</v>
      </c>
      <c r="BA18" s="150"/>
      <c r="BB18" s="198" cm="1">
        <f t="array" ref="BB18">SUMPRODUCT(($AG18:$AZ18)*(Misc_calcs!$G$29:$Z$29)*($L18:$AE18))*$H18</f>
        <v>11069.974816287719</v>
      </c>
      <c r="BC18" s="150"/>
      <c r="BD18" s="198" cm="1">
        <f t="array" ref="BD18">SUMPRODUCT(($L18:$AE18)*(Misc_calcs!$G$29:$Z$29))*$I18*(1+Assumptions!$G$83)</f>
        <v>204.53199235929773</v>
      </c>
      <c r="BE18" s="150"/>
      <c r="BF18" s="198">
        <f t="shared" si="0"/>
        <v>11274.506808647016</v>
      </c>
      <c r="BG18" s="150"/>
      <c r="BH18" s="199">
        <f>Assumptions!$G$86*$G18</f>
        <v>6.7223643750000006E-5</v>
      </c>
      <c r="BI18" s="150"/>
      <c r="BJ18" s="198">
        <f t="shared" si="5"/>
        <v>23189.787499999999</v>
      </c>
      <c r="BK18" s="150"/>
      <c r="BL18" s="198" cm="1">
        <f t="array" ref="BL18">-SUMPRODUCT((PMT(real_disc,Assumptions!$G$40,BJ18))*(Misc_calcs!$G$29:$Z$29))</f>
        <v>12535.179528346041</v>
      </c>
      <c r="BM18" s="150"/>
      <c r="BN18" s="198" cm="1">
        <f t="array" ref="BN18">SUMPRODUCT(($AG18:$AZ18)*(Misc_calcs!$G$29:$Z$29))*$BH18*$H18</f>
        <v>1322.3951096033004</v>
      </c>
      <c r="BO18" s="150"/>
      <c r="BP18" s="198" cm="1">
        <f t="array" ref="BP18">SUMPRODUCT($BH18*(Misc_calcs!$G$29:$Z$29))*$I18*(1+Assumptions!$G$83)</f>
        <v>24.794148666363878</v>
      </c>
      <c r="BQ18" s="150"/>
      <c r="BR18" s="198">
        <f t="shared" si="1"/>
        <v>1347.1892582696644</v>
      </c>
      <c r="BS18" s="150"/>
      <c r="BT18" s="198">
        <f t="shared" si="2"/>
        <v>9927.3175503773527</v>
      </c>
      <c r="BU18" s="150"/>
      <c r="BV18" s="198">
        <f t="shared" si="3"/>
        <v>-2607.8619779686887</v>
      </c>
      <c r="BW18" s="150"/>
      <c r="BX18" s="198" t="b">
        <f t="shared" si="4"/>
        <v>0</v>
      </c>
      <c r="BY18" s="150"/>
      <c r="BZ18" s="150"/>
      <c r="CA18" s="150"/>
      <c r="CB18" s="150"/>
      <c r="CC18" s="150"/>
      <c r="CD18" s="150"/>
      <c r="CE18" s="150"/>
      <c r="CF18" s="150"/>
      <c r="CG18" s="150"/>
      <c r="CH18" s="150"/>
      <c r="CI18" s="150"/>
      <c r="CJ18" s="150"/>
      <c r="CK18" s="150"/>
      <c r="CL18" s="150"/>
      <c r="CM18" s="150"/>
      <c r="CN18" s="150"/>
      <c r="CO18" s="150"/>
      <c r="CP18" s="150"/>
      <c r="CQ18" s="150"/>
      <c r="CR18" s="150"/>
      <c r="CS18" s="150"/>
      <c r="CT18" s="150"/>
      <c r="CU18" s="150"/>
      <c r="CV18" s="150"/>
      <c r="CW18" s="150"/>
      <c r="CX18" s="150"/>
    </row>
    <row r="19" spans="1:102" x14ac:dyDescent="0.2">
      <c r="A19" s="150"/>
      <c r="B19" s="191">
        <v>60652318</v>
      </c>
      <c r="C19" s="192" t="s">
        <v>152</v>
      </c>
      <c r="D19" s="193">
        <v>2017</v>
      </c>
      <c r="E19" s="191">
        <v>30352855</v>
      </c>
      <c r="F19" s="191">
        <v>30352856</v>
      </c>
      <c r="G19" s="194">
        <v>84.2</v>
      </c>
      <c r="H19" s="211">
        <v>49456.666168632706</v>
      </c>
      <c r="I19" s="195">
        <f>Assumptions!$G$37*Calcs!$G19</f>
        <v>8178.3459999999995</v>
      </c>
      <c r="K19" s="150"/>
      <c r="L19" s="196">
        <v>9.0000000000000006E-5</v>
      </c>
      <c r="M19" s="196">
        <v>9.0000000000000006E-5</v>
      </c>
      <c r="N19" s="196">
        <v>9.0000000000000006E-5</v>
      </c>
      <c r="O19" s="196">
        <v>9.0000000000000006E-5</v>
      </c>
      <c r="P19" s="196">
        <v>9.0000000000000006E-5</v>
      </c>
      <c r="Q19" s="196">
        <v>9.0000000000000006E-5</v>
      </c>
      <c r="R19" s="196">
        <v>9.0000000000000006E-5</v>
      </c>
      <c r="S19" s="196">
        <v>9.0000000000000006E-5</v>
      </c>
      <c r="T19" s="196">
        <v>9.0000000000000006E-5</v>
      </c>
      <c r="U19" s="196">
        <v>9.0000000000000006E-5</v>
      </c>
      <c r="V19" s="196">
        <v>9.0000000000000006E-5</v>
      </c>
      <c r="W19" s="196">
        <v>9.0000000000000006E-5</v>
      </c>
      <c r="X19" s="196">
        <v>9.0000000000000006E-5</v>
      </c>
      <c r="Y19" s="196">
        <v>9.0000000000000006E-5</v>
      </c>
      <c r="Z19" s="196">
        <v>9.0000000000000006E-5</v>
      </c>
      <c r="AA19" s="196">
        <v>9.0000000000000006E-5</v>
      </c>
      <c r="AB19" s="196">
        <v>9.0000000000000006E-5</v>
      </c>
      <c r="AC19" s="196">
        <v>9.0000000000000006E-5</v>
      </c>
      <c r="AD19" s="196">
        <v>9.0000000000000006E-5</v>
      </c>
      <c r="AE19" s="196">
        <v>9.0000000000000006E-5</v>
      </c>
      <c r="AF19" s="150"/>
      <c r="AG19" s="197">
        <v>23.689999999999998</v>
      </c>
      <c r="AH19" s="197">
        <v>25.856999999999999</v>
      </c>
      <c r="AI19" s="197">
        <v>26.398</v>
      </c>
      <c r="AJ19" s="197">
        <v>26.811</v>
      </c>
      <c r="AK19" s="197">
        <v>26.966000000000001</v>
      </c>
      <c r="AL19" s="197">
        <v>27.194999999999997</v>
      </c>
      <c r="AM19" s="197">
        <v>27.72</v>
      </c>
      <c r="AN19" s="197">
        <v>28.321999999999999</v>
      </c>
      <c r="AO19" s="197">
        <v>28.431999999999999</v>
      </c>
      <c r="AP19" s="197">
        <v>28.431999999999999</v>
      </c>
      <c r="AQ19" s="197">
        <v>28.431999999999999</v>
      </c>
      <c r="AR19" s="197">
        <v>28.431999999999999</v>
      </c>
      <c r="AS19" s="197">
        <v>28.431999999999999</v>
      </c>
      <c r="AT19" s="197">
        <v>28.431999999999999</v>
      </c>
      <c r="AU19" s="197">
        <v>28.431999999999999</v>
      </c>
      <c r="AV19" s="197">
        <v>28.431999999999999</v>
      </c>
      <c r="AW19" s="197">
        <v>28.431999999999999</v>
      </c>
      <c r="AX19" s="197">
        <v>28.431999999999999</v>
      </c>
      <c r="AY19" s="197">
        <v>28.431999999999999</v>
      </c>
      <c r="AZ19" s="197">
        <v>28.431999999999999</v>
      </c>
      <c r="BA19" s="150"/>
      <c r="BB19" s="198" cm="1">
        <f t="array" ref="BB19">SUMPRODUCT(($AG19:$AZ19)*(Misc_calcs!$G$29:$Z$29)*($L19:$AE19))*$H19</f>
        <v>1770.4419639451196</v>
      </c>
      <c r="BC19" s="150"/>
      <c r="BD19" s="198" cm="1">
        <f t="array" ref="BD19">SUMPRODUCT(($L19:$AE19)*(Misc_calcs!$G$29:$Z$29))*$I19*(1+Assumptions!$G$83)</f>
        <v>11.706804682217044</v>
      </c>
      <c r="BE19" s="150"/>
      <c r="BF19" s="198">
        <f t="shared" si="0"/>
        <v>1782.1487686273367</v>
      </c>
      <c r="BG19" s="150"/>
      <c r="BH19" s="199">
        <f>Assumptions!$G$86*$G19</f>
        <v>2.3707773000000003E-5</v>
      </c>
      <c r="BI19" s="150"/>
      <c r="BJ19" s="198">
        <f t="shared" si="5"/>
        <v>8178.3459999999995</v>
      </c>
      <c r="BK19" s="150"/>
      <c r="BL19" s="198" cm="1">
        <f t="array" ref="BL19">-SUMPRODUCT((PMT(real_disc,Assumptions!$G$40,BJ19))*(Misc_calcs!$G$29:$Z$29))</f>
        <v>4420.7837331381625</v>
      </c>
      <c r="BM19" s="150"/>
      <c r="BN19" s="198" cm="1">
        <f t="array" ref="BN19">SUMPRODUCT(($AG19:$AZ19)*(Misc_calcs!$G$29:$Z$29))*$BH19*$H19</f>
        <v>466.36929100983411</v>
      </c>
      <c r="BO19" s="150"/>
      <c r="BP19" s="198" cm="1">
        <f t="array" ref="BP19">SUMPRODUCT($BH19*(Misc_calcs!$G$29:$Z$29))*$I19*(1+Assumptions!$G$83)</f>
        <v>3.083802977348209</v>
      </c>
      <c r="BQ19" s="150"/>
      <c r="BR19" s="198">
        <f t="shared" si="1"/>
        <v>469.45309398718234</v>
      </c>
      <c r="BS19" s="150"/>
      <c r="BT19" s="198">
        <f t="shared" si="2"/>
        <v>1312.6956746401543</v>
      </c>
      <c r="BU19" s="150"/>
      <c r="BV19" s="198">
        <f t="shared" si="3"/>
        <v>-3108.0880584980082</v>
      </c>
      <c r="BW19" s="150"/>
      <c r="BX19" s="198" t="b">
        <f t="shared" si="4"/>
        <v>0</v>
      </c>
      <c r="BY19" s="150"/>
      <c r="BZ19" s="150"/>
      <c r="CA19" s="150"/>
      <c r="CB19" s="150"/>
      <c r="CC19" s="150"/>
      <c r="CD19" s="150"/>
      <c r="CE19" s="150"/>
      <c r="CF19" s="150"/>
      <c r="CG19" s="150"/>
      <c r="CH19" s="150"/>
      <c r="CI19" s="150"/>
      <c r="CJ19" s="150"/>
      <c r="CK19" s="150"/>
      <c r="CL19" s="150"/>
      <c r="CM19" s="150"/>
      <c r="CN19" s="150"/>
      <c r="CO19" s="150"/>
      <c r="CP19" s="150"/>
      <c r="CQ19" s="150"/>
      <c r="CR19" s="150"/>
      <c r="CS19" s="150"/>
      <c r="CT19" s="150"/>
      <c r="CU19" s="150"/>
      <c r="CV19" s="150"/>
      <c r="CW19" s="150"/>
      <c r="CX19" s="150"/>
    </row>
    <row r="20" spans="1:102" x14ac:dyDescent="0.2">
      <c r="A20" s="150"/>
      <c r="B20" s="191">
        <v>60652444</v>
      </c>
      <c r="C20" s="192" t="s">
        <v>152</v>
      </c>
      <c r="D20" s="193">
        <v>2017</v>
      </c>
      <c r="E20" s="191">
        <v>30352856</v>
      </c>
      <c r="F20" s="191">
        <v>30352855</v>
      </c>
      <c r="G20" s="194">
        <v>84.2</v>
      </c>
      <c r="H20" s="211">
        <v>49456.666168632706</v>
      </c>
      <c r="I20" s="195">
        <f>Assumptions!$G$37*Calcs!$G20</f>
        <v>8178.3459999999995</v>
      </c>
      <c r="K20" s="150"/>
      <c r="L20" s="196">
        <v>9.0000000000000006E-5</v>
      </c>
      <c r="M20" s="196">
        <v>9.0000000000000006E-5</v>
      </c>
      <c r="N20" s="196">
        <v>9.0000000000000006E-5</v>
      </c>
      <c r="O20" s="196">
        <v>9.0000000000000006E-5</v>
      </c>
      <c r="P20" s="196">
        <v>9.0000000000000006E-5</v>
      </c>
      <c r="Q20" s="196">
        <v>9.0000000000000006E-5</v>
      </c>
      <c r="R20" s="196">
        <v>9.0000000000000006E-5</v>
      </c>
      <c r="S20" s="196">
        <v>9.0000000000000006E-5</v>
      </c>
      <c r="T20" s="196">
        <v>9.0000000000000006E-5</v>
      </c>
      <c r="U20" s="196">
        <v>9.0000000000000006E-5</v>
      </c>
      <c r="V20" s="196">
        <v>9.0000000000000006E-5</v>
      </c>
      <c r="W20" s="196">
        <v>9.0000000000000006E-5</v>
      </c>
      <c r="X20" s="196">
        <v>9.0000000000000006E-5</v>
      </c>
      <c r="Y20" s="196">
        <v>9.0000000000000006E-5</v>
      </c>
      <c r="Z20" s="196">
        <v>9.0000000000000006E-5</v>
      </c>
      <c r="AA20" s="196">
        <v>9.0000000000000006E-5</v>
      </c>
      <c r="AB20" s="196">
        <v>9.0000000000000006E-5</v>
      </c>
      <c r="AC20" s="196">
        <v>9.0000000000000006E-5</v>
      </c>
      <c r="AD20" s="196">
        <v>9.0000000000000006E-5</v>
      </c>
      <c r="AE20" s="196">
        <v>9.0000000000000006E-5</v>
      </c>
      <c r="AF20" s="150"/>
      <c r="AG20" s="197">
        <v>23.689999999999998</v>
      </c>
      <c r="AH20" s="197">
        <v>25.856999999999999</v>
      </c>
      <c r="AI20" s="197">
        <v>26.398</v>
      </c>
      <c r="AJ20" s="197">
        <v>26.811</v>
      </c>
      <c r="AK20" s="197">
        <v>26.966000000000001</v>
      </c>
      <c r="AL20" s="197">
        <v>27.194999999999997</v>
      </c>
      <c r="AM20" s="197">
        <v>27.72</v>
      </c>
      <c r="AN20" s="197">
        <v>28.321999999999999</v>
      </c>
      <c r="AO20" s="197">
        <v>28.431999999999999</v>
      </c>
      <c r="AP20" s="197">
        <v>28.431999999999999</v>
      </c>
      <c r="AQ20" s="197">
        <v>28.431999999999999</v>
      </c>
      <c r="AR20" s="197">
        <v>28.431999999999999</v>
      </c>
      <c r="AS20" s="197">
        <v>28.431999999999999</v>
      </c>
      <c r="AT20" s="197">
        <v>28.431999999999999</v>
      </c>
      <c r="AU20" s="197">
        <v>28.431999999999999</v>
      </c>
      <c r="AV20" s="197">
        <v>28.431999999999999</v>
      </c>
      <c r="AW20" s="197">
        <v>28.431999999999999</v>
      </c>
      <c r="AX20" s="197">
        <v>28.431999999999999</v>
      </c>
      <c r="AY20" s="197">
        <v>28.431999999999999</v>
      </c>
      <c r="AZ20" s="197">
        <v>28.431999999999999</v>
      </c>
      <c r="BA20" s="150"/>
      <c r="BB20" s="198" cm="1">
        <f t="array" ref="BB20">SUMPRODUCT(($AG20:$AZ20)*(Misc_calcs!$G$29:$Z$29)*($L20:$AE20))*$H20</f>
        <v>1770.4419639451196</v>
      </c>
      <c r="BC20" s="150"/>
      <c r="BD20" s="198" cm="1">
        <f t="array" ref="BD20">SUMPRODUCT(($L20:$AE20)*(Misc_calcs!$G$29:$Z$29))*$I20*(1+Assumptions!$G$83)</f>
        <v>11.706804682217044</v>
      </c>
      <c r="BE20" s="150"/>
      <c r="BF20" s="198">
        <f t="shared" si="0"/>
        <v>1782.1487686273367</v>
      </c>
      <c r="BG20" s="150"/>
      <c r="BH20" s="199">
        <f>Assumptions!$G$86*$G20</f>
        <v>2.3707773000000003E-5</v>
      </c>
      <c r="BI20" s="150"/>
      <c r="BJ20" s="198">
        <f t="shared" si="5"/>
        <v>8178.3459999999995</v>
      </c>
      <c r="BK20" s="150"/>
      <c r="BL20" s="198" cm="1">
        <f t="array" ref="BL20">-SUMPRODUCT((PMT(real_disc,Assumptions!$G$40,BJ20))*(Misc_calcs!$G$29:$Z$29))</f>
        <v>4420.7837331381625</v>
      </c>
      <c r="BM20" s="150"/>
      <c r="BN20" s="198" cm="1">
        <f t="array" ref="BN20">SUMPRODUCT(($AG20:$AZ20)*(Misc_calcs!$G$29:$Z$29))*$BH20*$H20</f>
        <v>466.36929100983411</v>
      </c>
      <c r="BO20" s="150"/>
      <c r="BP20" s="198" cm="1">
        <f t="array" ref="BP20">SUMPRODUCT($BH20*(Misc_calcs!$G$29:$Z$29))*$I20*(1+Assumptions!$G$83)</f>
        <v>3.083802977348209</v>
      </c>
      <c r="BQ20" s="150"/>
      <c r="BR20" s="198">
        <f t="shared" si="1"/>
        <v>469.45309398718234</v>
      </c>
      <c r="BS20" s="150"/>
      <c r="BT20" s="198">
        <f t="shared" si="2"/>
        <v>1312.6956746401543</v>
      </c>
      <c r="BU20" s="150"/>
      <c r="BV20" s="198">
        <f t="shared" si="3"/>
        <v>-3108.0880584980082</v>
      </c>
      <c r="BW20" s="150"/>
      <c r="BX20" s="198" t="b">
        <f t="shared" si="4"/>
        <v>0</v>
      </c>
      <c r="BY20" s="150"/>
      <c r="BZ20" s="150"/>
      <c r="CA20" s="150"/>
      <c r="CB20" s="150"/>
      <c r="CC20" s="150"/>
      <c r="CD20" s="150"/>
      <c r="CE20" s="150"/>
      <c r="CF20" s="150"/>
      <c r="CG20" s="150"/>
      <c r="CH20" s="150"/>
      <c r="CI20" s="150"/>
      <c r="CJ20" s="150"/>
      <c r="CK20" s="150"/>
      <c r="CL20" s="150"/>
      <c r="CM20" s="150"/>
      <c r="CN20" s="150"/>
      <c r="CO20" s="150"/>
      <c r="CP20" s="150"/>
      <c r="CQ20" s="150"/>
      <c r="CR20" s="150"/>
      <c r="CS20" s="150"/>
      <c r="CT20" s="150"/>
      <c r="CU20" s="150"/>
      <c r="CV20" s="150"/>
      <c r="CW20" s="150"/>
      <c r="CX20" s="150"/>
    </row>
    <row r="21" spans="1:102" x14ac:dyDescent="0.2">
      <c r="A21" s="150"/>
      <c r="B21" s="191">
        <v>60652627</v>
      </c>
      <c r="C21" s="192" t="s">
        <v>147</v>
      </c>
      <c r="D21" s="193">
        <v>2008</v>
      </c>
      <c r="E21" s="191">
        <v>30256272</v>
      </c>
      <c r="F21" s="191">
        <v>32038033</v>
      </c>
      <c r="G21" s="194">
        <v>8.67</v>
      </c>
      <c r="H21" s="211">
        <v>48008.750708019099</v>
      </c>
      <c r="I21" s="195">
        <f>Assumptions!$G$37*Calcs!$G21</f>
        <v>842.11709999999994</v>
      </c>
      <c r="K21" s="150"/>
      <c r="L21" s="196">
        <v>1.0000000000000001E-5</v>
      </c>
      <c r="M21" s="196">
        <v>1.0000000000000001E-5</v>
      </c>
      <c r="N21" s="196">
        <v>1.0000000000000001E-5</v>
      </c>
      <c r="O21" s="196">
        <v>1.0000000000000001E-5</v>
      </c>
      <c r="P21" s="196">
        <v>1.0000000000000001E-5</v>
      </c>
      <c r="Q21" s="196">
        <v>1.0000000000000001E-5</v>
      </c>
      <c r="R21" s="196">
        <v>1.0000000000000001E-5</v>
      </c>
      <c r="S21" s="196">
        <v>1.0000000000000001E-5</v>
      </c>
      <c r="T21" s="196">
        <v>1.0000000000000001E-5</v>
      </c>
      <c r="U21" s="196">
        <v>1.0000000000000001E-5</v>
      </c>
      <c r="V21" s="196">
        <v>1.0000000000000001E-5</v>
      </c>
      <c r="W21" s="196">
        <v>1.0000000000000001E-5</v>
      </c>
      <c r="X21" s="196">
        <v>1.0000000000000001E-5</v>
      </c>
      <c r="Y21" s="196">
        <v>1.0000000000000001E-5</v>
      </c>
      <c r="Z21" s="196">
        <v>1.0000000000000001E-5</v>
      </c>
      <c r="AA21" s="196">
        <v>1.0000000000000001E-5</v>
      </c>
      <c r="AB21" s="196">
        <v>1.0000000000000001E-5</v>
      </c>
      <c r="AC21" s="196">
        <v>1.0000000000000001E-5</v>
      </c>
      <c r="AD21" s="196">
        <v>1.0000000000000001E-5</v>
      </c>
      <c r="AE21" s="196">
        <v>1.0000000000000001E-5</v>
      </c>
      <c r="AF21" s="150"/>
      <c r="AG21" s="197">
        <v>20.81</v>
      </c>
      <c r="AH21" s="197">
        <v>20.728999999999999</v>
      </c>
      <c r="AI21" s="197">
        <v>20.936</v>
      </c>
      <c r="AJ21" s="197">
        <v>21.052</v>
      </c>
      <c r="AK21" s="197">
        <v>20.881</v>
      </c>
      <c r="AL21" s="197">
        <v>20.79</v>
      </c>
      <c r="AM21" s="197">
        <v>21.036000000000001</v>
      </c>
      <c r="AN21" s="197">
        <v>21.419</v>
      </c>
      <c r="AO21" s="197">
        <v>21.323</v>
      </c>
      <c r="AP21" s="197">
        <v>21.323</v>
      </c>
      <c r="AQ21" s="197">
        <v>21.323</v>
      </c>
      <c r="AR21" s="197">
        <v>21.323</v>
      </c>
      <c r="AS21" s="197">
        <v>21.323</v>
      </c>
      <c r="AT21" s="197">
        <v>21.323</v>
      </c>
      <c r="AU21" s="197">
        <v>21.323</v>
      </c>
      <c r="AV21" s="197">
        <v>21.323</v>
      </c>
      <c r="AW21" s="197">
        <v>21.323</v>
      </c>
      <c r="AX21" s="197">
        <v>21.323</v>
      </c>
      <c r="AY21" s="197">
        <v>21.323</v>
      </c>
      <c r="AZ21" s="197">
        <v>21.323</v>
      </c>
      <c r="BA21" s="150"/>
      <c r="BB21" s="198" cm="1">
        <f t="array" ref="BB21">SUMPRODUCT(($AG21:$AZ21)*(Misc_calcs!$G$29:$Z$29)*($L21:$AE21))*$H21</f>
        <v>146.7483791937066</v>
      </c>
      <c r="BC21" s="150"/>
      <c r="BD21" s="198" cm="1">
        <f t="array" ref="BD21">SUMPRODUCT(($L21:$AE21)*(Misc_calcs!$G$29:$Z$29))*$I21*(1+Assumptions!$G$83)</f>
        <v>0.13393770994302157</v>
      </c>
      <c r="BE21" s="150"/>
      <c r="BF21" s="198">
        <f t="shared" si="0"/>
        <v>146.88231690364961</v>
      </c>
      <c r="BG21" s="150"/>
      <c r="BH21" s="199">
        <f>Assumptions!$G$86*$G21</f>
        <v>2.4411685500000001E-6</v>
      </c>
      <c r="BI21" s="150"/>
      <c r="BJ21" s="198">
        <f t="shared" si="5"/>
        <v>842.11709999999994</v>
      </c>
      <c r="BK21" s="150"/>
      <c r="BL21" s="198" cm="1">
        <f t="array" ref="BL21">-SUMPRODUCT((PMT(real_disc,Assumptions!$G$40,BJ21))*(Misc_calcs!$G$29:$Z$29))</f>
        <v>455.20421575187504</v>
      </c>
      <c r="BM21" s="150"/>
      <c r="BN21" s="198" cm="1">
        <f t="array" ref="BN21">SUMPRODUCT(($AG21:$AZ21)*(Misc_calcs!$G$29:$Z$29))*$BH21*$H21</f>
        <v>35.823752805115078</v>
      </c>
      <c r="BO21" s="150"/>
      <c r="BP21" s="198" cm="1">
        <f t="array" ref="BP21">SUMPRODUCT($BH21*(Misc_calcs!$G$29:$Z$29))*$I21*(1+Assumptions!$G$83)</f>
        <v>3.2696452517192651E-2</v>
      </c>
      <c r="BQ21" s="150"/>
      <c r="BR21" s="198">
        <f t="shared" si="1"/>
        <v>35.856449257632271</v>
      </c>
      <c r="BS21" s="150"/>
      <c r="BT21" s="198">
        <f t="shared" si="2"/>
        <v>111.02586764601733</v>
      </c>
      <c r="BU21" s="150"/>
      <c r="BV21" s="198">
        <f t="shared" si="3"/>
        <v>-344.17834810585771</v>
      </c>
      <c r="BW21" s="150"/>
      <c r="BX21" s="198" t="b">
        <f t="shared" si="4"/>
        <v>0</v>
      </c>
      <c r="BY21" s="150"/>
      <c r="BZ21" s="150"/>
      <c r="CA21" s="150"/>
      <c r="CB21" s="150"/>
      <c r="CC21" s="150"/>
      <c r="CD21" s="150"/>
      <c r="CE21" s="150"/>
      <c r="CF21" s="150"/>
      <c r="CG21" s="150"/>
      <c r="CH21" s="150"/>
      <c r="CI21" s="150"/>
      <c r="CJ21" s="150"/>
      <c r="CK21" s="150"/>
      <c r="CL21" s="150"/>
      <c r="CM21" s="150"/>
      <c r="CN21" s="150"/>
      <c r="CO21" s="150"/>
      <c r="CP21" s="150"/>
      <c r="CQ21" s="150"/>
      <c r="CR21" s="150"/>
      <c r="CS21" s="150"/>
      <c r="CT21" s="150"/>
      <c r="CU21" s="150"/>
      <c r="CV21" s="150"/>
      <c r="CW21" s="150"/>
      <c r="CX21" s="150"/>
    </row>
    <row r="22" spans="1:102" x14ac:dyDescent="0.2">
      <c r="A22" s="150"/>
      <c r="B22" s="191">
        <v>60652630</v>
      </c>
      <c r="C22" s="192" t="s">
        <v>149</v>
      </c>
      <c r="D22" s="193">
        <v>1999</v>
      </c>
      <c r="E22" s="191">
        <v>34022751</v>
      </c>
      <c r="F22" s="191">
        <v>30246717</v>
      </c>
      <c r="G22" s="194">
        <v>69.41</v>
      </c>
      <c r="H22" s="211">
        <v>52400.988476110724</v>
      </c>
      <c r="I22" s="195">
        <f>Assumptions!$G$37*Calcs!$G22</f>
        <v>6741.7932999999994</v>
      </c>
      <c r="K22" s="150"/>
      <c r="L22" s="196">
        <v>6.9999999999999994E-5</v>
      </c>
      <c r="M22" s="196">
        <v>6.9999999999999994E-5</v>
      </c>
      <c r="N22" s="196">
        <v>6.9999999999999994E-5</v>
      </c>
      <c r="O22" s="196">
        <v>6.9999999999999994E-5</v>
      </c>
      <c r="P22" s="196">
        <v>6.9999999999999994E-5</v>
      </c>
      <c r="Q22" s="196">
        <v>6.9999999999999994E-5</v>
      </c>
      <c r="R22" s="196">
        <v>6.9999999999999994E-5</v>
      </c>
      <c r="S22" s="196">
        <v>6.9999999999999994E-5</v>
      </c>
      <c r="T22" s="196">
        <v>6.9999999999999994E-5</v>
      </c>
      <c r="U22" s="196">
        <v>6.9999999999999994E-5</v>
      </c>
      <c r="V22" s="196">
        <v>6.9999999999999994E-5</v>
      </c>
      <c r="W22" s="196">
        <v>6.9999999999999994E-5</v>
      </c>
      <c r="X22" s="196">
        <v>6.9999999999999994E-5</v>
      </c>
      <c r="Y22" s="196">
        <v>6.9999999999999994E-5</v>
      </c>
      <c r="Z22" s="196">
        <v>6.9999999999999994E-5</v>
      </c>
      <c r="AA22" s="196">
        <v>6.9999999999999994E-5</v>
      </c>
      <c r="AB22" s="196">
        <v>6.9999999999999994E-5</v>
      </c>
      <c r="AC22" s="196">
        <v>6.9999999999999994E-5</v>
      </c>
      <c r="AD22" s="196">
        <v>6.9999999999999994E-5</v>
      </c>
      <c r="AE22" s="196">
        <v>6.9999999999999994E-5</v>
      </c>
      <c r="AF22" s="150"/>
      <c r="AG22" s="197">
        <v>30.402999999999999</v>
      </c>
      <c r="AH22" s="197">
        <v>31.68</v>
      </c>
      <c r="AI22" s="197">
        <v>32.178999999999995</v>
      </c>
      <c r="AJ22" s="197">
        <v>32.53</v>
      </c>
      <c r="AK22" s="197">
        <v>32.519999999999996</v>
      </c>
      <c r="AL22" s="197">
        <v>32.590000000000003</v>
      </c>
      <c r="AM22" s="197">
        <v>33.071999999999996</v>
      </c>
      <c r="AN22" s="197">
        <v>33.694999999999993</v>
      </c>
      <c r="AO22" s="197">
        <v>33.629999999999995</v>
      </c>
      <c r="AP22" s="197">
        <v>33.629999999999995</v>
      </c>
      <c r="AQ22" s="197">
        <v>33.629999999999995</v>
      </c>
      <c r="AR22" s="197">
        <v>33.629999999999995</v>
      </c>
      <c r="AS22" s="197">
        <v>33.629999999999995</v>
      </c>
      <c r="AT22" s="197">
        <v>33.629999999999995</v>
      </c>
      <c r="AU22" s="197">
        <v>33.629999999999995</v>
      </c>
      <c r="AV22" s="197">
        <v>33.629999999999995</v>
      </c>
      <c r="AW22" s="197">
        <v>33.629999999999995</v>
      </c>
      <c r="AX22" s="197">
        <v>33.629999999999995</v>
      </c>
      <c r="AY22" s="197">
        <v>33.629999999999995</v>
      </c>
      <c r="AZ22" s="197">
        <v>33.629999999999995</v>
      </c>
      <c r="BA22" s="150"/>
      <c r="BB22" s="198" cm="1">
        <f t="array" ref="BB22">SUMPRODUCT(($AG22:$AZ22)*(Misc_calcs!$G$29:$Z$29)*($L22:$AE22))*$H22</f>
        <v>1748.6328023683498</v>
      </c>
      <c r="BC22" s="150"/>
      <c r="BD22" s="198" cm="1">
        <f t="array" ref="BD22">SUMPRODUCT(($L22:$AE22)*(Misc_calcs!$G$29:$Z$29))*$I22*(1+Assumptions!$G$83)</f>
        <v>7.5059187001171725</v>
      </c>
      <c r="BE22" s="150"/>
      <c r="BF22" s="198">
        <f t="shared" si="0"/>
        <v>1756.138721068467</v>
      </c>
      <c r="BG22" s="150"/>
      <c r="BH22" s="199">
        <f>Assumptions!$G$86*$G22</f>
        <v>1.954342665E-5</v>
      </c>
      <c r="BI22" s="150"/>
      <c r="BJ22" s="198">
        <f t="shared" si="5"/>
        <v>6741.7932999999994</v>
      </c>
      <c r="BK22" s="150"/>
      <c r="BL22" s="198" cm="1">
        <f t="array" ref="BL22">-SUMPRODUCT((PMT(real_disc,Assumptions!$G$40,BJ22))*(Misc_calcs!$G$29:$Z$29))</f>
        <v>3644.2588945026118</v>
      </c>
      <c r="BM22" s="150"/>
      <c r="BN22" s="198" cm="1">
        <f t="array" ref="BN22">SUMPRODUCT(($AG22:$AZ22)*(Misc_calcs!$G$29:$Z$29))*$BH22*$H22</f>
        <v>488.20395586956846</v>
      </c>
      <c r="BO22" s="150"/>
      <c r="BP22" s="198" cm="1">
        <f t="array" ref="BP22">SUMPRODUCT($BH22*(Misc_calcs!$G$29:$Z$29))*$I22*(1+Assumptions!$G$83)</f>
        <v>2.0955910222371905</v>
      </c>
      <c r="BQ22" s="150"/>
      <c r="BR22" s="198">
        <f t="shared" si="1"/>
        <v>490.29954689180568</v>
      </c>
      <c r="BS22" s="150"/>
      <c r="BT22" s="198">
        <f t="shared" si="2"/>
        <v>1265.8391741766613</v>
      </c>
      <c r="BU22" s="150"/>
      <c r="BV22" s="198">
        <f t="shared" si="3"/>
        <v>-2378.4197203259505</v>
      </c>
      <c r="BW22" s="150"/>
      <c r="BX22" s="198" t="b">
        <f t="shared" si="4"/>
        <v>0</v>
      </c>
      <c r="BY22" s="150"/>
      <c r="BZ22" s="150"/>
      <c r="CA22" s="150"/>
      <c r="CB22" s="150"/>
      <c r="CC22" s="150"/>
      <c r="CD22" s="150"/>
      <c r="CE22" s="150"/>
      <c r="CF22" s="150"/>
      <c r="CG22" s="150"/>
      <c r="CH22" s="150"/>
      <c r="CI22" s="150"/>
      <c r="CJ22" s="150"/>
      <c r="CK22" s="150"/>
      <c r="CL22" s="150"/>
      <c r="CM22" s="150"/>
      <c r="CN22" s="150"/>
      <c r="CO22" s="150"/>
      <c r="CP22" s="150"/>
      <c r="CQ22" s="150"/>
      <c r="CR22" s="150"/>
      <c r="CS22" s="150"/>
      <c r="CT22" s="150"/>
      <c r="CU22" s="150"/>
      <c r="CV22" s="150"/>
      <c r="CW22" s="150"/>
      <c r="CX22" s="150"/>
    </row>
    <row r="23" spans="1:102" x14ac:dyDescent="0.2">
      <c r="A23" s="150"/>
      <c r="B23" s="191">
        <v>60652643</v>
      </c>
      <c r="C23" s="192" t="s">
        <v>152</v>
      </c>
      <c r="D23" s="193">
        <v>1973</v>
      </c>
      <c r="E23" s="191">
        <v>30550524</v>
      </c>
      <c r="F23" s="191">
        <v>30550526</v>
      </c>
      <c r="G23" s="194">
        <v>796.16</v>
      </c>
      <c r="H23" s="211">
        <v>49456.666168632706</v>
      </c>
      <c r="I23" s="195">
        <f>Assumptions!$G$37*Calcs!$G23</f>
        <v>77331.020799999998</v>
      </c>
      <c r="K23" s="150"/>
      <c r="L23" s="196">
        <v>8.8999999999999995E-4</v>
      </c>
      <c r="M23" s="196">
        <v>9.6000000000000002E-4</v>
      </c>
      <c r="N23" s="196">
        <v>1.0300000000000001E-3</v>
      </c>
      <c r="O23" s="196">
        <v>1.1100000000000001E-3</v>
      </c>
      <c r="P23" s="196">
        <v>1.1900000000000001E-3</v>
      </c>
      <c r="Q23" s="196">
        <v>1.2800000000000001E-3</v>
      </c>
      <c r="R23" s="196">
        <v>1.3799999999999999E-3</v>
      </c>
      <c r="S23" s="196">
        <v>1.49E-3</v>
      </c>
      <c r="T23" s="196">
        <v>1.6100000000000001E-3</v>
      </c>
      <c r="U23" s="196">
        <v>1.74E-3</v>
      </c>
      <c r="V23" s="196">
        <v>1.8799999999999999E-3</v>
      </c>
      <c r="W23" s="196">
        <v>2.0400000000000001E-3</v>
      </c>
      <c r="X23" s="196">
        <v>2.2000000000000001E-3</v>
      </c>
      <c r="Y23" s="196">
        <v>2.3900000000000002E-3</v>
      </c>
      <c r="Z23" s="196">
        <v>2.5799999999999998E-3</v>
      </c>
      <c r="AA23" s="196">
        <v>2.8E-3</v>
      </c>
      <c r="AB23" s="196">
        <v>3.0300000000000001E-3</v>
      </c>
      <c r="AC23" s="196">
        <v>3.29E-3</v>
      </c>
      <c r="AD23" s="196">
        <v>3.5699999999999998E-3</v>
      </c>
      <c r="AE23" s="196">
        <v>3.8800000000000002E-3</v>
      </c>
      <c r="AF23" s="150"/>
      <c r="AG23" s="197">
        <v>23.689999999999998</v>
      </c>
      <c r="AH23" s="197">
        <v>25.856999999999999</v>
      </c>
      <c r="AI23" s="197">
        <v>26.398</v>
      </c>
      <c r="AJ23" s="197">
        <v>26.811</v>
      </c>
      <c r="AK23" s="197">
        <v>26.966000000000001</v>
      </c>
      <c r="AL23" s="197">
        <v>27.194999999999997</v>
      </c>
      <c r="AM23" s="197">
        <v>27.72</v>
      </c>
      <c r="AN23" s="197">
        <v>28.321999999999999</v>
      </c>
      <c r="AO23" s="197">
        <v>28.431999999999999</v>
      </c>
      <c r="AP23" s="197">
        <v>28.431999999999999</v>
      </c>
      <c r="AQ23" s="197">
        <v>28.431999999999999</v>
      </c>
      <c r="AR23" s="197">
        <v>28.431999999999999</v>
      </c>
      <c r="AS23" s="197">
        <v>28.431999999999999</v>
      </c>
      <c r="AT23" s="197">
        <v>28.431999999999999</v>
      </c>
      <c r="AU23" s="197">
        <v>28.431999999999999</v>
      </c>
      <c r="AV23" s="197">
        <v>28.431999999999999</v>
      </c>
      <c r="AW23" s="197">
        <v>28.431999999999999</v>
      </c>
      <c r="AX23" s="197">
        <v>28.431999999999999</v>
      </c>
      <c r="AY23" s="197">
        <v>28.431999999999999</v>
      </c>
      <c r="AZ23" s="197">
        <v>28.431999999999999</v>
      </c>
      <c r="BA23" s="150"/>
      <c r="BB23" s="198" cm="1">
        <f t="array" ref="BB23">SUMPRODUCT(($AG23:$AZ23)*(Misc_calcs!$G$29:$Z$29)*($L23:$AE23))*$H23</f>
        <v>36899.625262865622</v>
      </c>
      <c r="BC23" s="150"/>
      <c r="BD23" s="198" cm="1">
        <f t="array" ref="BD23">SUMPRODUCT(($L23:$AE23)*(Misc_calcs!$G$29:$Z$29))*$I23*(1+Assumptions!$G$83)</f>
        <v>2273.2957410299914</v>
      </c>
      <c r="BE23" s="150"/>
      <c r="BF23" s="198">
        <f t="shared" si="0"/>
        <v>39172.921003895615</v>
      </c>
      <c r="BG23" s="150"/>
      <c r="BH23" s="199">
        <f>Assumptions!$G$86*$G23</f>
        <v>2.241707904E-4</v>
      </c>
      <c r="BI23" s="150"/>
      <c r="BJ23" s="198">
        <f t="shared" si="5"/>
        <v>77331.020799999998</v>
      </c>
      <c r="BK23" s="150"/>
      <c r="BL23" s="198" cm="1">
        <f t="array" ref="BL23">-SUMPRODUCT((PMT(real_disc,Assumptions!$G$40,BJ23))*(Misc_calcs!$G$29:$Z$29))</f>
        <v>41801.082861939205</v>
      </c>
      <c r="BM23" s="150"/>
      <c r="BN23" s="198" cm="1">
        <f t="array" ref="BN23">SUMPRODUCT(($AG23:$AZ23)*(Misc_calcs!$G$29:$Z$29))*$BH23*$H23</f>
        <v>4409.7930490545077</v>
      </c>
      <c r="BO23" s="150"/>
      <c r="BP23" s="198" cm="1">
        <f t="array" ref="BP23">SUMPRODUCT($BH23*(Misc_calcs!$G$29:$Z$29))*$I23*(1+Assumptions!$G$83)</f>
        <v>275.71674902184157</v>
      </c>
      <c r="BQ23" s="150"/>
      <c r="BR23" s="198">
        <f t="shared" si="1"/>
        <v>4685.5097980763494</v>
      </c>
      <c r="BS23" s="150"/>
      <c r="BT23" s="198">
        <f t="shared" si="2"/>
        <v>34487.41120581927</v>
      </c>
      <c r="BU23" s="150"/>
      <c r="BV23" s="198">
        <f t="shared" si="3"/>
        <v>-7313.6716561199355</v>
      </c>
      <c r="BW23" s="150"/>
      <c r="BX23" s="198" t="b">
        <f t="shared" si="4"/>
        <v>0</v>
      </c>
      <c r="BY23" s="150"/>
      <c r="BZ23" s="150"/>
      <c r="CA23" s="150"/>
      <c r="CB23" s="150"/>
      <c r="CC23" s="150"/>
      <c r="CD23" s="150"/>
      <c r="CE23" s="150"/>
      <c r="CF23" s="150"/>
      <c r="CG23" s="150"/>
      <c r="CH23" s="150"/>
      <c r="CI23" s="150"/>
      <c r="CJ23" s="150"/>
      <c r="CK23" s="150"/>
      <c r="CL23" s="150"/>
      <c r="CM23" s="150"/>
      <c r="CN23" s="150"/>
      <c r="CO23" s="150"/>
      <c r="CP23" s="150"/>
      <c r="CQ23" s="150"/>
      <c r="CR23" s="150"/>
      <c r="CS23" s="150"/>
      <c r="CT23" s="150"/>
      <c r="CU23" s="150"/>
      <c r="CV23" s="150"/>
      <c r="CW23" s="150"/>
      <c r="CX23" s="150"/>
    </row>
    <row r="24" spans="1:102" x14ac:dyDescent="0.2">
      <c r="A24" s="150"/>
      <c r="B24" s="191">
        <v>60652659</v>
      </c>
      <c r="C24" s="192" t="s">
        <v>152</v>
      </c>
      <c r="D24" s="193">
        <v>1973</v>
      </c>
      <c r="E24" s="191">
        <v>30550526</v>
      </c>
      <c r="F24" s="191">
        <v>33066534</v>
      </c>
      <c r="G24" s="194">
        <v>3167.76</v>
      </c>
      <c r="H24" s="211">
        <v>49456.666168632706</v>
      </c>
      <c r="I24" s="195">
        <f>Assumptions!$G$37*Calcs!$G24</f>
        <v>307684.52880000003</v>
      </c>
      <c r="K24" s="150"/>
      <c r="L24" s="196">
        <v>3.5400000000000002E-3</v>
      </c>
      <c r="M24" s="196">
        <v>3.8E-3</v>
      </c>
      <c r="N24" s="196">
        <v>4.0899999999999999E-3</v>
      </c>
      <c r="O24" s="196">
        <v>4.4000000000000003E-3</v>
      </c>
      <c r="P24" s="196">
        <v>4.7400000000000003E-3</v>
      </c>
      <c r="Q24" s="196">
        <v>5.11E-3</v>
      </c>
      <c r="R24" s="196">
        <v>5.5100000000000001E-3</v>
      </c>
      <c r="S24" s="196">
        <v>5.94E-3</v>
      </c>
      <c r="T24" s="196">
        <v>6.4200000000000004E-3</v>
      </c>
      <c r="U24" s="196">
        <v>6.9300000000000004E-3</v>
      </c>
      <c r="V24" s="196">
        <v>7.4900000000000001E-3</v>
      </c>
      <c r="W24" s="196">
        <v>8.0999999999999996E-3</v>
      </c>
      <c r="X24" s="196">
        <v>8.77E-3</v>
      </c>
      <c r="Y24" s="196">
        <v>9.4900000000000002E-3</v>
      </c>
      <c r="Z24" s="196">
        <v>1.0279999999999999E-2</v>
      </c>
      <c r="AA24" s="196">
        <v>1.1140000000000001E-2</v>
      </c>
      <c r="AB24" s="196">
        <v>1.208E-2</v>
      </c>
      <c r="AC24" s="196">
        <v>1.3100000000000001E-2</v>
      </c>
      <c r="AD24" s="196">
        <v>1.421E-2</v>
      </c>
      <c r="AE24" s="196">
        <v>1.5429999999999999E-2</v>
      </c>
      <c r="AF24" s="150"/>
      <c r="AG24" s="197">
        <v>23.689999999999998</v>
      </c>
      <c r="AH24" s="197">
        <v>25.856999999999999</v>
      </c>
      <c r="AI24" s="197">
        <v>26.398</v>
      </c>
      <c r="AJ24" s="197">
        <v>26.811</v>
      </c>
      <c r="AK24" s="197">
        <v>26.966000000000001</v>
      </c>
      <c r="AL24" s="197">
        <v>27.194999999999997</v>
      </c>
      <c r="AM24" s="197">
        <v>27.72</v>
      </c>
      <c r="AN24" s="197">
        <v>28.321999999999999</v>
      </c>
      <c r="AO24" s="197">
        <v>28.431999999999999</v>
      </c>
      <c r="AP24" s="197">
        <v>28.431999999999999</v>
      </c>
      <c r="AQ24" s="197">
        <v>28.431999999999999</v>
      </c>
      <c r="AR24" s="197">
        <v>28.431999999999999</v>
      </c>
      <c r="AS24" s="197">
        <v>28.431999999999999</v>
      </c>
      <c r="AT24" s="197">
        <v>28.431999999999999</v>
      </c>
      <c r="AU24" s="197">
        <v>28.431999999999999</v>
      </c>
      <c r="AV24" s="197">
        <v>28.431999999999999</v>
      </c>
      <c r="AW24" s="197">
        <v>28.431999999999999</v>
      </c>
      <c r="AX24" s="197">
        <v>28.431999999999999</v>
      </c>
      <c r="AY24" s="197">
        <v>28.431999999999999</v>
      </c>
      <c r="AZ24" s="197">
        <v>28.431999999999999</v>
      </c>
      <c r="BA24" s="150"/>
      <c r="BB24" s="198" cm="1">
        <f t="array" ref="BB24">SUMPRODUCT(($AG24:$AZ24)*(Misc_calcs!$G$29:$Z$29)*($L24:$AE24))*$H24</f>
        <v>146871.88117185442</v>
      </c>
      <c r="BC24" s="150"/>
      <c r="BD24" s="198" cm="1">
        <f t="array" ref="BD24">SUMPRODUCT(($L24:$AE24)*(Misc_calcs!$G$29:$Z$29))*$I24*(1+Assumptions!$G$83)</f>
        <v>36000.913103842671</v>
      </c>
      <c r="BE24" s="150"/>
      <c r="BF24" s="198">
        <f t="shared" si="0"/>
        <v>182872.79427569709</v>
      </c>
      <c r="BG24" s="150"/>
      <c r="BH24" s="199">
        <f>Assumptions!$G$86*$G24</f>
        <v>8.9193034440000014E-4</v>
      </c>
      <c r="BI24" s="150"/>
      <c r="BJ24" s="198">
        <f t="shared" si="5"/>
        <v>307684.52880000003</v>
      </c>
      <c r="BK24" s="150"/>
      <c r="BL24" s="198" cm="1">
        <f t="array" ref="BL24">-SUMPRODUCT((PMT(real_disc,Assumptions!$G$40,BJ24))*(Misc_calcs!$G$29:$Z$29))</f>
        <v>166318.07456633911</v>
      </c>
      <c r="BM24" s="150"/>
      <c r="BN24" s="198" cm="1">
        <f t="array" ref="BN24">SUMPRODUCT(($AG24:$AZ24)*(Misc_calcs!$G$29:$Z$29))*$BH24*$H24</f>
        <v>17545.676784908697</v>
      </c>
      <c r="BO24" s="150"/>
      <c r="BP24" s="198" cm="1">
        <f t="array" ref="BP24">SUMPRODUCT($BH24*(Misc_calcs!$G$29:$Z$29))*$I24*(1+Assumptions!$G$83)</f>
        <v>4364.826461710486</v>
      </c>
      <c r="BQ24" s="150"/>
      <c r="BR24" s="198">
        <f t="shared" si="1"/>
        <v>21910.503246619184</v>
      </c>
      <c r="BS24" s="150"/>
      <c r="BT24" s="198">
        <f t="shared" si="2"/>
        <v>160962.2910290779</v>
      </c>
      <c r="BU24" s="150"/>
      <c r="BV24" s="198">
        <f t="shared" si="3"/>
        <v>-5355.7835372612171</v>
      </c>
      <c r="BW24" s="150"/>
      <c r="BX24" s="198" t="b">
        <f t="shared" si="4"/>
        <v>0</v>
      </c>
      <c r="BY24" s="150"/>
      <c r="BZ24" s="150"/>
      <c r="CA24" s="150"/>
      <c r="CB24" s="150"/>
      <c r="CC24" s="150"/>
      <c r="CD24" s="150"/>
      <c r="CE24" s="150"/>
      <c r="CF24" s="150"/>
      <c r="CG24" s="150"/>
      <c r="CH24" s="150"/>
      <c r="CI24" s="150"/>
      <c r="CJ24" s="150"/>
      <c r="CK24" s="150"/>
      <c r="CL24" s="150"/>
      <c r="CM24" s="150"/>
      <c r="CN24" s="150"/>
      <c r="CO24" s="150"/>
      <c r="CP24" s="150"/>
      <c r="CQ24" s="150"/>
      <c r="CR24" s="150"/>
      <c r="CS24" s="150"/>
      <c r="CT24" s="150"/>
      <c r="CU24" s="150"/>
      <c r="CV24" s="150"/>
      <c r="CW24" s="150"/>
      <c r="CX24" s="150"/>
    </row>
    <row r="25" spans="1:102" x14ac:dyDescent="0.2">
      <c r="A25" s="150"/>
      <c r="B25" s="191">
        <v>60652797</v>
      </c>
      <c r="C25" s="192" t="s">
        <v>145</v>
      </c>
      <c r="D25" s="193">
        <v>1955</v>
      </c>
      <c r="E25" s="191">
        <v>30021422</v>
      </c>
      <c r="F25" s="191">
        <v>30229285</v>
      </c>
      <c r="G25" s="194">
        <v>17174.04</v>
      </c>
      <c r="H25" s="211">
        <v>45198.640474687112</v>
      </c>
      <c r="I25" s="195">
        <f>Assumptions!$G$37*Calcs!$G25</f>
        <v>1668114.5052</v>
      </c>
      <c r="K25" s="150"/>
      <c r="L25" s="196">
        <v>0.16072</v>
      </c>
      <c r="M25" s="196">
        <v>0.17327999999999999</v>
      </c>
      <c r="N25" s="196">
        <v>0.18687000000000001</v>
      </c>
      <c r="O25" s="196">
        <v>0.20157</v>
      </c>
      <c r="P25" s="196">
        <v>0.21747</v>
      </c>
      <c r="Q25" s="196">
        <v>0.23469000000000001</v>
      </c>
      <c r="R25" s="196">
        <v>0.25331999999999999</v>
      </c>
      <c r="S25" s="196">
        <v>0.27349000000000001</v>
      </c>
      <c r="T25" s="196">
        <v>0.29532999999999998</v>
      </c>
      <c r="U25" s="196">
        <v>0.31896999999999998</v>
      </c>
      <c r="V25" s="196">
        <v>0.34456999999999999</v>
      </c>
      <c r="W25" s="196">
        <v>0.37229000000000001</v>
      </c>
      <c r="X25" s="196">
        <v>0.40232000000000001</v>
      </c>
      <c r="Y25" s="196">
        <v>0.43485000000000001</v>
      </c>
      <c r="Z25" s="196">
        <v>0.47009000000000001</v>
      </c>
      <c r="AA25" s="196">
        <v>0.50827</v>
      </c>
      <c r="AB25" s="196">
        <v>0.54964000000000002</v>
      </c>
      <c r="AC25" s="196">
        <v>0.56288000000000005</v>
      </c>
      <c r="AD25" s="196">
        <v>0.56288000000000005</v>
      </c>
      <c r="AE25" s="196">
        <v>0.56288000000000005</v>
      </c>
      <c r="AF25" s="150"/>
      <c r="AG25" s="197">
        <v>19.532</v>
      </c>
      <c r="AH25" s="197">
        <v>19.558999999999997</v>
      </c>
      <c r="AI25" s="197">
        <v>19.695999999999998</v>
      </c>
      <c r="AJ25" s="197">
        <v>19.782</v>
      </c>
      <c r="AK25" s="197">
        <v>19.675999999999998</v>
      </c>
      <c r="AL25" s="197">
        <v>19.636999999999997</v>
      </c>
      <c r="AM25" s="197">
        <v>19.768999999999998</v>
      </c>
      <c r="AN25" s="197">
        <v>19.945</v>
      </c>
      <c r="AO25" s="197">
        <v>19.835999999999999</v>
      </c>
      <c r="AP25" s="197">
        <v>19.835999999999999</v>
      </c>
      <c r="AQ25" s="197">
        <v>19.835999999999999</v>
      </c>
      <c r="AR25" s="197">
        <v>19.835999999999999</v>
      </c>
      <c r="AS25" s="197">
        <v>19.835999999999999</v>
      </c>
      <c r="AT25" s="197">
        <v>19.835999999999999</v>
      </c>
      <c r="AU25" s="197">
        <v>19.835999999999999</v>
      </c>
      <c r="AV25" s="197">
        <v>19.835999999999999</v>
      </c>
      <c r="AW25" s="197">
        <v>19.835999999999999</v>
      </c>
      <c r="AX25" s="197">
        <v>19.835999999999999</v>
      </c>
      <c r="AY25" s="197">
        <v>19.835999999999999</v>
      </c>
      <c r="AZ25" s="197">
        <v>19.835999999999999</v>
      </c>
      <c r="BA25" s="150"/>
      <c r="BB25" s="198" cm="1">
        <f t="array" ref="BB25">SUMPRODUCT(($AG25:$AZ25)*(Misc_calcs!$G$29:$Z$29)*($L25:$AE25))*$H25</f>
        <v>4234593.6949871136</v>
      </c>
      <c r="BC25" s="150"/>
      <c r="BD25" s="198" cm="1">
        <f t="array" ref="BD25">SUMPRODUCT(($L25:$AE25)*(Misc_calcs!$G$29:$Z$29))*$I25*(1+Assumptions!$G$83)</f>
        <v>8683871.5407690853</v>
      </c>
      <c r="BE25" s="150"/>
      <c r="BF25" s="198">
        <f t="shared" si="0"/>
        <v>12918465.2357562</v>
      </c>
      <c r="BG25" s="150"/>
      <c r="BH25" s="199">
        <f>Assumptions!$G$86*$G25</f>
        <v>4.8356085726000003E-3</v>
      </c>
      <c r="BI25" s="150"/>
      <c r="BJ25" s="198">
        <f t="shared" si="5"/>
        <v>1668114.5052</v>
      </c>
      <c r="BK25" s="150"/>
      <c r="BL25" s="198" cm="1">
        <f t="array" ref="BL25">-SUMPRODUCT((PMT(real_disc,Assumptions!$G$40,BJ25))*(Misc_calcs!$G$29:$Z$29))</f>
        <v>901694.9722596691</v>
      </c>
      <c r="BM25" s="150"/>
      <c r="BN25" s="198" cm="1">
        <f t="array" ref="BN25">SUMPRODUCT(($AG25:$AZ25)*(Misc_calcs!$G$29:$Z$29))*$BH25*$H25</f>
        <v>62465.072468988787</v>
      </c>
      <c r="BO25" s="150"/>
      <c r="BP25" s="198" cm="1">
        <f t="array" ref="BP25">SUMPRODUCT($BH25*(Misc_calcs!$G$29:$Z$29))*$I25*(1+Assumptions!$G$83)</f>
        <v>128294.30563330257</v>
      </c>
      <c r="BQ25" s="150"/>
      <c r="BR25" s="198">
        <f t="shared" si="1"/>
        <v>190759.37810229138</v>
      </c>
      <c r="BS25" s="150"/>
      <c r="BT25" s="198">
        <f t="shared" si="2"/>
        <v>12727705.857653908</v>
      </c>
      <c r="BU25" s="150"/>
      <c r="BV25" s="198">
        <f t="shared" si="3"/>
        <v>11826010.88539424</v>
      </c>
      <c r="BW25" s="150"/>
      <c r="BX25" s="198" t="b">
        <f t="shared" si="4"/>
        <v>1</v>
      </c>
      <c r="BY25" s="150"/>
      <c r="BZ25" s="150"/>
      <c r="CA25" s="150"/>
      <c r="CB25" s="150"/>
      <c r="CC25" s="150"/>
      <c r="CD25" s="150"/>
      <c r="CE25" s="150"/>
      <c r="CF25" s="150"/>
      <c r="CG25" s="150"/>
      <c r="CH25" s="150"/>
      <c r="CI25" s="150"/>
      <c r="CJ25" s="150"/>
      <c r="CK25" s="150"/>
      <c r="CL25" s="150"/>
      <c r="CM25" s="150"/>
      <c r="CN25" s="150"/>
      <c r="CO25" s="150"/>
      <c r="CP25" s="150"/>
      <c r="CQ25" s="150"/>
      <c r="CR25" s="150"/>
      <c r="CS25" s="150"/>
      <c r="CT25" s="150"/>
      <c r="CU25" s="150"/>
      <c r="CV25" s="150"/>
      <c r="CW25" s="150"/>
      <c r="CX25" s="150"/>
    </row>
    <row r="26" spans="1:102" x14ac:dyDescent="0.2">
      <c r="A26" s="150"/>
      <c r="B26" s="191">
        <v>60652986</v>
      </c>
      <c r="C26" s="192" t="s">
        <v>150</v>
      </c>
      <c r="D26" s="193">
        <v>1999</v>
      </c>
      <c r="E26" s="191">
        <v>33085553</v>
      </c>
      <c r="F26" s="191">
        <v>30246716</v>
      </c>
      <c r="G26" s="194">
        <v>49.92</v>
      </c>
      <c r="H26" s="211">
        <v>46875.287879570307</v>
      </c>
      <c r="I26" s="195">
        <f>Assumptions!$G$37*Calcs!$G26</f>
        <v>4848.7295999999997</v>
      </c>
      <c r="K26" s="150"/>
      <c r="L26" s="196">
        <v>5.0000000000000002E-5</v>
      </c>
      <c r="M26" s="196">
        <v>5.0000000000000002E-5</v>
      </c>
      <c r="N26" s="196">
        <v>5.0000000000000002E-5</v>
      </c>
      <c r="O26" s="196">
        <v>5.0000000000000002E-5</v>
      </c>
      <c r="P26" s="196">
        <v>5.0000000000000002E-5</v>
      </c>
      <c r="Q26" s="196">
        <v>5.0000000000000002E-5</v>
      </c>
      <c r="R26" s="196">
        <v>5.0000000000000002E-5</v>
      </c>
      <c r="S26" s="196">
        <v>5.0000000000000002E-5</v>
      </c>
      <c r="T26" s="196">
        <v>5.0000000000000002E-5</v>
      </c>
      <c r="U26" s="196">
        <v>5.0000000000000002E-5</v>
      </c>
      <c r="V26" s="196">
        <v>5.0000000000000002E-5</v>
      </c>
      <c r="W26" s="196">
        <v>5.0000000000000002E-5</v>
      </c>
      <c r="X26" s="196">
        <v>5.0000000000000002E-5</v>
      </c>
      <c r="Y26" s="196">
        <v>5.0000000000000002E-5</v>
      </c>
      <c r="Z26" s="196">
        <v>5.0000000000000002E-5</v>
      </c>
      <c r="AA26" s="196">
        <v>5.0000000000000002E-5</v>
      </c>
      <c r="AB26" s="196">
        <v>5.0000000000000002E-5</v>
      </c>
      <c r="AC26" s="196">
        <v>5.0000000000000002E-5</v>
      </c>
      <c r="AD26" s="196">
        <v>5.0000000000000002E-5</v>
      </c>
      <c r="AE26" s="196">
        <v>5.0000000000000002E-5</v>
      </c>
      <c r="AF26" s="150"/>
      <c r="AG26" s="197">
        <v>38.435000000000002</v>
      </c>
      <c r="AH26" s="197">
        <v>38.636999999999993</v>
      </c>
      <c r="AI26" s="197">
        <v>39.003</v>
      </c>
      <c r="AJ26" s="197">
        <v>39.297999999999995</v>
      </c>
      <c r="AK26" s="197">
        <v>39.32</v>
      </c>
      <c r="AL26" s="197">
        <v>39.351999999999997</v>
      </c>
      <c r="AM26" s="197">
        <v>39.701999999999998</v>
      </c>
      <c r="AN26" s="197">
        <v>40.077999999999996</v>
      </c>
      <c r="AO26" s="197">
        <v>40.242999999999995</v>
      </c>
      <c r="AP26" s="197">
        <v>40.242999999999995</v>
      </c>
      <c r="AQ26" s="197">
        <v>40.242999999999995</v>
      </c>
      <c r="AR26" s="197">
        <v>40.242999999999995</v>
      </c>
      <c r="AS26" s="197">
        <v>40.242999999999995</v>
      </c>
      <c r="AT26" s="197">
        <v>40.242999999999995</v>
      </c>
      <c r="AU26" s="197">
        <v>40.242999999999995</v>
      </c>
      <c r="AV26" s="197">
        <v>40.242999999999995</v>
      </c>
      <c r="AW26" s="197">
        <v>40.242999999999995</v>
      </c>
      <c r="AX26" s="197">
        <v>40.242999999999995</v>
      </c>
      <c r="AY26" s="197">
        <v>40.242999999999995</v>
      </c>
      <c r="AZ26" s="197">
        <v>40.242999999999995</v>
      </c>
      <c r="BA26" s="150"/>
      <c r="BB26" s="198" cm="1">
        <f t="array" ref="BB26">SUMPRODUCT(($AG26:$AZ26)*(Misc_calcs!$G$29:$Z$29)*($L26:$AE26))*$H26</f>
        <v>1346.5082855539486</v>
      </c>
      <c r="BC26" s="150"/>
      <c r="BD26" s="198" cm="1">
        <f t="array" ref="BD26">SUMPRODUCT(($L26:$AE26)*(Misc_calcs!$G$29:$Z$29))*$I26*(1+Assumptions!$G$83)</f>
        <v>3.8559229990516934</v>
      </c>
      <c r="BE26" s="150"/>
      <c r="BF26" s="198">
        <f t="shared" si="0"/>
        <v>1350.3642085530003</v>
      </c>
      <c r="BG26" s="150"/>
      <c r="BH26" s="199">
        <f>Assumptions!$G$86*$G26</f>
        <v>1.4055724800000002E-5</v>
      </c>
      <c r="BI26" s="150"/>
      <c r="BJ26" s="198">
        <f t="shared" si="5"/>
        <v>4848.7295999999997</v>
      </c>
      <c r="BK26" s="150"/>
      <c r="BL26" s="198" cm="1">
        <f t="array" ref="BL26">-SUMPRODUCT((PMT(real_disc,Assumptions!$G$40,BJ26))*(Misc_calcs!$G$29:$Z$29))</f>
        <v>2620.9682180315567</v>
      </c>
      <c r="BM26" s="150"/>
      <c r="BN26" s="198" cm="1">
        <f t="array" ref="BN26">SUMPRODUCT(($AG26:$AZ26)*(Misc_calcs!$G$29:$Z$29))*$BH26*$H26</f>
        <v>378.52299805332228</v>
      </c>
      <c r="BO26" s="150"/>
      <c r="BP26" s="198" cm="1">
        <f t="array" ref="BP26">SUMPRODUCT($BH26*(Misc_calcs!$G$29:$Z$29))*$I26*(1+Assumptions!$G$83)</f>
        <v>1.0839558504932254</v>
      </c>
      <c r="BQ26" s="150"/>
      <c r="BR26" s="198">
        <f t="shared" si="1"/>
        <v>379.60695390381551</v>
      </c>
      <c r="BS26" s="150"/>
      <c r="BT26" s="198">
        <f t="shared" si="2"/>
        <v>970.75725464918469</v>
      </c>
      <c r="BU26" s="150"/>
      <c r="BV26" s="198">
        <f t="shared" si="3"/>
        <v>-1650.210963382372</v>
      </c>
      <c r="BW26" s="150"/>
      <c r="BX26" s="198" t="b">
        <f t="shared" si="4"/>
        <v>0</v>
      </c>
      <c r="BY26" s="150"/>
      <c r="BZ26" s="150"/>
      <c r="CA26" s="150"/>
      <c r="CB26" s="150"/>
      <c r="CC26" s="150"/>
      <c r="CD26" s="150"/>
      <c r="CE26" s="150"/>
      <c r="CF26" s="150"/>
      <c r="CG26" s="150"/>
      <c r="CH26" s="150"/>
      <c r="CI26" s="150"/>
      <c r="CJ26" s="150"/>
      <c r="CK26" s="150"/>
      <c r="CL26" s="150"/>
      <c r="CM26" s="150"/>
      <c r="CN26" s="150"/>
      <c r="CO26" s="150"/>
      <c r="CP26" s="150"/>
      <c r="CQ26" s="150"/>
      <c r="CR26" s="150"/>
      <c r="CS26" s="150"/>
      <c r="CT26" s="150"/>
      <c r="CU26" s="150"/>
      <c r="CV26" s="150"/>
      <c r="CW26" s="150"/>
      <c r="CX26" s="150"/>
    </row>
    <row r="27" spans="1:102" x14ac:dyDescent="0.2">
      <c r="A27" s="150"/>
      <c r="B27" s="191">
        <v>60669975</v>
      </c>
      <c r="C27" s="192" t="s">
        <v>147</v>
      </c>
      <c r="D27" s="193">
        <v>2008</v>
      </c>
      <c r="E27" s="191">
        <v>32038033</v>
      </c>
      <c r="F27" s="191">
        <v>32038042</v>
      </c>
      <c r="G27" s="194">
        <v>30.27</v>
      </c>
      <c r="H27" s="211">
        <v>48008.750708019099</v>
      </c>
      <c r="I27" s="195">
        <f>Assumptions!$G$37*Calcs!$G27</f>
        <v>2940.1250999999997</v>
      </c>
      <c r="K27" s="150"/>
      <c r="L27" s="196">
        <v>3.0000000000000001E-5</v>
      </c>
      <c r="M27" s="196">
        <v>3.0000000000000001E-5</v>
      </c>
      <c r="N27" s="196">
        <v>3.0000000000000001E-5</v>
      </c>
      <c r="O27" s="196">
        <v>3.0000000000000001E-5</v>
      </c>
      <c r="P27" s="196">
        <v>3.0000000000000001E-5</v>
      </c>
      <c r="Q27" s="196">
        <v>3.0000000000000001E-5</v>
      </c>
      <c r="R27" s="196">
        <v>3.0000000000000001E-5</v>
      </c>
      <c r="S27" s="196">
        <v>3.0000000000000001E-5</v>
      </c>
      <c r="T27" s="196">
        <v>3.0000000000000001E-5</v>
      </c>
      <c r="U27" s="196">
        <v>3.0000000000000001E-5</v>
      </c>
      <c r="V27" s="196">
        <v>3.0000000000000001E-5</v>
      </c>
      <c r="W27" s="196">
        <v>3.0000000000000001E-5</v>
      </c>
      <c r="X27" s="196">
        <v>3.0000000000000001E-5</v>
      </c>
      <c r="Y27" s="196">
        <v>3.0000000000000001E-5</v>
      </c>
      <c r="Z27" s="196">
        <v>3.0000000000000001E-5</v>
      </c>
      <c r="AA27" s="196">
        <v>3.0000000000000001E-5</v>
      </c>
      <c r="AB27" s="196">
        <v>3.0000000000000001E-5</v>
      </c>
      <c r="AC27" s="196">
        <v>3.0000000000000001E-5</v>
      </c>
      <c r="AD27" s="196">
        <v>3.0000000000000001E-5</v>
      </c>
      <c r="AE27" s="196">
        <v>3.0000000000000001E-5</v>
      </c>
      <c r="AF27" s="150"/>
      <c r="AG27" s="197">
        <v>20.81</v>
      </c>
      <c r="AH27" s="197">
        <v>20.728999999999999</v>
      </c>
      <c r="AI27" s="197">
        <v>20.936</v>
      </c>
      <c r="AJ27" s="197">
        <v>21.052</v>
      </c>
      <c r="AK27" s="197">
        <v>20.881</v>
      </c>
      <c r="AL27" s="197">
        <v>20.79</v>
      </c>
      <c r="AM27" s="197">
        <v>21.036000000000001</v>
      </c>
      <c r="AN27" s="197">
        <v>21.419</v>
      </c>
      <c r="AO27" s="197">
        <v>21.323</v>
      </c>
      <c r="AP27" s="197">
        <v>21.323</v>
      </c>
      <c r="AQ27" s="197">
        <v>21.323</v>
      </c>
      <c r="AR27" s="197">
        <v>21.323</v>
      </c>
      <c r="AS27" s="197">
        <v>21.323</v>
      </c>
      <c r="AT27" s="197">
        <v>21.323</v>
      </c>
      <c r="AU27" s="197">
        <v>21.323</v>
      </c>
      <c r="AV27" s="197">
        <v>21.323</v>
      </c>
      <c r="AW27" s="197">
        <v>21.323</v>
      </c>
      <c r="AX27" s="197">
        <v>21.323</v>
      </c>
      <c r="AY27" s="197">
        <v>21.323</v>
      </c>
      <c r="AZ27" s="197">
        <v>21.323</v>
      </c>
      <c r="BA27" s="150"/>
      <c r="BB27" s="198" cm="1">
        <f t="array" ref="BB27">SUMPRODUCT(($AG27:$AZ27)*(Misc_calcs!$G$29:$Z$29)*($L27:$AE27))*$H27</f>
        <v>440.24513758111976</v>
      </c>
      <c r="BC27" s="150"/>
      <c r="BD27" s="198" cm="1">
        <f t="array" ref="BD27">SUMPRODUCT(($L27:$AE27)*(Misc_calcs!$G$29:$Z$29))*$I27*(1+Assumptions!$G$83)</f>
        <v>1.4028700622751775</v>
      </c>
      <c r="BE27" s="150"/>
      <c r="BF27" s="198">
        <f t="shared" si="0"/>
        <v>441.64800764339492</v>
      </c>
      <c r="BG27" s="150"/>
      <c r="BH27" s="199">
        <f>Assumptions!$G$86*$G27</f>
        <v>8.5229725500000001E-6</v>
      </c>
      <c r="BI27" s="150"/>
      <c r="BJ27" s="198">
        <f t="shared" si="5"/>
        <v>2940.1250999999997</v>
      </c>
      <c r="BK27" s="150"/>
      <c r="BL27" s="198" cm="1">
        <f t="array" ref="BL27">-SUMPRODUCT((PMT(real_disc,Assumptions!$G$40,BJ27))*(Misc_calcs!$G$29:$Z$29))</f>
        <v>1589.2770024001447</v>
      </c>
      <c r="BM27" s="150"/>
      <c r="BN27" s="198" cm="1">
        <f t="array" ref="BN27">SUMPRODUCT(($AG27:$AZ27)*(Misc_calcs!$G$29:$Z$29))*$BH27*$H27</f>
        <v>125.0732407624952</v>
      </c>
      <c r="BO27" s="150"/>
      <c r="BP27" s="198" cm="1">
        <f t="array" ref="BP27">SUMPRODUCT($BH27*(Misc_calcs!$G$29:$Z$29))*$I27*(1+Assumptions!$G$83)</f>
        <v>0.39855410106627104</v>
      </c>
      <c r="BQ27" s="150"/>
      <c r="BR27" s="198">
        <f t="shared" si="1"/>
        <v>125.47179486356147</v>
      </c>
      <c r="BS27" s="150"/>
      <c r="BT27" s="198">
        <f t="shared" si="2"/>
        <v>316.17621277983346</v>
      </c>
      <c r="BU27" s="150"/>
      <c r="BV27" s="198">
        <f t="shared" si="3"/>
        <v>-1273.1007896203114</v>
      </c>
      <c r="BW27" s="150"/>
      <c r="BX27" s="198" t="b">
        <f t="shared" si="4"/>
        <v>0</v>
      </c>
      <c r="BY27" s="150"/>
      <c r="BZ27" s="150"/>
      <c r="CA27" s="150"/>
      <c r="CB27" s="150"/>
      <c r="CC27" s="150"/>
      <c r="CD27" s="150"/>
      <c r="CE27" s="150"/>
      <c r="CF27" s="150"/>
      <c r="CG27" s="150"/>
      <c r="CH27" s="150"/>
      <c r="CI27" s="150"/>
      <c r="CJ27" s="150"/>
      <c r="CK27" s="150"/>
      <c r="CL27" s="150"/>
      <c r="CM27" s="150"/>
      <c r="CN27" s="150"/>
      <c r="CO27" s="150"/>
      <c r="CP27" s="150"/>
      <c r="CQ27" s="150"/>
      <c r="CR27" s="150"/>
      <c r="CS27" s="150"/>
      <c r="CT27" s="150"/>
      <c r="CU27" s="150"/>
      <c r="CV27" s="150"/>
      <c r="CW27" s="150"/>
      <c r="CX27" s="150"/>
    </row>
    <row r="28" spans="1:102" x14ac:dyDescent="0.2">
      <c r="A28" s="150"/>
      <c r="B28" s="191">
        <v>60669993</v>
      </c>
      <c r="C28" s="192" t="s">
        <v>145</v>
      </c>
      <c r="D28" s="193">
        <v>2013</v>
      </c>
      <c r="E28" s="191">
        <v>30320082</v>
      </c>
      <c r="F28" s="191">
        <v>30296173</v>
      </c>
      <c r="G28" s="194">
        <v>936.53</v>
      </c>
      <c r="H28" s="211">
        <v>45198.640474687112</v>
      </c>
      <c r="I28" s="195">
        <f>Assumptions!$G$37*Calcs!$G28</f>
        <v>90965.158899999995</v>
      </c>
      <c r="K28" s="150"/>
      <c r="L28" s="196">
        <v>1E-3</v>
      </c>
      <c r="M28" s="196">
        <v>1E-3</v>
      </c>
      <c r="N28" s="196">
        <v>1E-3</v>
      </c>
      <c r="O28" s="196">
        <v>1E-3</v>
      </c>
      <c r="P28" s="196">
        <v>1E-3</v>
      </c>
      <c r="Q28" s="196">
        <v>1E-3</v>
      </c>
      <c r="R28" s="196">
        <v>1E-3</v>
      </c>
      <c r="S28" s="196">
        <v>1E-3</v>
      </c>
      <c r="T28" s="196">
        <v>1E-3</v>
      </c>
      <c r="U28" s="196">
        <v>1E-3</v>
      </c>
      <c r="V28" s="196">
        <v>1E-3</v>
      </c>
      <c r="W28" s="196">
        <v>1E-3</v>
      </c>
      <c r="X28" s="196">
        <v>1E-3</v>
      </c>
      <c r="Y28" s="196">
        <v>1E-3</v>
      </c>
      <c r="Z28" s="196">
        <v>1E-3</v>
      </c>
      <c r="AA28" s="196">
        <v>1E-3</v>
      </c>
      <c r="AB28" s="196">
        <v>1E-3</v>
      </c>
      <c r="AC28" s="196">
        <v>1E-3</v>
      </c>
      <c r="AD28" s="196">
        <v>1E-3</v>
      </c>
      <c r="AE28" s="196">
        <v>1E-3</v>
      </c>
      <c r="AF28" s="150"/>
      <c r="AG28" s="197">
        <v>19.532</v>
      </c>
      <c r="AH28" s="197">
        <v>19.558999999999997</v>
      </c>
      <c r="AI28" s="197">
        <v>19.695999999999998</v>
      </c>
      <c r="AJ28" s="197">
        <v>19.782</v>
      </c>
      <c r="AK28" s="197">
        <v>19.675999999999998</v>
      </c>
      <c r="AL28" s="197">
        <v>19.636999999999997</v>
      </c>
      <c r="AM28" s="197">
        <v>19.768999999999998</v>
      </c>
      <c r="AN28" s="197">
        <v>19.945</v>
      </c>
      <c r="AO28" s="197">
        <v>19.835999999999999</v>
      </c>
      <c r="AP28" s="197">
        <v>19.835999999999999</v>
      </c>
      <c r="AQ28" s="197">
        <v>19.835999999999999</v>
      </c>
      <c r="AR28" s="197">
        <v>19.835999999999999</v>
      </c>
      <c r="AS28" s="197">
        <v>19.835999999999999</v>
      </c>
      <c r="AT28" s="197">
        <v>19.835999999999999</v>
      </c>
      <c r="AU28" s="197">
        <v>19.835999999999999</v>
      </c>
      <c r="AV28" s="197">
        <v>19.835999999999999</v>
      </c>
      <c r="AW28" s="197">
        <v>19.835999999999999</v>
      </c>
      <c r="AX28" s="197">
        <v>19.835999999999999</v>
      </c>
      <c r="AY28" s="197">
        <v>19.835999999999999</v>
      </c>
      <c r="AZ28" s="197">
        <v>19.835999999999999</v>
      </c>
      <c r="BA28" s="150"/>
      <c r="BB28" s="198" cm="1">
        <f t="array" ref="BB28">SUMPRODUCT(($AG28:$AZ28)*(Misc_calcs!$G$29:$Z$29)*($L28:$AE28))*$H28</f>
        <v>12917.727216990743</v>
      </c>
      <c r="BC28" s="150"/>
      <c r="BD28" s="198" cm="1">
        <f t="array" ref="BD28">SUMPRODUCT(($L28:$AE28)*(Misc_calcs!$G$29:$Z$29))*$I28*(1+Assumptions!$G$83)</f>
        <v>1446.7898903453054</v>
      </c>
      <c r="BE28" s="150"/>
      <c r="BF28" s="198">
        <f t="shared" si="0"/>
        <v>14364.517107336049</v>
      </c>
      <c r="BG28" s="150"/>
      <c r="BH28" s="199">
        <f>Assumptions!$G$86*$G28</f>
        <v>2.6369406945000003E-4</v>
      </c>
      <c r="BI28" s="150"/>
      <c r="BJ28" s="198">
        <f t="shared" si="5"/>
        <v>90965.158899999995</v>
      </c>
      <c r="BK28" s="150"/>
      <c r="BL28" s="198" cm="1">
        <f t="array" ref="BL28">-SUMPRODUCT((PMT(real_disc,Assumptions!$G$40,BJ28))*(Misc_calcs!$G$29:$Z$29))</f>
        <v>49170.980874060391</v>
      </c>
      <c r="BM28" s="150"/>
      <c r="BN28" s="198" cm="1">
        <f t="array" ref="BN28">SUMPRODUCT(($AG28:$AZ28)*(Misc_calcs!$G$29:$Z$29))*$BH28*$H28</f>
        <v>3406.3280578933127</v>
      </c>
      <c r="BO28" s="150"/>
      <c r="BP28" s="198" cm="1">
        <f t="array" ref="BP28">SUMPRODUCT($BH28*(Misc_calcs!$G$29:$Z$29))*$I28*(1+Assumptions!$G$83)</f>
        <v>381.50991382427293</v>
      </c>
      <c r="BQ28" s="150"/>
      <c r="BR28" s="198">
        <f t="shared" si="1"/>
        <v>3787.8379717175858</v>
      </c>
      <c r="BS28" s="150"/>
      <c r="BT28" s="198">
        <f t="shared" si="2"/>
        <v>10576.679135618462</v>
      </c>
      <c r="BU28" s="150"/>
      <c r="BV28" s="198">
        <f t="shared" si="3"/>
        <v>-38594.301738441929</v>
      </c>
      <c r="BW28" s="150"/>
      <c r="BX28" s="198" t="b">
        <f t="shared" si="4"/>
        <v>0</v>
      </c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  <c r="CU28" s="150"/>
      <c r="CV28" s="150"/>
      <c r="CW28" s="150"/>
      <c r="CX28" s="150"/>
    </row>
    <row r="29" spans="1:102" x14ac:dyDescent="0.2">
      <c r="A29" s="150"/>
      <c r="B29" s="191">
        <v>60670043</v>
      </c>
      <c r="C29" s="192" t="s">
        <v>151</v>
      </c>
      <c r="D29" s="193">
        <v>2018</v>
      </c>
      <c r="E29" s="191">
        <v>30547413</v>
      </c>
      <c r="F29" s="191">
        <v>30547415</v>
      </c>
      <c r="G29" s="194">
        <v>84.15</v>
      </c>
      <c r="H29" s="211">
        <v>61329.303481279239</v>
      </c>
      <c r="I29" s="195">
        <f>Assumptions!$G$37*Calcs!$G29</f>
        <v>8173.4895000000006</v>
      </c>
      <c r="K29" s="150"/>
      <c r="L29" s="196">
        <v>9.0000000000000006E-5</v>
      </c>
      <c r="M29" s="196">
        <v>9.0000000000000006E-5</v>
      </c>
      <c r="N29" s="196">
        <v>9.0000000000000006E-5</v>
      </c>
      <c r="O29" s="196">
        <v>9.0000000000000006E-5</v>
      </c>
      <c r="P29" s="196">
        <v>9.0000000000000006E-5</v>
      </c>
      <c r="Q29" s="196">
        <v>9.0000000000000006E-5</v>
      </c>
      <c r="R29" s="196">
        <v>9.0000000000000006E-5</v>
      </c>
      <c r="S29" s="196">
        <v>9.0000000000000006E-5</v>
      </c>
      <c r="T29" s="196">
        <v>9.0000000000000006E-5</v>
      </c>
      <c r="U29" s="196">
        <v>9.0000000000000006E-5</v>
      </c>
      <c r="V29" s="196">
        <v>9.0000000000000006E-5</v>
      </c>
      <c r="W29" s="196">
        <v>9.0000000000000006E-5</v>
      </c>
      <c r="X29" s="196">
        <v>9.0000000000000006E-5</v>
      </c>
      <c r="Y29" s="196">
        <v>9.0000000000000006E-5</v>
      </c>
      <c r="Z29" s="196">
        <v>9.0000000000000006E-5</v>
      </c>
      <c r="AA29" s="196">
        <v>9.0000000000000006E-5</v>
      </c>
      <c r="AB29" s="196">
        <v>9.0000000000000006E-5</v>
      </c>
      <c r="AC29" s="196">
        <v>9.0000000000000006E-5</v>
      </c>
      <c r="AD29" s="196">
        <v>9.0000000000000006E-5</v>
      </c>
      <c r="AE29" s="196">
        <v>9.0000000000000006E-5</v>
      </c>
      <c r="AF29" s="150"/>
      <c r="AG29" s="197">
        <v>25.013999999999999</v>
      </c>
      <c r="AH29" s="197">
        <v>25.255999999999997</v>
      </c>
      <c r="AI29" s="197">
        <v>25.701000000000001</v>
      </c>
      <c r="AJ29" s="197">
        <v>26.018999999999998</v>
      </c>
      <c r="AK29" s="197">
        <v>26.042000000000002</v>
      </c>
      <c r="AL29" s="197">
        <v>26.138999999999999</v>
      </c>
      <c r="AM29" s="197">
        <v>26.600999999999999</v>
      </c>
      <c r="AN29" s="197">
        <v>27.201999999999998</v>
      </c>
      <c r="AO29" s="197">
        <v>27.222999999999999</v>
      </c>
      <c r="AP29" s="197">
        <v>27.222999999999999</v>
      </c>
      <c r="AQ29" s="197">
        <v>27.222999999999999</v>
      </c>
      <c r="AR29" s="197">
        <v>27.222999999999999</v>
      </c>
      <c r="AS29" s="197">
        <v>27.222999999999999</v>
      </c>
      <c r="AT29" s="197">
        <v>27.222999999999999</v>
      </c>
      <c r="AU29" s="197">
        <v>27.222999999999999</v>
      </c>
      <c r="AV29" s="197">
        <v>27.222999999999999</v>
      </c>
      <c r="AW29" s="197">
        <v>27.222999999999999</v>
      </c>
      <c r="AX29" s="197">
        <v>27.222999999999999</v>
      </c>
      <c r="AY29" s="197">
        <v>27.222999999999999</v>
      </c>
      <c r="AZ29" s="197">
        <v>27.222999999999999</v>
      </c>
      <c r="BA29" s="150"/>
      <c r="BB29" s="198" cm="1">
        <f t="array" ref="BB29">SUMPRODUCT(($AG29:$AZ29)*(Misc_calcs!$G$29:$Z$29)*($L29:$AE29))*$H29</f>
        <v>2123.3553820036354</v>
      </c>
      <c r="BC29" s="150"/>
      <c r="BD29" s="198" cm="1">
        <f t="array" ref="BD29">SUMPRODUCT(($L29:$AE29)*(Misc_calcs!$G$29:$Z$29))*$I29*(1+Assumptions!$G$83)</f>
        <v>11.699852897963947</v>
      </c>
      <c r="BE29" s="150"/>
      <c r="BF29" s="198">
        <f t="shared" si="0"/>
        <v>2135.0552349015993</v>
      </c>
      <c r="BG29" s="150"/>
      <c r="BH29" s="199">
        <f>Assumptions!$G$86*$G29</f>
        <v>2.3693694750000004E-5</v>
      </c>
      <c r="BI29" s="150"/>
      <c r="BJ29" s="198">
        <f t="shared" si="5"/>
        <v>8173.4895000000006</v>
      </c>
      <c r="BK29" s="150"/>
      <c r="BL29" s="198" cm="1">
        <f t="array" ref="BL29">-SUMPRODUCT((PMT(real_disc,Assumptions!$G$40,BJ29))*(Misc_calcs!$G$29:$Z$29))</f>
        <v>4418.1585646505537</v>
      </c>
      <c r="BM29" s="150"/>
      <c r="BN29" s="198" cm="1">
        <f t="array" ref="BN29">SUMPRODUCT(($AG29:$AZ29)*(Misc_calcs!$G$29:$Z$29))*$BH29*$H29</f>
        <v>559.00149185515329</v>
      </c>
      <c r="BO29" s="150"/>
      <c r="BP29" s="198" cm="1">
        <f t="array" ref="BP29">SUMPRODUCT($BH29*(Misc_calcs!$G$29:$Z$29))*$I29*(1+Assumptions!$G$83)</f>
        <v>3.0801415909362291</v>
      </c>
      <c r="BQ29" s="150"/>
      <c r="BR29" s="198">
        <f t="shared" si="1"/>
        <v>562.08163344608954</v>
      </c>
      <c r="BS29" s="150"/>
      <c r="BT29" s="198">
        <f t="shared" si="2"/>
        <v>1572.9736014555097</v>
      </c>
      <c r="BU29" s="150"/>
      <c r="BV29" s="198">
        <f t="shared" si="3"/>
        <v>-2845.184963195044</v>
      </c>
      <c r="BW29" s="150"/>
      <c r="BX29" s="198" t="b">
        <f t="shared" si="4"/>
        <v>0</v>
      </c>
      <c r="BY29" s="150"/>
      <c r="BZ29" s="150"/>
      <c r="CA29" s="150"/>
      <c r="CB29" s="150"/>
      <c r="CC29" s="150"/>
      <c r="CD29" s="150"/>
      <c r="CE29" s="150"/>
      <c r="CF29" s="150"/>
      <c r="CG29" s="150"/>
      <c r="CH29" s="150"/>
      <c r="CI29" s="150"/>
      <c r="CJ29" s="150"/>
      <c r="CK29" s="150"/>
      <c r="CL29" s="150"/>
      <c r="CM29" s="150"/>
      <c r="CN29" s="150"/>
      <c r="CO29" s="150"/>
      <c r="CP29" s="150"/>
      <c r="CQ29" s="150"/>
      <c r="CR29" s="150"/>
      <c r="CS29" s="150"/>
      <c r="CT29" s="150"/>
      <c r="CU29" s="150"/>
      <c r="CV29" s="150"/>
      <c r="CW29" s="150"/>
      <c r="CX29" s="150"/>
    </row>
    <row r="30" spans="1:102" x14ac:dyDescent="0.2">
      <c r="A30" s="150"/>
      <c r="B30" s="191">
        <v>60670055</v>
      </c>
      <c r="C30" s="192" t="s">
        <v>151</v>
      </c>
      <c r="D30" s="193">
        <v>1998</v>
      </c>
      <c r="E30" s="191">
        <v>30355658</v>
      </c>
      <c r="F30" s="191">
        <v>30547413</v>
      </c>
      <c r="G30" s="194">
        <v>22.19</v>
      </c>
      <c r="H30" s="211">
        <v>61329.303481279239</v>
      </c>
      <c r="I30" s="195">
        <f>Assumptions!$G$37*Calcs!$G30</f>
        <v>2155.3146999999999</v>
      </c>
      <c r="K30" s="150"/>
      <c r="L30" s="196">
        <v>2.0000000000000002E-5</v>
      </c>
      <c r="M30" s="196">
        <v>2.0000000000000002E-5</v>
      </c>
      <c r="N30" s="196">
        <v>2.0000000000000002E-5</v>
      </c>
      <c r="O30" s="196">
        <v>2.0000000000000002E-5</v>
      </c>
      <c r="P30" s="196">
        <v>2.0000000000000002E-5</v>
      </c>
      <c r="Q30" s="196">
        <v>2.0000000000000002E-5</v>
      </c>
      <c r="R30" s="196">
        <v>2.0000000000000002E-5</v>
      </c>
      <c r="S30" s="196">
        <v>2.0000000000000002E-5</v>
      </c>
      <c r="T30" s="196">
        <v>2.0000000000000002E-5</v>
      </c>
      <c r="U30" s="196">
        <v>2.0000000000000002E-5</v>
      </c>
      <c r="V30" s="196">
        <v>2.0000000000000002E-5</v>
      </c>
      <c r="W30" s="196">
        <v>2.0000000000000002E-5</v>
      </c>
      <c r="X30" s="196">
        <v>2.0000000000000002E-5</v>
      </c>
      <c r="Y30" s="196">
        <v>2.0000000000000002E-5</v>
      </c>
      <c r="Z30" s="196">
        <v>2.0000000000000002E-5</v>
      </c>
      <c r="AA30" s="196">
        <v>2.0000000000000002E-5</v>
      </c>
      <c r="AB30" s="196">
        <v>3.0000000000000001E-5</v>
      </c>
      <c r="AC30" s="196">
        <v>3.0000000000000001E-5</v>
      </c>
      <c r="AD30" s="196">
        <v>4.0000000000000003E-5</v>
      </c>
      <c r="AE30" s="196">
        <v>4.0000000000000003E-5</v>
      </c>
      <c r="AF30" s="150"/>
      <c r="AG30" s="197">
        <v>25.013999999999999</v>
      </c>
      <c r="AH30" s="197">
        <v>25.255999999999997</v>
      </c>
      <c r="AI30" s="197">
        <v>25.701000000000001</v>
      </c>
      <c r="AJ30" s="197">
        <v>26.018999999999998</v>
      </c>
      <c r="AK30" s="197">
        <v>26.042000000000002</v>
      </c>
      <c r="AL30" s="197">
        <v>26.138999999999999</v>
      </c>
      <c r="AM30" s="197">
        <v>26.600999999999999</v>
      </c>
      <c r="AN30" s="197">
        <v>27.201999999999998</v>
      </c>
      <c r="AO30" s="197">
        <v>27.222999999999999</v>
      </c>
      <c r="AP30" s="197">
        <v>27.222999999999999</v>
      </c>
      <c r="AQ30" s="197">
        <v>27.222999999999999</v>
      </c>
      <c r="AR30" s="197">
        <v>27.222999999999999</v>
      </c>
      <c r="AS30" s="197">
        <v>27.222999999999999</v>
      </c>
      <c r="AT30" s="197">
        <v>27.222999999999999</v>
      </c>
      <c r="AU30" s="197">
        <v>27.222999999999999</v>
      </c>
      <c r="AV30" s="197">
        <v>27.222999999999999</v>
      </c>
      <c r="AW30" s="197">
        <v>27.222999999999999</v>
      </c>
      <c r="AX30" s="197">
        <v>27.222999999999999</v>
      </c>
      <c r="AY30" s="197">
        <v>27.222999999999999</v>
      </c>
      <c r="AZ30" s="197">
        <v>27.222999999999999</v>
      </c>
      <c r="BA30" s="150"/>
      <c r="BB30" s="198" cm="1">
        <f t="array" ref="BB30">SUMPRODUCT(($AG30:$AZ30)*(Misc_calcs!$G$29:$Z$29)*($L30:$AE30))*$H30</f>
        <v>525.2078348862907</v>
      </c>
      <c r="BC30" s="150"/>
      <c r="BD30" s="198" cm="1">
        <f t="array" ref="BD30">SUMPRODUCT(($L30:$AE30)*(Misc_calcs!$G$29:$Z$29))*$I30*(1+Assumptions!$G$83)</f>
        <v>0.7613608714672836</v>
      </c>
      <c r="BE30" s="150"/>
      <c r="BF30" s="198">
        <f t="shared" si="0"/>
        <v>525.96919575775803</v>
      </c>
      <c r="BG30" s="150"/>
      <c r="BH30" s="199">
        <f>Assumptions!$G$86*$G30</f>
        <v>6.2479273500000011E-6</v>
      </c>
      <c r="BI30" s="150"/>
      <c r="BJ30" s="198">
        <f t="shared" si="5"/>
        <v>2155.3146999999999</v>
      </c>
      <c r="BK30" s="150"/>
      <c r="BL30" s="198" cm="1">
        <f t="array" ref="BL30">-SUMPRODUCT((PMT(real_disc,Assumptions!$G$40,BJ30))*(Misc_calcs!$G$29:$Z$29))</f>
        <v>1165.0497748020887</v>
      </c>
      <c r="BM30" s="150"/>
      <c r="BN30" s="198" cm="1">
        <f t="array" ref="BN30">SUMPRODUCT(($AG30:$AZ30)*(Misc_calcs!$G$29:$Z$29))*$BH30*$H30</f>
        <v>147.40633516655797</v>
      </c>
      <c r="BO30" s="150"/>
      <c r="BP30" s="198" cm="1">
        <f t="array" ref="BP30">SUMPRODUCT($BH30*(Misc_calcs!$G$29:$Z$29))*$I30*(1+Assumptions!$G$83)</f>
        <v>0.21417907809347814</v>
      </c>
      <c r="BQ30" s="150"/>
      <c r="BR30" s="198">
        <f t="shared" si="1"/>
        <v>147.62051424465145</v>
      </c>
      <c r="BS30" s="150"/>
      <c r="BT30" s="198">
        <f t="shared" si="2"/>
        <v>378.34868151310661</v>
      </c>
      <c r="BU30" s="150"/>
      <c r="BV30" s="198">
        <f t="shared" si="3"/>
        <v>-786.70109328898207</v>
      </c>
      <c r="BW30" s="150"/>
      <c r="BX30" s="198" t="b">
        <f t="shared" si="4"/>
        <v>0</v>
      </c>
      <c r="BY30" s="150"/>
      <c r="BZ30" s="150"/>
      <c r="CA30" s="150"/>
      <c r="CB30" s="150"/>
      <c r="CC30" s="150"/>
      <c r="CD30" s="150"/>
      <c r="CE30" s="150"/>
      <c r="CF30" s="150"/>
      <c r="CG30" s="150"/>
      <c r="CH30" s="150"/>
      <c r="CI30" s="150"/>
      <c r="CJ30" s="150"/>
      <c r="CK30" s="150"/>
      <c r="CL30" s="150"/>
      <c r="CM30" s="150"/>
      <c r="CN30" s="150"/>
      <c r="CO30" s="150"/>
      <c r="CP30" s="150"/>
      <c r="CQ30" s="150"/>
      <c r="CR30" s="150"/>
      <c r="CS30" s="150"/>
      <c r="CT30" s="150"/>
      <c r="CU30" s="150"/>
      <c r="CV30" s="150"/>
      <c r="CW30" s="150"/>
      <c r="CX30" s="150"/>
    </row>
    <row r="31" spans="1:102" x14ac:dyDescent="0.2">
      <c r="A31" s="150"/>
      <c r="B31" s="191">
        <v>60670067</v>
      </c>
      <c r="C31" s="192" t="s">
        <v>151</v>
      </c>
      <c r="D31" s="193">
        <v>2018</v>
      </c>
      <c r="E31" s="191">
        <v>30547415</v>
      </c>
      <c r="F31" s="191">
        <v>30547416</v>
      </c>
      <c r="G31" s="194">
        <v>81.38</v>
      </c>
      <c r="H31" s="211">
        <v>61329.303481279239</v>
      </c>
      <c r="I31" s="195">
        <f>Assumptions!$G$37*Calcs!$G31</f>
        <v>7904.4393999999993</v>
      </c>
      <c r="K31" s="150"/>
      <c r="L31" s="196">
        <v>9.0000000000000006E-5</v>
      </c>
      <c r="M31" s="196">
        <v>9.0000000000000006E-5</v>
      </c>
      <c r="N31" s="196">
        <v>9.0000000000000006E-5</v>
      </c>
      <c r="O31" s="196">
        <v>9.0000000000000006E-5</v>
      </c>
      <c r="P31" s="196">
        <v>9.0000000000000006E-5</v>
      </c>
      <c r="Q31" s="196">
        <v>9.0000000000000006E-5</v>
      </c>
      <c r="R31" s="196">
        <v>9.0000000000000006E-5</v>
      </c>
      <c r="S31" s="196">
        <v>9.0000000000000006E-5</v>
      </c>
      <c r="T31" s="196">
        <v>9.0000000000000006E-5</v>
      </c>
      <c r="U31" s="196">
        <v>9.0000000000000006E-5</v>
      </c>
      <c r="V31" s="196">
        <v>9.0000000000000006E-5</v>
      </c>
      <c r="W31" s="196">
        <v>9.0000000000000006E-5</v>
      </c>
      <c r="X31" s="196">
        <v>9.0000000000000006E-5</v>
      </c>
      <c r="Y31" s="196">
        <v>9.0000000000000006E-5</v>
      </c>
      <c r="Z31" s="196">
        <v>9.0000000000000006E-5</v>
      </c>
      <c r="AA31" s="196">
        <v>9.0000000000000006E-5</v>
      </c>
      <c r="AB31" s="196">
        <v>9.0000000000000006E-5</v>
      </c>
      <c r="AC31" s="196">
        <v>9.0000000000000006E-5</v>
      </c>
      <c r="AD31" s="196">
        <v>9.0000000000000006E-5</v>
      </c>
      <c r="AE31" s="196">
        <v>9.0000000000000006E-5</v>
      </c>
      <c r="AF31" s="150"/>
      <c r="AG31" s="197">
        <v>25.013999999999999</v>
      </c>
      <c r="AH31" s="197">
        <v>25.255999999999997</v>
      </c>
      <c r="AI31" s="197">
        <v>25.701000000000001</v>
      </c>
      <c r="AJ31" s="197">
        <v>26.018999999999998</v>
      </c>
      <c r="AK31" s="197">
        <v>26.042000000000002</v>
      </c>
      <c r="AL31" s="197">
        <v>26.138999999999999</v>
      </c>
      <c r="AM31" s="197">
        <v>26.600999999999999</v>
      </c>
      <c r="AN31" s="197">
        <v>27.201999999999998</v>
      </c>
      <c r="AO31" s="197">
        <v>27.222999999999999</v>
      </c>
      <c r="AP31" s="197">
        <v>27.222999999999999</v>
      </c>
      <c r="AQ31" s="197">
        <v>27.222999999999999</v>
      </c>
      <c r="AR31" s="197">
        <v>27.222999999999999</v>
      </c>
      <c r="AS31" s="197">
        <v>27.222999999999999</v>
      </c>
      <c r="AT31" s="197">
        <v>27.222999999999999</v>
      </c>
      <c r="AU31" s="197">
        <v>27.222999999999999</v>
      </c>
      <c r="AV31" s="197">
        <v>27.222999999999999</v>
      </c>
      <c r="AW31" s="197">
        <v>27.222999999999999</v>
      </c>
      <c r="AX31" s="197">
        <v>27.222999999999999</v>
      </c>
      <c r="AY31" s="197">
        <v>27.222999999999999</v>
      </c>
      <c r="AZ31" s="197">
        <v>27.222999999999999</v>
      </c>
      <c r="BA31" s="150"/>
      <c r="BB31" s="198" cm="1">
        <f t="array" ref="BB31">SUMPRODUCT(($AG31:$AZ31)*(Misc_calcs!$G$29:$Z$29)*($L31:$AE31))*$H31</f>
        <v>2123.3553820036354</v>
      </c>
      <c r="BC31" s="150"/>
      <c r="BD31" s="198" cm="1">
        <f t="array" ref="BD31">SUMPRODUCT(($L31:$AE31)*(Misc_calcs!$G$29:$Z$29))*$I31*(1+Assumptions!$G$83)</f>
        <v>11.314724050342315</v>
      </c>
      <c r="BE31" s="150"/>
      <c r="BF31" s="198">
        <f t="shared" si="0"/>
        <v>2134.6701060539776</v>
      </c>
      <c r="BG31" s="150"/>
      <c r="BH31" s="199">
        <f>Assumptions!$G$86*$G31</f>
        <v>2.29137597E-5</v>
      </c>
      <c r="BI31" s="150"/>
      <c r="BJ31" s="198">
        <f t="shared" si="5"/>
        <v>7904.4393999999993</v>
      </c>
      <c r="BK31" s="150"/>
      <c r="BL31" s="198" cm="1">
        <f t="array" ref="BL31">-SUMPRODUCT((PMT(real_disc,Assumptions!$G$40,BJ31))*(Misc_calcs!$G$29:$Z$29))</f>
        <v>4272.724230436861</v>
      </c>
      <c r="BM31" s="150"/>
      <c r="BN31" s="198" cm="1">
        <f t="array" ref="BN31">SUMPRODUCT(($AG31:$AZ31)*(Misc_calcs!$G$29:$Z$29))*$BH31*$H31</f>
        <v>540.60061089925568</v>
      </c>
      <c r="BO31" s="150"/>
      <c r="BP31" s="198" cm="1">
        <f t="array" ref="BP31">SUMPRODUCT($BH31*(Misc_calcs!$G$29:$Z$29))*$I31*(1+Assumptions!$G$83)</f>
        <v>2.880698532903939</v>
      </c>
      <c r="BQ31" s="150"/>
      <c r="BR31" s="198">
        <f t="shared" si="1"/>
        <v>543.48130943215961</v>
      </c>
      <c r="BS31" s="150"/>
      <c r="BT31" s="198">
        <f t="shared" si="2"/>
        <v>1591.188796621818</v>
      </c>
      <c r="BU31" s="150"/>
      <c r="BV31" s="198">
        <f t="shared" si="3"/>
        <v>-2681.5354338150428</v>
      </c>
      <c r="BW31" s="150"/>
      <c r="BX31" s="198" t="b">
        <f t="shared" si="4"/>
        <v>0</v>
      </c>
      <c r="BY31" s="150"/>
      <c r="BZ31" s="150"/>
      <c r="CA31" s="150"/>
      <c r="CB31" s="150"/>
      <c r="CC31" s="150"/>
      <c r="CD31" s="150"/>
      <c r="CE31" s="150"/>
      <c r="CF31" s="150"/>
      <c r="CG31" s="150"/>
      <c r="CH31" s="150"/>
      <c r="CI31" s="150"/>
      <c r="CJ31" s="150"/>
      <c r="CK31" s="150"/>
      <c r="CL31" s="150"/>
      <c r="CM31" s="150"/>
      <c r="CN31" s="150"/>
      <c r="CO31" s="150"/>
      <c r="CP31" s="150"/>
      <c r="CQ31" s="150"/>
      <c r="CR31" s="150"/>
      <c r="CS31" s="150"/>
      <c r="CT31" s="150"/>
      <c r="CU31" s="150"/>
      <c r="CV31" s="150"/>
      <c r="CW31" s="150"/>
      <c r="CX31" s="150"/>
    </row>
    <row r="32" spans="1:102" x14ac:dyDescent="0.2">
      <c r="A32" s="150"/>
      <c r="B32" s="191">
        <v>60670073</v>
      </c>
      <c r="C32" s="192" t="s">
        <v>147</v>
      </c>
      <c r="D32" s="193">
        <v>2008</v>
      </c>
      <c r="E32" s="191">
        <v>32038033</v>
      </c>
      <c r="F32" s="191">
        <v>30237361</v>
      </c>
      <c r="G32" s="194">
        <v>67.14</v>
      </c>
      <c r="H32" s="211">
        <v>48008.750708019099</v>
      </c>
      <c r="I32" s="195">
        <f>Assumptions!$G$37*Calcs!$G32</f>
        <v>6521.3081999999995</v>
      </c>
      <c r="K32" s="150"/>
      <c r="L32" s="196">
        <v>6.9999999999999994E-5</v>
      </c>
      <c r="M32" s="196">
        <v>6.9999999999999994E-5</v>
      </c>
      <c r="N32" s="196">
        <v>6.9999999999999994E-5</v>
      </c>
      <c r="O32" s="196">
        <v>6.9999999999999994E-5</v>
      </c>
      <c r="P32" s="196">
        <v>6.9999999999999994E-5</v>
      </c>
      <c r="Q32" s="196">
        <v>6.9999999999999994E-5</v>
      </c>
      <c r="R32" s="196">
        <v>6.9999999999999994E-5</v>
      </c>
      <c r="S32" s="196">
        <v>6.9999999999999994E-5</v>
      </c>
      <c r="T32" s="196">
        <v>6.9999999999999994E-5</v>
      </c>
      <c r="U32" s="196">
        <v>6.9999999999999994E-5</v>
      </c>
      <c r="V32" s="196">
        <v>6.9999999999999994E-5</v>
      </c>
      <c r="W32" s="196">
        <v>6.9999999999999994E-5</v>
      </c>
      <c r="X32" s="196">
        <v>6.9999999999999994E-5</v>
      </c>
      <c r="Y32" s="196">
        <v>6.9999999999999994E-5</v>
      </c>
      <c r="Z32" s="196">
        <v>6.9999999999999994E-5</v>
      </c>
      <c r="AA32" s="196">
        <v>6.9999999999999994E-5</v>
      </c>
      <c r="AB32" s="196">
        <v>6.9999999999999994E-5</v>
      </c>
      <c r="AC32" s="196">
        <v>6.9999999999999994E-5</v>
      </c>
      <c r="AD32" s="196">
        <v>6.9999999999999994E-5</v>
      </c>
      <c r="AE32" s="196">
        <v>6.9999999999999994E-5</v>
      </c>
      <c r="AF32" s="150"/>
      <c r="AG32" s="197">
        <v>20.81</v>
      </c>
      <c r="AH32" s="197">
        <v>20.728999999999999</v>
      </c>
      <c r="AI32" s="197">
        <v>20.936</v>
      </c>
      <c r="AJ32" s="197">
        <v>21.052</v>
      </c>
      <c r="AK32" s="197">
        <v>20.881</v>
      </c>
      <c r="AL32" s="197">
        <v>20.79</v>
      </c>
      <c r="AM32" s="197">
        <v>21.036000000000001</v>
      </c>
      <c r="AN32" s="197">
        <v>21.419</v>
      </c>
      <c r="AO32" s="197">
        <v>21.323</v>
      </c>
      <c r="AP32" s="197">
        <v>21.323</v>
      </c>
      <c r="AQ32" s="197">
        <v>21.323</v>
      </c>
      <c r="AR32" s="197">
        <v>21.323</v>
      </c>
      <c r="AS32" s="197">
        <v>21.323</v>
      </c>
      <c r="AT32" s="197">
        <v>21.323</v>
      </c>
      <c r="AU32" s="197">
        <v>21.323</v>
      </c>
      <c r="AV32" s="197">
        <v>21.323</v>
      </c>
      <c r="AW32" s="197">
        <v>21.323</v>
      </c>
      <c r="AX32" s="197">
        <v>21.323</v>
      </c>
      <c r="AY32" s="197">
        <v>21.323</v>
      </c>
      <c r="AZ32" s="197">
        <v>21.323</v>
      </c>
      <c r="BA32" s="150"/>
      <c r="BB32" s="198" cm="1">
        <f t="array" ref="BB32">SUMPRODUCT(($AG32:$AZ32)*(Misc_calcs!$G$29:$Z$29)*($L32:$AE32))*$H32</f>
        <v>1027.2386543559458</v>
      </c>
      <c r="BC32" s="150"/>
      <c r="BD32" s="198" cm="1">
        <f t="array" ref="BD32">SUMPRODUCT(($L32:$AE32)*(Misc_calcs!$G$29:$Z$29))*$I32*(1+Assumptions!$G$83)</f>
        <v>7.260443473935557</v>
      </c>
      <c r="BE32" s="150"/>
      <c r="BF32" s="198">
        <f t="shared" si="0"/>
        <v>1034.4990978298813</v>
      </c>
      <c r="BG32" s="150"/>
      <c r="BH32" s="199">
        <f>Assumptions!$G$86*$G32</f>
        <v>1.8904274100000002E-5</v>
      </c>
      <c r="BI32" s="150"/>
      <c r="BJ32" s="198">
        <f t="shared" si="5"/>
        <v>6521.3081999999995</v>
      </c>
      <c r="BK32" s="150"/>
      <c r="BL32" s="198" cm="1">
        <f t="array" ref="BL32">-SUMPRODUCT((PMT(real_disc,Assumptions!$G$40,BJ32))*(Misc_calcs!$G$29:$Z$29))</f>
        <v>3525.0762451650403</v>
      </c>
      <c r="BM32" s="150"/>
      <c r="BN32" s="198" cm="1">
        <f t="array" ref="BN32">SUMPRODUCT(($AG32:$AZ32)*(Misc_calcs!$G$29:$Z$29))*$BH32*$H32</f>
        <v>277.41715840085658</v>
      </c>
      <c r="BO32" s="150"/>
      <c r="BP32" s="198" cm="1">
        <f t="array" ref="BP32">SUMPRODUCT($BH32*(Misc_calcs!$G$29:$Z$29))*$I32*(1+Assumptions!$G$83)</f>
        <v>1.9607630502690565</v>
      </c>
      <c r="BQ32" s="150"/>
      <c r="BR32" s="198">
        <f t="shared" si="1"/>
        <v>279.37792145112564</v>
      </c>
      <c r="BS32" s="150"/>
      <c r="BT32" s="198">
        <f t="shared" si="2"/>
        <v>755.12117637875565</v>
      </c>
      <c r="BU32" s="150"/>
      <c r="BV32" s="198">
        <f t="shared" si="3"/>
        <v>-2769.9550687862848</v>
      </c>
      <c r="BW32" s="150"/>
      <c r="BX32" s="198" t="b">
        <f t="shared" si="4"/>
        <v>0</v>
      </c>
      <c r="BY32" s="150"/>
      <c r="BZ32" s="150"/>
      <c r="CA32" s="150"/>
      <c r="CB32" s="150"/>
      <c r="CC32" s="150"/>
      <c r="CD32" s="150"/>
      <c r="CE32" s="150"/>
      <c r="CF32" s="150"/>
      <c r="CG32" s="150"/>
      <c r="CH32" s="150"/>
      <c r="CI32" s="150"/>
      <c r="CJ32" s="150"/>
      <c r="CK32" s="150"/>
      <c r="CL32" s="150"/>
      <c r="CM32" s="150"/>
      <c r="CN32" s="150"/>
      <c r="CO32" s="150"/>
      <c r="CP32" s="150"/>
      <c r="CQ32" s="150"/>
      <c r="CR32" s="150"/>
      <c r="CS32" s="150"/>
      <c r="CT32" s="150"/>
      <c r="CU32" s="150"/>
      <c r="CV32" s="150"/>
      <c r="CW32" s="150"/>
      <c r="CX32" s="150"/>
    </row>
    <row r="33" spans="1:102" x14ac:dyDescent="0.2">
      <c r="A33" s="150"/>
      <c r="B33" s="191">
        <v>60555940</v>
      </c>
      <c r="C33" s="192" t="s">
        <v>146</v>
      </c>
      <c r="D33" s="193">
        <v>2005</v>
      </c>
      <c r="E33" s="191">
        <v>33052089</v>
      </c>
      <c r="F33" s="191">
        <v>33052660</v>
      </c>
      <c r="G33" s="194">
        <v>112.25</v>
      </c>
      <c r="H33" s="211">
        <v>43924.300227922555</v>
      </c>
      <c r="I33" s="195">
        <f>Assumptions!$G$37*Calcs!$G33</f>
        <v>10902.842499999999</v>
      </c>
      <c r="K33" s="150"/>
      <c r="L33" s="196">
        <v>1.2E-4</v>
      </c>
      <c r="M33" s="196">
        <v>1.2E-4</v>
      </c>
      <c r="N33" s="196">
        <v>1.2E-4</v>
      </c>
      <c r="O33" s="196">
        <v>1.2E-4</v>
      </c>
      <c r="P33" s="196">
        <v>1.2E-4</v>
      </c>
      <c r="Q33" s="196">
        <v>1.2E-4</v>
      </c>
      <c r="R33" s="196">
        <v>1.2E-4</v>
      </c>
      <c r="S33" s="196">
        <v>1.2E-4</v>
      </c>
      <c r="T33" s="196">
        <v>1.2E-4</v>
      </c>
      <c r="U33" s="196">
        <v>1.2E-4</v>
      </c>
      <c r="V33" s="196">
        <v>1.2E-4</v>
      </c>
      <c r="W33" s="196">
        <v>1.2E-4</v>
      </c>
      <c r="X33" s="196">
        <v>1.2E-4</v>
      </c>
      <c r="Y33" s="196">
        <v>1.2E-4</v>
      </c>
      <c r="Z33" s="196">
        <v>1.2E-4</v>
      </c>
      <c r="AA33" s="196">
        <v>1.2E-4</v>
      </c>
      <c r="AB33" s="196">
        <v>1.2E-4</v>
      </c>
      <c r="AC33" s="196">
        <v>1.2E-4</v>
      </c>
      <c r="AD33" s="196">
        <v>1.2E-4</v>
      </c>
      <c r="AE33" s="196">
        <v>1.2E-4</v>
      </c>
      <c r="AF33" s="150"/>
      <c r="AG33" s="197">
        <v>2.1360000000000001</v>
      </c>
      <c r="AH33" s="197">
        <v>2.1199999999999997</v>
      </c>
      <c r="AI33" s="197">
        <v>2.1199999999999997</v>
      </c>
      <c r="AJ33" s="197">
        <v>2.1199999999999997</v>
      </c>
      <c r="AK33" s="197">
        <v>2.11</v>
      </c>
      <c r="AL33" s="197">
        <v>2.09</v>
      </c>
      <c r="AM33" s="197">
        <v>2.09</v>
      </c>
      <c r="AN33" s="197">
        <v>2.0999999999999996</v>
      </c>
      <c r="AO33" s="197">
        <v>2.0799999999999996</v>
      </c>
      <c r="AP33" s="197">
        <v>2.0799999999999996</v>
      </c>
      <c r="AQ33" s="197">
        <v>2.0799999999999996</v>
      </c>
      <c r="AR33" s="197">
        <v>2.0799999999999996</v>
      </c>
      <c r="AS33" s="197">
        <v>2.0799999999999996</v>
      </c>
      <c r="AT33" s="197">
        <v>2.0799999999999996</v>
      </c>
      <c r="AU33" s="197">
        <v>2.0799999999999996</v>
      </c>
      <c r="AV33" s="197">
        <v>2.0799999999999996</v>
      </c>
      <c r="AW33" s="197">
        <v>2.0799999999999996</v>
      </c>
      <c r="AX33" s="197">
        <v>2.0799999999999996</v>
      </c>
      <c r="AY33" s="197">
        <v>2.0799999999999996</v>
      </c>
      <c r="AZ33" s="197">
        <v>2.0799999999999996</v>
      </c>
      <c r="BA33" s="150"/>
      <c r="BB33" s="198" cm="1">
        <f t="array" ref="BB33">SUMPRODUCT(($AG33:$AZ33)*(Misc_calcs!$G$29:$Z$29)*($L33:$AE33))*$H33</f>
        <v>159.69453556498021</v>
      </c>
      <c r="BC33" s="150"/>
      <c r="BD33" s="198" cm="1">
        <f t="array" ref="BD33">SUMPRODUCT(($L33:$AE33)*(Misc_calcs!$G$29:$Z$29))*$I33*(1+Assumptions!$G$83)</f>
        <v>20.809007530940033</v>
      </c>
      <c r="BE33" s="150"/>
      <c r="BF33" s="198">
        <f t="shared" si="0"/>
        <v>180.50354309592024</v>
      </c>
      <c r="BG33" s="150"/>
      <c r="BH33" s="199">
        <f>Assumptions!$G$86*$G33</f>
        <v>3.1605671250000001E-5</v>
      </c>
      <c r="BI33" s="150"/>
      <c r="BJ33" s="198">
        <f t="shared" si="5"/>
        <v>10902.842499999999</v>
      </c>
      <c r="BK33" s="150"/>
      <c r="BL33" s="198" cm="1">
        <f t="array" ref="BL33">-SUMPRODUCT((PMT(real_disc,Assumptions!$G$40,BJ33))*(Misc_calcs!$G$29:$Z$29))</f>
        <v>5893.5032546883458</v>
      </c>
      <c r="BM33" s="150"/>
      <c r="BN33" s="198" cm="1">
        <f t="array" ref="BN33">SUMPRODUCT(($AG33:$AZ33)*(Misc_calcs!$G$29:$Z$29))*$BH33*$H33</f>
        <v>42.060441595734986</v>
      </c>
      <c r="BO33" s="150"/>
      <c r="BP33" s="198" cm="1">
        <f t="array" ref="BP33">SUMPRODUCT($BH33*(Misc_calcs!$G$29:$Z$29))*$I33*(1+Assumptions!$G$83)</f>
        <v>5.4806887588472062</v>
      </c>
      <c r="BQ33" s="150"/>
      <c r="BR33" s="198">
        <f t="shared" si="1"/>
        <v>47.541130354582194</v>
      </c>
      <c r="BS33" s="150"/>
      <c r="BT33" s="198">
        <f t="shared" si="2"/>
        <v>132.96241274133803</v>
      </c>
      <c r="BU33" s="150"/>
      <c r="BV33" s="198">
        <f t="shared" si="3"/>
        <v>-5760.5408419470077</v>
      </c>
      <c r="BW33" s="150"/>
      <c r="BX33" s="198" t="b">
        <f t="shared" si="4"/>
        <v>0</v>
      </c>
      <c r="BY33" s="150"/>
      <c r="BZ33" s="150"/>
      <c r="CA33" s="150"/>
      <c r="CB33" s="150"/>
      <c r="CC33" s="150"/>
      <c r="CD33" s="150"/>
      <c r="CE33" s="150"/>
      <c r="CF33" s="150"/>
      <c r="CG33" s="150"/>
      <c r="CH33" s="150"/>
      <c r="CI33" s="150"/>
      <c r="CJ33" s="150"/>
      <c r="CK33" s="150"/>
      <c r="CL33" s="150"/>
      <c r="CM33" s="150"/>
      <c r="CN33" s="150"/>
      <c r="CO33" s="150"/>
      <c r="CP33" s="150"/>
      <c r="CQ33" s="150"/>
      <c r="CR33" s="150"/>
      <c r="CS33" s="150"/>
      <c r="CT33" s="150"/>
      <c r="CU33" s="150"/>
      <c r="CV33" s="150"/>
      <c r="CW33" s="150"/>
      <c r="CX33" s="150"/>
    </row>
    <row r="34" spans="1:102" x14ac:dyDescent="0.2">
      <c r="A34" s="150"/>
      <c r="B34" s="191">
        <v>60554187</v>
      </c>
      <c r="C34" s="192" t="s">
        <v>152</v>
      </c>
      <c r="D34" s="193">
        <v>1973</v>
      </c>
      <c r="E34" s="191">
        <v>33063663</v>
      </c>
      <c r="F34" s="191">
        <v>33063669</v>
      </c>
      <c r="G34" s="194">
        <v>149.57</v>
      </c>
      <c r="H34" s="211">
        <v>49456.666168632706</v>
      </c>
      <c r="I34" s="195">
        <f>Assumptions!$G$37*Calcs!$G34</f>
        <v>14527.734099999998</v>
      </c>
      <c r="K34" s="150"/>
      <c r="L34" s="196">
        <v>1.7000000000000001E-4</v>
      </c>
      <c r="M34" s="196">
        <v>1.8000000000000001E-4</v>
      </c>
      <c r="N34" s="196">
        <v>1.9000000000000001E-4</v>
      </c>
      <c r="O34" s="196">
        <v>2.1000000000000001E-4</v>
      </c>
      <c r="P34" s="196">
        <v>2.2000000000000001E-4</v>
      </c>
      <c r="Q34" s="196">
        <v>2.4000000000000001E-4</v>
      </c>
      <c r="R34" s="196">
        <v>2.5999999999999998E-4</v>
      </c>
      <c r="S34" s="196">
        <v>2.7999999999999998E-4</v>
      </c>
      <c r="T34" s="196">
        <v>2.9999999999999997E-4</v>
      </c>
      <c r="U34" s="196">
        <v>3.3E-4</v>
      </c>
      <c r="V34" s="196">
        <v>3.5E-4</v>
      </c>
      <c r="W34" s="196">
        <v>3.8000000000000002E-4</v>
      </c>
      <c r="X34" s="196">
        <v>4.0999999999999999E-4</v>
      </c>
      <c r="Y34" s="196">
        <v>4.4999999999999999E-4</v>
      </c>
      <c r="Z34" s="196">
        <v>4.8999999999999998E-4</v>
      </c>
      <c r="AA34" s="196">
        <v>5.2999999999999998E-4</v>
      </c>
      <c r="AB34" s="196">
        <v>5.6999999999999998E-4</v>
      </c>
      <c r="AC34" s="196">
        <v>6.2E-4</v>
      </c>
      <c r="AD34" s="196">
        <v>6.7000000000000002E-4</v>
      </c>
      <c r="AE34" s="196">
        <v>7.2999999999999996E-4</v>
      </c>
      <c r="AF34" s="150"/>
      <c r="AG34" s="197">
        <v>23.689999999999998</v>
      </c>
      <c r="AH34" s="197">
        <v>25.856999999999999</v>
      </c>
      <c r="AI34" s="197">
        <v>26.398</v>
      </c>
      <c r="AJ34" s="197">
        <v>26.811</v>
      </c>
      <c r="AK34" s="197">
        <v>26.966000000000001</v>
      </c>
      <c r="AL34" s="197">
        <v>27.194999999999997</v>
      </c>
      <c r="AM34" s="197">
        <v>27.72</v>
      </c>
      <c r="AN34" s="197">
        <v>28.321999999999999</v>
      </c>
      <c r="AO34" s="197">
        <v>28.431999999999999</v>
      </c>
      <c r="AP34" s="197">
        <v>28.431999999999999</v>
      </c>
      <c r="AQ34" s="197">
        <v>28.431999999999999</v>
      </c>
      <c r="AR34" s="197">
        <v>28.431999999999999</v>
      </c>
      <c r="AS34" s="197">
        <v>28.431999999999999</v>
      </c>
      <c r="AT34" s="197">
        <v>28.431999999999999</v>
      </c>
      <c r="AU34" s="197">
        <v>28.431999999999999</v>
      </c>
      <c r="AV34" s="197">
        <v>28.431999999999999</v>
      </c>
      <c r="AW34" s="197">
        <v>28.431999999999999</v>
      </c>
      <c r="AX34" s="197">
        <v>28.431999999999999</v>
      </c>
      <c r="AY34" s="197">
        <v>28.431999999999999</v>
      </c>
      <c r="AZ34" s="197">
        <v>28.431999999999999</v>
      </c>
      <c r="BA34" s="150"/>
      <c r="BB34" s="198" cm="1">
        <f t="array" ref="BB34">SUMPRODUCT(($AG34:$AZ34)*(Misc_calcs!$G$29:$Z$29)*($L34:$AE34))*$H34</f>
        <v>6931.2302872085183</v>
      </c>
      <c r="BC34" s="150"/>
      <c r="BD34" s="198" cm="1">
        <f t="array" ref="BD34">SUMPRODUCT(($L34:$AE34)*(Misc_calcs!$G$29:$Z$29))*$I34*(1+Assumptions!$G$83)</f>
        <v>80.223092604954957</v>
      </c>
      <c r="BE34" s="150"/>
      <c r="BF34" s="198">
        <f t="shared" si="0"/>
        <v>7011.4533798134735</v>
      </c>
      <c r="BG34" s="150"/>
      <c r="BH34" s="199">
        <f>Assumptions!$G$86*$G34</f>
        <v>4.2113677050000003E-5</v>
      </c>
      <c r="BI34" s="150"/>
      <c r="BJ34" s="198">
        <f t="shared" si="5"/>
        <v>14527.734099999998</v>
      </c>
      <c r="BK34" s="150"/>
      <c r="BL34" s="198" cm="1">
        <f t="array" ref="BL34">-SUMPRODUCT((PMT(real_disc,Assumptions!$G$40,BJ34))*(Misc_calcs!$G$29:$Z$29))</f>
        <v>7852.9290138417464</v>
      </c>
      <c r="BM34" s="150"/>
      <c r="BN34" s="198" cm="1">
        <f t="array" ref="BN34">SUMPRODUCT(($AG34:$AZ34)*(Misc_calcs!$G$29:$Z$29))*$BH34*$H34</f>
        <v>828.44245672613886</v>
      </c>
      <c r="BO34" s="150"/>
      <c r="BP34" s="198" cm="1">
        <f t="array" ref="BP34">SUMPRODUCT($BH34*(Misc_calcs!$G$29:$Z$29))*$I34*(1+Assumptions!$G$83)</f>
        <v>9.7308645574990109</v>
      </c>
      <c r="BQ34" s="150"/>
      <c r="BR34" s="198">
        <f t="shared" si="1"/>
        <v>838.17332128363785</v>
      </c>
      <c r="BS34" s="150"/>
      <c r="BT34" s="198">
        <f t="shared" si="2"/>
        <v>6173.2800585298355</v>
      </c>
      <c r="BU34" s="150"/>
      <c r="BV34" s="198">
        <f t="shared" si="3"/>
        <v>-1679.6489553119109</v>
      </c>
      <c r="BW34" s="150"/>
      <c r="BX34" s="198" t="b">
        <f t="shared" si="4"/>
        <v>0</v>
      </c>
      <c r="BY34" s="150"/>
      <c r="BZ34" s="150"/>
      <c r="CA34" s="150"/>
      <c r="CB34" s="150"/>
      <c r="CC34" s="150"/>
      <c r="CD34" s="150"/>
      <c r="CE34" s="150"/>
      <c r="CF34" s="150"/>
      <c r="CG34" s="150"/>
      <c r="CH34" s="150"/>
      <c r="CI34" s="150"/>
      <c r="CJ34" s="150"/>
      <c r="CK34" s="150"/>
      <c r="CL34" s="150"/>
      <c r="CM34" s="150"/>
      <c r="CN34" s="150"/>
      <c r="CO34" s="150"/>
      <c r="CP34" s="150"/>
      <c r="CQ34" s="150"/>
      <c r="CR34" s="150"/>
      <c r="CS34" s="150"/>
      <c r="CT34" s="150"/>
      <c r="CU34" s="150"/>
      <c r="CV34" s="150"/>
      <c r="CW34" s="150"/>
      <c r="CX34" s="150"/>
    </row>
    <row r="35" spans="1:102" x14ac:dyDescent="0.2">
      <c r="A35" s="150"/>
      <c r="B35" s="191">
        <v>60554191</v>
      </c>
      <c r="C35" s="192" t="s">
        <v>152</v>
      </c>
      <c r="D35" s="193">
        <v>2017</v>
      </c>
      <c r="E35" s="191">
        <v>30352471</v>
      </c>
      <c r="F35" s="191">
        <v>30352473</v>
      </c>
      <c r="G35" s="194">
        <v>75.430000000000007</v>
      </c>
      <c r="H35" s="211">
        <v>49456.666168632706</v>
      </c>
      <c r="I35" s="195">
        <f>Assumptions!$G$37*Calcs!$G35</f>
        <v>7326.5159000000003</v>
      </c>
      <c r="K35" s="150"/>
      <c r="L35" s="196">
        <v>8.0000000000000007E-5</v>
      </c>
      <c r="M35" s="196">
        <v>8.0000000000000007E-5</v>
      </c>
      <c r="N35" s="196">
        <v>8.0000000000000007E-5</v>
      </c>
      <c r="O35" s="196">
        <v>8.0000000000000007E-5</v>
      </c>
      <c r="P35" s="196">
        <v>8.0000000000000007E-5</v>
      </c>
      <c r="Q35" s="196">
        <v>8.0000000000000007E-5</v>
      </c>
      <c r="R35" s="196">
        <v>8.0000000000000007E-5</v>
      </c>
      <c r="S35" s="196">
        <v>8.0000000000000007E-5</v>
      </c>
      <c r="T35" s="196">
        <v>8.0000000000000007E-5</v>
      </c>
      <c r="U35" s="196">
        <v>8.0000000000000007E-5</v>
      </c>
      <c r="V35" s="196">
        <v>8.0000000000000007E-5</v>
      </c>
      <c r="W35" s="196">
        <v>8.0000000000000007E-5</v>
      </c>
      <c r="X35" s="196">
        <v>8.0000000000000007E-5</v>
      </c>
      <c r="Y35" s="196">
        <v>8.0000000000000007E-5</v>
      </c>
      <c r="Z35" s="196">
        <v>8.0000000000000007E-5</v>
      </c>
      <c r="AA35" s="196">
        <v>8.0000000000000007E-5</v>
      </c>
      <c r="AB35" s="196">
        <v>8.0000000000000007E-5</v>
      </c>
      <c r="AC35" s="196">
        <v>8.0000000000000007E-5</v>
      </c>
      <c r="AD35" s="196">
        <v>8.0000000000000007E-5</v>
      </c>
      <c r="AE35" s="196">
        <v>8.0000000000000007E-5</v>
      </c>
      <c r="AF35" s="150"/>
      <c r="AG35" s="197">
        <v>23.689999999999998</v>
      </c>
      <c r="AH35" s="197">
        <v>25.856999999999999</v>
      </c>
      <c r="AI35" s="197">
        <v>26.398</v>
      </c>
      <c r="AJ35" s="197">
        <v>26.811</v>
      </c>
      <c r="AK35" s="197">
        <v>26.966000000000001</v>
      </c>
      <c r="AL35" s="197">
        <v>27.194999999999997</v>
      </c>
      <c r="AM35" s="197">
        <v>27.72</v>
      </c>
      <c r="AN35" s="197">
        <v>28.321999999999999</v>
      </c>
      <c r="AO35" s="197">
        <v>28.431999999999999</v>
      </c>
      <c r="AP35" s="197">
        <v>28.431999999999999</v>
      </c>
      <c r="AQ35" s="197">
        <v>28.431999999999999</v>
      </c>
      <c r="AR35" s="197">
        <v>28.431999999999999</v>
      </c>
      <c r="AS35" s="197">
        <v>28.431999999999999</v>
      </c>
      <c r="AT35" s="197">
        <v>28.431999999999999</v>
      </c>
      <c r="AU35" s="197">
        <v>28.431999999999999</v>
      </c>
      <c r="AV35" s="197">
        <v>28.431999999999999</v>
      </c>
      <c r="AW35" s="197">
        <v>28.431999999999999</v>
      </c>
      <c r="AX35" s="197">
        <v>28.431999999999999</v>
      </c>
      <c r="AY35" s="197">
        <v>28.431999999999999</v>
      </c>
      <c r="AZ35" s="197">
        <v>28.431999999999999</v>
      </c>
      <c r="BA35" s="150"/>
      <c r="BB35" s="198" cm="1">
        <f t="array" ref="BB35">SUMPRODUCT(($AG35:$AZ35)*(Misc_calcs!$G$29:$Z$29)*($L35:$AE35))*$H35</f>
        <v>1573.7261901734398</v>
      </c>
      <c r="BC35" s="150"/>
      <c r="BD35" s="198" cm="1">
        <f t="array" ref="BD35">SUMPRODUCT(($L35:$AE35)*(Misc_calcs!$G$29:$Z$29))*$I35*(1+Assumptions!$G$83)</f>
        <v>9.3221881993099149</v>
      </c>
      <c r="BE35" s="150"/>
      <c r="BF35" s="198">
        <f t="shared" si="0"/>
        <v>1583.0483783727498</v>
      </c>
      <c r="BG35" s="150"/>
      <c r="BH35" s="199">
        <f>Assumptions!$G$86*$G35</f>
        <v>2.1238447950000002E-5</v>
      </c>
      <c r="BI35" s="150"/>
      <c r="BJ35" s="198">
        <f t="shared" si="5"/>
        <v>7326.5159000000003</v>
      </c>
      <c r="BK35" s="150"/>
      <c r="BL35" s="198" cm="1">
        <f t="array" ref="BL35">-SUMPRODUCT((PMT(real_disc,Assumptions!$G$40,BJ35))*(Misc_calcs!$G$29:$Z$29))</f>
        <v>3960.329180411065</v>
      </c>
      <c r="BM35" s="150"/>
      <c r="BN35" s="198" cm="1">
        <f t="array" ref="BN35">SUMPRODUCT(($AG35:$AZ35)*(Misc_calcs!$G$29:$Z$29))*$BH35*$H35</f>
        <v>417.79377221937995</v>
      </c>
      <c r="BO35" s="150"/>
      <c r="BP35" s="198" cm="1">
        <f t="array" ref="BP35">SUMPRODUCT($BH35*(Misc_calcs!$G$29:$Z$29))*$I35*(1+Assumptions!$G$83)</f>
        <v>2.4748601106393484</v>
      </c>
      <c r="BQ35" s="150"/>
      <c r="BR35" s="198">
        <f t="shared" si="1"/>
        <v>420.26863233001927</v>
      </c>
      <c r="BS35" s="150"/>
      <c r="BT35" s="198">
        <f t="shared" si="2"/>
        <v>1162.7797460427305</v>
      </c>
      <c r="BU35" s="150"/>
      <c r="BV35" s="198">
        <f t="shared" si="3"/>
        <v>-2797.5494343683345</v>
      </c>
      <c r="BW35" s="150"/>
      <c r="BX35" s="198" t="b">
        <f t="shared" si="4"/>
        <v>0</v>
      </c>
      <c r="BY35" s="150"/>
      <c r="BZ35" s="150"/>
      <c r="CA35" s="150"/>
      <c r="CB35" s="150"/>
      <c r="CC35" s="150"/>
      <c r="CD35" s="150"/>
      <c r="CE35" s="150"/>
      <c r="CF35" s="150"/>
      <c r="CG35" s="150"/>
      <c r="CH35" s="150"/>
      <c r="CI35" s="150"/>
      <c r="CJ35" s="150"/>
      <c r="CK35" s="150"/>
      <c r="CL35" s="150"/>
      <c r="CM35" s="150"/>
      <c r="CN35" s="150"/>
      <c r="CO35" s="150"/>
      <c r="CP35" s="150"/>
      <c r="CQ35" s="150"/>
      <c r="CR35" s="150"/>
      <c r="CS35" s="150"/>
      <c r="CT35" s="150"/>
      <c r="CU35" s="150"/>
      <c r="CV35" s="150"/>
      <c r="CW35" s="150"/>
      <c r="CX35" s="150"/>
    </row>
    <row r="36" spans="1:102" x14ac:dyDescent="0.2">
      <c r="A36" s="150"/>
      <c r="B36" s="191">
        <v>60554210</v>
      </c>
      <c r="C36" s="192" t="s">
        <v>145</v>
      </c>
      <c r="D36" s="193">
        <v>2010</v>
      </c>
      <c r="E36" s="191">
        <v>30147037</v>
      </c>
      <c r="F36" s="191">
        <v>30147036</v>
      </c>
      <c r="G36" s="194">
        <v>20.43</v>
      </c>
      <c r="H36" s="211">
        <v>45198.640474687112</v>
      </c>
      <c r="I36" s="195">
        <f>Assumptions!$G$37*Calcs!$G36</f>
        <v>1984.3658999999998</v>
      </c>
      <c r="K36" s="150"/>
      <c r="L36" s="196">
        <v>2.0000000000000002E-5</v>
      </c>
      <c r="M36" s="196">
        <v>2.0000000000000002E-5</v>
      </c>
      <c r="N36" s="196">
        <v>2.0000000000000002E-5</v>
      </c>
      <c r="O36" s="196">
        <v>2.0000000000000002E-5</v>
      </c>
      <c r="P36" s="196">
        <v>2.0000000000000002E-5</v>
      </c>
      <c r="Q36" s="196">
        <v>2.0000000000000002E-5</v>
      </c>
      <c r="R36" s="196">
        <v>2.0000000000000002E-5</v>
      </c>
      <c r="S36" s="196">
        <v>2.0000000000000002E-5</v>
      </c>
      <c r="T36" s="196">
        <v>2.0000000000000002E-5</v>
      </c>
      <c r="U36" s="196">
        <v>2.0000000000000002E-5</v>
      </c>
      <c r="V36" s="196">
        <v>2.0000000000000002E-5</v>
      </c>
      <c r="W36" s="196">
        <v>2.0000000000000002E-5</v>
      </c>
      <c r="X36" s="196">
        <v>2.0000000000000002E-5</v>
      </c>
      <c r="Y36" s="196">
        <v>2.0000000000000002E-5</v>
      </c>
      <c r="Z36" s="196">
        <v>2.0000000000000002E-5</v>
      </c>
      <c r="AA36" s="196">
        <v>2.0000000000000002E-5</v>
      </c>
      <c r="AB36" s="196">
        <v>2.0000000000000002E-5</v>
      </c>
      <c r="AC36" s="196">
        <v>2.0000000000000002E-5</v>
      </c>
      <c r="AD36" s="196">
        <v>2.0000000000000002E-5</v>
      </c>
      <c r="AE36" s="196">
        <v>2.0000000000000002E-5</v>
      </c>
      <c r="AF36" s="150"/>
      <c r="AG36" s="197">
        <v>19.532</v>
      </c>
      <c r="AH36" s="197">
        <v>19.558999999999997</v>
      </c>
      <c r="AI36" s="197">
        <v>19.695999999999998</v>
      </c>
      <c r="AJ36" s="197">
        <v>19.782</v>
      </c>
      <c r="AK36" s="197">
        <v>19.675999999999998</v>
      </c>
      <c r="AL36" s="197">
        <v>19.636999999999997</v>
      </c>
      <c r="AM36" s="197">
        <v>19.768999999999998</v>
      </c>
      <c r="AN36" s="197">
        <v>19.945</v>
      </c>
      <c r="AO36" s="197">
        <v>19.835999999999999</v>
      </c>
      <c r="AP36" s="197">
        <v>19.835999999999999</v>
      </c>
      <c r="AQ36" s="197">
        <v>19.835999999999999</v>
      </c>
      <c r="AR36" s="197">
        <v>19.835999999999999</v>
      </c>
      <c r="AS36" s="197">
        <v>19.835999999999999</v>
      </c>
      <c r="AT36" s="197">
        <v>19.835999999999999</v>
      </c>
      <c r="AU36" s="197">
        <v>19.835999999999999</v>
      </c>
      <c r="AV36" s="197">
        <v>19.835999999999999</v>
      </c>
      <c r="AW36" s="197">
        <v>19.835999999999999</v>
      </c>
      <c r="AX36" s="197">
        <v>19.835999999999999</v>
      </c>
      <c r="AY36" s="197">
        <v>19.835999999999999</v>
      </c>
      <c r="AZ36" s="197">
        <v>19.835999999999999</v>
      </c>
      <c r="BA36" s="150"/>
      <c r="BB36" s="198" cm="1">
        <f t="array" ref="BB36">SUMPRODUCT(($AG36:$AZ36)*(Misc_calcs!$G$29:$Z$29)*($L36:$AE36))*$H36</f>
        <v>258.35454433981494</v>
      </c>
      <c r="BC36" s="150"/>
      <c r="BD36" s="198" cm="1">
        <f t="array" ref="BD36">SUMPRODUCT(($L36:$AE36)*(Misc_calcs!$G$29:$Z$29))*$I36*(1+Assumptions!$G$83)</f>
        <v>0.63122201018129886</v>
      </c>
      <c r="BE36" s="150"/>
      <c r="BF36" s="198">
        <f t="shared" si="0"/>
        <v>258.98576634999625</v>
      </c>
      <c r="BG36" s="150"/>
      <c r="BH36" s="199">
        <f>Assumptions!$G$86*$G36</f>
        <v>5.7523729500000005E-6</v>
      </c>
      <c r="BI36" s="150"/>
      <c r="BJ36" s="198">
        <f t="shared" si="5"/>
        <v>1984.3658999999998</v>
      </c>
      <c r="BK36" s="150"/>
      <c r="BL36" s="198" cm="1">
        <f t="array" ref="BL36">-SUMPRODUCT((PMT(real_disc,Assumptions!$G$40,BJ36))*(Misc_calcs!$G$29:$Z$29))</f>
        <v>1072.6438440381553</v>
      </c>
      <c r="BM36" s="150"/>
      <c r="BN36" s="198" cm="1">
        <f t="array" ref="BN36">SUMPRODUCT(($AG36:$AZ36)*(Misc_calcs!$G$29:$Z$29))*$BH36*$H36</f>
        <v>74.30758461849635</v>
      </c>
      <c r="BO36" s="150"/>
      <c r="BP36" s="198" cm="1">
        <f t="array" ref="BP36">SUMPRODUCT($BH36*(Misc_calcs!$G$29:$Z$29))*$I36*(1+Assumptions!$G$83)</f>
        <v>0.18155122084057643</v>
      </c>
      <c r="BQ36" s="150"/>
      <c r="BR36" s="198">
        <f t="shared" si="1"/>
        <v>74.489135839336925</v>
      </c>
      <c r="BS36" s="150"/>
      <c r="BT36" s="198">
        <f t="shared" si="2"/>
        <v>184.49663051065932</v>
      </c>
      <c r="BU36" s="150"/>
      <c r="BV36" s="198">
        <f t="shared" si="3"/>
        <v>-888.14721352749598</v>
      </c>
      <c r="BW36" s="150"/>
      <c r="BX36" s="198" t="b">
        <f t="shared" si="4"/>
        <v>0</v>
      </c>
      <c r="BY36" s="150"/>
      <c r="BZ36" s="150"/>
      <c r="CA36" s="150"/>
      <c r="CB36" s="150"/>
      <c r="CC36" s="150"/>
      <c r="CD36" s="150"/>
      <c r="CE36" s="150"/>
      <c r="CF36" s="150"/>
      <c r="CG36" s="150"/>
      <c r="CH36" s="150"/>
      <c r="CI36" s="150"/>
      <c r="CJ36" s="150"/>
      <c r="CK36" s="150"/>
      <c r="CL36" s="150"/>
      <c r="CM36" s="150"/>
      <c r="CN36" s="150"/>
      <c r="CO36" s="150"/>
      <c r="CP36" s="150"/>
      <c r="CQ36" s="150"/>
      <c r="CR36" s="150"/>
      <c r="CS36" s="150"/>
      <c r="CT36" s="150"/>
      <c r="CU36" s="150"/>
      <c r="CV36" s="150"/>
      <c r="CW36" s="150"/>
      <c r="CX36" s="150"/>
    </row>
    <row r="37" spans="1:102" x14ac:dyDescent="0.2">
      <c r="A37" s="150"/>
      <c r="B37" s="191">
        <v>60554215</v>
      </c>
      <c r="C37" s="192" t="s">
        <v>152</v>
      </c>
      <c r="D37" s="193">
        <v>1998</v>
      </c>
      <c r="E37" s="191">
        <v>33064076</v>
      </c>
      <c r="F37" s="191">
        <v>33064074</v>
      </c>
      <c r="G37" s="194">
        <v>38.93</v>
      </c>
      <c r="H37" s="211">
        <v>49456.666168632706</v>
      </c>
      <c r="I37" s="195">
        <f>Assumptions!$G$37*Calcs!$G37</f>
        <v>3781.2709</v>
      </c>
      <c r="K37" s="150"/>
      <c r="L37" s="196">
        <v>4.0000000000000003E-5</v>
      </c>
      <c r="M37" s="196">
        <v>4.0000000000000003E-5</v>
      </c>
      <c r="N37" s="196">
        <v>4.0000000000000003E-5</v>
      </c>
      <c r="O37" s="196">
        <v>4.0000000000000003E-5</v>
      </c>
      <c r="P37" s="196">
        <v>4.0000000000000003E-5</v>
      </c>
      <c r="Q37" s="196">
        <v>4.0000000000000003E-5</v>
      </c>
      <c r="R37" s="196">
        <v>4.0000000000000003E-5</v>
      </c>
      <c r="S37" s="196">
        <v>4.0000000000000003E-5</v>
      </c>
      <c r="T37" s="196">
        <v>4.0000000000000003E-5</v>
      </c>
      <c r="U37" s="196">
        <v>4.0000000000000003E-5</v>
      </c>
      <c r="V37" s="196">
        <v>4.0000000000000003E-5</v>
      </c>
      <c r="W37" s="196">
        <v>4.0000000000000003E-5</v>
      </c>
      <c r="X37" s="196">
        <v>4.0000000000000003E-5</v>
      </c>
      <c r="Y37" s="196">
        <v>4.0000000000000003E-5</v>
      </c>
      <c r="Z37" s="196">
        <v>4.0000000000000003E-5</v>
      </c>
      <c r="AA37" s="196">
        <v>4.0000000000000003E-5</v>
      </c>
      <c r="AB37" s="196">
        <v>4.0000000000000003E-5</v>
      </c>
      <c r="AC37" s="196">
        <v>4.0000000000000003E-5</v>
      </c>
      <c r="AD37" s="196">
        <v>4.0000000000000003E-5</v>
      </c>
      <c r="AE37" s="196">
        <v>4.0000000000000003E-5</v>
      </c>
      <c r="AF37" s="150"/>
      <c r="AG37" s="197">
        <v>23.689999999999998</v>
      </c>
      <c r="AH37" s="197">
        <v>25.856999999999999</v>
      </c>
      <c r="AI37" s="197">
        <v>26.398</v>
      </c>
      <c r="AJ37" s="197">
        <v>26.811</v>
      </c>
      <c r="AK37" s="197">
        <v>26.966000000000001</v>
      </c>
      <c r="AL37" s="197">
        <v>27.194999999999997</v>
      </c>
      <c r="AM37" s="197">
        <v>27.72</v>
      </c>
      <c r="AN37" s="197">
        <v>28.321999999999999</v>
      </c>
      <c r="AO37" s="197">
        <v>28.431999999999999</v>
      </c>
      <c r="AP37" s="197">
        <v>28.431999999999999</v>
      </c>
      <c r="AQ37" s="197">
        <v>28.431999999999999</v>
      </c>
      <c r="AR37" s="197">
        <v>28.431999999999999</v>
      </c>
      <c r="AS37" s="197">
        <v>28.431999999999999</v>
      </c>
      <c r="AT37" s="197">
        <v>28.431999999999999</v>
      </c>
      <c r="AU37" s="197">
        <v>28.431999999999999</v>
      </c>
      <c r="AV37" s="197">
        <v>28.431999999999999</v>
      </c>
      <c r="AW37" s="197">
        <v>28.431999999999999</v>
      </c>
      <c r="AX37" s="197">
        <v>28.431999999999999</v>
      </c>
      <c r="AY37" s="197">
        <v>28.431999999999999</v>
      </c>
      <c r="AZ37" s="197">
        <v>28.431999999999999</v>
      </c>
      <c r="BA37" s="150"/>
      <c r="BB37" s="198" cm="1">
        <f t="array" ref="BB37">SUMPRODUCT(($AG37:$AZ37)*(Misc_calcs!$G$29:$Z$29)*($L37:$AE37))*$H37</f>
        <v>786.86309508671991</v>
      </c>
      <c r="BC37" s="150"/>
      <c r="BD37" s="198" cm="1">
        <f t="array" ref="BD37">SUMPRODUCT(($L37:$AE37)*(Misc_calcs!$G$29:$Z$29))*$I37*(1+Assumptions!$G$83)</f>
        <v>2.4056263197609371</v>
      </c>
      <c r="BE37" s="150"/>
      <c r="BF37" s="198">
        <f t="shared" si="0"/>
        <v>789.26872140648084</v>
      </c>
      <c r="BG37" s="150"/>
      <c r="BH37" s="199">
        <f>Assumptions!$G$86*$G37</f>
        <v>1.096132545E-5</v>
      </c>
      <c r="BI37" s="150"/>
      <c r="BJ37" s="198">
        <f t="shared" si="5"/>
        <v>3781.2709</v>
      </c>
      <c r="BK37" s="150"/>
      <c r="BL37" s="198" cm="1">
        <f t="array" ref="BL37">-SUMPRODUCT((PMT(real_disc,Assumptions!$G$40,BJ37))*(Misc_calcs!$G$29:$Z$29))</f>
        <v>2043.9561844544978</v>
      </c>
      <c r="BM37" s="150"/>
      <c r="BN37" s="198" cm="1">
        <f t="array" ref="BN37">SUMPRODUCT(($AG37:$AZ37)*(Misc_calcs!$G$29:$Z$29))*$BH37*$H37</f>
        <v>215.62656174599573</v>
      </c>
      <c r="BO37" s="150"/>
      <c r="BP37" s="198" cm="1">
        <f t="array" ref="BP37">SUMPRODUCT($BH37*(Misc_calcs!$G$29:$Z$29))*$I37*(1+Assumptions!$G$83)</f>
        <v>0.65922132504963493</v>
      </c>
      <c r="BQ37" s="150"/>
      <c r="BR37" s="198">
        <f t="shared" si="1"/>
        <v>216.28578307104536</v>
      </c>
      <c r="BS37" s="150"/>
      <c r="BT37" s="198">
        <f t="shared" si="2"/>
        <v>572.98293833543551</v>
      </c>
      <c r="BU37" s="150"/>
      <c r="BV37" s="198">
        <f t="shared" si="3"/>
        <v>-1470.9732461190624</v>
      </c>
      <c r="BW37" s="150"/>
      <c r="BX37" s="198" t="b">
        <f t="shared" si="4"/>
        <v>0</v>
      </c>
      <c r="BY37" s="150"/>
      <c r="BZ37" s="150"/>
      <c r="CA37" s="150"/>
      <c r="CB37" s="150"/>
      <c r="CC37" s="150"/>
      <c r="CD37" s="150"/>
      <c r="CE37" s="150"/>
      <c r="CF37" s="150"/>
      <c r="CG37" s="150"/>
      <c r="CH37" s="150"/>
      <c r="CI37" s="150"/>
      <c r="CJ37" s="150"/>
      <c r="CK37" s="150"/>
      <c r="CL37" s="150"/>
      <c r="CM37" s="150"/>
      <c r="CN37" s="150"/>
      <c r="CO37" s="150"/>
      <c r="CP37" s="150"/>
      <c r="CQ37" s="150"/>
      <c r="CR37" s="150"/>
      <c r="CS37" s="150"/>
      <c r="CT37" s="150"/>
      <c r="CU37" s="150"/>
      <c r="CV37" s="150"/>
      <c r="CW37" s="150"/>
      <c r="CX37" s="150"/>
    </row>
    <row r="38" spans="1:102" x14ac:dyDescent="0.2">
      <c r="A38" s="150"/>
      <c r="B38" s="191">
        <v>60554221</v>
      </c>
      <c r="C38" s="192" t="s">
        <v>145</v>
      </c>
      <c r="D38" s="193">
        <v>2014</v>
      </c>
      <c r="E38" s="191">
        <v>30296202</v>
      </c>
      <c r="F38" s="191">
        <v>30296216</v>
      </c>
      <c r="G38" s="194">
        <v>1429.57</v>
      </c>
      <c r="H38" s="211">
        <v>45198.640474687112</v>
      </c>
      <c r="I38" s="195">
        <f>Assumptions!$G$37*Calcs!$G38</f>
        <v>138854.1341</v>
      </c>
      <c r="K38" s="150"/>
      <c r="L38" s="196">
        <v>1.5299999999999999E-3</v>
      </c>
      <c r="M38" s="196">
        <v>1.5299999999999999E-3</v>
      </c>
      <c r="N38" s="196">
        <v>1.5299999999999999E-3</v>
      </c>
      <c r="O38" s="196">
        <v>1.5299999999999999E-3</v>
      </c>
      <c r="P38" s="196">
        <v>1.5299999999999999E-3</v>
      </c>
      <c r="Q38" s="196">
        <v>1.5299999999999999E-3</v>
      </c>
      <c r="R38" s="196">
        <v>1.5299999999999999E-3</v>
      </c>
      <c r="S38" s="196">
        <v>1.5299999999999999E-3</v>
      </c>
      <c r="T38" s="196">
        <v>1.5299999999999999E-3</v>
      </c>
      <c r="U38" s="196">
        <v>1.5299999999999999E-3</v>
      </c>
      <c r="V38" s="196">
        <v>1.5299999999999999E-3</v>
      </c>
      <c r="W38" s="196">
        <v>1.5299999999999999E-3</v>
      </c>
      <c r="X38" s="196">
        <v>1.5299999999999999E-3</v>
      </c>
      <c r="Y38" s="196">
        <v>1.5299999999999999E-3</v>
      </c>
      <c r="Z38" s="196">
        <v>1.5299999999999999E-3</v>
      </c>
      <c r="AA38" s="196">
        <v>1.5299999999999999E-3</v>
      </c>
      <c r="AB38" s="196">
        <v>1.5299999999999999E-3</v>
      </c>
      <c r="AC38" s="196">
        <v>1.5299999999999999E-3</v>
      </c>
      <c r="AD38" s="196">
        <v>1.5299999999999999E-3</v>
      </c>
      <c r="AE38" s="196">
        <v>1.5299999999999999E-3</v>
      </c>
      <c r="AF38" s="150"/>
      <c r="AG38" s="197">
        <v>19.532</v>
      </c>
      <c r="AH38" s="197">
        <v>19.558999999999997</v>
      </c>
      <c r="AI38" s="197">
        <v>19.695999999999998</v>
      </c>
      <c r="AJ38" s="197">
        <v>19.782</v>
      </c>
      <c r="AK38" s="197">
        <v>19.675999999999998</v>
      </c>
      <c r="AL38" s="197">
        <v>19.636999999999997</v>
      </c>
      <c r="AM38" s="197">
        <v>19.768999999999998</v>
      </c>
      <c r="AN38" s="197">
        <v>19.945</v>
      </c>
      <c r="AO38" s="197">
        <v>19.835999999999999</v>
      </c>
      <c r="AP38" s="197">
        <v>19.835999999999999</v>
      </c>
      <c r="AQ38" s="197">
        <v>19.835999999999999</v>
      </c>
      <c r="AR38" s="197">
        <v>19.835999999999999</v>
      </c>
      <c r="AS38" s="197">
        <v>19.835999999999999</v>
      </c>
      <c r="AT38" s="197">
        <v>19.835999999999999</v>
      </c>
      <c r="AU38" s="197">
        <v>19.835999999999999</v>
      </c>
      <c r="AV38" s="197">
        <v>19.835999999999999</v>
      </c>
      <c r="AW38" s="197">
        <v>19.835999999999999</v>
      </c>
      <c r="AX38" s="197">
        <v>19.835999999999999</v>
      </c>
      <c r="AY38" s="197">
        <v>19.835999999999999</v>
      </c>
      <c r="AZ38" s="197">
        <v>19.835999999999999</v>
      </c>
      <c r="BA38" s="150"/>
      <c r="BB38" s="198" cm="1">
        <f t="array" ref="BB38">SUMPRODUCT(($AG38:$AZ38)*(Misc_calcs!$G$29:$Z$29)*($L38:$AE38))*$H38</f>
        <v>19764.122641995837</v>
      </c>
      <c r="BC38" s="150"/>
      <c r="BD38" s="198" cm="1">
        <f t="array" ref="BD38">SUMPRODUCT(($L38:$AE38)*(Misc_calcs!$G$29:$Z$29))*$I38*(1+Assumptions!$G$83)</f>
        <v>3378.9411529984473</v>
      </c>
      <c r="BE38" s="150"/>
      <c r="BF38" s="198">
        <f t="shared" si="0"/>
        <v>23143.063794994283</v>
      </c>
      <c r="BG38" s="150"/>
      <c r="BH38" s="199">
        <f>Assumptions!$G$86*$G38</f>
        <v>4.0251687705000001E-4</v>
      </c>
      <c r="BI38" s="150"/>
      <c r="BJ38" s="198">
        <f t="shared" si="5"/>
        <v>138854.1341</v>
      </c>
      <c r="BK38" s="150"/>
      <c r="BL38" s="198" cm="1">
        <f t="array" ref="BL38">-SUMPRODUCT((PMT(real_disc,Assumptions!$G$40,BJ38))*(Misc_calcs!$G$29:$Z$29))</f>
        <v>75057.242296702199</v>
      </c>
      <c r="BM38" s="150"/>
      <c r="BN38" s="198" cm="1">
        <f t="array" ref="BN38">SUMPRODUCT(($AG38:$AZ38)*(Misc_calcs!$G$29:$Z$29))*$BH38*$H38</f>
        <v>5199.6032179669019</v>
      </c>
      <c r="BO38" s="150"/>
      <c r="BP38" s="198" cm="1">
        <f t="array" ref="BP38">SUMPRODUCT($BH38*(Misc_calcs!$G$29:$Z$29))*$I38*(1+Assumptions!$G$83)</f>
        <v>888.94172590892902</v>
      </c>
      <c r="BQ38" s="150"/>
      <c r="BR38" s="198">
        <f t="shared" si="1"/>
        <v>6088.5449438758305</v>
      </c>
      <c r="BS38" s="150"/>
      <c r="BT38" s="198">
        <f t="shared" si="2"/>
        <v>17054.518851118453</v>
      </c>
      <c r="BU38" s="150"/>
      <c r="BV38" s="198">
        <f t="shared" si="3"/>
        <v>-58002.723445583746</v>
      </c>
      <c r="BW38" s="150"/>
      <c r="BX38" s="198" t="b">
        <f t="shared" si="4"/>
        <v>0</v>
      </c>
      <c r="BY38" s="150"/>
      <c r="BZ38" s="150"/>
      <c r="CA38" s="150"/>
      <c r="CB38" s="150"/>
      <c r="CC38" s="150"/>
      <c r="CD38" s="150"/>
      <c r="CE38" s="150"/>
      <c r="CF38" s="150"/>
      <c r="CG38" s="150"/>
      <c r="CH38" s="150"/>
      <c r="CI38" s="150"/>
      <c r="CJ38" s="150"/>
      <c r="CK38" s="150"/>
      <c r="CL38" s="150"/>
      <c r="CM38" s="150"/>
      <c r="CN38" s="150"/>
      <c r="CO38" s="150"/>
      <c r="CP38" s="150"/>
      <c r="CQ38" s="150"/>
      <c r="CR38" s="150"/>
      <c r="CS38" s="150"/>
      <c r="CT38" s="150"/>
      <c r="CU38" s="150"/>
      <c r="CV38" s="150"/>
      <c r="CW38" s="150"/>
      <c r="CX38" s="150"/>
    </row>
    <row r="39" spans="1:102" x14ac:dyDescent="0.2">
      <c r="A39" s="150"/>
      <c r="B39" s="191">
        <v>60554226</v>
      </c>
      <c r="C39" s="192" t="s">
        <v>152</v>
      </c>
      <c r="D39" s="193">
        <v>1999</v>
      </c>
      <c r="E39" s="191">
        <v>33064099</v>
      </c>
      <c r="F39" s="191">
        <v>33064096</v>
      </c>
      <c r="G39" s="194">
        <v>136.9</v>
      </c>
      <c r="H39" s="211">
        <v>49456.666168632706</v>
      </c>
      <c r="I39" s="195">
        <f>Assumptions!$G$37*Calcs!$G39</f>
        <v>13297.097</v>
      </c>
      <c r="K39" s="150"/>
      <c r="L39" s="196">
        <v>1.4999999999999999E-4</v>
      </c>
      <c r="M39" s="196">
        <v>1.4999999999999999E-4</v>
      </c>
      <c r="N39" s="196">
        <v>1.4999999999999999E-4</v>
      </c>
      <c r="O39" s="196">
        <v>1.4999999999999999E-4</v>
      </c>
      <c r="P39" s="196">
        <v>1.4999999999999999E-4</v>
      </c>
      <c r="Q39" s="196">
        <v>1.4999999999999999E-4</v>
      </c>
      <c r="R39" s="196">
        <v>1.4999999999999999E-4</v>
      </c>
      <c r="S39" s="196">
        <v>1.4999999999999999E-4</v>
      </c>
      <c r="T39" s="196">
        <v>1.4999999999999999E-4</v>
      </c>
      <c r="U39" s="196">
        <v>1.4999999999999999E-4</v>
      </c>
      <c r="V39" s="196">
        <v>1.4999999999999999E-4</v>
      </c>
      <c r="W39" s="196">
        <v>1.4999999999999999E-4</v>
      </c>
      <c r="X39" s="196">
        <v>1.4999999999999999E-4</v>
      </c>
      <c r="Y39" s="196">
        <v>1.4999999999999999E-4</v>
      </c>
      <c r="Z39" s="196">
        <v>1.4999999999999999E-4</v>
      </c>
      <c r="AA39" s="196">
        <v>1.4999999999999999E-4</v>
      </c>
      <c r="AB39" s="196">
        <v>1.4999999999999999E-4</v>
      </c>
      <c r="AC39" s="196">
        <v>1.4999999999999999E-4</v>
      </c>
      <c r="AD39" s="196">
        <v>1.4999999999999999E-4</v>
      </c>
      <c r="AE39" s="196">
        <v>1.4999999999999999E-4</v>
      </c>
      <c r="AF39" s="150"/>
      <c r="AG39" s="197">
        <v>23.689999999999998</v>
      </c>
      <c r="AH39" s="197">
        <v>25.856999999999999</v>
      </c>
      <c r="AI39" s="197">
        <v>26.398</v>
      </c>
      <c r="AJ39" s="197">
        <v>26.811</v>
      </c>
      <c r="AK39" s="197">
        <v>26.966000000000001</v>
      </c>
      <c r="AL39" s="197">
        <v>27.194999999999997</v>
      </c>
      <c r="AM39" s="197">
        <v>27.72</v>
      </c>
      <c r="AN39" s="197">
        <v>28.321999999999999</v>
      </c>
      <c r="AO39" s="197">
        <v>28.431999999999999</v>
      </c>
      <c r="AP39" s="197">
        <v>28.431999999999999</v>
      </c>
      <c r="AQ39" s="197">
        <v>28.431999999999999</v>
      </c>
      <c r="AR39" s="197">
        <v>28.431999999999999</v>
      </c>
      <c r="AS39" s="197">
        <v>28.431999999999999</v>
      </c>
      <c r="AT39" s="197">
        <v>28.431999999999999</v>
      </c>
      <c r="AU39" s="197">
        <v>28.431999999999999</v>
      </c>
      <c r="AV39" s="197">
        <v>28.431999999999999</v>
      </c>
      <c r="AW39" s="197">
        <v>28.431999999999999</v>
      </c>
      <c r="AX39" s="197">
        <v>28.431999999999999</v>
      </c>
      <c r="AY39" s="197">
        <v>28.431999999999999</v>
      </c>
      <c r="AZ39" s="197">
        <v>28.431999999999999</v>
      </c>
      <c r="BA39" s="150"/>
      <c r="BB39" s="198" cm="1">
        <f t="array" ref="BB39">SUMPRODUCT(($AG39:$AZ39)*(Misc_calcs!$G$29:$Z$29)*($L39:$AE39))*$H39</f>
        <v>2950.7366065751985</v>
      </c>
      <c r="BC39" s="150"/>
      <c r="BD39" s="198" cm="1">
        <f t="array" ref="BD39">SUMPRODUCT(($L39:$AE39)*(Misc_calcs!$G$29:$Z$29))*$I39*(1+Assumptions!$G$83)</f>
        <v>31.723308808303898</v>
      </c>
      <c r="BE39" s="150"/>
      <c r="BF39" s="198">
        <f t="shared" si="0"/>
        <v>2982.4599153835024</v>
      </c>
      <c r="BG39" s="150"/>
      <c r="BH39" s="199">
        <f>Assumptions!$G$86*$G39</f>
        <v>3.8546248500000003E-5</v>
      </c>
      <c r="BI39" s="150"/>
      <c r="BJ39" s="198">
        <f t="shared" si="5"/>
        <v>13297.097</v>
      </c>
      <c r="BK39" s="150"/>
      <c r="BL39" s="198" cm="1">
        <f t="array" ref="BL39">-SUMPRODUCT((PMT(real_disc,Assumptions!$G$40,BJ39))*(Misc_calcs!$G$29:$Z$29))</f>
        <v>7187.7113190809341</v>
      </c>
      <c r="BM39" s="150"/>
      <c r="BN39" s="198" cm="1">
        <f t="array" ref="BN39">SUMPRODUCT(($AG39:$AZ39)*(Misc_calcs!$G$29:$Z$29))*$BH39*$H39</f>
        <v>758.26550996729566</v>
      </c>
      <c r="BO39" s="150"/>
      <c r="BP39" s="198" cm="1">
        <f t="array" ref="BP39">SUMPRODUCT($BH39*(Misc_calcs!$G$29:$Z$29))*$I39*(1+Assumptions!$G$83)</f>
        <v>8.1520969637808083</v>
      </c>
      <c r="BQ39" s="150"/>
      <c r="BR39" s="198">
        <f t="shared" si="1"/>
        <v>766.41760693107642</v>
      </c>
      <c r="BS39" s="150"/>
      <c r="BT39" s="198">
        <f t="shared" si="2"/>
        <v>2216.0423084524259</v>
      </c>
      <c r="BU39" s="150"/>
      <c r="BV39" s="198">
        <f t="shared" si="3"/>
        <v>-4971.6690106285077</v>
      </c>
      <c r="BW39" s="150"/>
      <c r="BX39" s="198" t="b">
        <f t="shared" si="4"/>
        <v>0</v>
      </c>
      <c r="BY39" s="150"/>
      <c r="BZ39" s="150"/>
      <c r="CA39" s="150"/>
      <c r="CB39" s="150"/>
      <c r="CC39" s="150"/>
      <c r="CD39" s="150"/>
      <c r="CE39" s="150"/>
      <c r="CF39" s="150"/>
      <c r="CG39" s="150"/>
      <c r="CH39" s="150"/>
      <c r="CI39" s="150"/>
      <c r="CJ39" s="150"/>
      <c r="CK39" s="150"/>
      <c r="CL39" s="150"/>
      <c r="CM39" s="150"/>
      <c r="CN39" s="150"/>
      <c r="CO39" s="150"/>
      <c r="CP39" s="150"/>
      <c r="CQ39" s="150"/>
      <c r="CR39" s="150"/>
      <c r="CS39" s="150"/>
      <c r="CT39" s="150"/>
      <c r="CU39" s="150"/>
      <c r="CV39" s="150"/>
      <c r="CW39" s="150"/>
      <c r="CX39" s="150"/>
    </row>
    <row r="40" spans="1:102" x14ac:dyDescent="0.2">
      <c r="A40" s="150"/>
      <c r="B40" s="191">
        <v>60554247</v>
      </c>
      <c r="C40" s="192" t="s">
        <v>145</v>
      </c>
      <c r="D40" s="193">
        <v>2014</v>
      </c>
      <c r="E40" s="191">
        <v>31037408</v>
      </c>
      <c r="F40" s="191">
        <v>31037417</v>
      </c>
      <c r="G40" s="194">
        <v>1062.33</v>
      </c>
      <c r="H40" s="211">
        <v>45198.640474687112</v>
      </c>
      <c r="I40" s="195">
        <f>Assumptions!$G$37*Calcs!$G40</f>
        <v>103184.11289999999</v>
      </c>
      <c r="K40" s="150"/>
      <c r="L40" s="196">
        <v>1.14E-3</v>
      </c>
      <c r="M40" s="196">
        <v>1.14E-3</v>
      </c>
      <c r="N40" s="196">
        <v>1.14E-3</v>
      </c>
      <c r="O40" s="196">
        <v>1.14E-3</v>
      </c>
      <c r="P40" s="196">
        <v>1.14E-3</v>
      </c>
      <c r="Q40" s="196">
        <v>1.14E-3</v>
      </c>
      <c r="R40" s="196">
        <v>1.14E-3</v>
      </c>
      <c r="S40" s="196">
        <v>1.14E-3</v>
      </c>
      <c r="T40" s="196">
        <v>1.14E-3</v>
      </c>
      <c r="U40" s="196">
        <v>1.14E-3</v>
      </c>
      <c r="V40" s="196">
        <v>1.14E-3</v>
      </c>
      <c r="W40" s="196">
        <v>1.14E-3</v>
      </c>
      <c r="X40" s="196">
        <v>1.14E-3</v>
      </c>
      <c r="Y40" s="196">
        <v>1.14E-3</v>
      </c>
      <c r="Z40" s="196">
        <v>1.14E-3</v>
      </c>
      <c r="AA40" s="196">
        <v>1.14E-3</v>
      </c>
      <c r="AB40" s="196">
        <v>1.14E-3</v>
      </c>
      <c r="AC40" s="196">
        <v>1.14E-3</v>
      </c>
      <c r="AD40" s="196">
        <v>1.14E-3</v>
      </c>
      <c r="AE40" s="196">
        <v>1.14E-3</v>
      </c>
      <c r="AF40" s="150"/>
      <c r="AG40" s="197">
        <v>19.532</v>
      </c>
      <c r="AH40" s="197">
        <v>19.558999999999997</v>
      </c>
      <c r="AI40" s="197">
        <v>19.695999999999998</v>
      </c>
      <c r="AJ40" s="197">
        <v>19.782</v>
      </c>
      <c r="AK40" s="197">
        <v>19.675999999999998</v>
      </c>
      <c r="AL40" s="197">
        <v>19.636999999999997</v>
      </c>
      <c r="AM40" s="197">
        <v>19.768999999999998</v>
      </c>
      <c r="AN40" s="197">
        <v>19.945</v>
      </c>
      <c r="AO40" s="197">
        <v>19.835999999999999</v>
      </c>
      <c r="AP40" s="197">
        <v>19.835999999999999</v>
      </c>
      <c r="AQ40" s="197">
        <v>19.835999999999999</v>
      </c>
      <c r="AR40" s="197">
        <v>19.835999999999999</v>
      </c>
      <c r="AS40" s="197">
        <v>19.835999999999999</v>
      </c>
      <c r="AT40" s="197">
        <v>19.835999999999999</v>
      </c>
      <c r="AU40" s="197">
        <v>19.835999999999999</v>
      </c>
      <c r="AV40" s="197">
        <v>19.835999999999999</v>
      </c>
      <c r="AW40" s="197">
        <v>19.835999999999999</v>
      </c>
      <c r="AX40" s="197">
        <v>19.835999999999999</v>
      </c>
      <c r="AY40" s="197">
        <v>19.835999999999999</v>
      </c>
      <c r="AZ40" s="197">
        <v>19.835999999999999</v>
      </c>
      <c r="BA40" s="150"/>
      <c r="BB40" s="198" cm="1">
        <f t="array" ref="BB40">SUMPRODUCT(($AG40:$AZ40)*(Misc_calcs!$G$29:$Z$29)*($L40:$AE40))*$H40</f>
        <v>14726.209027369445</v>
      </c>
      <c r="BC40" s="150"/>
      <c r="BD40" s="198" cm="1">
        <f t="array" ref="BD40">SUMPRODUCT(($L40:$AE40)*(Misc_calcs!$G$29:$Z$29))*$I40*(1+Assumptions!$G$83)</f>
        <v>1870.8892046170461</v>
      </c>
      <c r="BE40" s="150"/>
      <c r="BF40" s="198">
        <f t="shared" si="0"/>
        <v>16597.098231986492</v>
      </c>
      <c r="BG40" s="150"/>
      <c r="BH40" s="199">
        <f>Assumptions!$G$86*$G40</f>
        <v>2.9911494644999998E-4</v>
      </c>
      <c r="BI40" s="150"/>
      <c r="BJ40" s="198">
        <f t="shared" si="5"/>
        <v>103184.11289999999</v>
      </c>
      <c r="BK40" s="150"/>
      <c r="BL40" s="198" cm="1">
        <f t="array" ref="BL40">-SUMPRODUCT((PMT(real_disc,Assumptions!$G$40,BJ40))*(Misc_calcs!$G$29:$Z$29))</f>
        <v>55775.904788891508</v>
      </c>
      <c r="BM40" s="150"/>
      <c r="BN40" s="198" cm="1">
        <f t="array" ref="BN40">SUMPRODUCT(($AG40:$AZ40)*(Misc_calcs!$G$29:$Z$29))*$BH40*$H40</f>
        <v>3863.8852847658936</v>
      </c>
      <c r="BO40" s="150"/>
      <c r="BP40" s="198" cm="1">
        <f t="array" ref="BP40">SUMPRODUCT($BH40*(Misc_calcs!$G$29:$Z$29))*$I40*(1+Assumptions!$G$83)</f>
        <v>490.88677566044811</v>
      </c>
      <c r="BQ40" s="150"/>
      <c r="BR40" s="198">
        <f t="shared" si="1"/>
        <v>4354.7720604263413</v>
      </c>
      <c r="BS40" s="150"/>
      <c r="BT40" s="198">
        <f t="shared" si="2"/>
        <v>12242.326171560151</v>
      </c>
      <c r="BU40" s="150"/>
      <c r="BV40" s="198">
        <f t="shared" si="3"/>
        <v>-43533.578617331354</v>
      </c>
      <c r="BW40" s="150"/>
      <c r="BX40" s="198" t="b">
        <f t="shared" si="4"/>
        <v>0</v>
      </c>
      <c r="BY40" s="150"/>
      <c r="BZ40" s="150"/>
      <c r="CA40" s="150"/>
      <c r="CB40" s="150"/>
      <c r="CC40" s="150"/>
      <c r="CD40" s="150"/>
      <c r="CE40" s="150"/>
      <c r="CF40" s="150"/>
      <c r="CG40" s="150"/>
      <c r="CH40" s="150"/>
      <c r="CI40" s="150"/>
      <c r="CJ40" s="150"/>
      <c r="CK40" s="150"/>
      <c r="CL40" s="150"/>
      <c r="CM40" s="150"/>
      <c r="CN40" s="150"/>
      <c r="CO40" s="150"/>
      <c r="CP40" s="150"/>
      <c r="CQ40" s="150"/>
      <c r="CR40" s="150"/>
      <c r="CS40" s="150"/>
      <c r="CT40" s="150"/>
      <c r="CU40" s="150"/>
      <c r="CV40" s="150"/>
      <c r="CW40" s="150"/>
      <c r="CX40" s="150"/>
    </row>
    <row r="41" spans="1:102" x14ac:dyDescent="0.2">
      <c r="A41" s="150"/>
      <c r="B41" s="191">
        <v>60554256</v>
      </c>
      <c r="C41" s="192" t="s">
        <v>145</v>
      </c>
      <c r="D41" s="193">
        <v>2014</v>
      </c>
      <c r="E41" s="191">
        <v>30347933</v>
      </c>
      <c r="F41" s="191">
        <v>30296910</v>
      </c>
      <c r="G41" s="194">
        <v>910.32</v>
      </c>
      <c r="H41" s="211">
        <v>45198.640474687112</v>
      </c>
      <c r="I41" s="195">
        <f>Assumptions!$G$37*Calcs!$G41</f>
        <v>88419.381600000008</v>
      </c>
      <c r="K41" s="150"/>
      <c r="L41" s="196">
        <v>9.7000000000000005E-4</v>
      </c>
      <c r="M41" s="196">
        <v>9.7000000000000005E-4</v>
      </c>
      <c r="N41" s="196">
        <v>9.7000000000000005E-4</v>
      </c>
      <c r="O41" s="196">
        <v>9.7000000000000005E-4</v>
      </c>
      <c r="P41" s="196">
        <v>9.7000000000000005E-4</v>
      </c>
      <c r="Q41" s="196">
        <v>9.7000000000000005E-4</v>
      </c>
      <c r="R41" s="196">
        <v>9.7000000000000005E-4</v>
      </c>
      <c r="S41" s="196">
        <v>9.7000000000000005E-4</v>
      </c>
      <c r="T41" s="196">
        <v>9.7000000000000005E-4</v>
      </c>
      <c r="U41" s="196">
        <v>9.7000000000000005E-4</v>
      </c>
      <c r="V41" s="196">
        <v>9.7000000000000005E-4</v>
      </c>
      <c r="W41" s="196">
        <v>9.7000000000000005E-4</v>
      </c>
      <c r="X41" s="196">
        <v>9.7000000000000005E-4</v>
      </c>
      <c r="Y41" s="196">
        <v>9.7000000000000005E-4</v>
      </c>
      <c r="Z41" s="196">
        <v>9.7000000000000005E-4</v>
      </c>
      <c r="AA41" s="196">
        <v>9.7000000000000005E-4</v>
      </c>
      <c r="AB41" s="196">
        <v>9.7000000000000005E-4</v>
      </c>
      <c r="AC41" s="196">
        <v>9.7000000000000005E-4</v>
      </c>
      <c r="AD41" s="196">
        <v>9.7000000000000005E-4</v>
      </c>
      <c r="AE41" s="196">
        <v>9.7000000000000005E-4</v>
      </c>
      <c r="AF41" s="150"/>
      <c r="AG41" s="197">
        <v>19.532</v>
      </c>
      <c r="AH41" s="197">
        <v>19.558999999999997</v>
      </c>
      <c r="AI41" s="197">
        <v>19.695999999999998</v>
      </c>
      <c r="AJ41" s="197">
        <v>19.782</v>
      </c>
      <c r="AK41" s="197">
        <v>19.675999999999998</v>
      </c>
      <c r="AL41" s="197">
        <v>19.636999999999997</v>
      </c>
      <c r="AM41" s="197">
        <v>19.768999999999998</v>
      </c>
      <c r="AN41" s="197">
        <v>19.945</v>
      </c>
      <c r="AO41" s="197">
        <v>19.835999999999999</v>
      </c>
      <c r="AP41" s="197">
        <v>19.835999999999999</v>
      </c>
      <c r="AQ41" s="197">
        <v>19.835999999999999</v>
      </c>
      <c r="AR41" s="197">
        <v>19.835999999999999</v>
      </c>
      <c r="AS41" s="197">
        <v>19.835999999999999</v>
      </c>
      <c r="AT41" s="197">
        <v>19.835999999999999</v>
      </c>
      <c r="AU41" s="197">
        <v>19.835999999999999</v>
      </c>
      <c r="AV41" s="197">
        <v>19.835999999999999</v>
      </c>
      <c r="AW41" s="197">
        <v>19.835999999999999</v>
      </c>
      <c r="AX41" s="197">
        <v>19.835999999999999</v>
      </c>
      <c r="AY41" s="197">
        <v>19.835999999999999</v>
      </c>
      <c r="AZ41" s="197">
        <v>19.835999999999999</v>
      </c>
      <c r="BA41" s="150"/>
      <c r="BB41" s="198" cm="1">
        <f t="array" ref="BB41">SUMPRODUCT(($AG41:$AZ41)*(Misc_calcs!$G$29:$Z$29)*($L41:$AE41))*$H41</f>
        <v>12530.195400481023</v>
      </c>
      <c r="BC41" s="150"/>
      <c r="BD41" s="198" cm="1">
        <f t="array" ref="BD41">SUMPRODUCT(($L41:$AE41)*(Misc_calcs!$G$29:$Z$29))*$I41*(1+Assumptions!$G$83)</f>
        <v>1364.1106208981719</v>
      </c>
      <c r="BE41" s="150"/>
      <c r="BF41" s="198">
        <f t="shared" si="0"/>
        <v>13894.306021379194</v>
      </c>
      <c r="BG41" s="150"/>
      <c r="BH41" s="199">
        <f>Assumptions!$G$86*$G41</f>
        <v>2.5631425080000002E-4</v>
      </c>
      <c r="BI41" s="150"/>
      <c r="BJ41" s="198">
        <f t="shared" si="5"/>
        <v>88419.381600000008</v>
      </c>
      <c r="BK41" s="150"/>
      <c r="BL41" s="198" cm="1">
        <f t="array" ref="BL41">-SUMPRODUCT((PMT(real_disc,Assumptions!$G$40,BJ41))*(Misc_calcs!$G$29:$Z$29))</f>
        <v>47794.86755285431</v>
      </c>
      <c r="BM41" s="150"/>
      <c r="BN41" s="198" cm="1">
        <f t="array" ref="BN41">SUMPRODUCT(($AG41:$AZ41)*(Misc_calcs!$G$29:$Z$29))*$BH41*$H41</f>
        <v>3310.9975736617521</v>
      </c>
      <c r="BO41" s="150"/>
      <c r="BP41" s="198" cm="1">
        <f t="array" ref="BP41">SUMPRODUCT($BH41*(Misc_calcs!$G$29:$Z$29))*$I41*(1+Assumptions!$G$83)</f>
        <v>360.45463072560591</v>
      </c>
      <c r="BQ41" s="150"/>
      <c r="BR41" s="198">
        <f t="shared" si="1"/>
        <v>3671.4522043873581</v>
      </c>
      <c r="BS41" s="150"/>
      <c r="BT41" s="198">
        <f t="shared" si="2"/>
        <v>10222.853816991836</v>
      </c>
      <c r="BU41" s="150"/>
      <c r="BV41" s="198">
        <f t="shared" si="3"/>
        <v>-37572.013735862478</v>
      </c>
      <c r="BW41" s="150"/>
      <c r="BX41" s="198" t="b">
        <f t="shared" si="4"/>
        <v>0</v>
      </c>
      <c r="BY41" s="150"/>
      <c r="BZ41" s="150"/>
      <c r="CA41" s="150"/>
      <c r="CB41" s="150"/>
      <c r="CC41" s="150"/>
      <c r="CD41" s="150"/>
      <c r="CE41" s="150"/>
      <c r="CF41" s="150"/>
      <c r="CG41" s="150"/>
      <c r="CH41" s="150"/>
      <c r="CI41" s="150"/>
      <c r="CJ41" s="150"/>
      <c r="CK41" s="150"/>
      <c r="CL41" s="150"/>
      <c r="CM41" s="150"/>
      <c r="CN41" s="150"/>
      <c r="CO41" s="150"/>
      <c r="CP41" s="150"/>
      <c r="CQ41" s="150"/>
      <c r="CR41" s="150"/>
      <c r="CS41" s="150"/>
      <c r="CT41" s="150"/>
      <c r="CU41" s="150"/>
      <c r="CV41" s="150"/>
      <c r="CW41" s="150"/>
      <c r="CX41" s="150"/>
    </row>
    <row r="42" spans="1:102" x14ac:dyDescent="0.2">
      <c r="A42" s="150"/>
      <c r="B42" s="191">
        <v>60554278</v>
      </c>
      <c r="C42" s="192" t="s">
        <v>152</v>
      </c>
      <c r="D42" s="193">
        <v>1998</v>
      </c>
      <c r="E42" s="191">
        <v>33064091</v>
      </c>
      <c r="F42" s="191">
        <v>33064093</v>
      </c>
      <c r="G42" s="194">
        <v>104.01</v>
      </c>
      <c r="H42" s="211">
        <v>49456.666168632706</v>
      </c>
      <c r="I42" s="195">
        <f>Assumptions!$G$37*Calcs!$G42</f>
        <v>10102.4913</v>
      </c>
      <c r="K42" s="150"/>
      <c r="L42" s="196">
        <v>1.1E-4</v>
      </c>
      <c r="M42" s="196">
        <v>1.1E-4</v>
      </c>
      <c r="N42" s="196">
        <v>1.1E-4</v>
      </c>
      <c r="O42" s="196">
        <v>1.1E-4</v>
      </c>
      <c r="P42" s="196">
        <v>1.1E-4</v>
      </c>
      <c r="Q42" s="196">
        <v>1.1E-4</v>
      </c>
      <c r="R42" s="196">
        <v>1.1E-4</v>
      </c>
      <c r="S42" s="196">
        <v>1.1E-4</v>
      </c>
      <c r="T42" s="196">
        <v>1.1E-4</v>
      </c>
      <c r="U42" s="196">
        <v>1.1E-4</v>
      </c>
      <c r="V42" s="196">
        <v>1.1E-4</v>
      </c>
      <c r="W42" s="196">
        <v>1.1E-4</v>
      </c>
      <c r="X42" s="196">
        <v>1.1E-4</v>
      </c>
      <c r="Y42" s="196">
        <v>1.1E-4</v>
      </c>
      <c r="Z42" s="196">
        <v>1.1E-4</v>
      </c>
      <c r="AA42" s="196">
        <v>1.1E-4</v>
      </c>
      <c r="AB42" s="196">
        <v>1.1E-4</v>
      </c>
      <c r="AC42" s="196">
        <v>1.1E-4</v>
      </c>
      <c r="AD42" s="196">
        <v>1.1E-4</v>
      </c>
      <c r="AE42" s="196">
        <v>1.1E-4</v>
      </c>
      <c r="AF42" s="150"/>
      <c r="AG42" s="197">
        <v>23.689999999999998</v>
      </c>
      <c r="AH42" s="197">
        <v>25.856999999999999</v>
      </c>
      <c r="AI42" s="197">
        <v>26.398</v>
      </c>
      <c r="AJ42" s="197">
        <v>26.811</v>
      </c>
      <c r="AK42" s="197">
        <v>26.966000000000001</v>
      </c>
      <c r="AL42" s="197">
        <v>27.194999999999997</v>
      </c>
      <c r="AM42" s="197">
        <v>27.72</v>
      </c>
      <c r="AN42" s="197">
        <v>28.321999999999999</v>
      </c>
      <c r="AO42" s="197">
        <v>28.431999999999999</v>
      </c>
      <c r="AP42" s="197">
        <v>28.431999999999999</v>
      </c>
      <c r="AQ42" s="197">
        <v>28.431999999999999</v>
      </c>
      <c r="AR42" s="197">
        <v>28.431999999999999</v>
      </c>
      <c r="AS42" s="197">
        <v>28.431999999999999</v>
      </c>
      <c r="AT42" s="197">
        <v>28.431999999999999</v>
      </c>
      <c r="AU42" s="197">
        <v>28.431999999999999</v>
      </c>
      <c r="AV42" s="197">
        <v>28.431999999999999</v>
      </c>
      <c r="AW42" s="197">
        <v>28.431999999999999</v>
      </c>
      <c r="AX42" s="197">
        <v>28.431999999999999</v>
      </c>
      <c r="AY42" s="197">
        <v>28.431999999999999</v>
      </c>
      <c r="AZ42" s="197">
        <v>28.431999999999999</v>
      </c>
      <c r="BA42" s="150"/>
      <c r="BB42" s="198" cm="1">
        <f t="array" ref="BB42">SUMPRODUCT(($AG42:$AZ42)*(Misc_calcs!$G$29:$Z$29)*($L42:$AE42))*$H42</f>
        <v>2163.8735114884789</v>
      </c>
      <c r="BC42" s="150"/>
      <c r="BD42" s="198" cm="1">
        <f t="array" ref="BD42">SUMPRODUCT(($L42:$AE42)*(Misc_calcs!$G$29:$Z$29))*$I42*(1+Assumptions!$G$83)</f>
        <v>17.674679737359913</v>
      </c>
      <c r="BE42" s="150"/>
      <c r="BF42" s="198">
        <f t="shared" si="0"/>
        <v>2181.5481912258388</v>
      </c>
      <c r="BG42" s="150"/>
      <c r="BH42" s="199">
        <f>Assumptions!$G$86*$G42</f>
        <v>2.9285575650000003E-5</v>
      </c>
      <c r="BI42" s="150"/>
      <c r="BJ42" s="198">
        <f t="shared" si="5"/>
        <v>10102.4913</v>
      </c>
      <c r="BK42" s="150"/>
      <c r="BL42" s="198" cm="1">
        <f t="array" ref="BL42">-SUMPRODUCT((PMT(real_disc,Assumptions!$G$40,BJ42))*(Misc_calcs!$G$29:$Z$29))</f>
        <v>5460.8754879299349</v>
      </c>
      <c r="BM42" s="150"/>
      <c r="BN42" s="198" cm="1">
        <f t="array" ref="BN42">SUMPRODUCT(($AG42:$AZ42)*(Misc_calcs!$G$29:$Z$29))*$BH42*$H42</f>
        <v>576.09346743388187</v>
      </c>
      <c r="BO42" s="150"/>
      <c r="BP42" s="198" cm="1">
        <f t="array" ref="BP42">SUMPRODUCT($BH42*(Misc_calcs!$G$29:$Z$29))*$I42*(1+Assumptions!$G$83)</f>
        <v>4.7055742776179619</v>
      </c>
      <c r="BQ42" s="150"/>
      <c r="BR42" s="198">
        <f t="shared" si="1"/>
        <v>580.79904171149985</v>
      </c>
      <c r="BS42" s="150"/>
      <c r="BT42" s="198">
        <f t="shared" si="2"/>
        <v>1600.749149514339</v>
      </c>
      <c r="BU42" s="150"/>
      <c r="BV42" s="198">
        <f t="shared" si="3"/>
        <v>-3860.1263384155959</v>
      </c>
      <c r="BW42" s="150"/>
      <c r="BX42" s="198" t="b">
        <f t="shared" si="4"/>
        <v>0</v>
      </c>
      <c r="BY42" s="150"/>
      <c r="BZ42" s="150"/>
      <c r="CA42" s="150"/>
      <c r="CB42" s="150"/>
      <c r="CC42" s="150"/>
      <c r="CD42" s="150"/>
      <c r="CE42" s="150"/>
      <c r="CF42" s="150"/>
      <c r="CG42" s="150"/>
      <c r="CH42" s="150"/>
      <c r="CI42" s="150"/>
      <c r="CJ42" s="150"/>
      <c r="CK42" s="150"/>
      <c r="CL42" s="150"/>
      <c r="CM42" s="150"/>
      <c r="CN42" s="150"/>
      <c r="CO42" s="150"/>
      <c r="CP42" s="150"/>
      <c r="CQ42" s="150"/>
      <c r="CR42" s="150"/>
      <c r="CS42" s="150"/>
      <c r="CT42" s="150"/>
      <c r="CU42" s="150"/>
      <c r="CV42" s="150"/>
      <c r="CW42" s="150"/>
      <c r="CX42" s="150"/>
    </row>
    <row r="43" spans="1:102" x14ac:dyDescent="0.2">
      <c r="A43" s="150"/>
      <c r="B43" s="191">
        <v>60554279</v>
      </c>
      <c r="C43" s="192" t="s">
        <v>145</v>
      </c>
      <c r="D43" s="193">
        <v>1955</v>
      </c>
      <c r="E43" s="191">
        <v>30020713</v>
      </c>
      <c r="F43" s="191">
        <v>30334479</v>
      </c>
      <c r="G43" s="194">
        <v>2315.34</v>
      </c>
      <c r="H43" s="211">
        <v>45198.640474687112</v>
      </c>
      <c r="I43" s="195">
        <f>Assumptions!$G$37*Calcs!$G43</f>
        <v>224888.9742</v>
      </c>
      <c r="K43" s="150"/>
      <c r="L43" s="196">
        <v>2.1669999999999998E-2</v>
      </c>
      <c r="M43" s="196">
        <v>2.3359999999999999E-2</v>
      </c>
      <c r="N43" s="196">
        <v>2.5190000000000001E-2</v>
      </c>
      <c r="O43" s="196">
        <v>2.717E-2</v>
      </c>
      <c r="P43" s="196">
        <v>2.9319999999999999E-2</v>
      </c>
      <c r="Q43" s="196">
        <v>3.1640000000000001E-2</v>
      </c>
      <c r="R43" s="196">
        <v>3.415E-2</v>
      </c>
      <c r="S43" s="196">
        <v>3.687E-2</v>
      </c>
      <c r="T43" s="196">
        <v>3.9809999999999998E-2</v>
      </c>
      <c r="U43" s="196">
        <v>4.2999999999999997E-2</v>
      </c>
      <c r="V43" s="196">
        <v>4.6449999999999998E-2</v>
      </c>
      <c r="W43" s="196">
        <v>5.0189999999999999E-2</v>
      </c>
      <c r="X43" s="196">
        <v>5.4239999999999997E-2</v>
      </c>
      <c r="Y43" s="196">
        <v>5.8630000000000002E-2</v>
      </c>
      <c r="Z43" s="196">
        <v>6.3380000000000006E-2</v>
      </c>
      <c r="AA43" s="196">
        <v>6.8519999999999998E-2</v>
      </c>
      <c r="AB43" s="196">
        <v>7.4099999999999999E-2</v>
      </c>
      <c r="AC43" s="196">
        <v>7.5880000000000003E-2</v>
      </c>
      <c r="AD43" s="196">
        <v>7.5880000000000003E-2</v>
      </c>
      <c r="AE43" s="196">
        <v>7.5880000000000003E-2</v>
      </c>
      <c r="AF43" s="150"/>
      <c r="AG43" s="197">
        <v>19.532</v>
      </c>
      <c r="AH43" s="197">
        <v>19.558999999999997</v>
      </c>
      <c r="AI43" s="197">
        <v>19.695999999999998</v>
      </c>
      <c r="AJ43" s="197">
        <v>19.782</v>
      </c>
      <c r="AK43" s="197">
        <v>19.675999999999998</v>
      </c>
      <c r="AL43" s="197">
        <v>19.636999999999997</v>
      </c>
      <c r="AM43" s="197">
        <v>19.768999999999998</v>
      </c>
      <c r="AN43" s="197">
        <v>19.945</v>
      </c>
      <c r="AO43" s="197">
        <v>19.835999999999999</v>
      </c>
      <c r="AP43" s="197">
        <v>19.835999999999999</v>
      </c>
      <c r="AQ43" s="197">
        <v>19.835999999999999</v>
      </c>
      <c r="AR43" s="197">
        <v>19.835999999999999</v>
      </c>
      <c r="AS43" s="197">
        <v>19.835999999999999</v>
      </c>
      <c r="AT43" s="197">
        <v>19.835999999999999</v>
      </c>
      <c r="AU43" s="197">
        <v>19.835999999999999</v>
      </c>
      <c r="AV43" s="197">
        <v>19.835999999999999</v>
      </c>
      <c r="AW43" s="197">
        <v>19.835999999999999</v>
      </c>
      <c r="AX43" s="197">
        <v>19.835999999999999</v>
      </c>
      <c r="AY43" s="197">
        <v>19.835999999999999</v>
      </c>
      <c r="AZ43" s="197">
        <v>19.835999999999999</v>
      </c>
      <c r="BA43" s="150"/>
      <c r="BB43" s="198" cm="1">
        <f t="array" ref="BB43">SUMPRODUCT(($AG43:$AZ43)*(Misc_calcs!$G$29:$Z$29)*($L43:$AE43))*$H43</f>
        <v>570874.55412989866</v>
      </c>
      <c r="BC43" s="150"/>
      <c r="BD43" s="198" cm="1">
        <f t="array" ref="BD43">SUMPRODUCT(($L43:$AE43)*(Misc_calcs!$G$29:$Z$29))*$I43*(1+Assumptions!$G$83)</f>
        <v>157828.22063374615</v>
      </c>
      <c r="BE43" s="150"/>
      <c r="BF43" s="198">
        <f t="shared" si="0"/>
        <v>728702.77476364479</v>
      </c>
      <c r="BG43" s="150"/>
      <c r="BH43" s="199">
        <f>Assumptions!$G$86*$G43</f>
        <v>6.5191870710000011E-4</v>
      </c>
      <c r="BI43" s="150"/>
      <c r="BJ43" s="198">
        <f t="shared" si="5"/>
        <v>224888.9742</v>
      </c>
      <c r="BK43" s="150"/>
      <c r="BL43" s="198" cm="1">
        <f t="array" ref="BL43">-SUMPRODUCT((PMT(real_disc,Assumptions!$G$40,BJ43))*(Misc_calcs!$G$29:$Z$29))</f>
        <v>121563.15212213916</v>
      </c>
      <c r="BM43" s="150"/>
      <c r="BN43" s="198" cm="1">
        <f t="array" ref="BN43">SUMPRODUCT(($AG43:$AZ43)*(Misc_calcs!$G$29:$Z$29))*$BH43*$H43</f>
        <v>8421.3080259710878</v>
      </c>
      <c r="BO43" s="150"/>
      <c r="BP43" s="198" cm="1">
        <f t="array" ref="BP43">SUMPRODUCT($BH43*(Misc_calcs!$G$29:$Z$29))*$I43*(1+Assumptions!$G$83)</f>
        <v>2331.8037150565506</v>
      </c>
      <c r="BQ43" s="150"/>
      <c r="BR43" s="198">
        <f t="shared" si="1"/>
        <v>10753.111741027638</v>
      </c>
      <c r="BS43" s="150"/>
      <c r="BT43" s="198">
        <f t="shared" si="2"/>
        <v>717949.66302261711</v>
      </c>
      <c r="BU43" s="150"/>
      <c r="BV43" s="198">
        <f t="shared" si="3"/>
        <v>596386.510900478</v>
      </c>
      <c r="BW43" s="150"/>
      <c r="BX43" s="198" t="b">
        <f t="shared" si="4"/>
        <v>1</v>
      </c>
      <c r="BY43" s="150"/>
      <c r="BZ43" s="150"/>
      <c r="CA43" s="150"/>
      <c r="CB43" s="150"/>
      <c r="CC43" s="150"/>
      <c r="CD43" s="150"/>
      <c r="CE43" s="150"/>
      <c r="CF43" s="150"/>
      <c r="CG43" s="150"/>
      <c r="CH43" s="150"/>
      <c r="CI43" s="150"/>
      <c r="CJ43" s="150"/>
      <c r="CK43" s="150"/>
      <c r="CL43" s="150"/>
      <c r="CM43" s="150"/>
      <c r="CN43" s="150"/>
      <c r="CO43" s="150"/>
      <c r="CP43" s="150"/>
      <c r="CQ43" s="150"/>
      <c r="CR43" s="150"/>
      <c r="CS43" s="150"/>
      <c r="CT43" s="150"/>
      <c r="CU43" s="150"/>
      <c r="CV43" s="150"/>
      <c r="CW43" s="150"/>
      <c r="CX43" s="150"/>
    </row>
    <row r="44" spans="1:102" x14ac:dyDescent="0.2">
      <c r="A44" s="150"/>
      <c r="B44" s="191">
        <v>60554285</v>
      </c>
      <c r="C44" s="192" t="s">
        <v>145</v>
      </c>
      <c r="D44" s="193">
        <v>2011</v>
      </c>
      <c r="E44" s="191">
        <v>31037381</v>
      </c>
      <c r="F44" s="191">
        <v>30296926</v>
      </c>
      <c r="G44" s="194">
        <v>52.98</v>
      </c>
      <c r="H44" s="211">
        <v>45198.640474687112</v>
      </c>
      <c r="I44" s="195">
        <f>Assumptions!$G$37*Calcs!$G44</f>
        <v>5145.9473999999991</v>
      </c>
      <c r="K44" s="150"/>
      <c r="L44" s="196">
        <v>6.0000000000000002E-5</v>
      </c>
      <c r="M44" s="196">
        <v>6.0000000000000002E-5</v>
      </c>
      <c r="N44" s="196">
        <v>6.0000000000000002E-5</v>
      </c>
      <c r="O44" s="196">
        <v>6.0000000000000002E-5</v>
      </c>
      <c r="P44" s="196">
        <v>6.0000000000000002E-5</v>
      </c>
      <c r="Q44" s="196">
        <v>6.0000000000000002E-5</v>
      </c>
      <c r="R44" s="196">
        <v>6.0000000000000002E-5</v>
      </c>
      <c r="S44" s="196">
        <v>6.0000000000000002E-5</v>
      </c>
      <c r="T44" s="196">
        <v>6.0000000000000002E-5</v>
      </c>
      <c r="U44" s="196">
        <v>6.0000000000000002E-5</v>
      </c>
      <c r="V44" s="196">
        <v>6.0000000000000002E-5</v>
      </c>
      <c r="W44" s="196">
        <v>6.0000000000000002E-5</v>
      </c>
      <c r="X44" s="196">
        <v>6.0000000000000002E-5</v>
      </c>
      <c r="Y44" s="196">
        <v>6.0000000000000002E-5</v>
      </c>
      <c r="Z44" s="196">
        <v>6.0000000000000002E-5</v>
      </c>
      <c r="AA44" s="196">
        <v>6.0000000000000002E-5</v>
      </c>
      <c r="AB44" s="196">
        <v>6.0000000000000002E-5</v>
      </c>
      <c r="AC44" s="196">
        <v>6.0000000000000002E-5</v>
      </c>
      <c r="AD44" s="196">
        <v>6.0000000000000002E-5</v>
      </c>
      <c r="AE44" s="196">
        <v>6.0000000000000002E-5</v>
      </c>
      <c r="AF44" s="150"/>
      <c r="AG44" s="197">
        <v>19.532</v>
      </c>
      <c r="AH44" s="197">
        <v>19.558999999999997</v>
      </c>
      <c r="AI44" s="197">
        <v>19.695999999999998</v>
      </c>
      <c r="AJ44" s="197">
        <v>19.782</v>
      </c>
      <c r="AK44" s="197">
        <v>19.675999999999998</v>
      </c>
      <c r="AL44" s="197">
        <v>19.636999999999997</v>
      </c>
      <c r="AM44" s="197">
        <v>19.768999999999998</v>
      </c>
      <c r="AN44" s="197">
        <v>19.945</v>
      </c>
      <c r="AO44" s="197">
        <v>19.835999999999999</v>
      </c>
      <c r="AP44" s="197">
        <v>19.835999999999999</v>
      </c>
      <c r="AQ44" s="197">
        <v>19.835999999999999</v>
      </c>
      <c r="AR44" s="197">
        <v>19.835999999999999</v>
      </c>
      <c r="AS44" s="197">
        <v>19.835999999999999</v>
      </c>
      <c r="AT44" s="197">
        <v>19.835999999999999</v>
      </c>
      <c r="AU44" s="197">
        <v>19.835999999999999</v>
      </c>
      <c r="AV44" s="197">
        <v>19.835999999999999</v>
      </c>
      <c r="AW44" s="197">
        <v>19.835999999999999</v>
      </c>
      <c r="AX44" s="197">
        <v>19.835999999999999</v>
      </c>
      <c r="AY44" s="197">
        <v>19.835999999999999</v>
      </c>
      <c r="AZ44" s="197">
        <v>19.835999999999999</v>
      </c>
      <c r="BA44" s="150"/>
      <c r="BB44" s="198" cm="1">
        <f t="array" ref="BB44">SUMPRODUCT(($AG44:$AZ44)*(Misc_calcs!$G$29:$Z$29)*($L44:$AE44))*$H44</f>
        <v>775.06363301944464</v>
      </c>
      <c r="BC44" s="150"/>
      <c r="BD44" s="198" cm="1">
        <f t="array" ref="BD44">SUMPRODUCT(($L44:$AE44)*(Misc_calcs!$G$29:$Z$29))*$I44*(1+Assumptions!$G$83)</f>
        <v>4.9107403963884311</v>
      </c>
      <c r="BE44" s="150"/>
      <c r="BF44" s="198">
        <f t="shared" si="0"/>
        <v>779.97437341583304</v>
      </c>
      <c r="BG44" s="150"/>
      <c r="BH44" s="199">
        <f>Assumptions!$G$86*$G44</f>
        <v>1.49173137E-5</v>
      </c>
      <c r="BI44" s="150"/>
      <c r="BJ44" s="198">
        <f t="shared" si="5"/>
        <v>5145.9473999999991</v>
      </c>
      <c r="BK44" s="150"/>
      <c r="BL44" s="198" cm="1">
        <f t="array" ref="BL44">-SUMPRODUCT((PMT(real_disc,Assumptions!$G$40,BJ44))*(Misc_calcs!$G$29:$Z$29))</f>
        <v>2781.6285294733952</v>
      </c>
      <c r="BM44" s="150"/>
      <c r="BN44" s="198" cm="1">
        <f t="array" ref="BN44">SUMPRODUCT(($AG44:$AZ44)*(Misc_calcs!$G$29:$Z$29))*$BH44*$H44</f>
        <v>192.69778918687891</v>
      </c>
      <c r="BO44" s="150"/>
      <c r="BP44" s="198" cm="1">
        <f t="array" ref="BP44">SUMPRODUCT($BH44*(Misc_calcs!$G$29:$Z$29))*$I44*(1+Assumptions!$G$83)</f>
        <v>1.2209175832031429</v>
      </c>
      <c r="BQ44" s="150"/>
      <c r="BR44" s="198">
        <f t="shared" si="1"/>
        <v>193.91870677008205</v>
      </c>
      <c r="BS44" s="150"/>
      <c r="BT44" s="198">
        <f t="shared" si="2"/>
        <v>586.05566664575099</v>
      </c>
      <c r="BU44" s="150"/>
      <c r="BV44" s="198">
        <f t="shared" si="3"/>
        <v>-2195.5728628276443</v>
      </c>
      <c r="BW44" s="150"/>
      <c r="BX44" s="198" t="b">
        <f t="shared" si="4"/>
        <v>0</v>
      </c>
      <c r="BY44" s="150"/>
      <c r="BZ44" s="150"/>
      <c r="CA44" s="150"/>
      <c r="CB44" s="150"/>
      <c r="CC44" s="150"/>
      <c r="CD44" s="150"/>
      <c r="CE44" s="150"/>
      <c r="CF44" s="150"/>
      <c r="CG44" s="150"/>
      <c r="CH44" s="150"/>
      <c r="CI44" s="150"/>
      <c r="CJ44" s="150"/>
      <c r="CK44" s="150"/>
      <c r="CL44" s="150"/>
      <c r="CM44" s="150"/>
      <c r="CN44" s="150"/>
      <c r="CO44" s="150"/>
      <c r="CP44" s="150"/>
      <c r="CQ44" s="150"/>
      <c r="CR44" s="150"/>
      <c r="CS44" s="150"/>
      <c r="CT44" s="150"/>
      <c r="CU44" s="150"/>
      <c r="CV44" s="150"/>
      <c r="CW44" s="150"/>
      <c r="CX44" s="150"/>
    </row>
    <row r="45" spans="1:102" x14ac:dyDescent="0.2">
      <c r="A45" s="150"/>
      <c r="B45" s="191">
        <v>60554344</v>
      </c>
      <c r="C45" s="192" t="s">
        <v>152</v>
      </c>
      <c r="D45" s="193">
        <v>2017</v>
      </c>
      <c r="E45" s="191">
        <v>30352466</v>
      </c>
      <c r="F45" s="191">
        <v>30352465</v>
      </c>
      <c r="G45" s="194">
        <v>52.59</v>
      </c>
      <c r="H45" s="211">
        <v>49456.666168632706</v>
      </c>
      <c r="I45" s="195">
        <f>Assumptions!$G$37*Calcs!$G45</f>
        <v>5108.0667000000003</v>
      </c>
      <c r="K45" s="150"/>
      <c r="L45" s="196">
        <v>6.0000000000000002E-5</v>
      </c>
      <c r="M45" s="196">
        <v>6.0000000000000002E-5</v>
      </c>
      <c r="N45" s="196">
        <v>6.0000000000000002E-5</v>
      </c>
      <c r="O45" s="196">
        <v>6.0000000000000002E-5</v>
      </c>
      <c r="P45" s="196">
        <v>6.0000000000000002E-5</v>
      </c>
      <c r="Q45" s="196">
        <v>6.0000000000000002E-5</v>
      </c>
      <c r="R45" s="196">
        <v>6.0000000000000002E-5</v>
      </c>
      <c r="S45" s="196">
        <v>6.0000000000000002E-5</v>
      </c>
      <c r="T45" s="196">
        <v>6.0000000000000002E-5</v>
      </c>
      <c r="U45" s="196">
        <v>6.0000000000000002E-5</v>
      </c>
      <c r="V45" s="196">
        <v>6.0000000000000002E-5</v>
      </c>
      <c r="W45" s="196">
        <v>6.0000000000000002E-5</v>
      </c>
      <c r="X45" s="196">
        <v>6.0000000000000002E-5</v>
      </c>
      <c r="Y45" s="196">
        <v>6.0000000000000002E-5</v>
      </c>
      <c r="Z45" s="196">
        <v>6.0000000000000002E-5</v>
      </c>
      <c r="AA45" s="196">
        <v>6.0000000000000002E-5</v>
      </c>
      <c r="AB45" s="196">
        <v>6.0000000000000002E-5</v>
      </c>
      <c r="AC45" s="196">
        <v>6.0000000000000002E-5</v>
      </c>
      <c r="AD45" s="196">
        <v>6.0000000000000002E-5</v>
      </c>
      <c r="AE45" s="196">
        <v>6.0000000000000002E-5</v>
      </c>
      <c r="AF45" s="150"/>
      <c r="AG45" s="197">
        <v>23.689999999999998</v>
      </c>
      <c r="AH45" s="197">
        <v>25.856999999999999</v>
      </c>
      <c r="AI45" s="197">
        <v>26.398</v>
      </c>
      <c r="AJ45" s="197">
        <v>26.811</v>
      </c>
      <c r="AK45" s="197">
        <v>26.966000000000001</v>
      </c>
      <c r="AL45" s="197">
        <v>27.194999999999997</v>
      </c>
      <c r="AM45" s="197">
        <v>27.72</v>
      </c>
      <c r="AN45" s="197">
        <v>28.321999999999999</v>
      </c>
      <c r="AO45" s="197">
        <v>28.431999999999999</v>
      </c>
      <c r="AP45" s="197">
        <v>28.431999999999999</v>
      </c>
      <c r="AQ45" s="197">
        <v>28.431999999999999</v>
      </c>
      <c r="AR45" s="197">
        <v>28.431999999999999</v>
      </c>
      <c r="AS45" s="197">
        <v>28.431999999999999</v>
      </c>
      <c r="AT45" s="197">
        <v>28.431999999999999</v>
      </c>
      <c r="AU45" s="197">
        <v>28.431999999999999</v>
      </c>
      <c r="AV45" s="197">
        <v>28.431999999999999</v>
      </c>
      <c r="AW45" s="197">
        <v>28.431999999999999</v>
      </c>
      <c r="AX45" s="197">
        <v>28.431999999999999</v>
      </c>
      <c r="AY45" s="197">
        <v>28.431999999999999</v>
      </c>
      <c r="AZ45" s="197">
        <v>28.431999999999999</v>
      </c>
      <c r="BA45" s="150"/>
      <c r="BB45" s="198" cm="1">
        <f t="array" ref="BB45">SUMPRODUCT(($AG45:$AZ45)*(Misc_calcs!$G$29:$Z$29)*($L45:$AE45))*$H45</f>
        <v>1180.2946426300794</v>
      </c>
      <c r="BC45" s="150"/>
      <c r="BD45" s="198" cm="1">
        <f t="array" ref="BD45">SUMPRODUCT(($L45:$AE45)*(Misc_calcs!$G$29:$Z$29))*$I45*(1+Assumptions!$G$83)</f>
        <v>4.8745911182723232</v>
      </c>
      <c r="BE45" s="150"/>
      <c r="BF45" s="198">
        <f t="shared" si="0"/>
        <v>1185.1692337483516</v>
      </c>
      <c r="BG45" s="150"/>
      <c r="BH45" s="199">
        <f>Assumptions!$G$86*$G45</f>
        <v>1.4807503350000002E-5</v>
      </c>
      <c r="BI45" s="150"/>
      <c r="BJ45" s="198">
        <f t="shared" si="5"/>
        <v>5108.0667000000003</v>
      </c>
      <c r="BK45" s="150"/>
      <c r="BL45" s="198" cm="1">
        <f t="array" ref="BL45">-SUMPRODUCT((PMT(real_disc,Assumptions!$G$40,BJ45))*(Misc_calcs!$G$29:$Z$29))</f>
        <v>2761.152215270024</v>
      </c>
      <c r="BM45" s="150"/>
      <c r="BN45" s="198" cm="1">
        <f t="array" ref="BN45">SUMPRODUCT(($AG45:$AZ45)*(Misc_calcs!$G$29:$Z$29))*$BH45*$H45</f>
        <v>291.28694791219925</v>
      </c>
      <c r="BO45" s="150"/>
      <c r="BP45" s="198" cm="1">
        <f t="array" ref="BP45">SUMPRODUCT($BH45*(Misc_calcs!$G$29:$Z$29))*$I45*(1+Assumptions!$G$83)</f>
        <v>1.2030087385616277</v>
      </c>
      <c r="BQ45" s="150"/>
      <c r="BR45" s="198">
        <f t="shared" si="1"/>
        <v>292.48995665076086</v>
      </c>
      <c r="BS45" s="150"/>
      <c r="BT45" s="198">
        <f t="shared" si="2"/>
        <v>892.67927709759078</v>
      </c>
      <c r="BU45" s="150"/>
      <c r="BV45" s="198">
        <f t="shared" si="3"/>
        <v>-1868.4729381724333</v>
      </c>
      <c r="BW45" s="150"/>
      <c r="BX45" s="198" t="b">
        <f t="shared" si="4"/>
        <v>0</v>
      </c>
      <c r="BY45" s="150"/>
      <c r="BZ45" s="150"/>
      <c r="CA45" s="150"/>
      <c r="CB45" s="150"/>
      <c r="CC45" s="150"/>
      <c r="CD45" s="150"/>
      <c r="CE45" s="150"/>
      <c r="CF45" s="150"/>
      <c r="CG45" s="150"/>
      <c r="CH45" s="150"/>
      <c r="CI45" s="150"/>
      <c r="CJ45" s="150"/>
      <c r="CK45" s="150"/>
      <c r="CL45" s="150"/>
      <c r="CM45" s="150"/>
      <c r="CN45" s="150"/>
      <c r="CO45" s="150"/>
      <c r="CP45" s="150"/>
      <c r="CQ45" s="150"/>
      <c r="CR45" s="150"/>
      <c r="CS45" s="150"/>
      <c r="CT45" s="150"/>
      <c r="CU45" s="150"/>
      <c r="CV45" s="150"/>
      <c r="CW45" s="150"/>
      <c r="CX45" s="150"/>
    </row>
    <row r="46" spans="1:102" x14ac:dyDescent="0.2">
      <c r="A46" s="150"/>
      <c r="B46" s="191">
        <v>60554356</v>
      </c>
      <c r="C46" s="192" t="s">
        <v>150</v>
      </c>
      <c r="D46" s="193">
        <v>1999</v>
      </c>
      <c r="E46" s="191">
        <v>33086444</v>
      </c>
      <c r="F46" s="191">
        <v>33086441</v>
      </c>
      <c r="G46" s="194">
        <v>35.29</v>
      </c>
      <c r="H46" s="211">
        <v>46875.287879570307</v>
      </c>
      <c r="I46" s="195">
        <f>Assumptions!$G$37*Calcs!$G46</f>
        <v>3427.7176999999997</v>
      </c>
      <c r="K46" s="150"/>
      <c r="L46" s="196">
        <v>4.0000000000000003E-5</v>
      </c>
      <c r="M46" s="196">
        <v>4.0000000000000003E-5</v>
      </c>
      <c r="N46" s="196">
        <v>4.0000000000000003E-5</v>
      </c>
      <c r="O46" s="196">
        <v>4.0000000000000003E-5</v>
      </c>
      <c r="P46" s="196">
        <v>4.0000000000000003E-5</v>
      </c>
      <c r="Q46" s="196">
        <v>4.0000000000000003E-5</v>
      </c>
      <c r="R46" s="196">
        <v>4.0000000000000003E-5</v>
      </c>
      <c r="S46" s="196">
        <v>4.0000000000000003E-5</v>
      </c>
      <c r="T46" s="196">
        <v>4.0000000000000003E-5</v>
      </c>
      <c r="U46" s="196">
        <v>4.0000000000000003E-5</v>
      </c>
      <c r="V46" s="196">
        <v>4.0000000000000003E-5</v>
      </c>
      <c r="W46" s="196">
        <v>4.0000000000000003E-5</v>
      </c>
      <c r="X46" s="196">
        <v>4.0000000000000003E-5</v>
      </c>
      <c r="Y46" s="196">
        <v>4.0000000000000003E-5</v>
      </c>
      <c r="Z46" s="196">
        <v>4.0000000000000003E-5</v>
      </c>
      <c r="AA46" s="196">
        <v>4.0000000000000003E-5</v>
      </c>
      <c r="AB46" s="196">
        <v>4.0000000000000003E-5</v>
      </c>
      <c r="AC46" s="196">
        <v>4.0000000000000003E-5</v>
      </c>
      <c r="AD46" s="196">
        <v>4.0000000000000003E-5</v>
      </c>
      <c r="AE46" s="196">
        <v>4.0000000000000003E-5</v>
      </c>
      <c r="AF46" s="150"/>
      <c r="AG46" s="197">
        <v>38.435000000000002</v>
      </c>
      <c r="AH46" s="197">
        <v>38.636999999999993</v>
      </c>
      <c r="AI46" s="197">
        <v>39.003</v>
      </c>
      <c r="AJ46" s="197">
        <v>39.297999999999995</v>
      </c>
      <c r="AK46" s="197">
        <v>39.32</v>
      </c>
      <c r="AL46" s="197">
        <v>39.351999999999997</v>
      </c>
      <c r="AM46" s="197">
        <v>39.701999999999998</v>
      </c>
      <c r="AN46" s="197">
        <v>40.077999999999996</v>
      </c>
      <c r="AO46" s="197">
        <v>40.242999999999995</v>
      </c>
      <c r="AP46" s="197">
        <v>40.242999999999995</v>
      </c>
      <c r="AQ46" s="197">
        <v>40.242999999999995</v>
      </c>
      <c r="AR46" s="197">
        <v>40.242999999999995</v>
      </c>
      <c r="AS46" s="197">
        <v>40.242999999999995</v>
      </c>
      <c r="AT46" s="197">
        <v>40.242999999999995</v>
      </c>
      <c r="AU46" s="197">
        <v>40.242999999999995</v>
      </c>
      <c r="AV46" s="197">
        <v>40.242999999999995</v>
      </c>
      <c r="AW46" s="197">
        <v>40.242999999999995</v>
      </c>
      <c r="AX46" s="197">
        <v>40.242999999999995</v>
      </c>
      <c r="AY46" s="197">
        <v>40.242999999999995</v>
      </c>
      <c r="AZ46" s="197">
        <v>40.242999999999995</v>
      </c>
      <c r="BA46" s="150"/>
      <c r="BB46" s="198" cm="1">
        <f t="array" ref="BB46">SUMPRODUCT(($AG46:$AZ46)*(Misc_calcs!$G$29:$Z$29)*($L46:$AE46))*$H46</f>
        <v>1077.2066284431587</v>
      </c>
      <c r="BC46" s="150"/>
      <c r="BD46" s="198" cm="1">
        <f t="array" ref="BD46">SUMPRODUCT(($L46:$AE46)*(Misc_calcs!$G$29:$Z$29))*$I46*(1+Assumptions!$G$83)</f>
        <v>2.1806974781495878</v>
      </c>
      <c r="BE46" s="150"/>
      <c r="BF46" s="198">
        <f t="shared" si="0"/>
        <v>1079.3873259213083</v>
      </c>
      <c r="BG46" s="150"/>
      <c r="BH46" s="199">
        <f>Assumptions!$G$86*$G46</f>
        <v>9.9364288500000005E-6</v>
      </c>
      <c r="BI46" s="150"/>
      <c r="BJ46" s="198">
        <f t="shared" si="5"/>
        <v>3427.7176999999997</v>
      </c>
      <c r="BK46" s="150"/>
      <c r="BL46" s="198" cm="1">
        <f t="array" ref="BL46">-SUMPRODUCT((PMT(real_disc,Assumptions!$G$40,BJ46))*(Misc_calcs!$G$29:$Z$29))</f>
        <v>1852.8439185563632</v>
      </c>
      <c r="BM46" s="150"/>
      <c r="BN46" s="198" cm="1">
        <f t="array" ref="BN46">SUMPRODUCT(($AG46:$AZ46)*(Misc_calcs!$G$29:$Z$29))*$BH46*$H46</f>
        <v>267.58967550684577</v>
      </c>
      <c r="BO46" s="150"/>
      <c r="BP46" s="198" cm="1">
        <f t="array" ref="BP46">SUMPRODUCT($BH46*(Misc_calcs!$G$29:$Z$29))*$I46*(1+Assumptions!$G$83)</f>
        <v>0.54170863337519526</v>
      </c>
      <c r="BQ46" s="150"/>
      <c r="BR46" s="198">
        <f t="shared" si="1"/>
        <v>268.13138414022097</v>
      </c>
      <c r="BS46" s="150"/>
      <c r="BT46" s="198">
        <f t="shared" si="2"/>
        <v>811.25594178108736</v>
      </c>
      <c r="BU46" s="150"/>
      <c r="BV46" s="198">
        <f t="shared" si="3"/>
        <v>-1041.5879767752758</v>
      </c>
      <c r="BW46" s="150"/>
      <c r="BX46" s="198" t="b">
        <f t="shared" si="4"/>
        <v>0</v>
      </c>
      <c r="BY46" s="150"/>
      <c r="BZ46" s="150"/>
      <c r="CA46" s="150"/>
      <c r="CB46" s="150"/>
      <c r="CC46" s="150"/>
      <c r="CD46" s="150"/>
      <c r="CE46" s="150"/>
      <c r="CF46" s="150"/>
      <c r="CG46" s="150"/>
      <c r="CH46" s="150"/>
      <c r="CI46" s="150"/>
      <c r="CJ46" s="150"/>
      <c r="CK46" s="150"/>
      <c r="CL46" s="150"/>
      <c r="CM46" s="150"/>
      <c r="CN46" s="150"/>
      <c r="CO46" s="150"/>
      <c r="CP46" s="150"/>
      <c r="CQ46" s="150"/>
      <c r="CR46" s="150"/>
      <c r="CS46" s="150"/>
      <c r="CT46" s="150"/>
      <c r="CU46" s="150"/>
      <c r="CV46" s="150"/>
      <c r="CW46" s="150"/>
      <c r="CX46" s="150"/>
    </row>
    <row r="47" spans="1:102" x14ac:dyDescent="0.2">
      <c r="A47" s="150"/>
      <c r="B47" s="191">
        <v>60554362</v>
      </c>
      <c r="C47" s="192" t="s">
        <v>146</v>
      </c>
      <c r="D47" s="193">
        <v>1998</v>
      </c>
      <c r="E47" s="191">
        <v>30083003</v>
      </c>
      <c r="F47" s="191">
        <v>30083009</v>
      </c>
      <c r="G47" s="194">
        <v>602.69000000000005</v>
      </c>
      <c r="H47" s="211">
        <v>43924.300227922555</v>
      </c>
      <c r="I47" s="195">
        <f>Assumptions!$G$37*Calcs!$G47</f>
        <v>58539.279699999999</v>
      </c>
      <c r="K47" s="150"/>
      <c r="L47" s="196">
        <v>6.4999999999999997E-4</v>
      </c>
      <c r="M47" s="196">
        <v>6.4999999999999997E-4</v>
      </c>
      <c r="N47" s="196">
        <v>6.4999999999999997E-4</v>
      </c>
      <c r="O47" s="196">
        <v>6.4999999999999997E-4</v>
      </c>
      <c r="P47" s="196">
        <v>6.4999999999999997E-4</v>
      </c>
      <c r="Q47" s="196">
        <v>6.4999999999999997E-4</v>
      </c>
      <c r="R47" s="196">
        <v>6.4999999999999997E-4</v>
      </c>
      <c r="S47" s="196">
        <v>6.4999999999999997E-4</v>
      </c>
      <c r="T47" s="196">
        <v>6.4999999999999997E-4</v>
      </c>
      <c r="U47" s="196">
        <v>6.4999999999999997E-4</v>
      </c>
      <c r="V47" s="196">
        <v>6.4999999999999997E-4</v>
      </c>
      <c r="W47" s="196">
        <v>6.4999999999999997E-4</v>
      </c>
      <c r="X47" s="196">
        <v>6.4999999999999997E-4</v>
      </c>
      <c r="Y47" s="196">
        <v>6.4999999999999997E-4</v>
      </c>
      <c r="Z47" s="196">
        <v>6.4999999999999997E-4</v>
      </c>
      <c r="AA47" s="196">
        <v>6.8000000000000005E-4</v>
      </c>
      <c r="AB47" s="196">
        <v>7.6000000000000004E-4</v>
      </c>
      <c r="AC47" s="196">
        <v>8.4999999999999995E-4</v>
      </c>
      <c r="AD47" s="196">
        <v>9.5E-4</v>
      </c>
      <c r="AE47" s="196">
        <v>1.07E-3</v>
      </c>
      <c r="AF47" s="150"/>
      <c r="AG47" s="197">
        <v>2.1360000000000001</v>
      </c>
      <c r="AH47" s="197">
        <v>2.1199999999999997</v>
      </c>
      <c r="AI47" s="197">
        <v>2.1199999999999997</v>
      </c>
      <c r="AJ47" s="197">
        <v>2.1199999999999997</v>
      </c>
      <c r="AK47" s="197">
        <v>2.11</v>
      </c>
      <c r="AL47" s="197">
        <v>2.09</v>
      </c>
      <c r="AM47" s="197">
        <v>2.09</v>
      </c>
      <c r="AN47" s="197">
        <v>2.0999999999999996</v>
      </c>
      <c r="AO47" s="197">
        <v>2.0799999999999996</v>
      </c>
      <c r="AP47" s="197">
        <v>2.0799999999999996</v>
      </c>
      <c r="AQ47" s="197">
        <v>2.0799999999999996</v>
      </c>
      <c r="AR47" s="197">
        <v>2.0799999999999996</v>
      </c>
      <c r="AS47" s="197">
        <v>2.0799999999999996</v>
      </c>
      <c r="AT47" s="197">
        <v>2.0799999999999996</v>
      </c>
      <c r="AU47" s="197">
        <v>2.0799999999999996</v>
      </c>
      <c r="AV47" s="197">
        <v>2.0799999999999996</v>
      </c>
      <c r="AW47" s="197">
        <v>2.0799999999999996</v>
      </c>
      <c r="AX47" s="197">
        <v>2.0799999999999996</v>
      </c>
      <c r="AY47" s="197">
        <v>2.0799999999999996</v>
      </c>
      <c r="AZ47" s="197">
        <v>2.0799999999999996</v>
      </c>
      <c r="BA47" s="150"/>
      <c r="BB47" s="198" cm="1">
        <f t="array" ref="BB47">SUMPRODUCT(($AG47:$AZ47)*(Misc_calcs!$G$29:$Z$29)*($L47:$AE47))*$H47</f>
        <v>916.44837997853756</v>
      </c>
      <c r="BC47" s="150"/>
      <c r="BD47" s="198" cm="1">
        <f t="array" ref="BD47">SUMPRODUCT(($L47:$AE47)*(Misc_calcs!$G$29:$Z$29))*$I47*(1+Assumptions!$G$83)</f>
        <v>641.4419349210516</v>
      </c>
      <c r="BE47" s="150"/>
      <c r="BF47" s="198">
        <f t="shared" si="0"/>
        <v>1557.8903148995892</v>
      </c>
      <c r="BG47" s="150"/>
      <c r="BH47" s="199">
        <f>Assumptions!$G$86*$G47</f>
        <v>1.6969640985000002E-4</v>
      </c>
      <c r="BI47" s="150"/>
      <c r="BJ47" s="198">
        <f t="shared" si="5"/>
        <v>58539.279699999999</v>
      </c>
      <c r="BK47" s="150"/>
      <c r="BL47" s="198" cm="1">
        <f t="array" ref="BL47">-SUMPRODUCT((PMT(real_disc,Assumptions!$G$40,BJ47))*(Misc_calcs!$G$29:$Z$29))</f>
        <v>31643.255915974336</v>
      </c>
      <c r="BM47" s="150"/>
      <c r="BN47" s="198" cm="1">
        <f t="array" ref="BN47">SUMPRODUCT(($AG47:$AZ47)*(Misc_calcs!$G$29:$Z$29))*$BH47*$H47</f>
        <v>225.82991131700243</v>
      </c>
      <c r="BO47" s="150"/>
      <c r="BP47" s="198" cm="1">
        <f t="array" ref="BP47">SUMPRODUCT($BH47*(Misc_calcs!$G$29:$Z$29))*$I47*(1+Assumptions!$G$83)</f>
        <v>157.99757146525911</v>
      </c>
      <c r="BQ47" s="150"/>
      <c r="BR47" s="198">
        <f t="shared" si="1"/>
        <v>383.82748278226154</v>
      </c>
      <c r="BS47" s="150"/>
      <c r="BT47" s="198">
        <f t="shared" si="2"/>
        <v>1174.0628321173276</v>
      </c>
      <c r="BU47" s="150"/>
      <c r="BV47" s="198">
        <f t="shared" si="3"/>
        <v>-30469.193083857008</v>
      </c>
      <c r="BW47" s="150"/>
      <c r="BX47" s="198" t="b">
        <f t="shared" si="4"/>
        <v>0</v>
      </c>
      <c r="BY47" s="150"/>
      <c r="BZ47" s="150"/>
      <c r="CA47" s="150"/>
      <c r="CB47" s="150"/>
      <c r="CC47" s="150"/>
      <c r="CD47" s="150"/>
      <c r="CE47" s="150"/>
      <c r="CF47" s="150"/>
      <c r="CG47" s="150"/>
      <c r="CH47" s="150"/>
      <c r="CI47" s="150"/>
      <c r="CJ47" s="150"/>
      <c r="CK47" s="150"/>
      <c r="CL47" s="150"/>
      <c r="CM47" s="150"/>
      <c r="CN47" s="150"/>
      <c r="CO47" s="150"/>
      <c r="CP47" s="150"/>
      <c r="CQ47" s="150"/>
      <c r="CR47" s="150"/>
      <c r="CS47" s="150"/>
      <c r="CT47" s="150"/>
      <c r="CU47" s="150"/>
      <c r="CV47" s="150"/>
      <c r="CW47" s="150"/>
      <c r="CX47" s="150"/>
    </row>
    <row r="48" spans="1:102" x14ac:dyDescent="0.2">
      <c r="A48" s="150"/>
      <c r="B48" s="191">
        <v>60554459</v>
      </c>
      <c r="C48" s="192" t="s">
        <v>152</v>
      </c>
      <c r="D48" s="193">
        <v>1998</v>
      </c>
      <c r="E48" s="191">
        <v>33064074</v>
      </c>
      <c r="F48" s="191">
        <v>33064048</v>
      </c>
      <c r="G48" s="194">
        <v>818.74</v>
      </c>
      <c r="H48" s="211">
        <v>49456.666168632706</v>
      </c>
      <c r="I48" s="195">
        <f>Assumptions!$G$37*Calcs!$G48</f>
        <v>79524.216199999995</v>
      </c>
      <c r="K48" s="150"/>
      <c r="L48" s="196">
        <v>8.8000000000000003E-4</v>
      </c>
      <c r="M48" s="196">
        <v>8.8000000000000003E-4</v>
      </c>
      <c r="N48" s="196">
        <v>8.8000000000000003E-4</v>
      </c>
      <c r="O48" s="196">
        <v>8.8000000000000003E-4</v>
      </c>
      <c r="P48" s="196">
        <v>8.8000000000000003E-4</v>
      </c>
      <c r="Q48" s="196">
        <v>8.8000000000000003E-4</v>
      </c>
      <c r="R48" s="196">
        <v>8.8000000000000003E-4</v>
      </c>
      <c r="S48" s="196">
        <v>8.8000000000000003E-4</v>
      </c>
      <c r="T48" s="196">
        <v>8.8000000000000003E-4</v>
      </c>
      <c r="U48" s="196">
        <v>8.8000000000000003E-4</v>
      </c>
      <c r="V48" s="196">
        <v>8.8000000000000003E-4</v>
      </c>
      <c r="W48" s="196">
        <v>8.8000000000000003E-4</v>
      </c>
      <c r="X48" s="196">
        <v>8.8000000000000003E-4</v>
      </c>
      <c r="Y48" s="196">
        <v>8.8000000000000003E-4</v>
      </c>
      <c r="Z48" s="196">
        <v>8.8000000000000003E-4</v>
      </c>
      <c r="AA48" s="196">
        <v>8.8000000000000003E-4</v>
      </c>
      <c r="AB48" s="196">
        <v>8.8000000000000003E-4</v>
      </c>
      <c r="AC48" s="196">
        <v>8.8000000000000003E-4</v>
      </c>
      <c r="AD48" s="196">
        <v>8.8000000000000003E-4</v>
      </c>
      <c r="AE48" s="196">
        <v>8.8000000000000003E-4</v>
      </c>
      <c r="AF48" s="150"/>
      <c r="AG48" s="197">
        <v>23.689999999999998</v>
      </c>
      <c r="AH48" s="197">
        <v>25.856999999999999</v>
      </c>
      <c r="AI48" s="197">
        <v>26.398</v>
      </c>
      <c r="AJ48" s="197">
        <v>26.811</v>
      </c>
      <c r="AK48" s="197">
        <v>26.966000000000001</v>
      </c>
      <c r="AL48" s="197">
        <v>27.194999999999997</v>
      </c>
      <c r="AM48" s="197">
        <v>27.72</v>
      </c>
      <c r="AN48" s="197">
        <v>28.321999999999999</v>
      </c>
      <c r="AO48" s="197">
        <v>28.431999999999999</v>
      </c>
      <c r="AP48" s="197">
        <v>28.431999999999999</v>
      </c>
      <c r="AQ48" s="197">
        <v>28.431999999999999</v>
      </c>
      <c r="AR48" s="197">
        <v>28.431999999999999</v>
      </c>
      <c r="AS48" s="197">
        <v>28.431999999999999</v>
      </c>
      <c r="AT48" s="197">
        <v>28.431999999999999</v>
      </c>
      <c r="AU48" s="197">
        <v>28.431999999999999</v>
      </c>
      <c r="AV48" s="197">
        <v>28.431999999999999</v>
      </c>
      <c r="AW48" s="197">
        <v>28.431999999999999</v>
      </c>
      <c r="AX48" s="197">
        <v>28.431999999999999</v>
      </c>
      <c r="AY48" s="197">
        <v>28.431999999999999</v>
      </c>
      <c r="AZ48" s="197">
        <v>28.431999999999999</v>
      </c>
      <c r="BA48" s="150"/>
      <c r="BB48" s="198" cm="1">
        <f t="array" ref="BB48">SUMPRODUCT(($AG48:$AZ48)*(Misc_calcs!$G$29:$Z$29)*($L48:$AE48))*$H48</f>
        <v>17310.988091907831</v>
      </c>
      <c r="BC48" s="150"/>
      <c r="BD48" s="198" cm="1">
        <f t="array" ref="BD48">SUMPRODUCT(($L48:$AE48)*(Misc_calcs!$G$29:$Z$29))*$I48*(1+Assumptions!$G$83)</f>
        <v>1113.0443063679304</v>
      </c>
      <c r="BE48" s="150"/>
      <c r="BF48" s="198">
        <f t="shared" si="0"/>
        <v>18424.032398275762</v>
      </c>
      <c r="BG48" s="150"/>
      <c r="BH48" s="199">
        <f>Assumptions!$G$86*$G48</f>
        <v>2.3052852810000001E-4</v>
      </c>
      <c r="BI48" s="150"/>
      <c r="BJ48" s="198">
        <f t="shared" si="5"/>
        <v>79524.216199999995</v>
      </c>
      <c r="BK48" s="150"/>
      <c r="BL48" s="198" cm="1">
        <f t="array" ref="BL48">-SUMPRODUCT((PMT(real_disc,Assumptions!$G$40,BJ48))*(Misc_calcs!$G$29:$Z$29))</f>
        <v>42986.608950944654</v>
      </c>
      <c r="BM48" s="150"/>
      <c r="BN48" s="198" cm="1">
        <f t="array" ref="BN48">SUMPRODUCT(($AG48:$AZ48)*(Misc_calcs!$G$29:$Z$29))*$BH48*$H48</f>
        <v>4534.8597781637955</v>
      </c>
      <c r="BO48" s="150"/>
      <c r="BP48" s="198" cm="1">
        <f t="array" ref="BP48">SUMPRODUCT($BH48*(Misc_calcs!$G$29:$Z$29))*$I48*(1+Assumptions!$G$83)</f>
        <v>291.57780188305048</v>
      </c>
      <c r="BQ48" s="150"/>
      <c r="BR48" s="198">
        <f t="shared" si="1"/>
        <v>4826.4375800468461</v>
      </c>
      <c r="BS48" s="150"/>
      <c r="BT48" s="198">
        <f t="shared" si="2"/>
        <v>13597.594818228916</v>
      </c>
      <c r="BU48" s="150"/>
      <c r="BV48" s="198">
        <f t="shared" si="3"/>
        <v>-29389.01413271574</v>
      </c>
      <c r="BW48" s="150"/>
      <c r="BX48" s="198" t="b">
        <f t="shared" si="4"/>
        <v>0</v>
      </c>
      <c r="BY48" s="150"/>
      <c r="BZ48" s="150"/>
      <c r="CA48" s="150"/>
      <c r="CB48" s="150"/>
      <c r="CC48" s="150"/>
      <c r="CD48" s="150"/>
      <c r="CE48" s="150"/>
      <c r="CF48" s="150"/>
      <c r="CG48" s="150"/>
      <c r="CH48" s="150"/>
      <c r="CI48" s="150"/>
      <c r="CJ48" s="150"/>
      <c r="CK48" s="150"/>
      <c r="CL48" s="150"/>
      <c r="CM48" s="150"/>
      <c r="CN48" s="150"/>
      <c r="CO48" s="150"/>
      <c r="CP48" s="150"/>
      <c r="CQ48" s="150"/>
      <c r="CR48" s="150"/>
      <c r="CS48" s="150"/>
      <c r="CT48" s="150"/>
      <c r="CU48" s="150"/>
      <c r="CV48" s="150"/>
      <c r="CW48" s="150"/>
      <c r="CX48" s="150"/>
    </row>
    <row r="49" spans="1:102" x14ac:dyDescent="0.2">
      <c r="A49" s="150"/>
      <c r="B49" s="191">
        <v>60554471</v>
      </c>
      <c r="C49" s="192" t="s">
        <v>145</v>
      </c>
      <c r="D49" s="193">
        <v>2014</v>
      </c>
      <c r="E49" s="191">
        <v>31037382</v>
      </c>
      <c r="F49" s="191">
        <v>31037393</v>
      </c>
      <c r="G49" s="194">
        <v>1312.18</v>
      </c>
      <c r="H49" s="211">
        <v>45198.640474687112</v>
      </c>
      <c r="I49" s="195">
        <f>Assumptions!$G$37*Calcs!$G49</f>
        <v>127452.0434</v>
      </c>
      <c r="K49" s="150"/>
      <c r="L49" s="196">
        <v>1.4E-3</v>
      </c>
      <c r="M49" s="196">
        <v>1.4E-3</v>
      </c>
      <c r="N49" s="196">
        <v>1.4E-3</v>
      </c>
      <c r="O49" s="196">
        <v>1.4E-3</v>
      </c>
      <c r="P49" s="196">
        <v>1.4E-3</v>
      </c>
      <c r="Q49" s="196">
        <v>1.4E-3</v>
      </c>
      <c r="R49" s="196">
        <v>1.4E-3</v>
      </c>
      <c r="S49" s="196">
        <v>1.4E-3</v>
      </c>
      <c r="T49" s="196">
        <v>1.4E-3</v>
      </c>
      <c r="U49" s="196">
        <v>1.4E-3</v>
      </c>
      <c r="V49" s="196">
        <v>1.4E-3</v>
      </c>
      <c r="W49" s="196">
        <v>1.4E-3</v>
      </c>
      <c r="X49" s="196">
        <v>1.4E-3</v>
      </c>
      <c r="Y49" s="196">
        <v>1.4E-3</v>
      </c>
      <c r="Z49" s="196">
        <v>1.4E-3</v>
      </c>
      <c r="AA49" s="196">
        <v>1.4E-3</v>
      </c>
      <c r="AB49" s="196">
        <v>1.4E-3</v>
      </c>
      <c r="AC49" s="196">
        <v>1.4E-3</v>
      </c>
      <c r="AD49" s="196">
        <v>1.4E-3</v>
      </c>
      <c r="AE49" s="196">
        <v>1.4E-3</v>
      </c>
      <c r="AF49" s="150"/>
      <c r="AG49" s="197">
        <v>19.532</v>
      </c>
      <c r="AH49" s="197">
        <v>19.558999999999997</v>
      </c>
      <c r="AI49" s="197">
        <v>19.695999999999998</v>
      </c>
      <c r="AJ49" s="197">
        <v>19.782</v>
      </c>
      <c r="AK49" s="197">
        <v>19.675999999999998</v>
      </c>
      <c r="AL49" s="197">
        <v>19.636999999999997</v>
      </c>
      <c r="AM49" s="197">
        <v>19.768999999999998</v>
      </c>
      <c r="AN49" s="197">
        <v>19.945</v>
      </c>
      <c r="AO49" s="197">
        <v>19.835999999999999</v>
      </c>
      <c r="AP49" s="197">
        <v>19.835999999999999</v>
      </c>
      <c r="AQ49" s="197">
        <v>19.835999999999999</v>
      </c>
      <c r="AR49" s="197">
        <v>19.835999999999999</v>
      </c>
      <c r="AS49" s="197">
        <v>19.835999999999999</v>
      </c>
      <c r="AT49" s="197">
        <v>19.835999999999999</v>
      </c>
      <c r="AU49" s="197">
        <v>19.835999999999999</v>
      </c>
      <c r="AV49" s="197">
        <v>19.835999999999999</v>
      </c>
      <c r="AW49" s="197">
        <v>19.835999999999999</v>
      </c>
      <c r="AX49" s="197">
        <v>19.835999999999999</v>
      </c>
      <c r="AY49" s="197">
        <v>19.835999999999999</v>
      </c>
      <c r="AZ49" s="197">
        <v>19.835999999999999</v>
      </c>
      <c r="BA49" s="150"/>
      <c r="BB49" s="198" cm="1">
        <f t="array" ref="BB49">SUMPRODUCT(($AG49:$AZ49)*(Misc_calcs!$G$29:$Z$29)*($L49:$AE49))*$H49</f>
        <v>18084.818103787042</v>
      </c>
      <c r="BC49" s="150"/>
      <c r="BD49" s="198" cm="1">
        <f t="array" ref="BD49">SUMPRODUCT(($L49:$AE49)*(Misc_calcs!$G$29:$Z$29))*$I49*(1+Assumptions!$G$83)</f>
        <v>2837.9531479382663</v>
      </c>
      <c r="BE49" s="150"/>
      <c r="BF49" s="198">
        <f t="shared" si="0"/>
        <v>20922.771251725309</v>
      </c>
      <c r="BG49" s="150"/>
      <c r="BH49" s="199">
        <f>Assumptions!$G$86*$G49</f>
        <v>3.6946396170000007E-4</v>
      </c>
      <c r="BI49" s="150"/>
      <c r="BJ49" s="198">
        <f t="shared" si="5"/>
        <v>127452.0434</v>
      </c>
      <c r="BK49" s="150"/>
      <c r="BL49" s="198" cm="1">
        <f t="array" ref="BL49">-SUMPRODUCT((PMT(real_disc,Assumptions!$G$40,BJ49))*(Misc_calcs!$G$29:$Z$29))</f>
        <v>68893.871721487361</v>
      </c>
      <c r="BM49" s="150"/>
      <c r="BN49" s="198" cm="1">
        <f t="array" ref="BN49">SUMPRODUCT(($AG49:$AZ49)*(Misc_calcs!$G$29:$Z$29))*$BH49*$H49</f>
        <v>4772.6346737493168</v>
      </c>
      <c r="BO49" s="150"/>
      <c r="BP49" s="198" cm="1">
        <f t="array" ref="BP49">SUMPRODUCT($BH49*(Misc_calcs!$G$29:$Z$29))*$I49*(1+Assumptions!$G$83)</f>
        <v>748.94386654018444</v>
      </c>
      <c r="BQ49" s="150"/>
      <c r="BR49" s="198">
        <f t="shared" si="1"/>
        <v>5521.5785402895017</v>
      </c>
      <c r="BS49" s="150"/>
      <c r="BT49" s="198">
        <f t="shared" si="2"/>
        <v>15401.192711435808</v>
      </c>
      <c r="BU49" s="150"/>
      <c r="BV49" s="198">
        <f t="shared" si="3"/>
        <v>-53492.67901005155</v>
      </c>
      <c r="BW49" s="150"/>
      <c r="BX49" s="198" t="b">
        <f t="shared" si="4"/>
        <v>0</v>
      </c>
      <c r="BY49" s="150"/>
      <c r="BZ49" s="150"/>
      <c r="CA49" s="150"/>
      <c r="CB49" s="150"/>
      <c r="CC49" s="150"/>
      <c r="CD49" s="150"/>
      <c r="CE49" s="150"/>
      <c r="CF49" s="150"/>
      <c r="CG49" s="150"/>
      <c r="CH49" s="150"/>
      <c r="CI49" s="150"/>
      <c r="CJ49" s="150"/>
      <c r="CK49" s="150"/>
      <c r="CL49" s="150"/>
      <c r="CM49" s="150"/>
      <c r="CN49" s="150"/>
      <c r="CO49" s="150"/>
      <c r="CP49" s="150"/>
      <c r="CQ49" s="150"/>
      <c r="CR49" s="150"/>
      <c r="CS49" s="150"/>
      <c r="CT49" s="150"/>
      <c r="CU49" s="150"/>
      <c r="CV49" s="150"/>
      <c r="CW49" s="150"/>
      <c r="CX49" s="150"/>
    </row>
    <row r="50" spans="1:102" x14ac:dyDescent="0.2">
      <c r="A50" s="150"/>
      <c r="B50" s="191">
        <v>60554472</v>
      </c>
      <c r="C50" s="192" t="s">
        <v>152</v>
      </c>
      <c r="D50" s="193">
        <v>1999</v>
      </c>
      <c r="E50" s="191">
        <v>33064399</v>
      </c>
      <c r="F50" s="191">
        <v>33064397</v>
      </c>
      <c r="G50" s="194">
        <v>371.22</v>
      </c>
      <c r="H50" s="211">
        <v>49456.666168632706</v>
      </c>
      <c r="I50" s="195">
        <f>Assumptions!$G$37*Calcs!$G50</f>
        <v>36056.598599999998</v>
      </c>
      <c r="K50" s="150"/>
      <c r="L50" s="196">
        <v>4.0000000000000002E-4</v>
      </c>
      <c r="M50" s="196">
        <v>4.0000000000000002E-4</v>
      </c>
      <c r="N50" s="196">
        <v>4.0000000000000002E-4</v>
      </c>
      <c r="O50" s="196">
        <v>4.0000000000000002E-4</v>
      </c>
      <c r="P50" s="196">
        <v>4.0000000000000002E-4</v>
      </c>
      <c r="Q50" s="196">
        <v>4.0000000000000002E-4</v>
      </c>
      <c r="R50" s="196">
        <v>4.0000000000000002E-4</v>
      </c>
      <c r="S50" s="196">
        <v>4.0000000000000002E-4</v>
      </c>
      <c r="T50" s="196">
        <v>4.0000000000000002E-4</v>
      </c>
      <c r="U50" s="196">
        <v>4.0000000000000002E-4</v>
      </c>
      <c r="V50" s="196">
        <v>4.0000000000000002E-4</v>
      </c>
      <c r="W50" s="196">
        <v>4.0000000000000002E-4</v>
      </c>
      <c r="X50" s="196">
        <v>4.0000000000000002E-4</v>
      </c>
      <c r="Y50" s="196">
        <v>4.0000000000000002E-4</v>
      </c>
      <c r="Z50" s="196">
        <v>4.0000000000000002E-4</v>
      </c>
      <c r="AA50" s="196">
        <v>4.0000000000000002E-4</v>
      </c>
      <c r="AB50" s="196">
        <v>4.0000000000000002E-4</v>
      </c>
      <c r="AC50" s="196">
        <v>4.0000000000000002E-4</v>
      </c>
      <c r="AD50" s="196">
        <v>4.0000000000000002E-4</v>
      </c>
      <c r="AE50" s="196">
        <v>4.0000000000000002E-4</v>
      </c>
      <c r="AF50" s="150"/>
      <c r="AG50" s="197">
        <v>23.689999999999998</v>
      </c>
      <c r="AH50" s="197">
        <v>25.856999999999999</v>
      </c>
      <c r="AI50" s="197">
        <v>26.398</v>
      </c>
      <c r="AJ50" s="197">
        <v>26.811</v>
      </c>
      <c r="AK50" s="197">
        <v>26.966000000000001</v>
      </c>
      <c r="AL50" s="197">
        <v>27.194999999999997</v>
      </c>
      <c r="AM50" s="197">
        <v>27.72</v>
      </c>
      <c r="AN50" s="197">
        <v>28.321999999999999</v>
      </c>
      <c r="AO50" s="197">
        <v>28.431999999999999</v>
      </c>
      <c r="AP50" s="197">
        <v>28.431999999999999</v>
      </c>
      <c r="AQ50" s="197">
        <v>28.431999999999999</v>
      </c>
      <c r="AR50" s="197">
        <v>28.431999999999999</v>
      </c>
      <c r="AS50" s="197">
        <v>28.431999999999999</v>
      </c>
      <c r="AT50" s="197">
        <v>28.431999999999999</v>
      </c>
      <c r="AU50" s="197">
        <v>28.431999999999999</v>
      </c>
      <c r="AV50" s="197">
        <v>28.431999999999999</v>
      </c>
      <c r="AW50" s="197">
        <v>28.431999999999999</v>
      </c>
      <c r="AX50" s="197">
        <v>28.431999999999999</v>
      </c>
      <c r="AY50" s="197">
        <v>28.431999999999999</v>
      </c>
      <c r="AZ50" s="197">
        <v>28.431999999999999</v>
      </c>
      <c r="BA50" s="150"/>
      <c r="BB50" s="198" cm="1">
        <f t="array" ref="BB50">SUMPRODUCT(($AG50:$AZ50)*(Misc_calcs!$G$29:$Z$29)*($L50:$AE50))*$H50</f>
        <v>7868.6309508671966</v>
      </c>
      <c r="BC50" s="150"/>
      <c r="BD50" s="198" cm="1">
        <f t="array" ref="BD50">SUMPRODUCT(($L50:$AE50)*(Misc_calcs!$G$29:$Z$29))*$I50*(1+Assumptions!$G$83)</f>
        <v>229.3903422608926</v>
      </c>
      <c r="BE50" s="150"/>
      <c r="BF50" s="198">
        <f t="shared" si="0"/>
        <v>8098.0212931280894</v>
      </c>
      <c r="BG50" s="150"/>
      <c r="BH50" s="199">
        <f>Assumptions!$G$86*$G50</f>
        <v>1.0452255930000002E-4</v>
      </c>
      <c r="BI50" s="150"/>
      <c r="BJ50" s="198">
        <f t="shared" si="5"/>
        <v>36056.598599999998</v>
      </c>
      <c r="BK50" s="150"/>
      <c r="BL50" s="198" cm="1">
        <f t="array" ref="BL50">-SUMPRODUCT((PMT(real_disc,Assumptions!$G$40,BJ50))*(Misc_calcs!$G$29:$Z$29))</f>
        <v>19490.300919424575</v>
      </c>
      <c r="BM50" s="150"/>
      <c r="BN50" s="198" cm="1">
        <f t="array" ref="BN50">SUMPRODUCT(($AG50:$AZ50)*(Misc_calcs!$G$29:$Z$29))*$BH50*$H50</f>
        <v>2056.1236129295798</v>
      </c>
      <c r="BO50" s="150"/>
      <c r="BP50" s="198" cm="1">
        <f t="array" ref="BP50">SUMPRODUCT($BH50*(Misc_calcs!$G$29:$Z$29))*$I50*(1+Assumptions!$G$83)</f>
        <v>59.94116412952863</v>
      </c>
      <c r="BQ50" s="150"/>
      <c r="BR50" s="198">
        <f t="shared" si="1"/>
        <v>2116.0647770591086</v>
      </c>
      <c r="BS50" s="150"/>
      <c r="BT50" s="198">
        <f t="shared" si="2"/>
        <v>5981.9565160689808</v>
      </c>
      <c r="BU50" s="150"/>
      <c r="BV50" s="198">
        <f t="shared" si="3"/>
        <v>-13508.344403355593</v>
      </c>
      <c r="BW50" s="150"/>
      <c r="BX50" s="198" t="b">
        <f t="shared" si="4"/>
        <v>0</v>
      </c>
      <c r="BY50" s="150"/>
      <c r="BZ50" s="150"/>
      <c r="CA50" s="150"/>
      <c r="CB50" s="150"/>
      <c r="CC50" s="150"/>
      <c r="CD50" s="150"/>
      <c r="CE50" s="150"/>
      <c r="CF50" s="150"/>
      <c r="CG50" s="150"/>
      <c r="CH50" s="150"/>
      <c r="CI50" s="150"/>
      <c r="CJ50" s="150"/>
      <c r="CK50" s="150"/>
      <c r="CL50" s="150"/>
      <c r="CM50" s="150"/>
      <c r="CN50" s="150"/>
      <c r="CO50" s="150"/>
      <c r="CP50" s="150"/>
      <c r="CQ50" s="150"/>
      <c r="CR50" s="150"/>
      <c r="CS50" s="150"/>
      <c r="CT50" s="150"/>
      <c r="CU50" s="150"/>
      <c r="CV50" s="150"/>
      <c r="CW50" s="150"/>
      <c r="CX50" s="150"/>
    </row>
    <row r="51" spans="1:102" x14ac:dyDescent="0.2">
      <c r="A51" s="150"/>
      <c r="B51" s="191">
        <v>60554484</v>
      </c>
      <c r="C51" s="192" t="s">
        <v>147</v>
      </c>
      <c r="D51" s="193">
        <v>1959</v>
      </c>
      <c r="E51" s="191">
        <v>32038282</v>
      </c>
      <c r="F51" s="191">
        <v>30350615</v>
      </c>
      <c r="G51" s="194">
        <v>88.85</v>
      </c>
      <c r="H51" s="211">
        <v>48008.750708019099</v>
      </c>
      <c r="I51" s="195">
        <f>Assumptions!$G$37*Calcs!$G51</f>
        <v>8630.0004999999983</v>
      </c>
      <c r="K51" s="150"/>
      <c r="L51" s="196">
        <v>8.4000000000000003E-4</v>
      </c>
      <c r="M51" s="196">
        <v>9.1E-4</v>
      </c>
      <c r="N51" s="196">
        <v>9.8999999999999999E-4</v>
      </c>
      <c r="O51" s="196">
        <v>1.07E-3</v>
      </c>
      <c r="P51" s="196">
        <v>1.16E-3</v>
      </c>
      <c r="Q51" s="196">
        <v>1.2600000000000001E-3</v>
      </c>
      <c r="R51" s="196">
        <v>1.3600000000000001E-3</v>
      </c>
      <c r="S51" s="196">
        <v>1.48E-3</v>
      </c>
      <c r="T51" s="196">
        <v>1.6000000000000001E-3</v>
      </c>
      <c r="U51" s="196">
        <v>1.74E-3</v>
      </c>
      <c r="V51" s="196">
        <v>1.89E-3</v>
      </c>
      <c r="W51" s="196">
        <v>2.0500000000000002E-3</v>
      </c>
      <c r="X51" s="196">
        <v>2.2300000000000002E-3</v>
      </c>
      <c r="Y51" s="196">
        <v>2.4199999999999998E-3</v>
      </c>
      <c r="Z51" s="196">
        <v>2.63E-3</v>
      </c>
      <c r="AA51" s="196">
        <v>2.8600000000000001E-3</v>
      </c>
      <c r="AB51" s="196">
        <v>2.9099999999999998E-3</v>
      </c>
      <c r="AC51" s="196">
        <v>2.9099999999999998E-3</v>
      </c>
      <c r="AD51" s="196">
        <v>2.9099999999999998E-3</v>
      </c>
      <c r="AE51" s="196">
        <v>2.9099999999999998E-3</v>
      </c>
      <c r="AF51" s="150"/>
      <c r="AG51" s="197">
        <v>20.81</v>
      </c>
      <c r="AH51" s="197">
        <v>20.728999999999999</v>
      </c>
      <c r="AI51" s="197">
        <v>20.936</v>
      </c>
      <c r="AJ51" s="197">
        <v>21.052</v>
      </c>
      <c r="AK51" s="197">
        <v>20.881</v>
      </c>
      <c r="AL51" s="197">
        <v>20.79</v>
      </c>
      <c r="AM51" s="197">
        <v>21.036000000000001</v>
      </c>
      <c r="AN51" s="197">
        <v>21.419</v>
      </c>
      <c r="AO51" s="197">
        <v>21.323</v>
      </c>
      <c r="AP51" s="197">
        <v>21.323</v>
      </c>
      <c r="AQ51" s="197">
        <v>21.323</v>
      </c>
      <c r="AR51" s="197">
        <v>21.323</v>
      </c>
      <c r="AS51" s="197">
        <v>21.323</v>
      </c>
      <c r="AT51" s="197">
        <v>21.323</v>
      </c>
      <c r="AU51" s="197">
        <v>21.323</v>
      </c>
      <c r="AV51" s="197">
        <v>21.323</v>
      </c>
      <c r="AW51" s="197">
        <v>21.323</v>
      </c>
      <c r="AX51" s="197">
        <v>21.323</v>
      </c>
      <c r="AY51" s="197">
        <v>21.323</v>
      </c>
      <c r="AZ51" s="197">
        <v>21.323</v>
      </c>
      <c r="BA51" s="150"/>
      <c r="BB51" s="198" cm="1">
        <f t="array" ref="BB51">SUMPRODUCT(($AG51:$AZ51)*(Misc_calcs!$G$29:$Z$29)*($L51:$AE51))*$H51</f>
        <v>25950.461774386349</v>
      </c>
      <c r="BC51" s="150"/>
      <c r="BD51" s="198" cm="1">
        <f t="array" ref="BD51">SUMPRODUCT(($L51:$AE51)*(Misc_calcs!$G$29:$Z$29))*$I51*(1+Assumptions!$G$83)</f>
        <v>241.86782279321719</v>
      </c>
      <c r="BE51" s="150"/>
      <c r="BF51" s="198">
        <f t="shared" si="0"/>
        <v>26192.329597179567</v>
      </c>
      <c r="BG51" s="150"/>
      <c r="BH51" s="199">
        <f>Assumptions!$G$86*$G51</f>
        <v>2.501705025E-5</v>
      </c>
      <c r="BI51" s="150"/>
      <c r="BJ51" s="198">
        <f t="shared" si="5"/>
        <v>8630.0004999999983</v>
      </c>
      <c r="BK51" s="150"/>
      <c r="BL51" s="198" cm="1">
        <f t="array" ref="BL51">-SUMPRODUCT((PMT(real_disc,Assumptions!$G$40,BJ51))*(Misc_calcs!$G$29:$Z$29))</f>
        <v>4664.9244024860545</v>
      </c>
      <c r="BM51" s="150"/>
      <c r="BN51" s="198" cm="1">
        <f t="array" ref="BN51">SUMPRODUCT(($AG51:$AZ51)*(Misc_calcs!$G$29:$Z$29))*$BH51*$H51</f>
        <v>367.12115763950118</v>
      </c>
      <c r="BO51" s="150"/>
      <c r="BP51" s="198" cm="1">
        <f t="array" ref="BP51">SUMPRODUCT($BH51*(Misc_calcs!$G$29:$Z$29))*$I51*(1+Assumptions!$G$83)</f>
        <v>3.4338182516526858</v>
      </c>
      <c r="BQ51" s="150"/>
      <c r="BR51" s="198">
        <f t="shared" si="1"/>
        <v>370.55497589115384</v>
      </c>
      <c r="BS51" s="150"/>
      <c r="BT51" s="198">
        <f t="shared" si="2"/>
        <v>25821.774621288412</v>
      </c>
      <c r="BU51" s="150"/>
      <c r="BV51" s="198">
        <f t="shared" si="3"/>
        <v>21156.850218802356</v>
      </c>
      <c r="BW51" s="150"/>
      <c r="BX51" s="198" t="b">
        <f t="shared" si="4"/>
        <v>1</v>
      </c>
      <c r="BY51" s="150"/>
      <c r="BZ51" s="150"/>
      <c r="CA51" s="150"/>
      <c r="CB51" s="150"/>
      <c r="CC51" s="150"/>
      <c r="CD51" s="150"/>
      <c r="CE51" s="150"/>
      <c r="CF51" s="150"/>
      <c r="CG51" s="150"/>
      <c r="CH51" s="150"/>
      <c r="CI51" s="150"/>
      <c r="CJ51" s="150"/>
      <c r="CK51" s="150"/>
      <c r="CL51" s="150"/>
      <c r="CM51" s="150"/>
      <c r="CN51" s="150"/>
      <c r="CO51" s="150"/>
      <c r="CP51" s="150"/>
      <c r="CQ51" s="150"/>
      <c r="CR51" s="150"/>
      <c r="CS51" s="150"/>
      <c r="CT51" s="150"/>
      <c r="CU51" s="150"/>
      <c r="CV51" s="150"/>
      <c r="CW51" s="150"/>
      <c r="CX51" s="150"/>
    </row>
    <row r="52" spans="1:102" x14ac:dyDescent="0.2">
      <c r="A52" s="150"/>
      <c r="B52" s="191">
        <v>60554498</v>
      </c>
      <c r="C52" s="192" t="s">
        <v>146</v>
      </c>
      <c r="D52" s="193">
        <v>1998</v>
      </c>
      <c r="E52" s="191">
        <v>32108497</v>
      </c>
      <c r="F52" s="191">
        <v>30082976</v>
      </c>
      <c r="G52" s="194">
        <v>1744.48</v>
      </c>
      <c r="H52" s="211">
        <v>43924.300227922555</v>
      </c>
      <c r="I52" s="195">
        <f>Assumptions!$G$37*Calcs!$G52</f>
        <v>169441.34239999999</v>
      </c>
      <c r="K52" s="150"/>
      <c r="L52" s="196">
        <v>1.8699999999999999E-3</v>
      </c>
      <c r="M52" s="196">
        <v>1.8699999999999999E-3</v>
      </c>
      <c r="N52" s="196">
        <v>1.8699999999999999E-3</v>
      </c>
      <c r="O52" s="196">
        <v>1.8699999999999999E-3</v>
      </c>
      <c r="P52" s="196">
        <v>1.8699999999999999E-3</v>
      </c>
      <c r="Q52" s="196">
        <v>1.8699999999999999E-3</v>
      </c>
      <c r="R52" s="196">
        <v>1.8699999999999999E-3</v>
      </c>
      <c r="S52" s="196">
        <v>1.8699999999999999E-3</v>
      </c>
      <c r="T52" s="196">
        <v>1.8699999999999999E-3</v>
      </c>
      <c r="U52" s="196">
        <v>1.8699999999999999E-3</v>
      </c>
      <c r="V52" s="196">
        <v>1.8699999999999999E-3</v>
      </c>
      <c r="W52" s="196">
        <v>1.8699999999999999E-3</v>
      </c>
      <c r="X52" s="196">
        <v>1.8699999999999999E-3</v>
      </c>
      <c r="Y52" s="196">
        <v>1.8699999999999999E-3</v>
      </c>
      <c r="Z52" s="196">
        <v>1.8699999999999999E-3</v>
      </c>
      <c r="AA52" s="196">
        <v>1.9599999999999999E-3</v>
      </c>
      <c r="AB52" s="196">
        <v>2.2000000000000001E-3</v>
      </c>
      <c r="AC52" s="196">
        <v>2.4599999999999999E-3</v>
      </c>
      <c r="AD52" s="196">
        <v>2.7599999999999999E-3</v>
      </c>
      <c r="AE52" s="196">
        <v>3.0999999999999999E-3</v>
      </c>
      <c r="AF52" s="150"/>
      <c r="AG52" s="197">
        <v>2.1360000000000001</v>
      </c>
      <c r="AH52" s="197">
        <v>2.1199999999999997</v>
      </c>
      <c r="AI52" s="197">
        <v>2.1199999999999997</v>
      </c>
      <c r="AJ52" s="197">
        <v>2.1199999999999997</v>
      </c>
      <c r="AK52" s="197">
        <v>2.11</v>
      </c>
      <c r="AL52" s="197">
        <v>2.09</v>
      </c>
      <c r="AM52" s="197">
        <v>2.09</v>
      </c>
      <c r="AN52" s="197">
        <v>2.0999999999999996</v>
      </c>
      <c r="AO52" s="197">
        <v>2.0799999999999996</v>
      </c>
      <c r="AP52" s="197">
        <v>2.0799999999999996</v>
      </c>
      <c r="AQ52" s="197">
        <v>2.0799999999999996</v>
      </c>
      <c r="AR52" s="197">
        <v>2.0799999999999996</v>
      </c>
      <c r="AS52" s="197">
        <v>2.0799999999999996</v>
      </c>
      <c r="AT52" s="197">
        <v>2.0799999999999996</v>
      </c>
      <c r="AU52" s="197">
        <v>2.0799999999999996</v>
      </c>
      <c r="AV52" s="197">
        <v>2.0799999999999996</v>
      </c>
      <c r="AW52" s="197">
        <v>2.0799999999999996</v>
      </c>
      <c r="AX52" s="197">
        <v>2.0799999999999996</v>
      </c>
      <c r="AY52" s="197">
        <v>2.0799999999999996</v>
      </c>
      <c r="AZ52" s="197">
        <v>2.0799999999999996</v>
      </c>
      <c r="BA52" s="150"/>
      <c r="BB52" s="198" cm="1">
        <f t="array" ref="BB52">SUMPRODUCT(($AG52:$AZ52)*(Misc_calcs!$G$29:$Z$29)*($L52:$AE52))*$H52</f>
        <v>2640.4968804592741</v>
      </c>
      <c r="BC52" s="150"/>
      <c r="BD52" s="198" cm="1">
        <f t="array" ref="BD52">SUMPRODUCT(($L52:$AE52)*(Misc_calcs!$G$29:$Z$29))*$I52*(1+Assumptions!$G$83)</f>
        <v>5349.4796647880294</v>
      </c>
      <c r="BE52" s="150"/>
      <c r="BF52" s="198">
        <f t="shared" si="0"/>
        <v>7989.9765452473039</v>
      </c>
      <c r="BG52" s="150"/>
      <c r="BH52" s="199">
        <f>Assumptions!$G$86*$G52</f>
        <v>4.9118451120000006E-4</v>
      </c>
      <c r="BI52" s="150"/>
      <c r="BJ52" s="198">
        <f t="shared" si="5"/>
        <v>169441.34239999999</v>
      </c>
      <c r="BK52" s="150"/>
      <c r="BL52" s="198" cm="1">
        <f t="array" ref="BL52">-SUMPRODUCT((PMT(real_disc,Assumptions!$G$40,BJ52))*(Misc_calcs!$G$29:$Z$29))</f>
        <v>91591.078465378436</v>
      </c>
      <c r="BM52" s="150"/>
      <c r="BN52" s="198" cm="1">
        <f t="array" ref="BN52">SUMPRODUCT(($AG52:$AZ52)*(Misc_calcs!$G$29:$Z$29))*$BH52*$H52</f>
        <v>653.66235327329866</v>
      </c>
      <c r="BO52" s="150"/>
      <c r="BP52" s="198" cm="1">
        <f t="array" ref="BP52">SUMPRODUCT($BH52*(Misc_calcs!$G$29:$Z$29))*$I52*(1+Assumptions!$G$83)</f>
        <v>1323.7148161707453</v>
      </c>
      <c r="BQ52" s="150"/>
      <c r="BR52" s="198">
        <f t="shared" si="1"/>
        <v>1977.3771694440438</v>
      </c>
      <c r="BS52" s="150"/>
      <c r="BT52" s="198">
        <f t="shared" si="2"/>
        <v>6012.59937580326</v>
      </c>
      <c r="BU52" s="150"/>
      <c r="BV52" s="198">
        <f t="shared" si="3"/>
        <v>-85578.479089575179</v>
      </c>
      <c r="BW52" s="150"/>
      <c r="BX52" s="198" t="b">
        <f t="shared" si="4"/>
        <v>0</v>
      </c>
      <c r="BY52" s="150"/>
      <c r="BZ52" s="150"/>
      <c r="CA52" s="150"/>
      <c r="CB52" s="150"/>
      <c r="CC52" s="150"/>
      <c r="CD52" s="150"/>
      <c r="CE52" s="150"/>
      <c r="CF52" s="150"/>
      <c r="CG52" s="150"/>
      <c r="CH52" s="150"/>
      <c r="CI52" s="150"/>
      <c r="CJ52" s="150"/>
      <c r="CK52" s="150"/>
      <c r="CL52" s="150"/>
      <c r="CM52" s="150"/>
      <c r="CN52" s="150"/>
      <c r="CO52" s="150"/>
      <c r="CP52" s="150"/>
      <c r="CQ52" s="150"/>
      <c r="CR52" s="150"/>
      <c r="CS52" s="150"/>
      <c r="CT52" s="150"/>
      <c r="CU52" s="150"/>
      <c r="CV52" s="150"/>
      <c r="CW52" s="150"/>
      <c r="CX52" s="150"/>
    </row>
    <row r="53" spans="1:102" x14ac:dyDescent="0.2">
      <c r="A53" s="150"/>
      <c r="B53" s="191">
        <v>60554500</v>
      </c>
      <c r="C53" s="192" t="s">
        <v>145</v>
      </c>
      <c r="D53" s="193">
        <v>2014</v>
      </c>
      <c r="E53" s="191">
        <v>31037417</v>
      </c>
      <c r="F53" s="191">
        <v>31037418</v>
      </c>
      <c r="G53" s="194">
        <v>54.64</v>
      </c>
      <c r="H53" s="211">
        <v>45198.640474687112</v>
      </c>
      <c r="I53" s="195">
        <f>Assumptions!$G$37*Calcs!$G53</f>
        <v>5307.1831999999995</v>
      </c>
      <c r="K53" s="150"/>
      <c r="L53" s="196">
        <v>6.0000000000000002E-5</v>
      </c>
      <c r="M53" s="196">
        <v>6.0000000000000002E-5</v>
      </c>
      <c r="N53" s="196">
        <v>6.0000000000000002E-5</v>
      </c>
      <c r="O53" s="196">
        <v>6.0000000000000002E-5</v>
      </c>
      <c r="P53" s="196">
        <v>6.0000000000000002E-5</v>
      </c>
      <c r="Q53" s="196">
        <v>6.0000000000000002E-5</v>
      </c>
      <c r="R53" s="196">
        <v>6.0000000000000002E-5</v>
      </c>
      <c r="S53" s="196">
        <v>6.0000000000000002E-5</v>
      </c>
      <c r="T53" s="196">
        <v>6.0000000000000002E-5</v>
      </c>
      <c r="U53" s="196">
        <v>6.0000000000000002E-5</v>
      </c>
      <c r="V53" s="196">
        <v>6.0000000000000002E-5</v>
      </c>
      <c r="W53" s="196">
        <v>6.0000000000000002E-5</v>
      </c>
      <c r="X53" s="196">
        <v>6.0000000000000002E-5</v>
      </c>
      <c r="Y53" s="196">
        <v>6.0000000000000002E-5</v>
      </c>
      <c r="Z53" s="196">
        <v>6.0000000000000002E-5</v>
      </c>
      <c r="AA53" s="196">
        <v>6.0000000000000002E-5</v>
      </c>
      <c r="AB53" s="196">
        <v>6.0000000000000002E-5</v>
      </c>
      <c r="AC53" s="196">
        <v>6.0000000000000002E-5</v>
      </c>
      <c r="AD53" s="196">
        <v>6.0000000000000002E-5</v>
      </c>
      <c r="AE53" s="196">
        <v>6.0000000000000002E-5</v>
      </c>
      <c r="AF53" s="150"/>
      <c r="AG53" s="197">
        <v>19.532</v>
      </c>
      <c r="AH53" s="197">
        <v>19.558999999999997</v>
      </c>
      <c r="AI53" s="197">
        <v>19.695999999999998</v>
      </c>
      <c r="AJ53" s="197">
        <v>19.782</v>
      </c>
      <c r="AK53" s="197">
        <v>19.675999999999998</v>
      </c>
      <c r="AL53" s="197">
        <v>19.636999999999997</v>
      </c>
      <c r="AM53" s="197">
        <v>19.768999999999998</v>
      </c>
      <c r="AN53" s="197">
        <v>19.945</v>
      </c>
      <c r="AO53" s="197">
        <v>19.835999999999999</v>
      </c>
      <c r="AP53" s="197">
        <v>19.835999999999999</v>
      </c>
      <c r="AQ53" s="197">
        <v>19.835999999999999</v>
      </c>
      <c r="AR53" s="197">
        <v>19.835999999999999</v>
      </c>
      <c r="AS53" s="197">
        <v>19.835999999999999</v>
      </c>
      <c r="AT53" s="197">
        <v>19.835999999999999</v>
      </c>
      <c r="AU53" s="197">
        <v>19.835999999999999</v>
      </c>
      <c r="AV53" s="197">
        <v>19.835999999999999</v>
      </c>
      <c r="AW53" s="197">
        <v>19.835999999999999</v>
      </c>
      <c r="AX53" s="197">
        <v>19.835999999999999</v>
      </c>
      <c r="AY53" s="197">
        <v>19.835999999999999</v>
      </c>
      <c r="AZ53" s="197">
        <v>19.835999999999999</v>
      </c>
      <c r="BA53" s="150"/>
      <c r="BB53" s="198" cm="1">
        <f t="array" ref="BB53">SUMPRODUCT(($AG53:$AZ53)*(Misc_calcs!$G$29:$Z$29)*($L53:$AE53))*$H53</f>
        <v>775.06363301944464</v>
      </c>
      <c r="BC53" s="150"/>
      <c r="BD53" s="198" cm="1">
        <f t="array" ref="BD53">SUMPRODUCT(($L53:$AE53)*(Misc_calcs!$G$29:$Z$29))*$I53*(1+Assumptions!$G$83)</f>
        <v>5.0646065545236674</v>
      </c>
      <c r="BE53" s="150"/>
      <c r="BF53" s="198">
        <f t="shared" si="0"/>
        <v>780.12823957396836</v>
      </c>
      <c r="BG53" s="150"/>
      <c r="BH53" s="199">
        <f>Assumptions!$G$86*$G53</f>
        <v>1.5384711600000002E-5</v>
      </c>
      <c r="BI53" s="150"/>
      <c r="BJ53" s="198">
        <f t="shared" si="5"/>
        <v>5307.1831999999995</v>
      </c>
      <c r="BK53" s="150"/>
      <c r="BL53" s="198" cm="1">
        <f t="array" ref="BL53">-SUMPRODUCT((PMT(real_disc,Assumptions!$G$40,BJ53))*(Misc_calcs!$G$29:$Z$29))</f>
        <v>2868.7841232621049</v>
      </c>
      <c r="BM53" s="150"/>
      <c r="BN53" s="198" cm="1">
        <f t="array" ref="BN53">SUMPRODUCT(($AG53:$AZ53)*(Misc_calcs!$G$29:$Z$29))*$BH53*$H53</f>
        <v>198.73550776087322</v>
      </c>
      <c r="BO53" s="150"/>
      <c r="BP53" s="198" cm="1">
        <f t="array" ref="BP53">SUMPRODUCT($BH53*(Misc_calcs!$G$29:$Z$29))*$I53*(1+Assumptions!$G$83)</f>
        <v>1.2986251868136047</v>
      </c>
      <c r="BQ53" s="150"/>
      <c r="BR53" s="198">
        <f t="shared" si="1"/>
        <v>200.03413294768683</v>
      </c>
      <c r="BS53" s="150"/>
      <c r="BT53" s="198">
        <f t="shared" si="2"/>
        <v>580.09410662628147</v>
      </c>
      <c r="BU53" s="150"/>
      <c r="BV53" s="198">
        <f t="shared" si="3"/>
        <v>-2288.6900166358237</v>
      </c>
      <c r="BW53" s="150"/>
      <c r="BX53" s="198" t="b">
        <f t="shared" si="4"/>
        <v>0</v>
      </c>
      <c r="BY53" s="150"/>
      <c r="BZ53" s="150"/>
      <c r="CA53" s="150"/>
      <c r="CB53" s="150"/>
      <c r="CC53" s="150"/>
      <c r="CD53" s="150"/>
      <c r="CE53" s="150"/>
      <c r="CF53" s="150"/>
      <c r="CG53" s="150"/>
      <c r="CH53" s="150"/>
      <c r="CI53" s="150"/>
      <c r="CJ53" s="150"/>
      <c r="CK53" s="150"/>
      <c r="CL53" s="150"/>
      <c r="CM53" s="150"/>
      <c r="CN53" s="150"/>
      <c r="CO53" s="150"/>
      <c r="CP53" s="150"/>
      <c r="CQ53" s="150"/>
      <c r="CR53" s="150"/>
      <c r="CS53" s="150"/>
      <c r="CT53" s="150"/>
      <c r="CU53" s="150"/>
      <c r="CV53" s="150"/>
      <c r="CW53" s="150"/>
      <c r="CX53" s="150"/>
    </row>
    <row r="54" spans="1:102" x14ac:dyDescent="0.2">
      <c r="A54" s="150"/>
      <c r="B54" s="191">
        <v>60554517</v>
      </c>
      <c r="C54" s="192" t="s">
        <v>150</v>
      </c>
      <c r="D54" s="193">
        <v>1999</v>
      </c>
      <c r="E54" s="191">
        <v>33086152</v>
      </c>
      <c r="F54" s="191">
        <v>33086121</v>
      </c>
      <c r="G54" s="194">
        <v>136.08000000000001</v>
      </c>
      <c r="H54" s="211">
        <v>46875.287879570307</v>
      </c>
      <c r="I54" s="195">
        <f>Assumptions!$G$37*Calcs!$G54</f>
        <v>13217.4504</v>
      </c>
      <c r="K54" s="150"/>
      <c r="L54" s="196">
        <v>1.4999999999999999E-4</v>
      </c>
      <c r="M54" s="196">
        <v>1.4999999999999999E-4</v>
      </c>
      <c r="N54" s="196">
        <v>1.4999999999999999E-4</v>
      </c>
      <c r="O54" s="196">
        <v>1.4999999999999999E-4</v>
      </c>
      <c r="P54" s="196">
        <v>1.4999999999999999E-4</v>
      </c>
      <c r="Q54" s="196">
        <v>1.4999999999999999E-4</v>
      </c>
      <c r="R54" s="196">
        <v>1.4999999999999999E-4</v>
      </c>
      <c r="S54" s="196">
        <v>1.4999999999999999E-4</v>
      </c>
      <c r="T54" s="196">
        <v>1.4999999999999999E-4</v>
      </c>
      <c r="U54" s="196">
        <v>1.4999999999999999E-4</v>
      </c>
      <c r="V54" s="196">
        <v>1.4999999999999999E-4</v>
      </c>
      <c r="W54" s="196">
        <v>1.4999999999999999E-4</v>
      </c>
      <c r="X54" s="196">
        <v>1.4999999999999999E-4</v>
      </c>
      <c r="Y54" s="196">
        <v>1.4999999999999999E-4</v>
      </c>
      <c r="Z54" s="196">
        <v>1.4999999999999999E-4</v>
      </c>
      <c r="AA54" s="196">
        <v>1.4999999999999999E-4</v>
      </c>
      <c r="AB54" s="196">
        <v>1.4999999999999999E-4</v>
      </c>
      <c r="AC54" s="196">
        <v>1.4999999999999999E-4</v>
      </c>
      <c r="AD54" s="196">
        <v>1.4999999999999999E-4</v>
      </c>
      <c r="AE54" s="196">
        <v>1.4999999999999999E-4</v>
      </c>
      <c r="AF54" s="150"/>
      <c r="AG54" s="197">
        <v>38.435000000000002</v>
      </c>
      <c r="AH54" s="197">
        <v>38.636999999999993</v>
      </c>
      <c r="AI54" s="197">
        <v>39.003</v>
      </c>
      <c r="AJ54" s="197">
        <v>39.297999999999995</v>
      </c>
      <c r="AK54" s="197">
        <v>39.32</v>
      </c>
      <c r="AL54" s="197">
        <v>39.351999999999997</v>
      </c>
      <c r="AM54" s="197">
        <v>39.701999999999998</v>
      </c>
      <c r="AN54" s="197">
        <v>40.077999999999996</v>
      </c>
      <c r="AO54" s="197">
        <v>40.242999999999995</v>
      </c>
      <c r="AP54" s="197">
        <v>40.242999999999995</v>
      </c>
      <c r="AQ54" s="197">
        <v>40.242999999999995</v>
      </c>
      <c r="AR54" s="197">
        <v>40.242999999999995</v>
      </c>
      <c r="AS54" s="197">
        <v>40.242999999999995</v>
      </c>
      <c r="AT54" s="197">
        <v>40.242999999999995</v>
      </c>
      <c r="AU54" s="197">
        <v>40.242999999999995</v>
      </c>
      <c r="AV54" s="197">
        <v>40.242999999999995</v>
      </c>
      <c r="AW54" s="197">
        <v>40.242999999999995</v>
      </c>
      <c r="AX54" s="197">
        <v>40.242999999999995</v>
      </c>
      <c r="AY54" s="197">
        <v>40.242999999999995</v>
      </c>
      <c r="AZ54" s="197">
        <v>40.242999999999995</v>
      </c>
      <c r="BA54" s="150"/>
      <c r="BB54" s="198" cm="1">
        <f t="array" ref="BB54">SUMPRODUCT(($AG54:$AZ54)*(Misc_calcs!$G$29:$Z$29)*($L54:$AE54))*$H54</f>
        <v>4039.5248566618448</v>
      </c>
      <c r="BC54" s="150"/>
      <c r="BD54" s="198" cm="1">
        <f t="array" ref="BD54">SUMPRODUCT(($L54:$AE54)*(Misc_calcs!$G$29:$Z$29))*$I54*(1+Assumptions!$G$83)</f>
        <v>31.533293372052551</v>
      </c>
      <c r="BE54" s="150"/>
      <c r="BF54" s="198">
        <f t="shared" si="0"/>
        <v>4071.0581500338972</v>
      </c>
      <c r="BG54" s="150"/>
      <c r="BH54" s="199">
        <f>Assumptions!$G$86*$G54</f>
        <v>3.8315365200000003E-5</v>
      </c>
      <c r="BI54" s="150"/>
      <c r="BJ54" s="198">
        <f t="shared" si="5"/>
        <v>13217.4504</v>
      </c>
      <c r="BK54" s="150"/>
      <c r="BL54" s="198" cm="1">
        <f t="array" ref="BL54">-SUMPRODUCT((PMT(real_disc,Assumptions!$G$40,BJ54))*(Misc_calcs!$G$29:$Z$29))</f>
        <v>7144.6585558841016</v>
      </c>
      <c r="BM54" s="150"/>
      <c r="BN54" s="198" cm="1">
        <f t="array" ref="BN54">SUMPRODUCT(($AG54:$AZ54)*(Misc_calcs!$G$29:$Z$29))*$BH54*$H54</f>
        <v>1031.8391341165084</v>
      </c>
      <c r="BO54" s="150"/>
      <c r="BP54" s="198" cm="1">
        <f t="array" ref="BP54">SUMPRODUCT($BH54*(Misc_calcs!$G$29:$Z$29))*$I54*(1+Assumptions!$G$83)</f>
        <v>8.0547310100595553</v>
      </c>
      <c r="BQ54" s="150"/>
      <c r="BR54" s="198">
        <f t="shared" si="1"/>
        <v>1039.893865126568</v>
      </c>
      <c r="BS54" s="150"/>
      <c r="BT54" s="198">
        <f t="shared" si="2"/>
        <v>3031.1642849073291</v>
      </c>
      <c r="BU54" s="150"/>
      <c r="BV54" s="198">
        <f t="shared" si="3"/>
        <v>-4113.4942709767729</v>
      </c>
      <c r="BW54" s="150"/>
      <c r="BX54" s="198" t="b">
        <f t="shared" si="4"/>
        <v>0</v>
      </c>
      <c r="BY54" s="150"/>
      <c r="BZ54" s="150"/>
      <c r="CA54" s="150"/>
      <c r="CB54" s="150"/>
      <c r="CC54" s="150"/>
      <c r="CD54" s="150"/>
      <c r="CE54" s="150"/>
      <c r="CF54" s="150"/>
      <c r="CG54" s="150"/>
      <c r="CH54" s="150"/>
      <c r="CI54" s="150"/>
      <c r="CJ54" s="150"/>
      <c r="CK54" s="150"/>
      <c r="CL54" s="150"/>
      <c r="CM54" s="150"/>
      <c r="CN54" s="150"/>
      <c r="CO54" s="150"/>
      <c r="CP54" s="150"/>
      <c r="CQ54" s="150"/>
      <c r="CR54" s="150"/>
      <c r="CS54" s="150"/>
      <c r="CT54" s="150"/>
      <c r="CU54" s="150"/>
      <c r="CV54" s="150"/>
      <c r="CW54" s="150"/>
      <c r="CX54" s="150"/>
    </row>
    <row r="55" spans="1:102" x14ac:dyDescent="0.2">
      <c r="A55" s="150"/>
      <c r="B55" s="191">
        <v>60554539</v>
      </c>
      <c r="C55" s="192" t="s">
        <v>145</v>
      </c>
      <c r="D55" s="193">
        <v>2010</v>
      </c>
      <c r="E55" s="191">
        <v>30282341</v>
      </c>
      <c r="F55" s="191">
        <v>33107261</v>
      </c>
      <c r="G55" s="194">
        <v>94.03</v>
      </c>
      <c r="H55" s="211">
        <v>45198.640474687112</v>
      </c>
      <c r="I55" s="195">
        <f>Assumptions!$G$37*Calcs!$G55</f>
        <v>9133.1338999999989</v>
      </c>
      <c r="K55" s="150"/>
      <c r="L55" s="196">
        <v>1E-4</v>
      </c>
      <c r="M55" s="196">
        <v>1E-4</v>
      </c>
      <c r="N55" s="196">
        <v>1E-4</v>
      </c>
      <c r="O55" s="196">
        <v>1E-4</v>
      </c>
      <c r="P55" s="196">
        <v>1E-4</v>
      </c>
      <c r="Q55" s="196">
        <v>1E-4</v>
      </c>
      <c r="R55" s="196">
        <v>1E-4</v>
      </c>
      <c r="S55" s="196">
        <v>1E-4</v>
      </c>
      <c r="T55" s="196">
        <v>1E-4</v>
      </c>
      <c r="U55" s="196">
        <v>1E-4</v>
      </c>
      <c r="V55" s="196">
        <v>1E-4</v>
      </c>
      <c r="W55" s="196">
        <v>1E-4</v>
      </c>
      <c r="X55" s="196">
        <v>1E-4</v>
      </c>
      <c r="Y55" s="196">
        <v>1E-4</v>
      </c>
      <c r="Z55" s="196">
        <v>1E-4</v>
      </c>
      <c r="AA55" s="196">
        <v>1E-4</v>
      </c>
      <c r="AB55" s="196">
        <v>1E-4</v>
      </c>
      <c r="AC55" s="196">
        <v>1E-4</v>
      </c>
      <c r="AD55" s="196">
        <v>1E-4</v>
      </c>
      <c r="AE55" s="196">
        <v>1E-4</v>
      </c>
      <c r="AF55" s="150"/>
      <c r="AG55" s="197">
        <v>19.532</v>
      </c>
      <c r="AH55" s="197">
        <v>19.558999999999997</v>
      </c>
      <c r="AI55" s="197">
        <v>19.695999999999998</v>
      </c>
      <c r="AJ55" s="197">
        <v>19.782</v>
      </c>
      <c r="AK55" s="197">
        <v>19.675999999999998</v>
      </c>
      <c r="AL55" s="197">
        <v>19.636999999999997</v>
      </c>
      <c r="AM55" s="197">
        <v>19.768999999999998</v>
      </c>
      <c r="AN55" s="197">
        <v>19.945</v>
      </c>
      <c r="AO55" s="197">
        <v>19.835999999999999</v>
      </c>
      <c r="AP55" s="197">
        <v>19.835999999999999</v>
      </c>
      <c r="AQ55" s="197">
        <v>19.835999999999999</v>
      </c>
      <c r="AR55" s="197">
        <v>19.835999999999999</v>
      </c>
      <c r="AS55" s="197">
        <v>19.835999999999999</v>
      </c>
      <c r="AT55" s="197">
        <v>19.835999999999999</v>
      </c>
      <c r="AU55" s="197">
        <v>19.835999999999999</v>
      </c>
      <c r="AV55" s="197">
        <v>19.835999999999999</v>
      </c>
      <c r="AW55" s="197">
        <v>19.835999999999999</v>
      </c>
      <c r="AX55" s="197">
        <v>19.835999999999999</v>
      </c>
      <c r="AY55" s="197">
        <v>19.835999999999999</v>
      </c>
      <c r="AZ55" s="197">
        <v>19.835999999999999</v>
      </c>
      <c r="BA55" s="150"/>
      <c r="BB55" s="198" cm="1">
        <f t="array" ref="BB55">SUMPRODUCT(($AG55:$AZ55)*(Misc_calcs!$G$29:$Z$29)*($L55:$AE55))*$H55</f>
        <v>1291.7727216990743</v>
      </c>
      <c r="BC55" s="150"/>
      <c r="BD55" s="198" cm="1">
        <f t="array" ref="BD55">SUMPRODUCT(($L55:$AE55)*(Misc_calcs!$G$29:$Z$29))*$I55*(1+Assumptions!$G$83)</f>
        <v>14.526139407084564</v>
      </c>
      <c r="BE55" s="150"/>
      <c r="BF55" s="198">
        <f t="shared" si="0"/>
        <v>1306.2988611061589</v>
      </c>
      <c r="BG55" s="150"/>
      <c r="BH55" s="199">
        <f>Assumptions!$G$86*$G55</f>
        <v>2.6475556950000001E-5</v>
      </c>
      <c r="BI55" s="150"/>
      <c r="BJ55" s="198">
        <f t="shared" si="5"/>
        <v>9133.1338999999989</v>
      </c>
      <c r="BK55" s="150"/>
      <c r="BL55" s="198" cm="1">
        <f t="array" ref="BL55">-SUMPRODUCT((PMT(real_disc,Assumptions!$G$40,BJ55))*(Misc_calcs!$G$29:$Z$29))</f>
        <v>4936.8918578026305</v>
      </c>
      <c r="BM55" s="150"/>
      <c r="BN55" s="198" cm="1">
        <f t="array" ref="BN55">SUMPRODUCT(($AG55:$AZ55)*(Misc_calcs!$G$29:$Z$29))*$BH55*$H55</f>
        <v>342.00402259800347</v>
      </c>
      <c r="BO55" s="150"/>
      <c r="BP55" s="198" cm="1">
        <f t="array" ref="BP55">SUMPRODUCT($BH55*(Misc_calcs!$G$29:$Z$29))*$I55*(1+Assumptions!$G$83)</f>
        <v>3.845876311359067</v>
      </c>
      <c r="BQ55" s="150"/>
      <c r="BR55" s="198">
        <f t="shared" si="1"/>
        <v>345.84989890936254</v>
      </c>
      <c r="BS55" s="150"/>
      <c r="BT55" s="198">
        <f t="shared" si="2"/>
        <v>960.4489621967964</v>
      </c>
      <c r="BU55" s="150"/>
      <c r="BV55" s="198">
        <f t="shared" si="3"/>
        <v>-3976.4428956058341</v>
      </c>
      <c r="BW55" s="150"/>
      <c r="BX55" s="198" t="b">
        <f t="shared" si="4"/>
        <v>0</v>
      </c>
      <c r="BY55" s="150"/>
      <c r="BZ55" s="150"/>
      <c r="CA55" s="150"/>
      <c r="CB55" s="150"/>
      <c r="CC55" s="150"/>
      <c r="CD55" s="150"/>
      <c r="CE55" s="150"/>
      <c r="CF55" s="150"/>
      <c r="CG55" s="150"/>
      <c r="CH55" s="150"/>
      <c r="CI55" s="150"/>
      <c r="CJ55" s="150"/>
      <c r="CK55" s="150"/>
      <c r="CL55" s="150"/>
      <c r="CM55" s="150"/>
      <c r="CN55" s="150"/>
      <c r="CO55" s="150"/>
      <c r="CP55" s="150"/>
      <c r="CQ55" s="150"/>
      <c r="CR55" s="150"/>
      <c r="CS55" s="150"/>
      <c r="CT55" s="150"/>
      <c r="CU55" s="150"/>
      <c r="CV55" s="150"/>
      <c r="CW55" s="150"/>
      <c r="CX55" s="150"/>
    </row>
    <row r="56" spans="1:102" x14ac:dyDescent="0.2">
      <c r="A56" s="150"/>
      <c r="B56" s="191">
        <v>60554558</v>
      </c>
      <c r="C56" s="192" t="s">
        <v>145</v>
      </c>
      <c r="D56" s="193">
        <v>1955</v>
      </c>
      <c r="E56" s="191">
        <v>30229285</v>
      </c>
      <c r="F56" s="191">
        <v>30020713</v>
      </c>
      <c r="G56" s="194">
        <v>6788.1</v>
      </c>
      <c r="H56" s="211">
        <v>45198.640474687112</v>
      </c>
      <c r="I56" s="195">
        <f>Assumptions!$G$37*Calcs!$G56</f>
        <v>659328.15300000005</v>
      </c>
      <c r="K56" s="150"/>
      <c r="L56" s="196">
        <v>6.3519999999999993E-2</v>
      </c>
      <c r="M56" s="196">
        <v>6.8489999999999995E-2</v>
      </c>
      <c r="N56" s="196">
        <v>7.3859999999999995E-2</v>
      </c>
      <c r="O56" s="196">
        <v>7.9670000000000005E-2</v>
      </c>
      <c r="P56" s="196">
        <v>8.5959999999999995E-2</v>
      </c>
      <c r="Q56" s="196">
        <v>9.2759999999999995E-2</v>
      </c>
      <c r="R56" s="196">
        <v>0.10013</v>
      </c>
      <c r="S56" s="196">
        <v>0.1081</v>
      </c>
      <c r="T56" s="196">
        <v>0.11673</v>
      </c>
      <c r="U56" s="196">
        <v>0.12606999999999999</v>
      </c>
      <c r="V56" s="196">
        <v>0.13619000000000001</v>
      </c>
      <c r="W56" s="196">
        <v>0.14715</v>
      </c>
      <c r="X56" s="196">
        <v>0.15901999999999999</v>
      </c>
      <c r="Y56" s="196">
        <v>0.17188000000000001</v>
      </c>
      <c r="Z56" s="196">
        <v>0.18581</v>
      </c>
      <c r="AA56" s="196">
        <v>0.2009</v>
      </c>
      <c r="AB56" s="196">
        <v>0.21725</v>
      </c>
      <c r="AC56" s="196">
        <v>0.22248000000000001</v>
      </c>
      <c r="AD56" s="196">
        <v>0.22248000000000001</v>
      </c>
      <c r="AE56" s="196">
        <v>0.22248000000000001</v>
      </c>
      <c r="AF56" s="150"/>
      <c r="AG56" s="197">
        <v>19.532</v>
      </c>
      <c r="AH56" s="197">
        <v>19.558999999999997</v>
      </c>
      <c r="AI56" s="197">
        <v>19.695999999999998</v>
      </c>
      <c r="AJ56" s="197">
        <v>19.782</v>
      </c>
      <c r="AK56" s="197">
        <v>19.675999999999998</v>
      </c>
      <c r="AL56" s="197">
        <v>19.636999999999997</v>
      </c>
      <c r="AM56" s="197">
        <v>19.768999999999998</v>
      </c>
      <c r="AN56" s="197">
        <v>19.945</v>
      </c>
      <c r="AO56" s="197">
        <v>19.835999999999999</v>
      </c>
      <c r="AP56" s="197">
        <v>19.835999999999999</v>
      </c>
      <c r="AQ56" s="197">
        <v>19.835999999999999</v>
      </c>
      <c r="AR56" s="197">
        <v>19.835999999999999</v>
      </c>
      <c r="AS56" s="197">
        <v>19.835999999999999</v>
      </c>
      <c r="AT56" s="197">
        <v>19.835999999999999</v>
      </c>
      <c r="AU56" s="197">
        <v>19.835999999999999</v>
      </c>
      <c r="AV56" s="197">
        <v>19.835999999999999</v>
      </c>
      <c r="AW56" s="197">
        <v>19.835999999999999</v>
      </c>
      <c r="AX56" s="197">
        <v>19.835999999999999</v>
      </c>
      <c r="AY56" s="197">
        <v>19.835999999999999</v>
      </c>
      <c r="AZ56" s="197">
        <v>19.835999999999999</v>
      </c>
      <c r="BA56" s="150"/>
      <c r="BB56" s="198" cm="1">
        <f t="array" ref="BB56">SUMPRODUCT(($AG56:$AZ56)*(Misc_calcs!$G$29:$Z$29)*($L56:$AE56))*$H56</f>
        <v>1673744.2553255123</v>
      </c>
      <c r="BC56" s="150"/>
      <c r="BD56" s="198" cm="1">
        <f t="array" ref="BD56">SUMPRODUCT(($L56:$AE56)*(Misc_calcs!$G$29:$Z$29))*$I56*(1+Assumptions!$G$83)</f>
        <v>1356645.8362424688</v>
      </c>
      <c r="BE56" s="150"/>
      <c r="BF56" s="198">
        <f t="shared" si="0"/>
        <v>3030390.0915679811</v>
      </c>
      <c r="BG56" s="150"/>
      <c r="BH56" s="199">
        <f>Assumptions!$G$86*$G56</f>
        <v>1.9112913765000003E-3</v>
      </c>
      <c r="BI56" s="150"/>
      <c r="BJ56" s="198">
        <f t="shared" si="5"/>
        <v>659328.15300000005</v>
      </c>
      <c r="BK56" s="150"/>
      <c r="BL56" s="198" cm="1">
        <f t="array" ref="BL56">-SUMPRODUCT((PMT(real_disc,Assumptions!$G$40,BJ56))*(Misc_calcs!$G$29:$Z$29))</f>
        <v>356398.12421514455</v>
      </c>
      <c r="BM56" s="150"/>
      <c r="BN56" s="198" cm="1">
        <f t="array" ref="BN56">SUMPRODUCT(($AG56:$AZ56)*(Misc_calcs!$G$29:$Z$29))*$BH56*$H56</f>
        <v>24689.540633813758</v>
      </c>
      <c r="BO56" s="150"/>
      <c r="BP56" s="198" cm="1">
        <f t="array" ref="BP56">SUMPRODUCT($BH56*(Misc_calcs!$G$29:$Z$29))*$I56*(1+Assumptions!$G$83)</f>
        <v>20042.823570176595</v>
      </c>
      <c r="BQ56" s="150"/>
      <c r="BR56" s="198">
        <f t="shared" si="1"/>
        <v>44732.36420399035</v>
      </c>
      <c r="BS56" s="150"/>
      <c r="BT56" s="198">
        <f t="shared" si="2"/>
        <v>2985657.7273639906</v>
      </c>
      <c r="BU56" s="150"/>
      <c r="BV56" s="198">
        <f t="shared" si="3"/>
        <v>2629259.603148846</v>
      </c>
      <c r="BW56" s="150"/>
      <c r="BX56" s="198" t="b">
        <f t="shared" si="4"/>
        <v>1</v>
      </c>
      <c r="BY56" s="150"/>
      <c r="BZ56" s="150"/>
      <c r="CA56" s="150"/>
      <c r="CB56" s="150"/>
      <c r="CC56" s="150"/>
      <c r="CD56" s="150"/>
      <c r="CE56" s="150"/>
      <c r="CF56" s="150"/>
      <c r="CG56" s="150"/>
      <c r="CH56" s="150"/>
      <c r="CI56" s="150"/>
      <c r="CJ56" s="150"/>
      <c r="CK56" s="150"/>
      <c r="CL56" s="150"/>
      <c r="CM56" s="150"/>
      <c r="CN56" s="150"/>
      <c r="CO56" s="150"/>
      <c r="CP56" s="150"/>
      <c r="CQ56" s="150"/>
      <c r="CR56" s="150"/>
      <c r="CS56" s="150"/>
      <c r="CT56" s="150"/>
      <c r="CU56" s="150"/>
      <c r="CV56" s="150"/>
      <c r="CW56" s="150"/>
      <c r="CX56" s="150"/>
    </row>
    <row r="57" spans="1:102" x14ac:dyDescent="0.2">
      <c r="A57" s="150"/>
      <c r="B57" s="191">
        <v>60554568</v>
      </c>
      <c r="C57" s="192" t="s">
        <v>152</v>
      </c>
      <c r="D57" s="193">
        <v>1998</v>
      </c>
      <c r="E57" s="191">
        <v>33064584</v>
      </c>
      <c r="F57" s="191">
        <v>33064572</v>
      </c>
      <c r="G57" s="194">
        <v>507.22</v>
      </c>
      <c r="H57" s="211">
        <v>49456.666168632706</v>
      </c>
      <c r="I57" s="195">
        <f>Assumptions!$G$37*Calcs!$G57</f>
        <v>49266.278599999998</v>
      </c>
      <c r="K57" s="150"/>
      <c r="L57" s="196">
        <v>5.4000000000000001E-4</v>
      </c>
      <c r="M57" s="196">
        <v>5.4000000000000001E-4</v>
      </c>
      <c r="N57" s="196">
        <v>5.4000000000000001E-4</v>
      </c>
      <c r="O57" s="196">
        <v>5.4000000000000001E-4</v>
      </c>
      <c r="P57" s="196">
        <v>5.4000000000000001E-4</v>
      </c>
      <c r="Q57" s="196">
        <v>5.4000000000000001E-4</v>
      </c>
      <c r="R57" s="196">
        <v>5.4000000000000001E-4</v>
      </c>
      <c r="S57" s="196">
        <v>5.4000000000000001E-4</v>
      </c>
      <c r="T57" s="196">
        <v>5.4000000000000001E-4</v>
      </c>
      <c r="U57" s="196">
        <v>5.4000000000000001E-4</v>
      </c>
      <c r="V57" s="196">
        <v>5.4000000000000001E-4</v>
      </c>
      <c r="W57" s="196">
        <v>5.4000000000000001E-4</v>
      </c>
      <c r="X57" s="196">
        <v>5.4000000000000001E-4</v>
      </c>
      <c r="Y57" s="196">
        <v>5.4000000000000001E-4</v>
      </c>
      <c r="Z57" s="196">
        <v>5.4000000000000001E-4</v>
      </c>
      <c r="AA57" s="196">
        <v>5.4000000000000001E-4</v>
      </c>
      <c r="AB57" s="196">
        <v>5.4000000000000001E-4</v>
      </c>
      <c r="AC57" s="196">
        <v>5.4000000000000001E-4</v>
      </c>
      <c r="AD57" s="196">
        <v>5.4000000000000001E-4</v>
      </c>
      <c r="AE57" s="196">
        <v>5.4000000000000001E-4</v>
      </c>
      <c r="AF57" s="150"/>
      <c r="AG57" s="197">
        <v>23.689999999999998</v>
      </c>
      <c r="AH57" s="197">
        <v>25.856999999999999</v>
      </c>
      <c r="AI57" s="197">
        <v>26.398</v>
      </c>
      <c r="AJ57" s="197">
        <v>26.811</v>
      </c>
      <c r="AK57" s="197">
        <v>26.966000000000001</v>
      </c>
      <c r="AL57" s="197">
        <v>27.194999999999997</v>
      </c>
      <c r="AM57" s="197">
        <v>27.72</v>
      </c>
      <c r="AN57" s="197">
        <v>28.321999999999999</v>
      </c>
      <c r="AO57" s="197">
        <v>28.431999999999999</v>
      </c>
      <c r="AP57" s="197">
        <v>28.431999999999999</v>
      </c>
      <c r="AQ57" s="197">
        <v>28.431999999999999</v>
      </c>
      <c r="AR57" s="197">
        <v>28.431999999999999</v>
      </c>
      <c r="AS57" s="197">
        <v>28.431999999999999</v>
      </c>
      <c r="AT57" s="197">
        <v>28.431999999999999</v>
      </c>
      <c r="AU57" s="197">
        <v>28.431999999999999</v>
      </c>
      <c r="AV57" s="197">
        <v>28.431999999999999</v>
      </c>
      <c r="AW57" s="197">
        <v>28.431999999999999</v>
      </c>
      <c r="AX57" s="197">
        <v>28.431999999999999</v>
      </c>
      <c r="AY57" s="197">
        <v>28.431999999999999</v>
      </c>
      <c r="AZ57" s="197">
        <v>28.431999999999999</v>
      </c>
      <c r="BA57" s="150"/>
      <c r="BB57" s="198" cm="1">
        <f t="array" ref="BB57">SUMPRODUCT(($AG57:$AZ57)*(Misc_calcs!$G$29:$Z$29)*($L57:$AE57))*$H57</f>
        <v>10622.651783670717</v>
      </c>
      <c r="BC57" s="150"/>
      <c r="BD57" s="198" cm="1">
        <f t="array" ref="BD57">SUMPRODUCT(($L57:$AE57)*(Misc_calcs!$G$29:$Z$29))*$I57*(1+Assumptions!$G$83)</f>
        <v>423.13008106276436</v>
      </c>
      <c r="BE57" s="150"/>
      <c r="BF57" s="198">
        <f t="shared" si="0"/>
        <v>11045.781864733481</v>
      </c>
      <c r="BG57" s="150"/>
      <c r="BH57" s="199">
        <f>Assumptions!$G$86*$G57</f>
        <v>1.4281539930000001E-4</v>
      </c>
      <c r="BI57" s="150"/>
      <c r="BJ57" s="198">
        <f t="shared" si="5"/>
        <v>49266.278599999998</v>
      </c>
      <c r="BK57" s="150"/>
      <c r="BL57" s="198" cm="1">
        <f t="array" ref="BL57">-SUMPRODUCT((PMT(real_disc,Assumptions!$G$40,BJ57))*(Misc_calcs!$G$29:$Z$29))</f>
        <v>26630.759205728496</v>
      </c>
      <c r="BM57" s="150"/>
      <c r="BN57" s="198" cm="1">
        <f t="array" ref="BN57">SUMPRODUCT(($AG57:$AZ57)*(Misc_calcs!$G$29:$Z$29))*$BH57*$H57</f>
        <v>2809.4041779810932</v>
      </c>
      <c r="BO57" s="150"/>
      <c r="BP57" s="198" cm="1">
        <f t="array" ref="BP57">SUMPRODUCT($BH57*(Misc_calcs!$G$29:$Z$29))*$I57*(1+Assumptions!$G$83)</f>
        <v>111.90646570892608</v>
      </c>
      <c r="BQ57" s="150"/>
      <c r="BR57" s="198">
        <f t="shared" si="1"/>
        <v>2921.3106436900193</v>
      </c>
      <c r="BS57" s="150"/>
      <c r="BT57" s="198">
        <f t="shared" si="2"/>
        <v>8124.4712210434609</v>
      </c>
      <c r="BU57" s="150"/>
      <c r="BV57" s="198">
        <f t="shared" si="3"/>
        <v>-18506.287984685034</v>
      </c>
      <c r="BW57" s="150"/>
      <c r="BX57" s="198" t="b">
        <f t="shared" si="4"/>
        <v>0</v>
      </c>
      <c r="BY57" s="150"/>
      <c r="BZ57" s="150"/>
      <c r="CA57" s="150"/>
      <c r="CB57" s="150"/>
      <c r="CC57" s="150"/>
      <c r="CD57" s="150"/>
      <c r="CE57" s="150"/>
      <c r="CF57" s="150"/>
      <c r="CG57" s="150"/>
      <c r="CH57" s="150"/>
      <c r="CI57" s="150"/>
      <c r="CJ57" s="150"/>
      <c r="CK57" s="150"/>
      <c r="CL57" s="150"/>
      <c r="CM57" s="150"/>
      <c r="CN57" s="150"/>
      <c r="CO57" s="150"/>
      <c r="CP57" s="150"/>
      <c r="CQ57" s="150"/>
      <c r="CR57" s="150"/>
      <c r="CS57" s="150"/>
      <c r="CT57" s="150"/>
      <c r="CU57" s="150"/>
      <c r="CV57" s="150"/>
      <c r="CW57" s="150"/>
      <c r="CX57" s="150"/>
    </row>
    <row r="58" spans="1:102" x14ac:dyDescent="0.2">
      <c r="A58" s="150"/>
      <c r="B58" s="191">
        <v>60554582</v>
      </c>
      <c r="C58" s="192" t="s">
        <v>146</v>
      </c>
      <c r="D58" s="193">
        <v>2005</v>
      </c>
      <c r="E58" s="191">
        <v>30229782</v>
      </c>
      <c r="F58" s="191">
        <v>30229942</v>
      </c>
      <c r="G58" s="194">
        <v>416.94</v>
      </c>
      <c r="H58" s="211">
        <v>43924.300227922555</v>
      </c>
      <c r="I58" s="195">
        <f>Assumptions!$G$37*Calcs!$G58</f>
        <v>40497.3822</v>
      </c>
      <c r="K58" s="150"/>
      <c r="L58" s="196">
        <v>4.4999999999999999E-4</v>
      </c>
      <c r="M58" s="196">
        <v>4.4999999999999999E-4</v>
      </c>
      <c r="N58" s="196">
        <v>4.4999999999999999E-4</v>
      </c>
      <c r="O58" s="196">
        <v>4.4999999999999999E-4</v>
      </c>
      <c r="P58" s="196">
        <v>4.4999999999999999E-4</v>
      </c>
      <c r="Q58" s="196">
        <v>4.4999999999999999E-4</v>
      </c>
      <c r="R58" s="196">
        <v>4.4999999999999999E-4</v>
      </c>
      <c r="S58" s="196">
        <v>4.4999999999999999E-4</v>
      </c>
      <c r="T58" s="196">
        <v>4.4999999999999999E-4</v>
      </c>
      <c r="U58" s="196">
        <v>4.4999999999999999E-4</v>
      </c>
      <c r="V58" s="196">
        <v>4.4999999999999999E-4</v>
      </c>
      <c r="W58" s="196">
        <v>4.4999999999999999E-4</v>
      </c>
      <c r="X58" s="196">
        <v>4.4999999999999999E-4</v>
      </c>
      <c r="Y58" s="196">
        <v>4.4999999999999999E-4</v>
      </c>
      <c r="Z58" s="196">
        <v>4.4999999999999999E-4</v>
      </c>
      <c r="AA58" s="196">
        <v>4.4999999999999999E-4</v>
      </c>
      <c r="AB58" s="196">
        <v>4.4999999999999999E-4</v>
      </c>
      <c r="AC58" s="196">
        <v>4.4999999999999999E-4</v>
      </c>
      <c r="AD58" s="196">
        <v>4.4999999999999999E-4</v>
      </c>
      <c r="AE58" s="196">
        <v>4.4999999999999999E-4</v>
      </c>
      <c r="AF58" s="150"/>
      <c r="AG58" s="197">
        <v>2.1360000000000001</v>
      </c>
      <c r="AH58" s="197">
        <v>2.1199999999999997</v>
      </c>
      <c r="AI58" s="197">
        <v>2.1199999999999997</v>
      </c>
      <c r="AJ58" s="197">
        <v>2.1199999999999997</v>
      </c>
      <c r="AK58" s="197">
        <v>2.11</v>
      </c>
      <c r="AL58" s="197">
        <v>2.09</v>
      </c>
      <c r="AM58" s="197">
        <v>2.09</v>
      </c>
      <c r="AN58" s="197">
        <v>2.0999999999999996</v>
      </c>
      <c r="AO58" s="197">
        <v>2.0799999999999996</v>
      </c>
      <c r="AP58" s="197">
        <v>2.0799999999999996</v>
      </c>
      <c r="AQ58" s="197">
        <v>2.0799999999999996</v>
      </c>
      <c r="AR58" s="197">
        <v>2.0799999999999996</v>
      </c>
      <c r="AS58" s="197">
        <v>2.0799999999999996</v>
      </c>
      <c r="AT58" s="197">
        <v>2.0799999999999996</v>
      </c>
      <c r="AU58" s="197">
        <v>2.0799999999999996</v>
      </c>
      <c r="AV58" s="197">
        <v>2.0799999999999996</v>
      </c>
      <c r="AW58" s="197">
        <v>2.0799999999999996</v>
      </c>
      <c r="AX58" s="197">
        <v>2.0799999999999996</v>
      </c>
      <c r="AY58" s="197">
        <v>2.0799999999999996</v>
      </c>
      <c r="AZ58" s="197">
        <v>2.0799999999999996</v>
      </c>
      <c r="BA58" s="150"/>
      <c r="BB58" s="198" cm="1">
        <f t="array" ref="BB58">SUMPRODUCT(($AG58:$AZ58)*(Misc_calcs!$G$29:$Z$29)*($L58:$AE58))*$H58</f>
        <v>598.85450836867585</v>
      </c>
      <c r="BC58" s="150"/>
      <c r="BD58" s="198" cm="1">
        <f t="array" ref="BD58">SUMPRODUCT(($L58:$AE58)*(Misc_calcs!$G$29:$Z$29))*$I58*(1+Assumptions!$G$83)</f>
        <v>289.84769264866827</v>
      </c>
      <c r="BE58" s="150"/>
      <c r="BF58" s="198">
        <f t="shared" si="0"/>
        <v>888.70220101734412</v>
      </c>
      <c r="BG58" s="150"/>
      <c r="BH58" s="199">
        <f>Assumptions!$G$86*$G58</f>
        <v>1.1739571110000001E-4</v>
      </c>
      <c r="BI58" s="150"/>
      <c r="BJ58" s="198">
        <f t="shared" si="5"/>
        <v>40497.3822</v>
      </c>
      <c r="BK58" s="150"/>
      <c r="BL58" s="198" cm="1">
        <f t="array" ref="BL58">-SUMPRODUCT((PMT(real_disc,Assumptions!$G$40,BJ58))*(Misc_calcs!$G$29:$Z$29))</f>
        <v>21890.754984496747</v>
      </c>
      <c r="BM58" s="150"/>
      <c r="BN58" s="198" cm="1">
        <f t="array" ref="BN58">SUMPRODUCT(($AG58:$AZ58)*(Misc_calcs!$G$29:$Z$29))*$BH58*$H58</f>
        <v>156.22877967862578</v>
      </c>
      <c r="BO58" s="150"/>
      <c r="BP58" s="198" cm="1">
        <f t="array" ref="BP58">SUMPRODUCT($BH58*(Misc_calcs!$G$29:$Z$29))*$I58*(1+Assumptions!$G$83)</f>
        <v>75.615279975965905</v>
      </c>
      <c r="BQ58" s="150"/>
      <c r="BR58" s="198">
        <f t="shared" si="1"/>
        <v>231.84405965459169</v>
      </c>
      <c r="BS58" s="150"/>
      <c r="BT58" s="198">
        <f t="shared" si="2"/>
        <v>656.85814136275246</v>
      </c>
      <c r="BU58" s="150"/>
      <c r="BV58" s="198">
        <f t="shared" si="3"/>
        <v>-21233.896843133996</v>
      </c>
      <c r="BW58" s="150"/>
      <c r="BX58" s="198" t="b">
        <f t="shared" si="4"/>
        <v>0</v>
      </c>
      <c r="BY58" s="150"/>
      <c r="BZ58" s="150"/>
      <c r="CA58" s="150"/>
      <c r="CB58" s="150"/>
      <c r="CC58" s="150"/>
      <c r="CD58" s="150"/>
      <c r="CE58" s="150"/>
      <c r="CF58" s="150"/>
      <c r="CG58" s="150"/>
      <c r="CH58" s="150"/>
      <c r="CI58" s="150"/>
      <c r="CJ58" s="150"/>
      <c r="CK58" s="150"/>
      <c r="CL58" s="150"/>
      <c r="CM58" s="150"/>
      <c r="CN58" s="150"/>
      <c r="CO58" s="150"/>
      <c r="CP58" s="150"/>
      <c r="CQ58" s="150"/>
      <c r="CR58" s="150"/>
      <c r="CS58" s="150"/>
      <c r="CT58" s="150"/>
      <c r="CU58" s="150"/>
      <c r="CV58" s="150"/>
      <c r="CW58" s="150"/>
      <c r="CX58" s="150"/>
    </row>
    <row r="59" spans="1:102" x14ac:dyDescent="0.2">
      <c r="A59" s="150"/>
      <c r="B59" s="191">
        <v>60554597</v>
      </c>
      <c r="C59" s="192" t="s">
        <v>145</v>
      </c>
      <c r="D59" s="193">
        <v>1998</v>
      </c>
      <c r="E59" s="191">
        <v>30147036</v>
      </c>
      <c r="F59" s="191">
        <v>30147037</v>
      </c>
      <c r="G59" s="194">
        <v>20.43</v>
      </c>
      <c r="H59" s="211">
        <v>45198.640474687112</v>
      </c>
      <c r="I59" s="195">
        <f>Assumptions!$G$37*Calcs!$G59</f>
        <v>1984.3658999999998</v>
      </c>
      <c r="K59" s="150"/>
      <c r="L59" s="196">
        <v>2.0000000000000002E-5</v>
      </c>
      <c r="M59" s="196">
        <v>2.0000000000000002E-5</v>
      </c>
      <c r="N59" s="196">
        <v>2.0000000000000002E-5</v>
      </c>
      <c r="O59" s="196">
        <v>2.0000000000000002E-5</v>
      </c>
      <c r="P59" s="196">
        <v>2.0000000000000002E-5</v>
      </c>
      <c r="Q59" s="196">
        <v>2.0000000000000002E-5</v>
      </c>
      <c r="R59" s="196">
        <v>2.0000000000000002E-5</v>
      </c>
      <c r="S59" s="196">
        <v>2.0000000000000002E-5</v>
      </c>
      <c r="T59" s="196">
        <v>2.0000000000000002E-5</v>
      </c>
      <c r="U59" s="196">
        <v>2.0000000000000002E-5</v>
      </c>
      <c r="V59" s="196">
        <v>2.0000000000000002E-5</v>
      </c>
      <c r="W59" s="196">
        <v>2.0000000000000002E-5</v>
      </c>
      <c r="X59" s="196">
        <v>2.0000000000000002E-5</v>
      </c>
      <c r="Y59" s="196">
        <v>2.0000000000000002E-5</v>
      </c>
      <c r="Z59" s="196">
        <v>2.0000000000000002E-5</v>
      </c>
      <c r="AA59" s="196">
        <v>2.0000000000000002E-5</v>
      </c>
      <c r="AB59" s="196">
        <v>2.0000000000000002E-5</v>
      </c>
      <c r="AC59" s="196">
        <v>2.0000000000000002E-5</v>
      </c>
      <c r="AD59" s="196">
        <v>2.0000000000000002E-5</v>
      </c>
      <c r="AE59" s="196">
        <v>2.0000000000000002E-5</v>
      </c>
      <c r="AF59" s="150"/>
      <c r="AG59" s="197">
        <v>19.532</v>
      </c>
      <c r="AH59" s="197">
        <v>19.558999999999997</v>
      </c>
      <c r="AI59" s="197">
        <v>19.695999999999998</v>
      </c>
      <c r="AJ59" s="197">
        <v>19.782</v>
      </c>
      <c r="AK59" s="197">
        <v>19.675999999999998</v>
      </c>
      <c r="AL59" s="197">
        <v>19.636999999999997</v>
      </c>
      <c r="AM59" s="197">
        <v>19.768999999999998</v>
      </c>
      <c r="AN59" s="197">
        <v>19.945</v>
      </c>
      <c r="AO59" s="197">
        <v>19.835999999999999</v>
      </c>
      <c r="AP59" s="197">
        <v>19.835999999999999</v>
      </c>
      <c r="AQ59" s="197">
        <v>19.835999999999999</v>
      </c>
      <c r="AR59" s="197">
        <v>19.835999999999999</v>
      </c>
      <c r="AS59" s="197">
        <v>19.835999999999999</v>
      </c>
      <c r="AT59" s="197">
        <v>19.835999999999999</v>
      </c>
      <c r="AU59" s="197">
        <v>19.835999999999999</v>
      </c>
      <c r="AV59" s="197">
        <v>19.835999999999999</v>
      </c>
      <c r="AW59" s="197">
        <v>19.835999999999999</v>
      </c>
      <c r="AX59" s="197">
        <v>19.835999999999999</v>
      </c>
      <c r="AY59" s="197">
        <v>19.835999999999999</v>
      </c>
      <c r="AZ59" s="197">
        <v>19.835999999999999</v>
      </c>
      <c r="BA59" s="150"/>
      <c r="BB59" s="198" cm="1">
        <f t="array" ref="BB59">SUMPRODUCT(($AG59:$AZ59)*(Misc_calcs!$G$29:$Z$29)*($L59:$AE59))*$H59</f>
        <v>258.35454433981494</v>
      </c>
      <c r="BC59" s="150"/>
      <c r="BD59" s="198" cm="1">
        <f t="array" ref="BD59">SUMPRODUCT(($L59:$AE59)*(Misc_calcs!$G$29:$Z$29))*$I59*(1+Assumptions!$G$83)</f>
        <v>0.63122201018129886</v>
      </c>
      <c r="BE59" s="150"/>
      <c r="BF59" s="198">
        <f t="shared" si="0"/>
        <v>258.98576634999625</v>
      </c>
      <c r="BG59" s="150"/>
      <c r="BH59" s="199">
        <f>Assumptions!$G$86*$G59</f>
        <v>5.7523729500000005E-6</v>
      </c>
      <c r="BI59" s="150"/>
      <c r="BJ59" s="198">
        <f t="shared" si="5"/>
        <v>1984.3658999999998</v>
      </c>
      <c r="BK59" s="150"/>
      <c r="BL59" s="198" cm="1">
        <f t="array" ref="BL59">-SUMPRODUCT((PMT(real_disc,Assumptions!$G$40,BJ59))*(Misc_calcs!$G$29:$Z$29))</f>
        <v>1072.6438440381553</v>
      </c>
      <c r="BM59" s="150"/>
      <c r="BN59" s="198" cm="1">
        <f t="array" ref="BN59">SUMPRODUCT(($AG59:$AZ59)*(Misc_calcs!$G$29:$Z$29))*$BH59*$H59</f>
        <v>74.30758461849635</v>
      </c>
      <c r="BO59" s="150"/>
      <c r="BP59" s="198" cm="1">
        <f t="array" ref="BP59">SUMPRODUCT($BH59*(Misc_calcs!$G$29:$Z$29))*$I59*(1+Assumptions!$G$83)</f>
        <v>0.18155122084057643</v>
      </c>
      <c r="BQ59" s="150"/>
      <c r="BR59" s="198">
        <f t="shared" si="1"/>
        <v>74.489135839336925</v>
      </c>
      <c r="BS59" s="150"/>
      <c r="BT59" s="198">
        <f t="shared" si="2"/>
        <v>184.49663051065932</v>
      </c>
      <c r="BU59" s="150"/>
      <c r="BV59" s="198">
        <f t="shared" si="3"/>
        <v>-888.14721352749598</v>
      </c>
      <c r="BW59" s="150"/>
      <c r="BX59" s="198" t="b">
        <f t="shared" si="4"/>
        <v>0</v>
      </c>
      <c r="BY59" s="150"/>
      <c r="BZ59" s="150"/>
      <c r="CA59" s="150"/>
      <c r="CB59" s="150"/>
      <c r="CC59" s="150"/>
      <c r="CD59" s="150"/>
      <c r="CE59" s="150"/>
      <c r="CF59" s="150"/>
      <c r="CG59" s="150"/>
      <c r="CH59" s="150"/>
      <c r="CI59" s="150"/>
      <c r="CJ59" s="150"/>
      <c r="CK59" s="150"/>
      <c r="CL59" s="150"/>
      <c r="CM59" s="150"/>
      <c r="CN59" s="150"/>
      <c r="CO59" s="150"/>
      <c r="CP59" s="150"/>
      <c r="CQ59" s="150"/>
      <c r="CR59" s="150"/>
      <c r="CS59" s="150"/>
      <c r="CT59" s="150"/>
      <c r="CU59" s="150"/>
      <c r="CV59" s="150"/>
      <c r="CW59" s="150"/>
      <c r="CX59" s="150"/>
    </row>
    <row r="60" spans="1:102" x14ac:dyDescent="0.2">
      <c r="A60" s="150"/>
      <c r="B60" s="191">
        <v>60554599</v>
      </c>
      <c r="C60" s="192" t="s">
        <v>152</v>
      </c>
      <c r="D60" s="193">
        <v>1999</v>
      </c>
      <c r="E60" s="191">
        <v>33064477</v>
      </c>
      <c r="F60" s="191">
        <v>33064452</v>
      </c>
      <c r="G60" s="194">
        <v>1619.71</v>
      </c>
      <c r="H60" s="211">
        <v>49456.666168632706</v>
      </c>
      <c r="I60" s="195">
        <f>Assumptions!$G$37*Calcs!$G60</f>
        <v>157322.43229999999</v>
      </c>
      <c r="K60" s="150"/>
      <c r="L60" s="196">
        <v>1.73E-3</v>
      </c>
      <c r="M60" s="196">
        <v>1.73E-3</v>
      </c>
      <c r="N60" s="196">
        <v>1.73E-3</v>
      </c>
      <c r="O60" s="196">
        <v>1.73E-3</v>
      </c>
      <c r="P60" s="196">
        <v>1.73E-3</v>
      </c>
      <c r="Q60" s="196">
        <v>1.73E-3</v>
      </c>
      <c r="R60" s="196">
        <v>1.73E-3</v>
      </c>
      <c r="S60" s="196">
        <v>1.73E-3</v>
      </c>
      <c r="T60" s="196">
        <v>1.73E-3</v>
      </c>
      <c r="U60" s="196">
        <v>1.73E-3</v>
      </c>
      <c r="V60" s="196">
        <v>1.73E-3</v>
      </c>
      <c r="W60" s="196">
        <v>1.73E-3</v>
      </c>
      <c r="X60" s="196">
        <v>1.73E-3</v>
      </c>
      <c r="Y60" s="196">
        <v>1.73E-3</v>
      </c>
      <c r="Z60" s="196">
        <v>1.73E-3</v>
      </c>
      <c r="AA60" s="196">
        <v>1.73E-3</v>
      </c>
      <c r="AB60" s="196">
        <v>1.73E-3</v>
      </c>
      <c r="AC60" s="196">
        <v>1.73E-3</v>
      </c>
      <c r="AD60" s="196">
        <v>1.73E-3</v>
      </c>
      <c r="AE60" s="196">
        <v>1.73E-3</v>
      </c>
      <c r="AF60" s="150"/>
      <c r="AG60" s="197">
        <v>23.689999999999998</v>
      </c>
      <c r="AH60" s="197">
        <v>25.856999999999999</v>
      </c>
      <c r="AI60" s="197">
        <v>26.398</v>
      </c>
      <c r="AJ60" s="197">
        <v>26.811</v>
      </c>
      <c r="AK60" s="197">
        <v>26.966000000000001</v>
      </c>
      <c r="AL60" s="197">
        <v>27.194999999999997</v>
      </c>
      <c r="AM60" s="197">
        <v>27.72</v>
      </c>
      <c r="AN60" s="197">
        <v>28.321999999999999</v>
      </c>
      <c r="AO60" s="197">
        <v>28.431999999999999</v>
      </c>
      <c r="AP60" s="197">
        <v>28.431999999999999</v>
      </c>
      <c r="AQ60" s="197">
        <v>28.431999999999999</v>
      </c>
      <c r="AR60" s="197">
        <v>28.431999999999999</v>
      </c>
      <c r="AS60" s="197">
        <v>28.431999999999999</v>
      </c>
      <c r="AT60" s="197">
        <v>28.431999999999999</v>
      </c>
      <c r="AU60" s="197">
        <v>28.431999999999999</v>
      </c>
      <c r="AV60" s="197">
        <v>28.431999999999999</v>
      </c>
      <c r="AW60" s="197">
        <v>28.431999999999999</v>
      </c>
      <c r="AX60" s="197">
        <v>28.431999999999999</v>
      </c>
      <c r="AY60" s="197">
        <v>28.431999999999999</v>
      </c>
      <c r="AZ60" s="197">
        <v>28.431999999999999</v>
      </c>
      <c r="BA60" s="150"/>
      <c r="BB60" s="198" cm="1">
        <f t="array" ref="BB60">SUMPRODUCT(($AG60:$AZ60)*(Misc_calcs!$G$29:$Z$29)*($L60:$AE60))*$H60</f>
        <v>34031.828862500624</v>
      </c>
      <c r="BC60" s="150"/>
      <c r="BD60" s="198" cm="1">
        <f t="array" ref="BD60">SUMPRODUCT(($L60:$AE60)*(Misc_calcs!$G$29:$Z$29))*$I60*(1+Assumptions!$G$83)</f>
        <v>4328.7961861272652</v>
      </c>
      <c r="BE60" s="150"/>
      <c r="BF60" s="198">
        <f t="shared" si="0"/>
        <v>38360.625048627888</v>
      </c>
      <c r="BG60" s="150"/>
      <c r="BH60" s="199">
        <f>Assumptions!$G$86*$G60</f>
        <v>4.5605364615000003E-4</v>
      </c>
      <c r="BI60" s="150"/>
      <c r="BJ60" s="198">
        <f t="shared" si="5"/>
        <v>157322.43229999999</v>
      </c>
      <c r="BK60" s="150"/>
      <c r="BL60" s="198" cm="1">
        <f t="array" ref="BL60">-SUMPRODUCT((PMT(real_disc,Assumptions!$G$40,BJ60))*(Misc_calcs!$G$29:$Z$29))</f>
        <v>85040.233021392094</v>
      </c>
      <c r="BM60" s="150"/>
      <c r="BN60" s="198" cm="1">
        <f t="array" ref="BN60">SUMPRODUCT(($AG60:$AZ60)*(Misc_calcs!$G$29:$Z$29))*$BH60*$H60</f>
        <v>8971.2945883793163</v>
      </c>
      <c r="BO60" s="150"/>
      <c r="BP60" s="198" cm="1">
        <f t="array" ref="BP60">SUMPRODUCT($BH60*(Misc_calcs!$G$29:$Z$29))*$I60*(1+Assumptions!$G$83)</f>
        <v>1141.1348463141928</v>
      </c>
      <c r="BQ60" s="150"/>
      <c r="BR60" s="198">
        <f t="shared" si="1"/>
        <v>10112.429434693509</v>
      </c>
      <c r="BS60" s="150"/>
      <c r="BT60" s="198">
        <f t="shared" si="2"/>
        <v>28248.195613934378</v>
      </c>
      <c r="BU60" s="150"/>
      <c r="BV60" s="198">
        <f t="shared" si="3"/>
        <v>-56792.037407457712</v>
      </c>
      <c r="BW60" s="150"/>
      <c r="BX60" s="198" t="b">
        <f t="shared" si="4"/>
        <v>0</v>
      </c>
      <c r="BY60" s="150"/>
      <c r="BZ60" s="150"/>
      <c r="CA60" s="150"/>
      <c r="CB60" s="150"/>
      <c r="CC60" s="150"/>
      <c r="CD60" s="150"/>
      <c r="CE60" s="150"/>
      <c r="CF60" s="150"/>
      <c r="CG60" s="150"/>
      <c r="CH60" s="150"/>
      <c r="CI60" s="150"/>
      <c r="CJ60" s="150"/>
      <c r="CK60" s="150"/>
      <c r="CL60" s="150"/>
      <c r="CM60" s="150"/>
      <c r="CN60" s="150"/>
      <c r="CO60" s="150"/>
      <c r="CP60" s="150"/>
      <c r="CQ60" s="150"/>
      <c r="CR60" s="150"/>
      <c r="CS60" s="150"/>
      <c r="CT60" s="150"/>
      <c r="CU60" s="150"/>
      <c r="CV60" s="150"/>
      <c r="CW60" s="150"/>
      <c r="CX60" s="150"/>
    </row>
    <row r="61" spans="1:102" x14ac:dyDescent="0.2">
      <c r="A61" s="150"/>
      <c r="B61" s="191">
        <v>60554623</v>
      </c>
      <c r="C61" s="192" t="s">
        <v>146</v>
      </c>
      <c r="D61" s="193">
        <v>1998</v>
      </c>
      <c r="E61" s="191">
        <v>30086339</v>
      </c>
      <c r="F61" s="191">
        <v>32118494</v>
      </c>
      <c r="G61" s="194">
        <v>181.67</v>
      </c>
      <c r="H61" s="211">
        <v>43924.300227922555</v>
      </c>
      <c r="I61" s="195">
        <f>Assumptions!$G$37*Calcs!$G61</f>
        <v>17645.607099999997</v>
      </c>
      <c r="K61" s="150"/>
      <c r="L61" s="196">
        <v>1.9000000000000001E-4</v>
      </c>
      <c r="M61" s="196">
        <v>1.9000000000000001E-4</v>
      </c>
      <c r="N61" s="196">
        <v>1.9000000000000001E-4</v>
      </c>
      <c r="O61" s="196">
        <v>1.9000000000000001E-4</v>
      </c>
      <c r="P61" s="196">
        <v>1.9000000000000001E-4</v>
      </c>
      <c r="Q61" s="196">
        <v>1.9000000000000001E-4</v>
      </c>
      <c r="R61" s="196">
        <v>1.9000000000000001E-4</v>
      </c>
      <c r="S61" s="196">
        <v>1.9000000000000001E-4</v>
      </c>
      <c r="T61" s="196">
        <v>1.9000000000000001E-4</v>
      </c>
      <c r="U61" s="196">
        <v>1.9000000000000001E-4</v>
      </c>
      <c r="V61" s="196">
        <v>1.9000000000000001E-4</v>
      </c>
      <c r="W61" s="196">
        <v>1.9000000000000001E-4</v>
      </c>
      <c r="X61" s="196">
        <v>1.9000000000000001E-4</v>
      </c>
      <c r="Y61" s="196">
        <v>1.9000000000000001E-4</v>
      </c>
      <c r="Z61" s="196">
        <v>1.9000000000000001E-4</v>
      </c>
      <c r="AA61" s="196">
        <v>2.0000000000000001E-4</v>
      </c>
      <c r="AB61" s="196">
        <v>2.3000000000000001E-4</v>
      </c>
      <c r="AC61" s="196">
        <v>2.5999999999999998E-4</v>
      </c>
      <c r="AD61" s="196">
        <v>2.9E-4</v>
      </c>
      <c r="AE61" s="196">
        <v>3.2000000000000003E-4</v>
      </c>
      <c r="AF61" s="150"/>
      <c r="AG61" s="197">
        <v>2.1360000000000001</v>
      </c>
      <c r="AH61" s="197">
        <v>2.1199999999999997</v>
      </c>
      <c r="AI61" s="197">
        <v>2.1199999999999997</v>
      </c>
      <c r="AJ61" s="197">
        <v>2.1199999999999997</v>
      </c>
      <c r="AK61" s="197">
        <v>2.11</v>
      </c>
      <c r="AL61" s="197">
        <v>2.09</v>
      </c>
      <c r="AM61" s="197">
        <v>2.09</v>
      </c>
      <c r="AN61" s="197">
        <v>2.0999999999999996</v>
      </c>
      <c r="AO61" s="197">
        <v>2.0799999999999996</v>
      </c>
      <c r="AP61" s="197">
        <v>2.0799999999999996</v>
      </c>
      <c r="AQ61" s="197">
        <v>2.0799999999999996</v>
      </c>
      <c r="AR61" s="197">
        <v>2.0799999999999996</v>
      </c>
      <c r="AS61" s="197">
        <v>2.0799999999999996</v>
      </c>
      <c r="AT61" s="197">
        <v>2.0799999999999996</v>
      </c>
      <c r="AU61" s="197">
        <v>2.0799999999999996</v>
      </c>
      <c r="AV61" s="197">
        <v>2.0799999999999996</v>
      </c>
      <c r="AW61" s="197">
        <v>2.0799999999999996</v>
      </c>
      <c r="AX61" s="197">
        <v>2.0799999999999996</v>
      </c>
      <c r="AY61" s="197">
        <v>2.0799999999999996</v>
      </c>
      <c r="AZ61" s="197">
        <v>2.0799999999999996</v>
      </c>
      <c r="BA61" s="150"/>
      <c r="BB61" s="198" cm="1">
        <f t="array" ref="BB61">SUMPRODUCT(($AG61:$AZ61)*(Misc_calcs!$G$29:$Z$29)*($L61:$AE61))*$H61</f>
        <v>269.86742954122195</v>
      </c>
      <c r="BC61" s="150"/>
      <c r="BD61" s="198" cm="1">
        <f t="array" ref="BD61">SUMPRODUCT(($L61:$AE61)*(Misc_calcs!$G$29:$Z$29))*$I61*(1+Assumptions!$G$83)</f>
        <v>56.939195332845017</v>
      </c>
      <c r="BE61" s="150"/>
      <c r="BF61" s="198">
        <f t="shared" si="0"/>
        <v>326.80662487406698</v>
      </c>
      <c r="BG61" s="150"/>
      <c r="BH61" s="199">
        <f>Assumptions!$G$86*$G61</f>
        <v>5.1151913550000003E-5</v>
      </c>
      <c r="BI61" s="150"/>
      <c r="BJ61" s="198">
        <f t="shared" si="5"/>
        <v>17645.607099999997</v>
      </c>
      <c r="BK61" s="150"/>
      <c r="BL61" s="198" cm="1">
        <f t="array" ref="BL61">-SUMPRODUCT((PMT(real_disc,Assumptions!$G$40,BJ61))*(Misc_calcs!$G$29:$Z$29))</f>
        <v>9538.2871828884836</v>
      </c>
      <c r="BM61" s="150"/>
      <c r="BN61" s="198" cm="1">
        <f t="array" ref="BN61">SUMPRODUCT(($AG61:$AZ61)*(Misc_calcs!$G$29:$Z$29))*$BH61*$H61</f>
        <v>68.072342313560583</v>
      </c>
      <c r="BO61" s="150"/>
      <c r="BP61" s="198" cm="1">
        <f t="array" ref="BP61">SUMPRODUCT($BH61*(Misc_calcs!$G$29:$Z$29))*$I61*(1+Assumptions!$G$83)</f>
        <v>14.355848708000295</v>
      </c>
      <c r="BQ61" s="150"/>
      <c r="BR61" s="198">
        <f t="shared" si="1"/>
        <v>82.428191021560878</v>
      </c>
      <c r="BS61" s="150"/>
      <c r="BT61" s="198">
        <f t="shared" si="2"/>
        <v>244.37843385250611</v>
      </c>
      <c r="BU61" s="150"/>
      <c r="BV61" s="198">
        <f t="shared" si="3"/>
        <v>-9293.908749035978</v>
      </c>
      <c r="BW61" s="150"/>
      <c r="BX61" s="198" t="b">
        <f t="shared" si="4"/>
        <v>0</v>
      </c>
      <c r="BY61" s="150"/>
      <c r="BZ61" s="150"/>
      <c r="CA61" s="150"/>
      <c r="CB61" s="150"/>
      <c r="CC61" s="150"/>
      <c r="CD61" s="150"/>
      <c r="CE61" s="150"/>
      <c r="CF61" s="150"/>
      <c r="CG61" s="150"/>
      <c r="CH61" s="150"/>
      <c r="CI61" s="150"/>
      <c r="CJ61" s="150"/>
      <c r="CK61" s="150"/>
      <c r="CL61" s="150"/>
      <c r="CM61" s="150"/>
      <c r="CN61" s="150"/>
      <c r="CO61" s="150"/>
      <c r="CP61" s="150"/>
      <c r="CQ61" s="150"/>
      <c r="CR61" s="150"/>
      <c r="CS61" s="150"/>
      <c r="CT61" s="150"/>
      <c r="CU61" s="150"/>
      <c r="CV61" s="150"/>
      <c r="CW61" s="150"/>
      <c r="CX61" s="150"/>
    </row>
    <row r="62" spans="1:102" x14ac:dyDescent="0.2">
      <c r="A62" s="150"/>
      <c r="B62" s="191">
        <v>60554633</v>
      </c>
      <c r="C62" s="192" t="s">
        <v>154</v>
      </c>
      <c r="D62" s="193">
        <v>1998</v>
      </c>
      <c r="E62" s="191">
        <v>33065210</v>
      </c>
      <c r="F62" s="191">
        <v>33065532</v>
      </c>
      <c r="G62" s="194">
        <v>16589.509999999998</v>
      </c>
      <c r="H62" s="211">
        <v>42821.287330177649</v>
      </c>
      <c r="I62" s="195">
        <f>Assumptions!$G$37*Calcs!$G62</f>
        <v>1611339.1062999999</v>
      </c>
      <c r="K62" s="150"/>
      <c r="L62" s="196">
        <v>1.7760000000000001E-2</v>
      </c>
      <c r="M62" s="196">
        <v>1.7760000000000001E-2</v>
      </c>
      <c r="N62" s="196">
        <v>1.7760000000000001E-2</v>
      </c>
      <c r="O62" s="196">
        <v>1.7760000000000001E-2</v>
      </c>
      <c r="P62" s="196">
        <v>1.7760000000000001E-2</v>
      </c>
      <c r="Q62" s="196">
        <v>1.7760000000000001E-2</v>
      </c>
      <c r="R62" s="196">
        <v>1.7760000000000001E-2</v>
      </c>
      <c r="S62" s="196">
        <v>1.7760000000000001E-2</v>
      </c>
      <c r="T62" s="196">
        <v>1.7760000000000001E-2</v>
      </c>
      <c r="U62" s="196">
        <v>1.7760000000000001E-2</v>
      </c>
      <c r="V62" s="196">
        <v>1.7760000000000001E-2</v>
      </c>
      <c r="W62" s="196">
        <v>1.7760000000000001E-2</v>
      </c>
      <c r="X62" s="196">
        <v>1.7760000000000001E-2</v>
      </c>
      <c r="Y62" s="196">
        <v>1.7760000000000001E-2</v>
      </c>
      <c r="Z62" s="196">
        <v>1.7760000000000001E-2</v>
      </c>
      <c r="AA62" s="196">
        <v>1.8679999999999999E-2</v>
      </c>
      <c r="AB62" s="196">
        <v>2.0899999999999998E-2</v>
      </c>
      <c r="AC62" s="196">
        <v>2.341E-2</v>
      </c>
      <c r="AD62" s="196">
        <v>2.6259999999999999E-2</v>
      </c>
      <c r="AE62" s="196">
        <v>2.9510000000000002E-2</v>
      </c>
      <c r="AF62" s="150"/>
      <c r="AG62" s="197">
        <v>6.5879999999999992</v>
      </c>
      <c r="AH62" s="197">
        <v>6.5640000000000001</v>
      </c>
      <c r="AI62" s="197">
        <v>6.5709999999999997</v>
      </c>
      <c r="AJ62" s="197">
        <v>6.5540000000000003</v>
      </c>
      <c r="AK62" s="197">
        <v>6.4909999999999997</v>
      </c>
      <c r="AL62" s="197">
        <v>6.444</v>
      </c>
      <c r="AM62" s="197">
        <v>6.444</v>
      </c>
      <c r="AN62" s="197">
        <v>6.4539999999999997</v>
      </c>
      <c r="AO62" s="197">
        <v>6.3940000000000001</v>
      </c>
      <c r="AP62" s="197">
        <v>6.3940000000000001</v>
      </c>
      <c r="AQ62" s="197">
        <v>6.3940000000000001</v>
      </c>
      <c r="AR62" s="197">
        <v>6.3940000000000001</v>
      </c>
      <c r="AS62" s="197">
        <v>6.3940000000000001</v>
      </c>
      <c r="AT62" s="197">
        <v>6.3940000000000001</v>
      </c>
      <c r="AU62" s="197">
        <v>6.3940000000000001</v>
      </c>
      <c r="AV62" s="197">
        <v>6.3940000000000001</v>
      </c>
      <c r="AW62" s="197">
        <v>6.3940000000000001</v>
      </c>
      <c r="AX62" s="197">
        <v>6.3940000000000001</v>
      </c>
      <c r="AY62" s="197">
        <v>6.3940000000000001</v>
      </c>
      <c r="AZ62" s="197">
        <v>6.3940000000000001</v>
      </c>
      <c r="BA62" s="150"/>
      <c r="BB62" s="198" cm="1">
        <f t="array" ref="BB62">SUMPRODUCT(($AG62:$AZ62)*(Misc_calcs!$G$29:$Z$29)*($L62:$AE62))*$H62</f>
        <v>75327.713391237528</v>
      </c>
      <c r="BC62" s="150"/>
      <c r="BD62" s="198" cm="1">
        <f t="array" ref="BD62">SUMPRODUCT(($L62:$AE62)*(Misc_calcs!$G$29:$Z$29))*$I62*(1+Assumptions!$G$83)</f>
        <v>483373.60335390223</v>
      </c>
      <c r="BE62" s="150"/>
      <c r="BF62" s="198">
        <f t="shared" si="0"/>
        <v>558701.31674513977</v>
      </c>
      <c r="BG62" s="150"/>
      <c r="BH62" s="199">
        <f>Assumptions!$G$86*$G62</f>
        <v>4.6710253831500001E-3</v>
      </c>
      <c r="BI62" s="150"/>
      <c r="BJ62" s="198">
        <f t="shared" si="5"/>
        <v>1611339.1062999999</v>
      </c>
      <c r="BK62" s="150"/>
      <c r="BL62" s="198" cm="1">
        <f t="array" ref="BL62">-SUMPRODUCT((PMT(real_disc,Assumptions!$G$40,BJ62))*(Misc_calcs!$G$29:$Z$29))</f>
        <v>871005.17753839528</v>
      </c>
      <c r="BM62" s="150"/>
      <c r="BN62" s="198" cm="1">
        <f t="array" ref="BN62">SUMPRODUCT(($AG62:$AZ62)*(Misc_calcs!$G$29:$Z$29))*$BH62*$H62</f>
        <v>18665.390428857376</v>
      </c>
      <c r="BO62" s="150"/>
      <c r="BP62" s="198" cm="1">
        <f t="array" ref="BP62">SUMPRODUCT($BH62*(Misc_calcs!$G$29:$Z$29))*$I62*(1+Assumptions!$G$83)</f>
        <v>119709.75929451219</v>
      </c>
      <c r="BQ62" s="150"/>
      <c r="BR62" s="198">
        <f t="shared" si="1"/>
        <v>138375.14972336957</v>
      </c>
      <c r="BS62" s="150"/>
      <c r="BT62" s="198">
        <f t="shared" si="2"/>
        <v>420326.1670217702</v>
      </c>
      <c r="BU62" s="150"/>
      <c r="BV62" s="198">
        <f t="shared" si="3"/>
        <v>-450679.01051662507</v>
      </c>
      <c r="BW62" s="150"/>
      <c r="BX62" s="198" t="b">
        <f t="shared" si="4"/>
        <v>0</v>
      </c>
      <c r="BY62" s="150"/>
      <c r="BZ62" s="150"/>
      <c r="CA62" s="150"/>
      <c r="CB62" s="150"/>
      <c r="CC62" s="150"/>
      <c r="CD62" s="150"/>
      <c r="CE62" s="150"/>
      <c r="CF62" s="150"/>
      <c r="CG62" s="150"/>
      <c r="CH62" s="150"/>
      <c r="CI62" s="150"/>
      <c r="CJ62" s="150"/>
      <c r="CK62" s="150"/>
      <c r="CL62" s="150"/>
      <c r="CM62" s="150"/>
      <c r="CN62" s="150"/>
      <c r="CO62" s="150"/>
      <c r="CP62" s="150"/>
      <c r="CQ62" s="150"/>
      <c r="CR62" s="150"/>
      <c r="CS62" s="150"/>
      <c r="CT62" s="150"/>
      <c r="CU62" s="150"/>
      <c r="CV62" s="150"/>
      <c r="CW62" s="150"/>
      <c r="CX62" s="150"/>
    </row>
    <row r="63" spans="1:102" x14ac:dyDescent="0.2">
      <c r="A63" s="150"/>
      <c r="B63" s="191">
        <v>60554635</v>
      </c>
      <c r="C63" s="192" t="s">
        <v>146</v>
      </c>
      <c r="D63" s="193">
        <v>1998</v>
      </c>
      <c r="E63" s="191">
        <v>32108610</v>
      </c>
      <c r="F63" s="191">
        <v>30083003</v>
      </c>
      <c r="G63" s="194">
        <v>525.66</v>
      </c>
      <c r="H63" s="211">
        <v>43924.300227922555</v>
      </c>
      <c r="I63" s="195">
        <f>Assumptions!$G$37*Calcs!$G63</f>
        <v>51057.355799999998</v>
      </c>
      <c r="K63" s="150"/>
      <c r="L63" s="196">
        <v>5.5999999999999995E-4</v>
      </c>
      <c r="M63" s="196">
        <v>5.5999999999999995E-4</v>
      </c>
      <c r="N63" s="196">
        <v>5.5999999999999995E-4</v>
      </c>
      <c r="O63" s="196">
        <v>5.5999999999999995E-4</v>
      </c>
      <c r="P63" s="196">
        <v>5.5999999999999995E-4</v>
      </c>
      <c r="Q63" s="196">
        <v>5.5999999999999995E-4</v>
      </c>
      <c r="R63" s="196">
        <v>5.5999999999999995E-4</v>
      </c>
      <c r="S63" s="196">
        <v>5.5999999999999995E-4</v>
      </c>
      <c r="T63" s="196">
        <v>5.5999999999999995E-4</v>
      </c>
      <c r="U63" s="196">
        <v>5.5999999999999995E-4</v>
      </c>
      <c r="V63" s="196">
        <v>5.5999999999999995E-4</v>
      </c>
      <c r="W63" s="196">
        <v>5.5999999999999995E-4</v>
      </c>
      <c r="X63" s="196">
        <v>5.5999999999999995E-4</v>
      </c>
      <c r="Y63" s="196">
        <v>5.5999999999999995E-4</v>
      </c>
      <c r="Z63" s="196">
        <v>5.5999999999999995E-4</v>
      </c>
      <c r="AA63" s="196">
        <v>5.9000000000000003E-4</v>
      </c>
      <c r="AB63" s="196">
        <v>6.6E-4</v>
      </c>
      <c r="AC63" s="196">
        <v>7.3999999999999999E-4</v>
      </c>
      <c r="AD63" s="196">
        <v>8.3000000000000001E-4</v>
      </c>
      <c r="AE63" s="196">
        <v>9.3999999999999997E-4</v>
      </c>
      <c r="AF63" s="150"/>
      <c r="AG63" s="197">
        <v>2.1360000000000001</v>
      </c>
      <c r="AH63" s="197">
        <v>2.1199999999999997</v>
      </c>
      <c r="AI63" s="197">
        <v>2.1199999999999997</v>
      </c>
      <c r="AJ63" s="197">
        <v>2.1199999999999997</v>
      </c>
      <c r="AK63" s="197">
        <v>2.11</v>
      </c>
      <c r="AL63" s="197">
        <v>2.09</v>
      </c>
      <c r="AM63" s="197">
        <v>2.09</v>
      </c>
      <c r="AN63" s="197">
        <v>2.0999999999999996</v>
      </c>
      <c r="AO63" s="197">
        <v>2.0799999999999996</v>
      </c>
      <c r="AP63" s="197">
        <v>2.0799999999999996</v>
      </c>
      <c r="AQ63" s="197">
        <v>2.0799999999999996</v>
      </c>
      <c r="AR63" s="197">
        <v>2.0799999999999996</v>
      </c>
      <c r="AS63" s="197">
        <v>2.0799999999999996</v>
      </c>
      <c r="AT63" s="197">
        <v>2.0799999999999996</v>
      </c>
      <c r="AU63" s="197">
        <v>2.0799999999999996</v>
      </c>
      <c r="AV63" s="197">
        <v>2.0799999999999996</v>
      </c>
      <c r="AW63" s="197">
        <v>2.0799999999999996</v>
      </c>
      <c r="AX63" s="197">
        <v>2.0799999999999996</v>
      </c>
      <c r="AY63" s="197">
        <v>2.0799999999999996</v>
      </c>
      <c r="AZ63" s="197">
        <v>2.0799999999999996</v>
      </c>
      <c r="BA63" s="150"/>
      <c r="BB63" s="198" cm="1">
        <f t="array" ref="BB63">SUMPRODUCT(($AG63:$AZ63)*(Misc_calcs!$G$29:$Z$29)*($L63:$AE63))*$H63</f>
        <v>791.83987282956571</v>
      </c>
      <c r="BC63" s="150"/>
      <c r="BD63" s="198" cm="1">
        <f t="array" ref="BD63">SUMPRODUCT(($L63:$AE63)*(Misc_calcs!$G$29:$Z$29))*$I63*(1+Assumptions!$G$83)</f>
        <v>483.3997292935361</v>
      </c>
      <c r="BE63" s="150"/>
      <c r="BF63" s="198">
        <f t="shared" si="0"/>
        <v>1275.2396021231018</v>
      </c>
      <c r="BG63" s="150"/>
      <c r="BH63" s="199">
        <f>Assumptions!$G$86*$G63</f>
        <v>1.480074579E-4</v>
      </c>
      <c r="BI63" s="150"/>
      <c r="BJ63" s="198">
        <f t="shared" si="5"/>
        <v>51057.355799999998</v>
      </c>
      <c r="BK63" s="150"/>
      <c r="BL63" s="198" cm="1">
        <f t="array" ref="BL63">-SUMPRODUCT((PMT(real_disc,Assumptions!$G$40,BJ63))*(Misc_calcs!$G$29:$Z$29))</f>
        <v>27598.921343959701</v>
      </c>
      <c r="BM63" s="150"/>
      <c r="BN63" s="198" cm="1">
        <f t="array" ref="BN63">SUMPRODUCT(($AG63:$AZ63)*(Misc_calcs!$G$29:$Z$29))*$BH63*$H63</f>
        <v>196.96651874578222</v>
      </c>
      <c r="BO63" s="150"/>
      <c r="BP63" s="198" cm="1">
        <f t="array" ref="BP63">SUMPRODUCT($BH63*(Misc_calcs!$G$29:$Z$29))*$I63*(1+Assumptions!$G$83)</f>
        <v>120.19109777075833</v>
      </c>
      <c r="BQ63" s="150"/>
      <c r="BR63" s="198">
        <f t="shared" si="1"/>
        <v>317.15761651654054</v>
      </c>
      <c r="BS63" s="150"/>
      <c r="BT63" s="198">
        <f t="shared" si="2"/>
        <v>958.08198560656126</v>
      </c>
      <c r="BU63" s="150"/>
      <c r="BV63" s="198">
        <f t="shared" si="3"/>
        <v>-26640.83935835314</v>
      </c>
      <c r="BW63" s="150"/>
      <c r="BX63" s="198" t="b">
        <f t="shared" si="4"/>
        <v>0</v>
      </c>
      <c r="BY63" s="150"/>
      <c r="BZ63" s="150"/>
      <c r="CA63" s="150"/>
      <c r="CB63" s="150"/>
      <c r="CC63" s="150"/>
      <c r="CD63" s="150"/>
      <c r="CE63" s="150"/>
      <c r="CF63" s="150"/>
      <c r="CG63" s="150"/>
      <c r="CH63" s="150"/>
      <c r="CI63" s="150"/>
      <c r="CJ63" s="150"/>
      <c r="CK63" s="150"/>
      <c r="CL63" s="150"/>
      <c r="CM63" s="150"/>
      <c r="CN63" s="150"/>
      <c r="CO63" s="150"/>
      <c r="CP63" s="150"/>
      <c r="CQ63" s="150"/>
      <c r="CR63" s="150"/>
      <c r="CS63" s="150"/>
      <c r="CT63" s="150"/>
      <c r="CU63" s="150"/>
      <c r="CV63" s="150"/>
      <c r="CW63" s="150"/>
      <c r="CX63" s="150"/>
    </row>
    <row r="64" spans="1:102" x14ac:dyDescent="0.2">
      <c r="A64" s="150"/>
      <c r="B64" s="191">
        <v>60554184</v>
      </c>
      <c r="C64" s="192" t="s">
        <v>152</v>
      </c>
      <c r="D64" s="193">
        <v>1998</v>
      </c>
      <c r="E64" s="191">
        <v>33064753</v>
      </c>
      <c r="F64" s="191">
        <v>33064771</v>
      </c>
      <c r="G64" s="194">
        <v>80.930000000000007</v>
      </c>
      <c r="H64" s="211">
        <v>49456.666168632706</v>
      </c>
      <c r="I64" s="195">
        <f>Assumptions!$G$37*Calcs!$G64</f>
        <v>7860.7309000000005</v>
      </c>
      <c r="K64" s="150"/>
      <c r="L64" s="196">
        <v>9.0000000000000006E-5</v>
      </c>
      <c r="M64" s="196">
        <v>9.0000000000000006E-5</v>
      </c>
      <c r="N64" s="196">
        <v>9.0000000000000006E-5</v>
      </c>
      <c r="O64" s="196">
        <v>9.0000000000000006E-5</v>
      </c>
      <c r="P64" s="196">
        <v>9.0000000000000006E-5</v>
      </c>
      <c r="Q64" s="196">
        <v>9.0000000000000006E-5</v>
      </c>
      <c r="R64" s="196">
        <v>9.0000000000000006E-5</v>
      </c>
      <c r="S64" s="196">
        <v>9.0000000000000006E-5</v>
      </c>
      <c r="T64" s="196">
        <v>9.0000000000000006E-5</v>
      </c>
      <c r="U64" s="196">
        <v>9.0000000000000006E-5</v>
      </c>
      <c r="V64" s="196">
        <v>9.0000000000000006E-5</v>
      </c>
      <c r="W64" s="196">
        <v>9.0000000000000006E-5</v>
      </c>
      <c r="X64" s="196">
        <v>9.0000000000000006E-5</v>
      </c>
      <c r="Y64" s="196">
        <v>9.0000000000000006E-5</v>
      </c>
      <c r="Z64" s="196">
        <v>9.0000000000000006E-5</v>
      </c>
      <c r="AA64" s="196">
        <v>9.0000000000000006E-5</v>
      </c>
      <c r="AB64" s="196">
        <v>9.0000000000000006E-5</v>
      </c>
      <c r="AC64" s="196">
        <v>9.0000000000000006E-5</v>
      </c>
      <c r="AD64" s="196">
        <v>9.0000000000000006E-5</v>
      </c>
      <c r="AE64" s="196">
        <v>9.0000000000000006E-5</v>
      </c>
      <c r="AF64" s="150"/>
      <c r="AG64" s="197">
        <v>23.689999999999998</v>
      </c>
      <c r="AH64" s="197">
        <v>25.856999999999999</v>
      </c>
      <c r="AI64" s="197">
        <v>26.398</v>
      </c>
      <c r="AJ64" s="197">
        <v>26.811</v>
      </c>
      <c r="AK64" s="197">
        <v>26.966000000000001</v>
      </c>
      <c r="AL64" s="197">
        <v>27.194999999999997</v>
      </c>
      <c r="AM64" s="197">
        <v>27.72</v>
      </c>
      <c r="AN64" s="197">
        <v>28.321999999999999</v>
      </c>
      <c r="AO64" s="197">
        <v>28.431999999999999</v>
      </c>
      <c r="AP64" s="197">
        <v>28.431999999999999</v>
      </c>
      <c r="AQ64" s="197">
        <v>28.431999999999999</v>
      </c>
      <c r="AR64" s="197">
        <v>28.431999999999999</v>
      </c>
      <c r="AS64" s="197">
        <v>28.431999999999999</v>
      </c>
      <c r="AT64" s="197">
        <v>28.431999999999999</v>
      </c>
      <c r="AU64" s="197">
        <v>28.431999999999999</v>
      </c>
      <c r="AV64" s="197">
        <v>28.431999999999999</v>
      </c>
      <c r="AW64" s="197">
        <v>28.431999999999999</v>
      </c>
      <c r="AX64" s="197">
        <v>28.431999999999999</v>
      </c>
      <c r="AY64" s="197">
        <v>28.431999999999999</v>
      </c>
      <c r="AZ64" s="197">
        <v>28.431999999999999</v>
      </c>
      <c r="BA64" s="150"/>
      <c r="BB64" s="198" cm="1">
        <f t="array" ref="BB64">SUMPRODUCT(($AG64:$AZ64)*(Misc_calcs!$G$29:$Z$29)*($L64:$AE64))*$H64</f>
        <v>1770.4419639451196</v>
      </c>
      <c r="BC64" s="150"/>
      <c r="BD64" s="198" cm="1">
        <f t="array" ref="BD64">SUMPRODUCT(($L64:$AE64)*(Misc_calcs!$G$29:$Z$29))*$I64*(1+Assumptions!$G$83)</f>
        <v>11.252157992064435</v>
      </c>
      <c r="BE64" s="150"/>
      <c r="BF64" s="198">
        <f t="shared" si="0"/>
        <v>1781.694121937184</v>
      </c>
      <c r="BG64" s="150"/>
      <c r="BH64" s="199">
        <f>Assumptions!$G$86*$G64</f>
        <v>2.2787055450000003E-5</v>
      </c>
      <c r="BI64" s="150"/>
      <c r="BJ64" s="198">
        <f t="shared" si="5"/>
        <v>7860.7309000000005</v>
      </c>
      <c r="BK64" s="150"/>
      <c r="BL64" s="198" cm="1">
        <f t="array" ref="BL64">-SUMPRODUCT((PMT(real_disc,Assumptions!$G$40,BJ64))*(Misc_calcs!$G$29:$Z$29))</f>
        <v>4249.0977140483556</v>
      </c>
      <c r="BM64" s="150"/>
      <c r="BN64" s="198" cm="1">
        <f t="array" ref="BN64">SUMPRODUCT(($AG64:$AZ64)*(Misc_calcs!$G$29:$Z$29))*$BH64*$H64</f>
        <v>448.25732448249261</v>
      </c>
      <c r="BO64" s="150"/>
      <c r="BP64" s="198" cm="1">
        <f t="array" ref="BP64">SUMPRODUCT($BH64*(Misc_calcs!$G$29:$Z$29))*$I64*(1+Assumptions!$G$83)</f>
        <v>2.8489283121925881</v>
      </c>
      <c r="BQ64" s="150"/>
      <c r="BR64" s="198">
        <f t="shared" si="1"/>
        <v>451.10625279468519</v>
      </c>
      <c r="BS64" s="150"/>
      <c r="BT64" s="198">
        <f t="shared" si="2"/>
        <v>1330.5878691424989</v>
      </c>
      <c r="BU64" s="150"/>
      <c r="BV64" s="198">
        <f t="shared" si="3"/>
        <v>-2918.5098449058569</v>
      </c>
      <c r="BW64" s="150"/>
      <c r="BX64" s="198" t="b">
        <f t="shared" si="4"/>
        <v>0</v>
      </c>
      <c r="BY64" s="150"/>
      <c r="BZ64" s="150"/>
      <c r="CA64" s="150"/>
      <c r="CB64" s="150"/>
      <c r="CC64" s="150"/>
      <c r="CD64" s="150"/>
      <c r="CE64" s="150"/>
      <c r="CF64" s="150"/>
      <c r="CG64" s="150"/>
      <c r="CH64" s="150"/>
      <c r="CI64" s="150"/>
      <c r="CJ64" s="150"/>
      <c r="CK64" s="150"/>
      <c r="CL64" s="150"/>
      <c r="CM64" s="150"/>
      <c r="CN64" s="150"/>
      <c r="CO64" s="150"/>
      <c r="CP64" s="150"/>
      <c r="CQ64" s="150"/>
      <c r="CR64" s="150"/>
      <c r="CS64" s="150"/>
      <c r="CT64" s="150"/>
      <c r="CU64" s="150"/>
      <c r="CV64" s="150"/>
      <c r="CW64" s="150"/>
      <c r="CX64" s="150"/>
    </row>
    <row r="65" spans="1:102" x14ac:dyDescent="0.2">
      <c r="A65" s="150"/>
      <c r="B65" s="191">
        <v>60548967</v>
      </c>
      <c r="C65" s="192" t="s">
        <v>154</v>
      </c>
      <c r="D65" s="193">
        <v>1998</v>
      </c>
      <c r="E65" s="191">
        <v>30254690</v>
      </c>
      <c r="F65" s="191">
        <v>30254687</v>
      </c>
      <c r="G65" s="194">
        <v>14.32</v>
      </c>
      <c r="H65" s="211">
        <v>42821.287330177649</v>
      </c>
      <c r="I65" s="195">
        <f>Assumptions!$G$37*Calcs!$G65</f>
        <v>1390.9015999999999</v>
      </c>
      <c r="K65" s="150"/>
      <c r="L65" s="196">
        <v>2.0000000000000002E-5</v>
      </c>
      <c r="M65" s="196">
        <v>2.0000000000000002E-5</v>
      </c>
      <c r="N65" s="196">
        <v>2.0000000000000002E-5</v>
      </c>
      <c r="O65" s="196">
        <v>2.0000000000000002E-5</v>
      </c>
      <c r="P65" s="196">
        <v>2.0000000000000002E-5</v>
      </c>
      <c r="Q65" s="196">
        <v>2.0000000000000002E-5</v>
      </c>
      <c r="R65" s="196">
        <v>2.0000000000000002E-5</v>
      </c>
      <c r="S65" s="196">
        <v>2.0000000000000002E-5</v>
      </c>
      <c r="T65" s="196">
        <v>2.0000000000000002E-5</v>
      </c>
      <c r="U65" s="196">
        <v>2.0000000000000002E-5</v>
      </c>
      <c r="V65" s="196">
        <v>2.0000000000000002E-5</v>
      </c>
      <c r="W65" s="196">
        <v>2.0000000000000002E-5</v>
      </c>
      <c r="X65" s="196">
        <v>2.0000000000000002E-5</v>
      </c>
      <c r="Y65" s="196">
        <v>2.0000000000000002E-5</v>
      </c>
      <c r="Z65" s="196">
        <v>2.0000000000000002E-5</v>
      </c>
      <c r="AA65" s="196">
        <v>2.0000000000000002E-5</v>
      </c>
      <c r="AB65" s="196">
        <v>2.0000000000000002E-5</v>
      </c>
      <c r="AC65" s="196">
        <v>2.0000000000000002E-5</v>
      </c>
      <c r="AD65" s="196">
        <v>2.0000000000000002E-5</v>
      </c>
      <c r="AE65" s="196">
        <v>3.0000000000000001E-5</v>
      </c>
      <c r="AF65" s="150"/>
      <c r="AG65" s="197">
        <v>6.5879999999999992</v>
      </c>
      <c r="AH65" s="197">
        <v>6.5640000000000001</v>
      </c>
      <c r="AI65" s="197">
        <v>6.5709999999999997</v>
      </c>
      <c r="AJ65" s="197">
        <v>6.5540000000000003</v>
      </c>
      <c r="AK65" s="197">
        <v>6.4909999999999997</v>
      </c>
      <c r="AL65" s="197">
        <v>6.444</v>
      </c>
      <c r="AM65" s="197">
        <v>6.444</v>
      </c>
      <c r="AN65" s="197">
        <v>6.4539999999999997</v>
      </c>
      <c r="AO65" s="197">
        <v>6.3940000000000001</v>
      </c>
      <c r="AP65" s="197">
        <v>6.3940000000000001</v>
      </c>
      <c r="AQ65" s="197">
        <v>6.3940000000000001</v>
      </c>
      <c r="AR65" s="197">
        <v>6.3940000000000001</v>
      </c>
      <c r="AS65" s="197">
        <v>6.3940000000000001</v>
      </c>
      <c r="AT65" s="197">
        <v>6.3940000000000001</v>
      </c>
      <c r="AU65" s="197">
        <v>6.3940000000000001</v>
      </c>
      <c r="AV65" s="197">
        <v>6.3940000000000001</v>
      </c>
      <c r="AW65" s="197">
        <v>6.3940000000000001</v>
      </c>
      <c r="AX65" s="197">
        <v>6.3940000000000001</v>
      </c>
      <c r="AY65" s="197">
        <v>6.3940000000000001</v>
      </c>
      <c r="AZ65" s="197">
        <v>6.3940000000000001</v>
      </c>
      <c r="BA65" s="150"/>
      <c r="BB65" s="198" cm="1">
        <f t="array" ref="BB65">SUMPRODUCT(($AG65:$AZ65)*(Misc_calcs!$G$29:$Z$29)*($L65:$AE65))*$H65</f>
        <v>81.31977960306358</v>
      </c>
      <c r="BC65" s="150"/>
      <c r="BD65" s="198" cm="1">
        <f t="array" ref="BD65">SUMPRODUCT(($L65:$AE65)*(Misc_calcs!$G$29:$Z$29))*$I65*(1+Assumptions!$G$83)</f>
        <v>0.45026506735072763</v>
      </c>
      <c r="BE65" s="150"/>
      <c r="BF65" s="198">
        <f t="shared" si="0"/>
        <v>81.770044670414308</v>
      </c>
      <c r="BG65" s="150"/>
      <c r="BH65" s="199">
        <f>Assumptions!$G$86*$G65</f>
        <v>4.0320108000000007E-6</v>
      </c>
      <c r="BI65" s="150"/>
      <c r="BJ65" s="198">
        <f t="shared" si="5"/>
        <v>1390.9015999999999</v>
      </c>
      <c r="BK65" s="150"/>
      <c r="BL65" s="198" cm="1">
        <f t="array" ref="BL65">-SUMPRODUCT((PMT(real_disc,Assumptions!$G$40,BJ65))*(Misc_calcs!$G$29:$Z$29))</f>
        <v>751.84825485200133</v>
      </c>
      <c r="BM65" s="150"/>
      <c r="BN65" s="198" cm="1">
        <f t="array" ref="BN65">SUMPRODUCT(($AG65:$AZ65)*(Misc_calcs!$G$29:$Z$29))*$BH65*$H65</f>
        <v>16.111891848598162</v>
      </c>
      <c r="BO65" s="150"/>
      <c r="BP65" s="198" cm="1">
        <f t="array" ref="BP65">SUMPRODUCT($BH65*(Misc_calcs!$G$29:$Z$29))*$I65*(1+Assumptions!$G$83)</f>
        <v>8.9196636170830859E-2</v>
      </c>
      <c r="BQ65" s="150"/>
      <c r="BR65" s="198">
        <f t="shared" si="1"/>
        <v>16.201088484768992</v>
      </c>
      <c r="BS65" s="150"/>
      <c r="BT65" s="198">
        <f t="shared" si="2"/>
        <v>65.56895618564532</v>
      </c>
      <c r="BU65" s="150"/>
      <c r="BV65" s="198">
        <f t="shared" si="3"/>
        <v>-686.279298666356</v>
      </c>
      <c r="BW65" s="150"/>
      <c r="BX65" s="198" t="b">
        <f t="shared" si="4"/>
        <v>0</v>
      </c>
      <c r="BY65" s="150"/>
      <c r="BZ65" s="150"/>
      <c r="CA65" s="150"/>
      <c r="CB65" s="150"/>
      <c r="CC65" s="150"/>
      <c r="CD65" s="150"/>
      <c r="CE65" s="150"/>
      <c r="CF65" s="150"/>
      <c r="CG65" s="150"/>
      <c r="CH65" s="150"/>
      <c r="CI65" s="150"/>
      <c r="CJ65" s="150"/>
      <c r="CK65" s="150"/>
      <c r="CL65" s="150"/>
      <c r="CM65" s="150"/>
      <c r="CN65" s="150"/>
      <c r="CO65" s="150"/>
      <c r="CP65" s="150"/>
      <c r="CQ65" s="150"/>
      <c r="CR65" s="150"/>
      <c r="CS65" s="150"/>
      <c r="CT65" s="150"/>
      <c r="CU65" s="150"/>
      <c r="CV65" s="150"/>
      <c r="CW65" s="150"/>
      <c r="CX65" s="150"/>
    </row>
    <row r="66" spans="1:102" x14ac:dyDescent="0.2">
      <c r="A66" s="150"/>
      <c r="B66" s="191">
        <v>60548982</v>
      </c>
      <c r="C66" s="192" t="s">
        <v>152</v>
      </c>
      <c r="D66" s="193">
        <v>1999</v>
      </c>
      <c r="E66" s="191">
        <v>33064420</v>
      </c>
      <c r="F66" s="191">
        <v>33064404</v>
      </c>
      <c r="G66" s="194">
        <v>692.37</v>
      </c>
      <c r="H66" s="211">
        <v>49456.666168632706</v>
      </c>
      <c r="I66" s="195">
        <f>Assumptions!$G$37*Calcs!$G66</f>
        <v>67249.898099999991</v>
      </c>
      <c r="K66" s="150"/>
      <c r="L66" s="196">
        <v>7.3999999999999999E-4</v>
      </c>
      <c r="M66" s="196">
        <v>7.3999999999999999E-4</v>
      </c>
      <c r="N66" s="196">
        <v>7.3999999999999999E-4</v>
      </c>
      <c r="O66" s="196">
        <v>7.3999999999999999E-4</v>
      </c>
      <c r="P66" s="196">
        <v>7.3999999999999999E-4</v>
      </c>
      <c r="Q66" s="196">
        <v>7.3999999999999999E-4</v>
      </c>
      <c r="R66" s="196">
        <v>7.3999999999999999E-4</v>
      </c>
      <c r="S66" s="196">
        <v>7.3999999999999999E-4</v>
      </c>
      <c r="T66" s="196">
        <v>7.3999999999999999E-4</v>
      </c>
      <c r="U66" s="196">
        <v>7.3999999999999999E-4</v>
      </c>
      <c r="V66" s="196">
        <v>7.3999999999999999E-4</v>
      </c>
      <c r="W66" s="196">
        <v>7.3999999999999999E-4</v>
      </c>
      <c r="X66" s="196">
        <v>7.3999999999999999E-4</v>
      </c>
      <c r="Y66" s="196">
        <v>7.3999999999999999E-4</v>
      </c>
      <c r="Z66" s="196">
        <v>7.3999999999999999E-4</v>
      </c>
      <c r="AA66" s="196">
        <v>7.3999999999999999E-4</v>
      </c>
      <c r="AB66" s="196">
        <v>7.3999999999999999E-4</v>
      </c>
      <c r="AC66" s="196">
        <v>7.3999999999999999E-4</v>
      </c>
      <c r="AD66" s="196">
        <v>7.3999999999999999E-4</v>
      </c>
      <c r="AE66" s="196">
        <v>7.3999999999999999E-4</v>
      </c>
      <c r="AF66" s="150"/>
      <c r="AG66" s="197">
        <v>23.689999999999998</v>
      </c>
      <c r="AH66" s="197">
        <v>25.856999999999999</v>
      </c>
      <c r="AI66" s="197">
        <v>26.398</v>
      </c>
      <c r="AJ66" s="197">
        <v>26.811</v>
      </c>
      <c r="AK66" s="197">
        <v>26.966000000000001</v>
      </c>
      <c r="AL66" s="197">
        <v>27.194999999999997</v>
      </c>
      <c r="AM66" s="197">
        <v>27.72</v>
      </c>
      <c r="AN66" s="197">
        <v>28.321999999999999</v>
      </c>
      <c r="AO66" s="197">
        <v>28.431999999999999</v>
      </c>
      <c r="AP66" s="197">
        <v>28.431999999999999</v>
      </c>
      <c r="AQ66" s="197">
        <v>28.431999999999999</v>
      </c>
      <c r="AR66" s="197">
        <v>28.431999999999999</v>
      </c>
      <c r="AS66" s="197">
        <v>28.431999999999999</v>
      </c>
      <c r="AT66" s="197">
        <v>28.431999999999999</v>
      </c>
      <c r="AU66" s="197">
        <v>28.431999999999999</v>
      </c>
      <c r="AV66" s="197">
        <v>28.431999999999999</v>
      </c>
      <c r="AW66" s="197">
        <v>28.431999999999999</v>
      </c>
      <c r="AX66" s="197">
        <v>28.431999999999999</v>
      </c>
      <c r="AY66" s="197">
        <v>28.431999999999999</v>
      </c>
      <c r="AZ66" s="197">
        <v>28.431999999999999</v>
      </c>
      <c r="BA66" s="150"/>
      <c r="BB66" s="198" cm="1">
        <f t="array" ref="BB66">SUMPRODUCT(($AG66:$AZ66)*(Misc_calcs!$G$29:$Z$29)*($L66:$AE66))*$H66</f>
        <v>14556.967259104316</v>
      </c>
      <c r="BC66" s="150"/>
      <c r="BD66" s="198" cm="1">
        <f t="array" ref="BD66">SUMPRODUCT(($L66:$AE66)*(Misc_calcs!$G$29:$Z$29))*$I66*(1+Assumptions!$G$83)</f>
        <v>791.50512863442759</v>
      </c>
      <c r="BE66" s="150"/>
      <c r="BF66" s="198">
        <f t="shared" si="0"/>
        <v>15348.472387738744</v>
      </c>
      <c r="BG66" s="150"/>
      <c r="BH66" s="199">
        <f>Assumptions!$G$86*$G66</f>
        <v>1.9494715905000001E-4</v>
      </c>
      <c r="BI66" s="150"/>
      <c r="BJ66" s="198">
        <f t="shared" si="5"/>
        <v>67249.898099999991</v>
      </c>
      <c r="BK66" s="150"/>
      <c r="BL66" s="198" cm="1">
        <f t="array" ref="BL66">-SUMPRODUCT((PMT(real_disc,Assumptions!$G$40,BJ66))*(Misc_calcs!$G$29:$Z$29))</f>
        <v>36351.758115354751</v>
      </c>
      <c r="BM66" s="150"/>
      <c r="BN66" s="198" cm="1">
        <f t="array" ref="BN66">SUMPRODUCT(($AG66:$AZ66)*(Misc_calcs!$G$29:$Z$29))*$BH66*$H66</f>
        <v>3834.9181237111502</v>
      </c>
      <c r="BO66" s="150"/>
      <c r="BP66" s="198" cm="1">
        <f t="array" ref="BP66">SUMPRODUCT($BH66*(Misc_calcs!$G$29:$Z$29))*$I66*(1+Assumptions!$G$83)</f>
        <v>208.51577864971148</v>
      </c>
      <c r="BQ66" s="150"/>
      <c r="BR66" s="198">
        <f t="shared" si="1"/>
        <v>4043.4339023608618</v>
      </c>
      <c r="BS66" s="150"/>
      <c r="BT66" s="198">
        <f t="shared" si="2"/>
        <v>11305.038485377881</v>
      </c>
      <c r="BU66" s="150"/>
      <c r="BV66" s="198">
        <f t="shared" si="3"/>
        <v>-25046.719629976869</v>
      </c>
      <c r="BW66" s="150"/>
      <c r="BX66" s="198" t="b">
        <f t="shared" si="4"/>
        <v>0</v>
      </c>
      <c r="BY66" s="150"/>
      <c r="BZ66" s="150"/>
      <c r="CA66" s="150"/>
      <c r="CB66" s="150"/>
      <c r="CC66" s="150"/>
      <c r="CD66" s="150"/>
      <c r="CE66" s="150"/>
      <c r="CF66" s="150"/>
      <c r="CG66" s="150"/>
      <c r="CH66" s="150"/>
      <c r="CI66" s="150"/>
      <c r="CJ66" s="150"/>
      <c r="CK66" s="150"/>
      <c r="CL66" s="150"/>
      <c r="CM66" s="150"/>
      <c r="CN66" s="150"/>
      <c r="CO66" s="150"/>
      <c r="CP66" s="150"/>
      <c r="CQ66" s="150"/>
      <c r="CR66" s="150"/>
      <c r="CS66" s="150"/>
      <c r="CT66" s="150"/>
      <c r="CU66" s="150"/>
      <c r="CV66" s="150"/>
      <c r="CW66" s="150"/>
      <c r="CX66" s="150"/>
    </row>
    <row r="67" spans="1:102" x14ac:dyDescent="0.2">
      <c r="A67" s="150"/>
      <c r="B67" s="191">
        <v>60553885</v>
      </c>
      <c r="C67" s="192" t="s">
        <v>152</v>
      </c>
      <c r="D67" s="193">
        <v>1998</v>
      </c>
      <c r="E67" s="191">
        <v>33063773</v>
      </c>
      <c r="F67" s="191">
        <v>33063770</v>
      </c>
      <c r="G67" s="194">
        <v>35.56</v>
      </c>
      <c r="H67" s="211">
        <v>49456.666168632706</v>
      </c>
      <c r="I67" s="195">
        <f>Assumptions!$G$37*Calcs!$G67</f>
        <v>3453.9428000000003</v>
      </c>
      <c r="K67" s="150"/>
      <c r="L67" s="196">
        <v>4.0000000000000003E-5</v>
      </c>
      <c r="M67" s="196">
        <v>4.0000000000000003E-5</v>
      </c>
      <c r="N67" s="196">
        <v>4.0000000000000003E-5</v>
      </c>
      <c r="O67" s="196">
        <v>4.0000000000000003E-5</v>
      </c>
      <c r="P67" s="196">
        <v>4.0000000000000003E-5</v>
      </c>
      <c r="Q67" s="196">
        <v>4.0000000000000003E-5</v>
      </c>
      <c r="R67" s="196">
        <v>4.0000000000000003E-5</v>
      </c>
      <c r="S67" s="196">
        <v>4.0000000000000003E-5</v>
      </c>
      <c r="T67" s="196">
        <v>4.0000000000000003E-5</v>
      </c>
      <c r="U67" s="196">
        <v>4.0000000000000003E-5</v>
      </c>
      <c r="V67" s="196">
        <v>4.0000000000000003E-5</v>
      </c>
      <c r="W67" s="196">
        <v>4.0000000000000003E-5</v>
      </c>
      <c r="X67" s="196">
        <v>4.0000000000000003E-5</v>
      </c>
      <c r="Y67" s="196">
        <v>4.0000000000000003E-5</v>
      </c>
      <c r="Z67" s="196">
        <v>4.0000000000000003E-5</v>
      </c>
      <c r="AA67" s="196">
        <v>4.0000000000000003E-5</v>
      </c>
      <c r="AB67" s="196">
        <v>4.0000000000000003E-5</v>
      </c>
      <c r="AC67" s="196">
        <v>4.0000000000000003E-5</v>
      </c>
      <c r="AD67" s="196">
        <v>4.0000000000000003E-5</v>
      </c>
      <c r="AE67" s="196">
        <v>4.0000000000000003E-5</v>
      </c>
      <c r="AF67" s="150"/>
      <c r="AG67" s="197">
        <v>23.689999999999998</v>
      </c>
      <c r="AH67" s="197">
        <v>25.856999999999999</v>
      </c>
      <c r="AI67" s="197">
        <v>26.398</v>
      </c>
      <c r="AJ67" s="197">
        <v>26.811</v>
      </c>
      <c r="AK67" s="197">
        <v>26.966000000000001</v>
      </c>
      <c r="AL67" s="197">
        <v>27.194999999999997</v>
      </c>
      <c r="AM67" s="197">
        <v>27.72</v>
      </c>
      <c r="AN67" s="197">
        <v>28.321999999999999</v>
      </c>
      <c r="AO67" s="197">
        <v>28.431999999999999</v>
      </c>
      <c r="AP67" s="197">
        <v>28.431999999999999</v>
      </c>
      <c r="AQ67" s="197">
        <v>28.431999999999999</v>
      </c>
      <c r="AR67" s="197">
        <v>28.431999999999999</v>
      </c>
      <c r="AS67" s="197">
        <v>28.431999999999999</v>
      </c>
      <c r="AT67" s="197">
        <v>28.431999999999999</v>
      </c>
      <c r="AU67" s="197">
        <v>28.431999999999999</v>
      </c>
      <c r="AV67" s="197">
        <v>28.431999999999999</v>
      </c>
      <c r="AW67" s="197">
        <v>28.431999999999999</v>
      </c>
      <c r="AX67" s="197">
        <v>28.431999999999999</v>
      </c>
      <c r="AY67" s="197">
        <v>28.431999999999999</v>
      </c>
      <c r="AZ67" s="197">
        <v>28.431999999999999</v>
      </c>
      <c r="BA67" s="150"/>
      <c r="BB67" s="198" cm="1">
        <f t="array" ref="BB67">SUMPRODUCT(($AG67:$AZ67)*(Misc_calcs!$G$29:$Z$29)*($L67:$AE67))*$H67</f>
        <v>786.86309508671991</v>
      </c>
      <c r="BC67" s="150"/>
      <c r="BD67" s="198" cm="1">
        <f t="array" ref="BD67">SUMPRODUCT(($L67:$AE67)*(Misc_calcs!$G$29:$Z$29))*$I67*(1+Assumptions!$G$83)</f>
        <v>2.1973817603570232</v>
      </c>
      <c r="BE67" s="150"/>
      <c r="BF67" s="198">
        <f t="shared" si="0"/>
        <v>789.06047684707698</v>
      </c>
      <c r="BG67" s="150"/>
      <c r="BH67" s="199">
        <f>Assumptions!$G$86*$G67</f>
        <v>1.0012451400000002E-5</v>
      </c>
      <c r="BI67" s="150"/>
      <c r="BJ67" s="198">
        <f t="shared" si="5"/>
        <v>3453.9428000000003</v>
      </c>
      <c r="BK67" s="150"/>
      <c r="BL67" s="198" cm="1">
        <f t="array" ref="BL67">-SUMPRODUCT((PMT(real_disc,Assumptions!$G$40,BJ67))*(Misc_calcs!$G$29:$Z$29))</f>
        <v>1867.019828389467</v>
      </c>
      <c r="BM67" s="150"/>
      <c r="BN67" s="198" cm="1">
        <f t="array" ref="BN67">SUMPRODUCT(($AG67:$AZ67)*(Misc_calcs!$G$29:$Z$29))*$BH67*$H67</f>
        <v>196.96071245023398</v>
      </c>
      <c r="BO67" s="150"/>
      <c r="BP67" s="198" cm="1">
        <f t="array" ref="BP67">SUMPRODUCT($BH67*(Misc_calcs!$G$29:$Z$29))*$I67*(1+Assumptions!$G$83)</f>
        <v>0.55002945207052856</v>
      </c>
      <c r="BQ67" s="150"/>
      <c r="BR67" s="198">
        <f t="shared" si="1"/>
        <v>197.51074190230452</v>
      </c>
      <c r="BS67" s="150"/>
      <c r="BT67" s="198">
        <f t="shared" si="2"/>
        <v>591.54973494477247</v>
      </c>
      <c r="BU67" s="150"/>
      <c r="BV67" s="198">
        <f t="shared" si="3"/>
        <v>-1275.4700934446946</v>
      </c>
      <c r="BW67" s="150"/>
      <c r="BX67" s="198" t="b">
        <f t="shared" si="4"/>
        <v>0</v>
      </c>
      <c r="BY67" s="150"/>
      <c r="BZ67" s="150"/>
      <c r="CA67" s="150"/>
      <c r="CB67" s="150"/>
      <c r="CC67" s="150"/>
      <c r="CD67" s="150"/>
      <c r="CE67" s="150"/>
      <c r="CF67" s="150"/>
      <c r="CG67" s="150"/>
      <c r="CH67" s="150"/>
      <c r="CI67" s="150"/>
      <c r="CJ67" s="150"/>
      <c r="CK67" s="150"/>
      <c r="CL67" s="150"/>
      <c r="CM67" s="150"/>
      <c r="CN67" s="150"/>
      <c r="CO67" s="150"/>
      <c r="CP67" s="150"/>
      <c r="CQ67" s="150"/>
      <c r="CR67" s="150"/>
      <c r="CS67" s="150"/>
      <c r="CT67" s="150"/>
      <c r="CU67" s="150"/>
      <c r="CV67" s="150"/>
      <c r="CW67" s="150"/>
      <c r="CX67" s="150"/>
    </row>
    <row r="68" spans="1:102" x14ac:dyDescent="0.2">
      <c r="A68" s="150"/>
      <c r="B68" s="191">
        <v>60553888</v>
      </c>
      <c r="C68" s="192" t="s">
        <v>152</v>
      </c>
      <c r="D68" s="193">
        <v>1973</v>
      </c>
      <c r="E68" s="191">
        <v>30352465</v>
      </c>
      <c r="F68" s="191">
        <v>30352466</v>
      </c>
      <c r="G68" s="194">
        <v>52.59</v>
      </c>
      <c r="H68" s="211">
        <v>49456.666168632706</v>
      </c>
      <c r="I68" s="195">
        <f>Assumptions!$G$37*Calcs!$G68</f>
        <v>5108.0667000000003</v>
      </c>
      <c r="K68" s="150"/>
      <c r="L68" s="196">
        <v>6.0000000000000002E-5</v>
      </c>
      <c r="M68" s="196">
        <v>6.0000000000000002E-5</v>
      </c>
      <c r="N68" s="196">
        <v>6.9999999999999994E-5</v>
      </c>
      <c r="O68" s="196">
        <v>6.9999999999999994E-5</v>
      </c>
      <c r="P68" s="196">
        <v>8.0000000000000007E-5</v>
      </c>
      <c r="Q68" s="196">
        <v>8.0000000000000007E-5</v>
      </c>
      <c r="R68" s="196">
        <v>9.0000000000000006E-5</v>
      </c>
      <c r="S68" s="196">
        <v>1E-4</v>
      </c>
      <c r="T68" s="196">
        <v>1.1E-4</v>
      </c>
      <c r="U68" s="196">
        <v>1.2E-4</v>
      </c>
      <c r="V68" s="196">
        <v>1.2E-4</v>
      </c>
      <c r="W68" s="196">
        <v>1.2999999999999999E-4</v>
      </c>
      <c r="X68" s="196">
        <v>1.4999999999999999E-4</v>
      </c>
      <c r="Y68" s="196">
        <v>1.6000000000000001E-4</v>
      </c>
      <c r="Z68" s="196">
        <v>1.7000000000000001E-4</v>
      </c>
      <c r="AA68" s="196">
        <v>1.8000000000000001E-4</v>
      </c>
      <c r="AB68" s="196">
        <v>2.0000000000000001E-4</v>
      </c>
      <c r="AC68" s="196">
        <v>2.2000000000000001E-4</v>
      </c>
      <c r="AD68" s="196">
        <v>2.4000000000000001E-4</v>
      </c>
      <c r="AE68" s="196">
        <v>2.5999999999999998E-4</v>
      </c>
      <c r="AF68" s="150"/>
      <c r="AG68" s="197">
        <v>23.689999999999998</v>
      </c>
      <c r="AH68" s="197">
        <v>25.856999999999999</v>
      </c>
      <c r="AI68" s="197">
        <v>26.398</v>
      </c>
      <c r="AJ68" s="197">
        <v>26.811</v>
      </c>
      <c r="AK68" s="197">
        <v>26.966000000000001</v>
      </c>
      <c r="AL68" s="197">
        <v>27.194999999999997</v>
      </c>
      <c r="AM68" s="197">
        <v>27.72</v>
      </c>
      <c r="AN68" s="197">
        <v>28.321999999999999</v>
      </c>
      <c r="AO68" s="197">
        <v>28.431999999999999</v>
      </c>
      <c r="AP68" s="197">
        <v>28.431999999999999</v>
      </c>
      <c r="AQ68" s="197">
        <v>28.431999999999999</v>
      </c>
      <c r="AR68" s="197">
        <v>28.431999999999999</v>
      </c>
      <c r="AS68" s="197">
        <v>28.431999999999999</v>
      </c>
      <c r="AT68" s="197">
        <v>28.431999999999999</v>
      </c>
      <c r="AU68" s="197">
        <v>28.431999999999999</v>
      </c>
      <c r="AV68" s="197">
        <v>28.431999999999999</v>
      </c>
      <c r="AW68" s="197">
        <v>28.431999999999999</v>
      </c>
      <c r="AX68" s="197">
        <v>28.431999999999999</v>
      </c>
      <c r="AY68" s="197">
        <v>28.431999999999999</v>
      </c>
      <c r="AZ68" s="197">
        <v>28.431999999999999</v>
      </c>
      <c r="BA68" s="150"/>
      <c r="BB68" s="198" cm="1">
        <f t="array" ref="BB68">SUMPRODUCT(($AG68:$AZ68)*(Misc_calcs!$G$29:$Z$29)*($L68:$AE68))*$H68</f>
        <v>2439.8796566899741</v>
      </c>
      <c r="BC68" s="150"/>
      <c r="BD68" s="198" cm="1">
        <f t="array" ref="BD68">SUMPRODUCT(($L68:$AE68)*(Misc_calcs!$G$29:$Z$29))*$I68*(1+Assumptions!$G$83)</f>
        <v>9.9273800507982504</v>
      </c>
      <c r="BE68" s="150"/>
      <c r="BF68" s="198">
        <f t="shared" si="0"/>
        <v>2449.8070367407722</v>
      </c>
      <c r="BG68" s="150"/>
      <c r="BH68" s="199">
        <f>Assumptions!$G$86*$G68</f>
        <v>1.4807503350000002E-5</v>
      </c>
      <c r="BI68" s="150"/>
      <c r="BJ68" s="198">
        <f t="shared" si="5"/>
        <v>5108.0667000000003</v>
      </c>
      <c r="BK68" s="150"/>
      <c r="BL68" s="198" cm="1">
        <f t="array" ref="BL68">-SUMPRODUCT((PMT(real_disc,Assumptions!$G$40,BJ68))*(Misc_calcs!$G$29:$Z$29))</f>
        <v>2761.152215270024</v>
      </c>
      <c r="BM68" s="150"/>
      <c r="BN68" s="198" cm="1">
        <f t="array" ref="BN68">SUMPRODUCT(($AG68:$AZ68)*(Misc_calcs!$G$29:$Z$29))*$BH68*$H68</f>
        <v>291.28694791219925</v>
      </c>
      <c r="BO68" s="150"/>
      <c r="BP68" s="198" cm="1">
        <f t="array" ref="BP68">SUMPRODUCT($BH68*(Misc_calcs!$G$29:$Z$29))*$I68*(1+Assumptions!$G$83)</f>
        <v>1.2030087385616277</v>
      </c>
      <c r="BQ68" s="150"/>
      <c r="BR68" s="198">
        <f t="shared" si="1"/>
        <v>292.48995665076086</v>
      </c>
      <c r="BS68" s="150"/>
      <c r="BT68" s="198">
        <f t="shared" si="2"/>
        <v>2157.3170800900116</v>
      </c>
      <c r="BU68" s="150"/>
      <c r="BV68" s="198">
        <f t="shared" si="3"/>
        <v>-603.83513518001246</v>
      </c>
      <c r="BW68" s="150"/>
      <c r="BX68" s="198" t="b">
        <f t="shared" si="4"/>
        <v>0</v>
      </c>
      <c r="BY68" s="150"/>
      <c r="BZ68" s="150"/>
      <c r="CA68" s="150"/>
      <c r="CB68" s="150"/>
      <c r="CC68" s="150"/>
      <c r="CD68" s="150"/>
      <c r="CE68" s="150"/>
      <c r="CF68" s="150"/>
      <c r="CG68" s="150"/>
      <c r="CH68" s="150"/>
      <c r="CI68" s="150"/>
      <c r="CJ68" s="150"/>
      <c r="CK68" s="150"/>
      <c r="CL68" s="150"/>
      <c r="CM68" s="150"/>
      <c r="CN68" s="150"/>
      <c r="CO68" s="150"/>
      <c r="CP68" s="150"/>
      <c r="CQ68" s="150"/>
      <c r="CR68" s="150"/>
      <c r="CS68" s="150"/>
      <c r="CT68" s="150"/>
      <c r="CU68" s="150"/>
      <c r="CV68" s="150"/>
      <c r="CW68" s="150"/>
      <c r="CX68" s="150"/>
    </row>
    <row r="69" spans="1:102" x14ac:dyDescent="0.2">
      <c r="A69" s="150"/>
      <c r="B69" s="191">
        <v>60553897</v>
      </c>
      <c r="C69" s="192" t="s">
        <v>154</v>
      </c>
      <c r="D69" s="193">
        <v>1998</v>
      </c>
      <c r="E69" s="191">
        <v>33065097</v>
      </c>
      <c r="F69" s="191">
        <v>33065209</v>
      </c>
      <c r="G69" s="194">
        <v>6703.72</v>
      </c>
      <c r="H69" s="211">
        <v>42821.287330177649</v>
      </c>
      <c r="I69" s="195">
        <f>Assumptions!$G$37*Calcs!$G69</f>
        <v>651132.3236</v>
      </c>
      <c r="K69" s="150"/>
      <c r="L69" s="196">
        <v>7.1799999999999998E-3</v>
      </c>
      <c r="M69" s="196">
        <v>7.1799999999999998E-3</v>
      </c>
      <c r="N69" s="196">
        <v>7.1799999999999998E-3</v>
      </c>
      <c r="O69" s="196">
        <v>7.1799999999999998E-3</v>
      </c>
      <c r="P69" s="196">
        <v>7.1799999999999998E-3</v>
      </c>
      <c r="Q69" s="196">
        <v>7.1799999999999998E-3</v>
      </c>
      <c r="R69" s="196">
        <v>7.1799999999999998E-3</v>
      </c>
      <c r="S69" s="196">
        <v>7.1799999999999998E-3</v>
      </c>
      <c r="T69" s="196">
        <v>7.1799999999999998E-3</v>
      </c>
      <c r="U69" s="196">
        <v>7.1799999999999998E-3</v>
      </c>
      <c r="V69" s="196">
        <v>7.1799999999999998E-3</v>
      </c>
      <c r="W69" s="196">
        <v>7.1799999999999998E-3</v>
      </c>
      <c r="X69" s="196">
        <v>7.1799999999999998E-3</v>
      </c>
      <c r="Y69" s="196">
        <v>7.1799999999999998E-3</v>
      </c>
      <c r="Z69" s="196">
        <v>7.1799999999999998E-3</v>
      </c>
      <c r="AA69" s="196">
        <v>7.5500000000000003E-3</v>
      </c>
      <c r="AB69" s="196">
        <v>8.4399999999999996E-3</v>
      </c>
      <c r="AC69" s="196">
        <v>9.4599999999999997E-3</v>
      </c>
      <c r="AD69" s="196">
        <v>1.061E-2</v>
      </c>
      <c r="AE69" s="196">
        <v>1.193E-2</v>
      </c>
      <c r="AF69" s="150"/>
      <c r="AG69" s="197">
        <v>6.5879999999999992</v>
      </c>
      <c r="AH69" s="197">
        <v>6.5640000000000001</v>
      </c>
      <c r="AI69" s="197">
        <v>6.5709999999999997</v>
      </c>
      <c r="AJ69" s="197">
        <v>6.5540000000000003</v>
      </c>
      <c r="AK69" s="197">
        <v>6.4909999999999997</v>
      </c>
      <c r="AL69" s="197">
        <v>6.444</v>
      </c>
      <c r="AM69" s="197">
        <v>6.444</v>
      </c>
      <c r="AN69" s="197">
        <v>6.4539999999999997</v>
      </c>
      <c r="AO69" s="197">
        <v>6.3940000000000001</v>
      </c>
      <c r="AP69" s="197">
        <v>6.3940000000000001</v>
      </c>
      <c r="AQ69" s="197">
        <v>6.3940000000000001</v>
      </c>
      <c r="AR69" s="197">
        <v>6.3940000000000001</v>
      </c>
      <c r="AS69" s="197">
        <v>6.3940000000000001</v>
      </c>
      <c r="AT69" s="197">
        <v>6.3940000000000001</v>
      </c>
      <c r="AU69" s="197">
        <v>6.3940000000000001</v>
      </c>
      <c r="AV69" s="197">
        <v>6.3940000000000001</v>
      </c>
      <c r="AW69" s="197">
        <v>6.3940000000000001</v>
      </c>
      <c r="AX69" s="197">
        <v>6.3940000000000001</v>
      </c>
      <c r="AY69" s="197">
        <v>6.3940000000000001</v>
      </c>
      <c r="AZ69" s="197">
        <v>6.3940000000000001</v>
      </c>
      <c r="BA69" s="150"/>
      <c r="BB69" s="198" cm="1">
        <f t="array" ref="BB69">SUMPRODUCT(($AG69:$AZ69)*(Misc_calcs!$G$29:$Z$29)*($L69:$AE69))*$H69</f>
        <v>30450.068391348639</v>
      </c>
      <c r="BC69" s="150"/>
      <c r="BD69" s="198" cm="1">
        <f t="array" ref="BD69">SUMPRODUCT(($L69:$AE69)*(Misc_calcs!$G$29:$Z$29))*$I69*(1+Assumptions!$G$83)</f>
        <v>78958.393252568916</v>
      </c>
      <c r="BE69" s="150"/>
      <c r="BF69" s="198">
        <f t="shared" si="0"/>
        <v>109408.46164391756</v>
      </c>
      <c r="BG69" s="150"/>
      <c r="BH69" s="199">
        <f>Assumptions!$G$86*$G69</f>
        <v>1.8875329218000002E-3</v>
      </c>
      <c r="BI69" s="150"/>
      <c r="BJ69" s="198">
        <f t="shared" si="5"/>
        <v>651132.3236</v>
      </c>
      <c r="BK69" s="150"/>
      <c r="BL69" s="198" cm="1">
        <f t="array" ref="BL69">-SUMPRODUCT((PMT(real_disc,Assumptions!$G$40,BJ69))*(Misc_calcs!$G$29:$Z$29))</f>
        <v>351967.88987545093</v>
      </c>
      <c r="BM69" s="150"/>
      <c r="BN69" s="198" cm="1">
        <f t="array" ref="BN69">SUMPRODUCT(($AG69:$AZ69)*(Misc_calcs!$G$29:$Z$29))*$BH69*$H69</f>
        <v>7542.5706440841095</v>
      </c>
      <c r="BO69" s="150"/>
      <c r="BP69" s="198" cm="1">
        <f t="array" ref="BP69">SUMPRODUCT($BH69*(Misc_calcs!$G$29:$Z$29))*$I69*(1+Assumptions!$G$83)</f>
        <v>19547.632847207351</v>
      </c>
      <c r="BQ69" s="150"/>
      <c r="BR69" s="198">
        <f t="shared" si="1"/>
        <v>27090.203491291461</v>
      </c>
      <c r="BS69" s="150"/>
      <c r="BT69" s="198">
        <f t="shared" si="2"/>
        <v>82318.258152626106</v>
      </c>
      <c r="BU69" s="150"/>
      <c r="BV69" s="198">
        <f t="shared" si="3"/>
        <v>-269649.63172282482</v>
      </c>
      <c r="BW69" s="150"/>
      <c r="BX69" s="198" t="b">
        <f t="shared" si="4"/>
        <v>0</v>
      </c>
      <c r="BY69" s="150"/>
      <c r="BZ69" s="150"/>
      <c r="CA69" s="150"/>
      <c r="CB69" s="150"/>
      <c r="CC69" s="150"/>
      <c r="CD69" s="150"/>
      <c r="CE69" s="150"/>
      <c r="CF69" s="150"/>
      <c r="CG69" s="150"/>
      <c r="CH69" s="150"/>
      <c r="CI69" s="150"/>
      <c r="CJ69" s="150"/>
      <c r="CK69" s="150"/>
      <c r="CL69" s="150"/>
      <c r="CM69" s="150"/>
      <c r="CN69" s="150"/>
      <c r="CO69" s="150"/>
      <c r="CP69" s="150"/>
      <c r="CQ69" s="150"/>
      <c r="CR69" s="150"/>
      <c r="CS69" s="150"/>
      <c r="CT69" s="150"/>
      <c r="CU69" s="150"/>
      <c r="CV69" s="150"/>
      <c r="CW69" s="150"/>
      <c r="CX69" s="150"/>
    </row>
    <row r="70" spans="1:102" x14ac:dyDescent="0.2">
      <c r="A70" s="150"/>
      <c r="B70" s="191">
        <v>60553934</v>
      </c>
      <c r="C70" s="192" t="s">
        <v>152</v>
      </c>
      <c r="D70" s="193">
        <v>1999</v>
      </c>
      <c r="E70" s="191">
        <v>33064397</v>
      </c>
      <c r="F70" s="191">
        <v>33064396</v>
      </c>
      <c r="G70" s="194">
        <v>194.38</v>
      </c>
      <c r="H70" s="211">
        <v>49456.666168632706</v>
      </c>
      <c r="I70" s="195">
        <f>Assumptions!$G$37*Calcs!$G70</f>
        <v>18880.129399999998</v>
      </c>
      <c r="K70" s="150"/>
      <c r="L70" s="196">
        <v>2.1000000000000001E-4</v>
      </c>
      <c r="M70" s="196">
        <v>2.1000000000000001E-4</v>
      </c>
      <c r="N70" s="196">
        <v>2.1000000000000001E-4</v>
      </c>
      <c r="O70" s="196">
        <v>2.1000000000000001E-4</v>
      </c>
      <c r="P70" s="196">
        <v>2.1000000000000001E-4</v>
      </c>
      <c r="Q70" s="196">
        <v>2.1000000000000001E-4</v>
      </c>
      <c r="R70" s="196">
        <v>2.1000000000000001E-4</v>
      </c>
      <c r="S70" s="196">
        <v>2.1000000000000001E-4</v>
      </c>
      <c r="T70" s="196">
        <v>2.1000000000000001E-4</v>
      </c>
      <c r="U70" s="196">
        <v>2.1000000000000001E-4</v>
      </c>
      <c r="V70" s="196">
        <v>2.1000000000000001E-4</v>
      </c>
      <c r="W70" s="196">
        <v>2.1000000000000001E-4</v>
      </c>
      <c r="X70" s="196">
        <v>2.1000000000000001E-4</v>
      </c>
      <c r="Y70" s="196">
        <v>2.1000000000000001E-4</v>
      </c>
      <c r="Z70" s="196">
        <v>2.1000000000000001E-4</v>
      </c>
      <c r="AA70" s="196">
        <v>2.1000000000000001E-4</v>
      </c>
      <c r="AB70" s="196">
        <v>2.1000000000000001E-4</v>
      </c>
      <c r="AC70" s="196">
        <v>2.1000000000000001E-4</v>
      </c>
      <c r="AD70" s="196">
        <v>2.1000000000000001E-4</v>
      </c>
      <c r="AE70" s="196">
        <v>2.1000000000000001E-4</v>
      </c>
      <c r="AF70" s="150"/>
      <c r="AG70" s="197">
        <v>23.689999999999998</v>
      </c>
      <c r="AH70" s="197">
        <v>25.856999999999999</v>
      </c>
      <c r="AI70" s="197">
        <v>26.398</v>
      </c>
      <c r="AJ70" s="197">
        <v>26.811</v>
      </c>
      <c r="AK70" s="197">
        <v>26.966000000000001</v>
      </c>
      <c r="AL70" s="197">
        <v>27.194999999999997</v>
      </c>
      <c r="AM70" s="197">
        <v>27.72</v>
      </c>
      <c r="AN70" s="197">
        <v>28.321999999999999</v>
      </c>
      <c r="AO70" s="197">
        <v>28.431999999999999</v>
      </c>
      <c r="AP70" s="197">
        <v>28.431999999999999</v>
      </c>
      <c r="AQ70" s="197">
        <v>28.431999999999999</v>
      </c>
      <c r="AR70" s="197">
        <v>28.431999999999999</v>
      </c>
      <c r="AS70" s="197">
        <v>28.431999999999999</v>
      </c>
      <c r="AT70" s="197">
        <v>28.431999999999999</v>
      </c>
      <c r="AU70" s="197">
        <v>28.431999999999999</v>
      </c>
      <c r="AV70" s="197">
        <v>28.431999999999999</v>
      </c>
      <c r="AW70" s="197">
        <v>28.431999999999999</v>
      </c>
      <c r="AX70" s="197">
        <v>28.431999999999999</v>
      </c>
      <c r="AY70" s="197">
        <v>28.431999999999999</v>
      </c>
      <c r="AZ70" s="197">
        <v>28.431999999999999</v>
      </c>
      <c r="BA70" s="150"/>
      <c r="BB70" s="198" cm="1">
        <f t="array" ref="BB70">SUMPRODUCT(($AG70:$AZ70)*(Misc_calcs!$G$29:$Z$29)*($L70:$AE70))*$H70</f>
        <v>4131.031249205279</v>
      </c>
      <c r="BC70" s="150"/>
      <c r="BD70" s="198" cm="1">
        <f t="array" ref="BD70">SUMPRODUCT(($L70:$AE70)*(Misc_calcs!$G$29:$Z$29))*$I70*(1+Assumptions!$G$83)</f>
        <v>63.060098412135559</v>
      </c>
      <c r="BE70" s="150"/>
      <c r="BF70" s="198">
        <f t="shared" si="0"/>
        <v>4194.0913476174146</v>
      </c>
      <c r="BG70" s="150"/>
      <c r="BH70" s="199">
        <f>Assumptions!$G$86*$G70</f>
        <v>5.47306047E-5</v>
      </c>
      <c r="BI70" s="150"/>
      <c r="BJ70" s="198">
        <f t="shared" si="5"/>
        <v>18880.129399999998</v>
      </c>
      <c r="BK70" s="150"/>
      <c r="BL70" s="198" cm="1">
        <f t="array" ref="BL70">-SUMPRODUCT((PMT(real_disc,Assumptions!$G$40,BJ70))*(Misc_calcs!$G$29:$Z$29))</f>
        <v>10205.605012439384</v>
      </c>
      <c r="BM70" s="150"/>
      <c r="BN70" s="198" cm="1">
        <f t="array" ref="BN70">SUMPRODUCT(($AG70:$AZ70)*(Misc_calcs!$G$29:$Z$29))*$BH70*$H70</f>
        <v>1076.6373252552441</v>
      </c>
      <c r="BO70" s="150"/>
      <c r="BP70" s="198" cm="1">
        <f t="array" ref="BP70">SUMPRODUCT($BH70*(Misc_calcs!$G$29:$Z$29))*$I70*(1+Assumptions!$G$83)</f>
        <v>16.434844373988987</v>
      </c>
      <c r="BQ70" s="150"/>
      <c r="BR70" s="198">
        <f t="shared" si="1"/>
        <v>1093.072169629233</v>
      </c>
      <c r="BS70" s="150"/>
      <c r="BT70" s="198">
        <f t="shared" si="2"/>
        <v>3101.0191779881816</v>
      </c>
      <c r="BU70" s="150"/>
      <c r="BV70" s="198">
        <f t="shared" si="3"/>
        <v>-7104.5858344512026</v>
      </c>
      <c r="BW70" s="150"/>
      <c r="BX70" s="198" t="b">
        <f t="shared" si="4"/>
        <v>0</v>
      </c>
      <c r="BY70" s="150"/>
      <c r="BZ70" s="150"/>
      <c r="CA70" s="150"/>
      <c r="CB70" s="150"/>
      <c r="CC70" s="150"/>
      <c r="CD70" s="150"/>
      <c r="CE70" s="150"/>
      <c r="CF70" s="150"/>
      <c r="CG70" s="150"/>
      <c r="CH70" s="150"/>
      <c r="CI70" s="150"/>
      <c r="CJ70" s="150"/>
      <c r="CK70" s="150"/>
      <c r="CL70" s="150"/>
      <c r="CM70" s="150"/>
      <c r="CN70" s="150"/>
      <c r="CO70" s="150"/>
      <c r="CP70" s="150"/>
      <c r="CQ70" s="150"/>
      <c r="CR70" s="150"/>
      <c r="CS70" s="150"/>
      <c r="CT70" s="150"/>
      <c r="CU70" s="150"/>
      <c r="CV70" s="150"/>
      <c r="CW70" s="150"/>
      <c r="CX70" s="150"/>
    </row>
    <row r="71" spans="1:102" x14ac:dyDescent="0.2">
      <c r="A71" s="150"/>
      <c r="B71" s="191">
        <v>60553939</v>
      </c>
      <c r="C71" s="192" t="s">
        <v>147</v>
      </c>
      <c r="D71" s="193">
        <v>1957</v>
      </c>
      <c r="E71" s="191">
        <v>33021368</v>
      </c>
      <c r="F71" s="191">
        <v>30223838</v>
      </c>
      <c r="G71" s="194">
        <v>3878.26</v>
      </c>
      <c r="H71" s="211">
        <v>48008.750708019099</v>
      </c>
      <c r="I71" s="195">
        <f>Assumptions!$G$37*Calcs!$G71</f>
        <v>376695.39380000002</v>
      </c>
      <c r="K71" s="150"/>
      <c r="L71" s="196">
        <v>3.7600000000000001E-2</v>
      </c>
      <c r="M71" s="196">
        <v>4.0649999999999999E-2</v>
      </c>
      <c r="N71" s="196">
        <v>4.3950000000000003E-2</v>
      </c>
      <c r="O71" s="196">
        <v>4.7539999999999999E-2</v>
      </c>
      <c r="P71" s="196">
        <v>5.1429999999999997E-2</v>
      </c>
      <c r="Q71" s="196">
        <v>5.5649999999999998E-2</v>
      </c>
      <c r="R71" s="196">
        <v>6.0229999999999999E-2</v>
      </c>
      <c r="S71" s="196">
        <v>6.5210000000000004E-2</v>
      </c>
      <c r="T71" s="196">
        <v>7.0610000000000006E-2</v>
      </c>
      <c r="U71" s="196">
        <v>7.6469999999999996E-2</v>
      </c>
      <c r="V71" s="196">
        <v>8.2839999999999997E-2</v>
      </c>
      <c r="W71" s="196">
        <v>8.9749999999999996E-2</v>
      </c>
      <c r="X71" s="196">
        <v>9.7259999999999999E-2</v>
      </c>
      <c r="Y71" s="196">
        <v>0.10542</v>
      </c>
      <c r="Z71" s="196">
        <v>0.11428000000000001</v>
      </c>
      <c r="AA71" s="196">
        <v>0.12391000000000001</v>
      </c>
      <c r="AB71" s="196">
        <v>0.12711</v>
      </c>
      <c r="AC71" s="196">
        <v>0.12711</v>
      </c>
      <c r="AD71" s="196">
        <v>0.12711</v>
      </c>
      <c r="AE71" s="196">
        <v>0.12711</v>
      </c>
      <c r="AF71" s="150"/>
      <c r="AG71" s="197">
        <v>20.81</v>
      </c>
      <c r="AH71" s="197">
        <v>20.728999999999999</v>
      </c>
      <c r="AI71" s="197">
        <v>20.936</v>
      </c>
      <c r="AJ71" s="197">
        <v>21.052</v>
      </c>
      <c r="AK71" s="197">
        <v>20.881</v>
      </c>
      <c r="AL71" s="197">
        <v>20.79</v>
      </c>
      <c r="AM71" s="197">
        <v>21.036000000000001</v>
      </c>
      <c r="AN71" s="197">
        <v>21.419</v>
      </c>
      <c r="AO71" s="197">
        <v>21.323</v>
      </c>
      <c r="AP71" s="197">
        <v>21.323</v>
      </c>
      <c r="AQ71" s="197">
        <v>21.323</v>
      </c>
      <c r="AR71" s="197">
        <v>21.323</v>
      </c>
      <c r="AS71" s="197">
        <v>21.323</v>
      </c>
      <c r="AT71" s="197">
        <v>21.323</v>
      </c>
      <c r="AU71" s="197">
        <v>21.323</v>
      </c>
      <c r="AV71" s="197">
        <v>21.323</v>
      </c>
      <c r="AW71" s="197">
        <v>21.323</v>
      </c>
      <c r="AX71" s="197">
        <v>21.323</v>
      </c>
      <c r="AY71" s="197">
        <v>21.323</v>
      </c>
      <c r="AZ71" s="197">
        <v>21.323</v>
      </c>
      <c r="BA71" s="150"/>
      <c r="BB71" s="198" cm="1">
        <f t="array" ref="BB71">SUMPRODUCT(($AG71:$AZ71)*(Misc_calcs!$G$29:$Z$29)*($L71:$AE71))*$H71</f>
        <v>1138886.9486582829</v>
      </c>
      <c r="BC71" s="150"/>
      <c r="BD71" s="198" cm="1">
        <f t="array" ref="BD71">SUMPRODUCT(($L71:$AE71)*(Misc_calcs!$G$29:$Z$29))*$I71*(1+Assumptions!$G$83)</f>
        <v>463362.97026175703</v>
      </c>
      <c r="BE71" s="150"/>
      <c r="BF71" s="198">
        <f t="shared" si="0"/>
        <v>1602249.9189200399</v>
      </c>
      <c r="BG71" s="150"/>
      <c r="BH71" s="199">
        <f>Assumptions!$G$86*$G71</f>
        <v>1.0919822769000001E-3</v>
      </c>
      <c r="BI71" s="150"/>
      <c r="BJ71" s="198">
        <f t="shared" si="5"/>
        <v>376695.39380000002</v>
      </c>
      <c r="BK71" s="150"/>
      <c r="BL71" s="198" cm="1">
        <f t="array" ref="BL71">-SUMPRODUCT((PMT(real_disc,Assumptions!$G$40,BJ71))*(Misc_calcs!$G$29:$Z$29))</f>
        <v>203621.71877530185</v>
      </c>
      <c r="BM71" s="150"/>
      <c r="BN71" s="198" cm="1">
        <f t="array" ref="BN71">SUMPRODUCT(($AG71:$AZ71)*(Misc_calcs!$G$29:$Z$29))*$BH71*$H71</f>
        <v>16024.662924332828</v>
      </c>
      <c r="BO71" s="150"/>
      <c r="BP71" s="198" cm="1">
        <f t="array" ref="BP71">SUMPRODUCT($BH71*(Misc_calcs!$G$29:$Z$29))*$I71*(1+Assumptions!$G$83)</f>
        <v>6542.3877851895768</v>
      </c>
      <c r="BQ71" s="150"/>
      <c r="BR71" s="198">
        <f t="shared" si="1"/>
        <v>22567.050709522406</v>
      </c>
      <c r="BS71" s="150"/>
      <c r="BT71" s="198">
        <f t="shared" si="2"/>
        <v>1579682.8682105176</v>
      </c>
      <c r="BU71" s="150"/>
      <c r="BV71" s="198">
        <f t="shared" si="3"/>
        <v>1376061.1494352156</v>
      </c>
      <c r="BW71" s="150"/>
      <c r="BX71" s="198" t="b">
        <f t="shared" si="4"/>
        <v>1</v>
      </c>
      <c r="BY71" s="150"/>
      <c r="BZ71" s="150"/>
      <c r="CA71" s="150"/>
      <c r="CB71" s="150"/>
      <c r="CC71" s="150"/>
      <c r="CD71" s="150"/>
      <c r="CE71" s="150"/>
      <c r="CF71" s="150"/>
      <c r="CG71" s="150"/>
      <c r="CH71" s="150"/>
      <c r="CI71" s="150"/>
      <c r="CJ71" s="150"/>
      <c r="CK71" s="150"/>
      <c r="CL71" s="150"/>
      <c r="CM71" s="150"/>
      <c r="CN71" s="150"/>
      <c r="CO71" s="150"/>
      <c r="CP71" s="150"/>
      <c r="CQ71" s="150"/>
      <c r="CR71" s="150"/>
      <c r="CS71" s="150"/>
      <c r="CT71" s="150"/>
      <c r="CU71" s="150"/>
      <c r="CV71" s="150"/>
      <c r="CW71" s="150"/>
      <c r="CX71" s="150"/>
    </row>
    <row r="72" spans="1:102" x14ac:dyDescent="0.2">
      <c r="A72" s="150"/>
      <c r="B72" s="191">
        <v>60553973</v>
      </c>
      <c r="C72" s="192" t="s">
        <v>146</v>
      </c>
      <c r="D72" s="193">
        <v>2005</v>
      </c>
      <c r="E72" s="191">
        <v>30229785</v>
      </c>
      <c r="F72" s="191">
        <v>30229783</v>
      </c>
      <c r="G72" s="194">
        <v>196.1</v>
      </c>
      <c r="H72" s="211">
        <v>43924.300227922555</v>
      </c>
      <c r="I72" s="195">
        <f>Assumptions!$G$37*Calcs!$G72</f>
        <v>19047.192999999999</v>
      </c>
      <c r="K72" s="150"/>
      <c r="L72" s="196">
        <v>2.1000000000000001E-4</v>
      </c>
      <c r="M72" s="196">
        <v>2.1000000000000001E-4</v>
      </c>
      <c r="N72" s="196">
        <v>2.1000000000000001E-4</v>
      </c>
      <c r="O72" s="196">
        <v>2.1000000000000001E-4</v>
      </c>
      <c r="P72" s="196">
        <v>2.1000000000000001E-4</v>
      </c>
      <c r="Q72" s="196">
        <v>2.1000000000000001E-4</v>
      </c>
      <c r="R72" s="196">
        <v>2.1000000000000001E-4</v>
      </c>
      <c r="S72" s="196">
        <v>2.1000000000000001E-4</v>
      </c>
      <c r="T72" s="196">
        <v>2.1000000000000001E-4</v>
      </c>
      <c r="U72" s="196">
        <v>2.1000000000000001E-4</v>
      </c>
      <c r="V72" s="196">
        <v>2.1000000000000001E-4</v>
      </c>
      <c r="W72" s="196">
        <v>2.1000000000000001E-4</v>
      </c>
      <c r="X72" s="196">
        <v>2.1000000000000001E-4</v>
      </c>
      <c r="Y72" s="196">
        <v>2.1000000000000001E-4</v>
      </c>
      <c r="Z72" s="196">
        <v>2.1000000000000001E-4</v>
      </c>
      <c r="AA72" s="196">
        <v>2.1000000000000001E-4</v>
      </c>
      <c r="AB72" s="196">
        <v>2.1000000000000001E-4</v>
      </c>
      <c r="AC72" s="196">
        <v>2.1000000000000001E-4</v>
      </c>
      <c r="AD72" s="196">
        <v>2.1000000000000001E-4</v>
      </c>
      <c r="AE72" s="196">
        <v>2.1000000000000001E-4</v>
      </c>
      <c r="AF72" s="150"/>
      <c r="AG72" s="197">
        <v>2.1360000000000001</v>
      </c>
      <c r="AH72" s="197">
        <v>2.1199999999999997</v>
      </c>
      <c r="AI72" s="197">
        <v>2.1199999999999997</v>
      </c>
      <c r="AJ72" s="197">
        <v>2.1199999999999997</v>
      </c>
      <c r="AK72" s="197">
        <v>2.11</v>
      </c>
      <c r="AL72" s="197">
        <v>2.09</v>
      </c>
      <c r="AM72" s="197">
        <v>2.09</v>
      </c>
      <c r="AN72" s="197">
        <v>2.0999999999999996</v>
      </c>
      <c r="AO72" s="197">
        <v>2.0799999999999996</v>
      </c>
      <c r="AP72" s="197">
        <v>2.0799999999999996</v>
      </c>
      <c r="AQ72" s="197">
        <v>2.0799999999999996</v>
      </c>
      <c r="AR72" s="197">
        <v>2.0799999999999996</v>
      </c>
      <c r="AS72" s="197">
        <v>2.0799999999999996</v>
      </c>
      <c r="AT72" s="197">
        <v>2.0799999999999996</v>
      </c>
      <c r="AU72" s="197">
        <v>2.0799999999999996</v>
      </c>
      <c r="AV72" s="197">
        <v>2.0799999999999996</v>
      </c>
      <c r="AW72" s="197">
        <v>2.0799999999999996</v>
      </c>
      <c r="AX72" s="197">
        <v>2.0799999999999996</v>
      </c>
      <c r="AY72" s="197">
        <v>2.0799999999999996</v>
      </c>
      <c r="AZ72" s="197">
        <v>2.0799999999999996</v>
      </c>
      <c r="BA72" s="150"/>
      <c r="BB72" s="198" cm="1">
        <f t="array" ref="BB72">SUMPRODUCT(($AG72:$AZ72)*(Misc_calcs!$G$29:$Z$29)*($L72:$AE72))*$H72</f>
        <v>279.46543723871548</v>
      </c>
      <c r="BC72" s="150"/>
      <c r="BD72" s="198" cm="1">
        <f t="array" ref="BD72">SUMPRODUCT(($L72:$AE72)*(Misc_calcs!$G$29:$Z$29))*$I72*(1+Assumptions!$G$83)</f>
        <v>63.618094961517563</v>
      </c>
      <c r="BE72" s="150"/>
      <c r="BF72" s="198">
        <f t="shared" si="0"/>
        <v>343.08353220023304</v>
      </c>
      <c r="BG72" s="150"/>
      <c r="BH72" s="199">
        <f>Assumptions!$G$86*$G72</f>
        <v>5.5214896499999999E-5</v>
      </c>
      <c r="BI72" s="150"/>
      <c r="BJ72" s="198">
        <f t="shared" si="5"/>
        <v>19047.192999999999</v>
      </c>
      <c r="BK72" s="150"/>
      <c r="BL72" s="198" cm="1">
        <f t="array" ref="BL72">-SUMPRODUCT((PMT(real_disc,Assumptions!$G$40,BJ72))*(Misc_calcs!$G$29:$Z$29))</f>
        <v>10295.910808413226</v>
      </c>
      <c r="BM72" s="150"/>
      <c r="BN72" s="198" cm="1">
        <f t="array" ref="BN72">SUMPRODUCT(($AG72:$AZ72)*(Misc_calcs!$G$29:$Z$29))*$BH72*$H72</f>
        <v>73.479310440299599</v>
      </c>
      <c r="BO72" s="150"/>
      <c r="BP72" s="198" cm="1">
        <f t="array" ref="BP72">SUMPRODUCT($BH72*(Misc_calcs!$G$29:$Z$29))*$I72*(1+Assumptions!$G$83)</f>
        <v>16.726983470606488</v>
      </c>
      <c r="BQ72" s="150"/>
      <c r="BR72" s="198">
        <f t="shared" si="1"/>
        <v>90.206293910906084</v>
      </c>
      <c r="BS72" s="150"/>
      <c r="BT72" s="198">
        <f t="shared" si="2"/>
        <v>252.87723828932695</v>
      </c>
      <c r="BU72" s="150"/>
      <c r="BV72" s="198">
        <f t="shared" si="3"/>
        <v>-10043.033570123898</v>
      </c>
      <c r="BW72" s="150"/>
      <c r="BX72" s="198" t="b">
        <f t="shared" si="4"/>
        <v>0</v>
      </c>
      <c r="BY72" s="150"/>
      <c r="BZ72" s="150"/>
      <c r="CA72" s="150"/>
      <c r="CB72" s="150"/>
      <c r="CC72" s="150"/>
      <c r="CD72" s="150"/>
      <c r="CE72" s="150"/>
      <c r="CF72" s="150"/>
      <c r="CG72" s="150"/>
      <c r="CH72" s="150"/>
      <c r="CI72" s="150"/>
      <c r="CJ72" s="150"/>
      <c r="CK72" s="150"/>
      <c r="CL72" s="150"/>
      <c r="CM72" s="150"/>
      <c r="CN72" s="150"/>
      <c r="CO72" s="150"/>
      <c r="CP72" s="150"/>
      <c r="CQ72" s="150"/>
      <c r="CR72" s="150"/>
      <c r="CS72" s="150"/>
      <c r="CT72" s="150"/>
      <c r="CU72" s="150"/>
      <c r="CV72" s="150"/>
      <c r="CW72" s="150"/>
      <c r="CX72" s="150"/>
    </row>
    <row r="73" spans="1:102" x14ac:dyDescent="0.2">
      <c r="A73" s="150"/>
      <c r="B73" s="191">
        <v>60554004</v>
      </c>
      <c r="C73" s="192" t="s">
        <v>152</v>
      </c>
      <c r="D73" s="193">
        <v>1998</v>
      </c>
      <c r="E73" s="191">
        <v>33064647</v>
      </c>
      <c r="F73" s="191">
        <v>33064645</v>
      </c>
      <c r="G73" s="194">
        <v>95.45</v>
      </c>
      <c r="H73" s="211">
        <v>49456.666168632706</v>
      </c>
      <c r="I73" s="195">
        <f>Assumptions!$G$37*Calcs!$G73</f>
        <v>9271.0584999999992</v>
      </c>
      <c r="K73" s="150"/>
      <c r="L73" s="196">
        <v>1E-4</v>
      </c>
      <c r="M73" s="196">
        <v>1E-4</v>
      </c>
      <c r="N73" s="196">
        <v>1E-4</v>
      </c>
      <c r="O73" s="196">
        <v>1E-4</v>
      </c>
      <c r="P73" s="196">
        <v>1E-4</v>
      </c>
      <c r="Q73" s="196">
        <v>1E-4</v>
      </c>
      <c r="R73" s="196">
        <v>1E-4</v>
      </c>
      <c r="S73" s="196">
        <v>1E-4</v>
      </c>
      <c r="T73" s="196">
        <v>1E-4</v>
      </c>
      <c r="U73" s="196">
        <v>1E-4</v>
      </c>
      <c r="V73" s="196">
        <v>1E-4</v>
      </c>
      <c r="W73" s="196">
        <v>1E-4</v>
      </c>
      <c r="X73" s="196">
        <v>1E-4</v>
      </c>
      <c r="Y73" s="196">
        <v>1E-4</v>
      </c>
      <c r="Z73" s="196">
        <v>1E-4</v>
      </c>
      <c r="AA73" s="196">
        <v>1E-4</v>
      </c>
      <c r="AB73" s="196">
        <v>1E-4</v>
      </c>
      <c r="AC73" s="196">
        <v>1E-4</v>
      </c>
      <c r="AD73" s="196">
        <v>1E-4</v>
      </c>
      <c r="AE73" s="196">
        <v>1E-4</v>
      </c>
      <c r="AF73" s="150"/>
      <c r="AG73" s="197">
        <v>23.689999999999998</v>
      </c>
      <c r="AH73" s="197">
        <v>25.856999999999999</v>
      </c>
      <c r="AI73" s="197">
        <v>26.398</v>
      </c>
      <c r="AJ73" s="197">
        <v>26.811</v>
      </c>
      <c r="AK73" s="197">
        <v>26.966000000000001</v>
      </c>
      <c r="AL73" s="197">
        <v>27.194999999999997</v>
      </c>
      <c r="AM73" s="197">
        <v>27.72</v>
      </c>
      <c r="AN73" s="197">
        <v>28.321999999999999</v>
      </c>
      <c r="AO73" s="197">
        <v>28.431999999999999</v>
      </c>
      <c r="AP73" s="197">
        <v>28.431999999999999</v>
      </c>
      <c r="AQ73" s="197">
        <v>28.431999999999999</v>
      </c>
      <c r="AR73" s="197">
        <v>28.431999999999999</v>
      </c>
      <c r="AS73" s="197">
        <v>28.431999999999999</v>
      </c>
      <c r="AT73" s="197">
        <v>28.431999999999999</v>
      </c>
      <c r="AU73" s="197">
        <v>28.431999999999999</v>
      </c>
      <c r="AV73" s="197">
        <v>28.431999999999999</v>
      </c>
      <c r="AW73" s="197">
        <v>28.431999999999999</v>
      </c>
      <c r="AX73" s="197">
        <v>28.431999999999999</v>
      </c>
      <c r="AY73" s="197">
        <v>28.431999999999999</v>
      </c>
      <c r="AZ73" s="197">
        <v>28.431999999999999</v>
      </c>
      <c r="BA73" s="150"/>
      <c r="BB73" s="198" cm="1">
        <f t="array" ref="BB73">SUMPRODUCT(($AG73:$AZ73)*(Misc_calcs!$G$29:$Z$29)*($L73:$AE73))*$H73</f>
        <v>1967.1577377167991</v>
      </c>
      <c r="BC73" s="150"/>
      <c r="BD73" s="198" cm="1">
        <f t="array" ref="BD73">SUMPRODUCT(($L73:$AE73)*(Misc_calcs!$G$29:$Z$29))*$I73*(1+Assumptions!$G$83)</f>
        <v>14.745506821293436</v>
      </c>
      <c r="BE73" s="150"/>
      <c r="BF73" s="198">
        <f t="shared" ref="BF73:BF136" si="6">BB73+BD73</f>
        <v>1981.9032445380926</v>
      </c>
      <c r="BG73" s="150"/>
      <c r="BH73" s="199">
        <f>Assumptions!$G$86*$G73</f>
        <v>2.6875379250000002E-5</v>
      </c>
      <c r="BI73" s="150"/>
      <c r="BJ73" s="198">
        <f t="shared" si="5"/>
        <v>9271.0584999999992</v>
      </c>
      <c r="BK73" s="150"/>
      <c r="BL73" s="198" cm="1">
        <f t="array" ref="BL73">-SUMPRODUCT((PMT(real_disc,Assumptions!$G$40,BJ73))*(Misc_calcs!$G$29:$Z$29))</f>
        <v>5011.4466428508049</v>
      </c>
      <c r="BM73" s="150"/>
      <c r="BN73" s="198" cm="1">
        <f t="array" ref="BN73">SUMPRODUCT(($AG73:$AZ73)*(Misc_calcs!$G$29:$Z$29))*$BH73*$H73</f>
        <v>528.68110245711011</v>
      </c>
      <c r="BO73" s="150"/>
      <c r="BP73" s="198" cm="1">
        <f t="array" ref="BP73">SUMPRODUCT($BH73*(Misc_calcs!$G$29:$Z$29))*$I73*(1+Assumptions!$G$83)</f>
        <v>3.9629108805572311</v>
      </c>
      <c r="BQ73" s="150"/>
      <c r="BR73" s="198">
        <f t="shared" ref="BR73:BR136" si="7">BN73+BP73</f>
        <v>532.64401333766739</v>
      </c>
      <c r="BS73" s="150"/>
      <c r="BT73" s="198">
        <f t="shared" ref="BT73:BT136" si="8">BF73-BR73</f>
        <v>1449.2592312004253</v>
      </c>
      <c r="BU73" s="150"/>
      <c r="BV73" s="198">
        <f t="shared" ref="BV73:BV136" si="9">BT73-BL73</f>
        <v>-3562.1874116503795</v>
      </c>
      <c r="BW73" s="150"/>
      <c r="BX73" s="198" t="b">
        <f t="shared" ref="BX73:BX136" si="10">BV73&gt;0</f>
        <v>0</v>
      </c>
      <c r="BY73" s="150"/>
      <c r="BZ73" s="150"/>
      <c r="CA73" s="150"/>
      <c r="CB73" s="150"/>
      <c r="CC73" s="150"/>
      <c r="CD73" s="150"/>
      <c r="CE73" s="150"/>
      <c r="CF73" s="150"/>
      <c r="CG73" s="150"/>
      <c r="CH73" s="150"/>
      <c r="CI73" s="150"/>
      <c r="CJ73" s="150"/>
      <c r="CK73" s="150"/>
      <c r="CL73" s="150"/>
      <c r="CM73" s="150"/>
      <c r="CN73" s="150"/>
      <c r="CO73" s="150"/>
      <c r="CP73" s="150"/>
      <c r="CQ73" s="150"/>
      <c r="CR73" s="150"/>
      <c r="CS73" s="150"/>
      <c r="CT73" s="150"/>
      <c r="CU73" s="150"/>
      <c r="CV73" s="150"/>
      <c r="CW73" s="150"/>
      <c r="CX73" s="150"/>
    </row>
    <row r="74" spans="1:102" x14ac:dyDescent="0.2">
      <c r="A74" s="150"/>
      <c r="B74" s="191">
        <v>60554030</v>
      </c>
      <c r="C74" s="192" t="s">
        <v>146</v>
      </c>
      <c r="D74" s="193">
        <v>1975</v>
      </c>
      <c r="E74" s="191">
        <v>30083715</v>
      </c>
      <c r="F74" s="191">
        <v>33052943</v>
      </c>
      <c r="G74" s="194">
        <v>17.75</v>
      </c>
      <c r="H74" s="211">
        <v>43924.300227922555</v>
      </c>
      <c r="I74" s="195">
        <f>Assumptions!$G$37*Calcs!$G74</f>
        <v>1724.0574999999999</v>
      </c>
      <c r="K74" s="150"/>
      <c r="L74" s="196">
        <v>5.0000000000000002E-5</v>
      </c>
      <c r="M74" s="196">
        <v>6.0000000000000002E-5</v>
      </c>
      <c r="N74" s="196">
        <v>6.0000000000000002E-5</v>
      </c>
      <c r="O74" s="196">
        <v>6.9999999999999994E-5</v>
      </c>
      <c r="P74" s="196">
        <v>8.0000000000000007E-5</v>
      </c>
      <c r="Q74" s="196">
        <v>8.0000000000000007E-5</v>
      </c>
      <c r="R74" s="196">
        <v>9.0000000000000006E-5</v>
      </c>
      <c r="S74" s="196">
        <v>1E-4</v>
      </c>
      <c r="T74" s="196">
        <v>1.1E-4</v>
      </c>
      <c r="U74" s="196">
        <v>1.2E-4</v>
      </c>
      <c r="V74" s="196">
        <v>1.2999999999999999E-4</v>
      </c>
      <c r="W74" s="196">
        <v>1.3999999999999999E-4</v>
      </c>
      <c r="X74" s="196">
        <v>1.4999999999999999E-4</v>
      </c>
      <c r="Y74" s="196">
        <v>1.7000000000000001E-4</v>
      </c>
      <c r="Z74" s="196">
        <v>1.8000000000000001E-4</v>
      </c>
      <c r="AA74" s="196">
        <v>2.0000000000000001E-4</v>
      </c>
      <c r="AB74" s="196">
        <v>2.2000000000000001E-4</v>
      </c>
      <c r="AC74" s="196">
        <v>2.4000000000000001E-4</v>
      </c>
      <c r="AD74" s="196">
        <v>2.5999999999999998E-4</v>
      </c>
      <c r="AE74" s="196">
        <v>2.9E-4</v>
      </c>
      <c r="AF74" s="150"/>
      <c r="AG74" s="197">
        <v>2.1360000000000001</v>
      </c>
      <c r="AH74" s="197">
        <v>2.1199999999999997</v>
      </c>
      <c r="AI74" s="197">
        <v>2.1199999999999997</v>
      </c>
      <c r="AJ74" s="197">
        <v>2.1199999999999997</v>
      </c>
      <c r="AK74" s="197">
        <v>2.11</v>
      </c>
      <c r="AL74" s="197">
        <v>2.09</v>
      </c>
      <c r="AM74" s="197">
        <v>2.09</v>
      </c>
      <c r="AN74" s="197">
        <v>2.0999999999999996</v>
      </c>
      <c r="AO74" s="197">
        <v>2.0799999999999996</v>
      </c>
      <c r="AP74" s="197">
        <v>2.0799999999999996</v>
      </c>
      <c r="AQ74" s="197">
        <v>2.0799999999999996</v>
      </c>
      <c r="AR74" s="197">
        <v>2.0799999999999996</v>
      </c>
      <c r="AS74" s="197">
        <v>2.0799999999999996</v>
      </c>
      <c r="AT74" s="197">
        <v>2.0799999999999996</v>
      </c>
      <c r="AU74" s="197">
        <v>2.0799999999999996</v>
      </c>
      <c r="AV74" s="197">
        <v>2.0799999999999996</v>
      </c>
      <c r="AW74" s="197">
        <v>2.0799999999999996</v>
      </c>
      <c r="AX74" s="197">
        <v>2.0799999999999996</v>
      </c>
      <c r="AY74" s="197">
        <v>2.0799999999999996</v>
      </c>
      <c r="AZ74" s="197">
        <v>2.0799999999999996</v>
      </c>
      <c r="BA74" s="150"/>
      <c r="BB74" s="198" cm="1">
        <f t="array" ref="BB74">SUMPRODUCT(($AG74:$AZ74)*(Misc_calcs!$G$29:$Z$29)*($L74:$AE74))*$H74</f>
        <v>168.18561182146033</v>
      </c>
      <c r="BC74" s="150"/>
      <c r="BD74" s="198" cm="1">
        <f t="array" ref="BD74">SUMPRODUCT(($L74:$AE74)*(Misc_calcs!$G$29:$Z$29))*$I74*(1+Assumptions!$G$83)</f>
        <v>3.4777206204972591</v>
      </c>
      <c r="BE74" s="150"/>
      <c r="BF74" s="198">
        <f t="shared" si="6"/>
        <v>171.66333244195758</v>
      </c>
      <c r="BG74" s="150"/>
      <c r="BH74" s="199">
        <f>Assumptions!$G$86*$G74</f>
        <v>4.99777875E-6</v>
      </c>
      <c r="BI74" s="150"/>
      <c r="BJ74" s="198">
        <f t="shared" ref="BJ74:BJ137" si="11">($I74)</f>
        <v>1724.0574999999999</v>
      </c>
      <c r="BK74" s="150"/>
      <c r="BL74" s="198" cm="1">
        <f t="array" ref="BL74">-SUMPRODUCT((PMT(real_disc,Assumptions!$G$40,BJ74))*(Misc_calcs!$G$29:$Z$29))</f>
        <v>931.93481310216646</v>
      </c>
      <c r="BM74" s="150"/>
      <c r="BN74" s="198" cm="1">
        <f t="array" ref="BN74">SUMPRODUCT(($AG74:$AZ74)*(Misc_calcs!$G$29:$Z$29))*$BH74*$H74</f>
        <v>6.650982969481479</v>
      </c>
      <c r="BO74" s="150"/>
      <c r="BP74" s="198" cm="1">
        <f t="array" ref="BP74">SUMPRODUCT($BH74*(Misc_calcs!$G$29:$Z$29))*$I74*(1+Assumptions!$G$83)</f>
        <v>0.13704372514694257</v>
      </c>
      <c r="BQ74" s="150"/>
      <c r="BR74" s="198">
        <f t="shared" si="7"/>
        <v>6.7880266946284218</v>
      </c>
      <c r="BS74" s="150"/>
      <c r="BT74" s="198">
        <f t="shared" si="8"/>
        <v>164.87530574732915</v>
      </c>
      <c r="BU74" s="150"/>
      <c r="BV74" s="198">
        <f t="shared" si="9"/>
        <v>-767.05950735483725</v>
      </c>
      <c r="BW74" s="150"/>
      <c r="BX74" s="198" t="b">
        <f t="shared" si="10"/>
        <v>0</v>
      </c>
      <c r="BY74" s="150"/>
      <c r="BZ74" s="150"/>
      <c r="CA74" s="150"/>
      <c r="CB74" s="150"/>
      <c r="CC74" s="150"/>
      <c r="CD74" s="150"/>
      <c r="CE74" s="150"/>
      <c r="CF74" s="150"/>
      <c r="CG74" s="150"/>
      <c r="CH74" s="150"/>
      <c r="CI74" s="150"/>
      <c r="CJ74" s="150"/>
      <c r="CK74" s="150"/>
      <c r="CL74" s="150"/>
      <c r="CM74" s="150"/>
      <c r="CN74" s="150"/>
      <c r="CO74" s="150"/>
      <c r="CP74" s="150"/>
      <c r="CQ74" s="150"/>
      <c r="CR74" s="150"/>
      <c r="CS74" s="150"/>
      <c r="CT74" s="150"/>
      <c r="CU74" s="150"/>
      <c r="CV74" s="150"/>
      <c r="CW74" s="150"/>
      <c r="CX74" s="150"/>
    </row>
    <row r="75" spans="1:102" x14ac:dyDescent="0.2">
      <c r="A75" s="150"/>
      <c r="B75" s="191">
        <v>60554032</v>
      </c>
      <c r="C75" s="192" t="s">
        <v>152</v>
      </c>
      <c r="D75" s="193">
        <v>1999</v>
      </c>
      <c r="E75" s="191">
        <v>33064126</v>
      </c>
      <c r="F75" s="191">
        <v>33064099</v>
      </c>
      <c r="G75" s="194">
        <v>2227.15</v>
      </c>
      <c r="H75" s="211">
        <v>49456.666168632706</v>
      </c>
      <c r="I75" s="195">
        <f>Assumptions!$G$37*Calcs!$G75</f>
        <v>216323.07949999999</v>
      </c>
      <c r="K75" s="150"/>
      <c r="L75" s="196">
        <v>2.3800000000000002E-3</v>
      </c>
      <c r="M75" s="196">
        <v>2.3800000000000002E-3</v>
      </c>
      <c r="N75" s="196">
        <v>2.3800000000000002E-3</v>
      </c>
      <c r="O75" s="196">
        <v>2.3800000000000002E-3</v>
      </c>
      <c r="P75" s="196">
        <v>2.3800000000000002E-3</v>
      </c>
      <c r="Q75" s="196">
        <v>2.3800000000000002E-3</v>
      </c>
      <c r="R75" s="196">
        <v>2.3800000000000002E-3</v>
      </c>
      <c r="S75" s="196">
        <v>2.3800000000000002E-3</v>
      </c>
      <c r="T75" s="196">
        <v>2.3800000000000002E-3</v>
      </c>
      <c r="U75" s="196">
        <v>2.3800000000000002E-3</v>
      </c>
      <c r="V75" s="196">
        <v>2.3800000000000002E-3</v>
      </c>
      <c r="W75" s="196">
        <v>2.3800000000000002E-3</v>
      </c>
      <c r="X75" s="196">
        <v>2.3800000000000002E-3</v>
      </c>
      <c r="Y75" s="196">
        <v>2.3800000000000002E-3</v>
      </c>
      <c r="Z75" s="196">
        <v>2.3800000000000002E-3</v>
      </c>
      <c r="AA75" s="196">
        <v>2.3800000000000002E-3</v>
      </c>
      <c r="AB75" s="196">
        <v>2.3800000000000002E-3</v>
      </c>
      <c r="AC75" s="196">
        <v>2.3800000000000002E-3</v>
      </c>
      <c r="AD75" s="196">
        <v>2.3800000000000002E-3</v>
      </c>
      <c r="AE75" s="196">
        <v>2.3800000000000002E-3</v>
      </c>
      <c r="AF75" s="150"/>
      <c r="AG75" s="197">
        <v>23.689999999999998</v>
      </c>
      <c r="AH75" s="197">
        <v>25.856999999999999</v>
      </c>
      <c r="AI75" s="197">
        <v>26.398</v>
      </c>
      <c r="AJ75" s="197">
        <v>26.811</v>
      </c>
      <c r="AK75" s="197">
        <v>26.966000000000001</v>
      </c>
      <c r="AL75" s="197">
        <v>27.194999999999997</v>
      </c>
      <c r="AM75" s="197">
        <v>27.72</v>
      </c>
      <c r="AN75" s="197">
        <v>28.321999999999999</v>
      </c>
      <c r="AO75" s="197">
        <v>28.431999999999999</v>
      </c>
      <c r="AP75" s="197">
        <v>28.431999999999999</v>
      </c>
      <c r="AQ75" s="197">
        <v>28.431999999999999</v>
      </c>
      <c r="AR75" s="197">
        <v>28.431999999999999</v>
      </c>
      <c r="AS75" s="197">
        <v>28.431999999999999</v>
      </c>
      <c r="AT75" s="197">
        <v>28.431999999999999</v>
      </c>
      <c r="AU75" s="197">
        <v>28.431999999999999</v>
      </c>
      <c r="AV75" s="197">
        <v>28.431999999999999</v>
      </c>
      <c r="AW75" s="197">
        <v>28.431999999999999</v>
      </c>
      <c r="AX75" s="197">
        <v>28.431999999999999</v>
      </c>
      <c r="AY75" s="197">
        <v>28.431999999999999</v>
      </c>
      <c r="AZ75" s="197">
        <v>28.431999999999999</v>
      </c>
      <c r="BA75" s="150"/>
      <c r="BB75" s="198" cm="1">
        <f t="array" ref="BB75">SUMPRODUCT(($AG75:$AZ75)*(Misc_calcs!$G$29:$Z$29)*($L75:$AE75))*$H75</f>
        <v>46818.354157659822</v>
      </c>
      <c r="BC75" s="150"/>
      <c r="BD75" s="198" cm="1">
        <f t="array" ref="BD75">SUMPRODUCT(($L75:$AE75)*(Misc_calcs!$G$29:$Z$29))*$I75*(1+Assumptions!$G$83)</f>
        <v>8188.6101760674655</v>
      </c>
      <c r="BE75" s="150"/>
      <c r="BF75" s="198">
        <f t="shared" si="6"/>
        <v>55006.964333727286</v>
      </c>
      <c r="BG75" s="150"/>
      <c r="BH75" s="199">
        <f>Assumptions!$G$86*$G75</f>
        <v>6.2708748975000002E-4</v>
      </c>
      <c r="BI75" s="150"/>
      <c r="BJ75" s="198">
        <f t="shared" si="11"/>
        <v>216323.07949999999</v>
      </c>
      <c r="BK75" s="150"/>
      <c r="BL75" s="198" cm="1">
        <f t="array" ref="BL75">-SUMPRODUCT((PMT(real_disc,Assumptions!$G$40,BJ75))*(Misc_calcs!$G$29:$Z$29))</f>
        <v>116932.87994368952</v>
      </c>
      <c r="BM75" s="150"/>
      <c r="BN75" s="198" cm="1">
        <f t="array" ref="BN75">SUMPRODUCT(($AG75:$AZ75)*(Misc_calcs!$G$29:$Z$29))*$BH75*$H75</f>
        <v>12335.800076871164</v>
      </c>
      <c r="BO75" s="150"/>
      <c r="BP75" s="198" cm="1">
        <f t="array" ref="BP75">SUMPRODUCT($BH75*(Misc_calcs!$G$29:$Z$29))*$I75*(1+Assumptions!$G$83)</f>
        <v>2157.5525209459879</v>
      </c>
      <c r="BQ75" s="150"/>
      <c r="BR75" s="198">
        <f t="shared" si="7"/>
        <v>14493.352597817153</v>
      </c>
      <c r="BS75" s="150"/>
      <c r="BT75" s="198">
        <f t="shared" si="8"/>
        <v>40513.611735910134</v>
      </c>
      <c r="BU75" s="150"/>
      <c r="BV75" s="198">
        <f t="shared" si="9"/>
        <v>-76419.268207779387</v>
      </c>
      <c r="BW75" s="150"/>
      <c r="BX75" s="198" t="b">
        <f t="shared" si="10"/>
        <v>0</v>
      </c>
      <c r="BY75" s="150"/>
      <c r="BZ75" s="150"/>
      <c r="CA75" s="150"/>
      <c r="CB75" s="150"/>
      <c r="CC75" s="150"/>
      <c r="CD75" s="150"/>
      <c r="CE75" s="150"/>
      <c r="CF75" s="150"/>
      <c r="CG75" s="150"/>
      <c r="CH75" s="150"/>
      <c r="CI75" s="150"/>
      <c r="CJ75" s="150"/>
      <c r="CK75" s="150"/>
      <c r="CL75" s="150"/>
      <c r="CM75" s="150"/>
      <c r="CN75" s="150"/>
      <c r="CO75" s="150"/>
      <c r="CP75" s="150"/>
      <c r="CQ75" s="150"/>
      <c r="CR75" s="150"/>
      <c r="CS75" s="150"/>
      <c r="CT75" s="150"/>
      <c r="CU75" s="150"/>
      <c r="CV75" s="150"/>
      <c r="CW75" s="150"/>
      <c r="CX75" s="150"/>
    </row>
    <row r="76" spans="1:102" x14ac:dyDescent="0.2">
      <c r="A76" s="150"/>
      <c r="B76" s="191">
        <v>60554065</v>
      </c>
      <c r="C76" s="192" t="s">
        <v>152</v>
      </c>
      <c r="D76" s="193">
        <v>1999</v>
      </c>
      <c r="E76" s="191">
        <v>33064373</v>
      </c>
      <c r="F76" s="191">
        <v>33064349</v>
      </c>
      <c r="G76" s="194">
        <v>2550.88</v>
      </c>
      <c r="H76" s="211">
        <v>49456.666168632706</v>
      </c>
      <c r="I76" s="195">
        <f>Assumptions!$G$37*Calcs!$G76</f>
        <v>247766.97440000001</v>
      </c>
      <c r="K76" s="150"/>
      <c r="L76" s="196">
        <v>2.7299999999999998E-3</v>
      </c>
      <c r="M76" s="196">
        <v>2.7299999999999998E-3</v>
      </c>
      <c r="N76" s="196">
        <v>2.7299999999999998E-3</v>
      </c>
      <c r="O76" s="196">
        <v>2.7299999999999998E-3</v>
      </c>
      <c r="P76" s="196">
        <v>2.7299999999999998E-3</v>
      </c>
      <c r="Q76" s="196">
        <v>2.7299999999999998E-3</v>
      </c>
      <c r="R76" s="196">
        <v>2.7299999999999998E-3</v>
      </c>
      <c r="S76" s="196">
        <v>2.7299999999999998E-3</v>
      </c>
      <c r="T76" s="196">
        <v>2.7299999999999998E-3</v>
      </c>
      <c r="U76" s="196">
        <v>2.7299999999999998E-3</v>
      </c>
      <c r="V76" s="196">
        <v>2.7299999999999998E-3</v>
      </c>
      <c r="W76" s="196">
        <v>2.7299999999999998E-3</v>
      </c>
      <c r="X76" s="196">
        <v>2.7299999999999998E-3</v>
      </c>
      <c r="Y76" s="196">
        <v>2.7299999999999998E-3</v>
      </c>
      <c r="Z76" s="196">
        <v>2.7299999999999998E-3</v>
      </c>
      <c r="AA76" s="196">
        <v>2.7299999999999998E-3</v>
      </c>
      <c r="AB76" s="196">
        <v>2.7299999999999998E-3</v>
      </c>
      <c r="AC76" s="196">
        <v>2.7299999999999998E-3</v>
      </c>
      <c r="AD76" s="196">
        <v>2.7299999999999998E-3</v>
      </c>
      <c r="AE76" s="196">
        <v>2.7299999999999998E-3</v>
      </c>
      <c r="AF76" s="150"/>
      <c r="AG76" s="197">
        <v>23.689999999999998</v>
      </c>
      <c r="AH76" s="197">
        <v>25.856999999999999</v>
      </c>
      <c r="AI76" s="197">
        <v>26.398</v>
      </c>
      <c r="AJ76" s="197">
        <v>26.811</v>
      </c>
      <c r="AK76" s="197">
        <v>26.966000000000001</v>
      </c>
      <c r="AL76" s="197">
        <v>27.194999999999997</v>
      </c>
      <c r="AM76" s="197">
        <v>27.72</v>
      </c>
      <c r="AN76" s="197">
        <v>28.321999999999999</v>
      </c>
      <c r="AO76" s="197">
        <v>28.431999999999999</v>
      </c>
      <c r="AP76" s="197">
        <v>28.431999999999999</v>
      </c>
      <c r="AQ76" s="197">
        <v>28.431999999999999</v>
      </c>
      <c r="AR76" s="197">
        <v>28.431999999999999</v>
      </c>
      <c r="AS76" s="197">
        <v>28.431999999999999</v>
      </c>
      <c r="AT76" s="197">
        <v>28.431999999999999</v>
      </c>
      <c r="AU76" s="197">
        <v>28.431999999999999</v>
      </c>
      <c r="AV76" s="197">
        <v>28.431999999999999</v>
      </c>
      <c r="AW76" s="197">
        <v>28.431999999999999</v>
      </c>
      <c r="AX76" s="197">
        <v>28.431999999999999</v>
      </c>
      <c r="AY76" s="197">
        <v>28.431999999999999</v>
      </c>
      <c r="AZ76" s="197">
        <v>28.431999999999999</v>
      </c>
      <c r="BA76" s="150"/>
      <c r="BB76" s="198" cm="1">
        <f t="array" ref="BB76">SUMPRODUCT(($AG76:$AZ76)*(Misc_calcs!$G$29:$Z$29)*($L76:$AE76))*$H76</f>
        <v>53703.406239668599</v>
      </c>
      <c r="BC76" s="150"/>
      <c r="BD76" s="198" cm="1">
        <f t="array" ref="BD76">SUMPRODUCT(($L76:$AE76)*(Misc_calcs!$G$29:$Z$29))*$I76*(1+Assumptions!$G$83)</f>
        <v>10758.121565429199</v>
      </c>
      <c r="BE76" s="150"/>
      <c r="BF76" s="198">
        <f t="shared" si="6"/>
        <v>64461.527805097794</v>
      </c>
      <c r="BG76" s="150"/>
      <c r="BH76" s="199">
        <f>Assumptions!$G$86*$G76</f>
        <v>7.1823852720000008E-4</v>
      </c>
      <c r="BI76" s="150"/>
      <c r="BJ76" s="198">
        <f t="shared" si="11"/>
        <v>247766.97440000001</v>
      </c>
      <c r="BK76" s="150"/>
      <c r="BL76" s="198" cm="1">
        <f t="array" ref="BL76">-SUMPRODUCT((PMT(real_disc,Assumptions!$G$40,BJ76))*(Misc_calcs!$G$29:$Z$29))</f>
        <v>133929.79583358052</v>
      </c>
      <c r="BM76" s="150"/>
      <c r="BN76" s="198" cm="1">
        <f t="array" ref="BN76">SUMPRODUCT(($AG76:$AZ76)*(Misc_calcs!$G$29:$Z$29))*$BH76*$H76</f>
        <v>14128.884763077978</v>
      </c>
      <c r="BO76" s="150"/>
      <c r="BP76" s="198" cm="1">
        <f t="array" ref="BP76">SUMPRODUCT($BH76*(Misc_calcs!$G$29:$Z$29))*$I76*(1+Assumptions!$G$83)</f>
        <v>2830.3653438067508</v>
      </c>
      <c r="BQ76" s="150"/>
      <c r="BR76" s="198">
        <f t="shared" si="7"/>
        <v>16959.25010688473</v>
      </c>
      <c r="BS76" s="150"/>
      <c r="BT76" s="198">
        <f t="shared" si="8"/>
        <v>47502.27769821306</v>
      </c>
      <c r="BU76" s="150"/>
      <c r="BV76" s="198">
        <f t="shared" si="9"/>
        <v>-86427.518135367456</v>
      </c>
      <c r="BW76" s="150"/>
      <c r="BX76" s="198" t="b">
        <f t="shared" si="10"/>
        <v>0</v>
      </c>
      <c r="BY76" s="150"/>
      <c r="BZ76" s="150"/>
      <c r="CA76" s="150"/>
      <c r="CB76" s="150"/>
      <c r="CC76" s="150"/>
      <c r="CD76" s="150"/>
      <c r="CE76" s="150"/>
      <c r="CF76" s="150"/>
      <c r="CG76" s="150"/>
      <c r="CH76" s="150"/>
      <c r="CI76" s="150"/>
      <c r="CJ76" s="150"/>
      <c r="CK76" s="150"/>
      <c r="CL76" s="150"/>
      <c r="CM76" s="150"/>
      <c r="CN76" s="150"/>
      <c r="CO76" s="150"/>
      <c r="CP76" s="150"/>
      <c r="CQ76" s="150"/>
      <c r="CR76" s="150"/>
      <c r="CS76" s="150"/>
      <c r="CT76" s="150"/>
      <c r="CU76" s="150"/>
      <c r="CV76" s="150"/>
      <c r="CW76" s="150"/>
      <c r="CX76" s="150"/>
    </row>
    <row r="77" spans="1:102" x14ac:dyDescent="0.2">
      <c r="A77" s="150"/>
      <c r="B77" s="191">
        <v>60554066</v>
      </c>
      <c r="C77" s="192" t="s">
        <v>146</v>
      </c>
      <c r="D77" s="193">
        <v>1998</v>
      </c>
      <c r="E77" s="191">
        <v>31016836</v>
      </c>
      <c r="F77" s="191">
        <v>31016837</v>
      </c>
      <c r="G77" s="194">
        <v>178.79</v>
      </c>
      <c r="H77" s="211">
        <v>43924.300227922555</v>
      </c>
      <c r="I77" s="195">
        <f>Assumptions!$G$37*Calcs!$G77</f>
        <v>17365.8727</v>
      </c>
      <c r="K77" s="150"/>
      <c r="L77" s="196">
        <v>1.9000000000000001E-4</v>
      </c>
      <c r="M77" s="196">
        <v>1.9000000000000001E-4</v>
      </c>
      <c r="N77" s="196">
        <v>1.9000000000000001E-4</v>
      </c>
      <c r="O77" s="196">
        <v>1.9000000000000001E-4</v>
      </c>
      <c r="P77" s="196">
        <v>1.9000000000000001E-4</v>
      </c>
      <c r="Q77" s="196">
        <v>1.9000000000000001E-4</v>
      </c>
      <c r="R77" s="196">
        <v>1.9000000000000001E-4</v>
      </c>
      <c r="S77" s="196">
        <v>1.9000000000000001E-4</v>
      </c>
      <c r="T77" s="196">
        <v>1.9000000000000001E-4</v>
      </c>
      <c r="U77" s="196">
        <v>1.9000000000000001E-4</v>
      </c>
      <c r="V77" s="196">
        <v>1.9000000000000001E-4</v>
      </c>
      <c r="W77" s="196">
        <v>1.9000000000000001E-4</v>
      </c>
      <c r="X77" s="196">
        <v>1.9000000000000001E-4</v>
      </c>
      <c r="Y77" s="196">
        <v>1.9000000000000001E-4</v>
      </c>
      <c r="Z77" s="196">
        <v>1.9000000000000001E-4</v>
      </c>
      <c r="AA77" s="196">
        <v>2.0000000000000001E-4</v>
      </c>
      <c r="AB77" s="196">
        <v>2.3000000000000001E-4</v>
      </c>
      <c r="AC77" s="196">
        <v>2.5000000000000001E-4</v>
      </c>
      <c r="AD77" s="196">
        <v>2.7999999999999998E-4</v>
      </c>
      <c r="AE77" s="196">
        <v>3.2000000000000003E-4</v>
      </c>
      <c r="AF77" s="150"/>
      <c r="AG77" s="197">
        <v>2.1360000000000001</v>
      </c>
      <c r="AH77" s="197">
        <v>2.1199999999999997</v>
      </c>
      <c r="AI77" s="197">
        <v>2.1199999999999997</v>
      </c>
      <c r="AJ77" s="197">
        <v>2.1199999999999997</v>
      </c>
      <c r="AK77" s="197">
        <v>2.11</v>
      </c>
      <c r="AL77" s="197">
        <v>2.09</v>
      </c>
      <c r="AM77" s="197">
        <v>2.09</v>
      </c>
      <c r="AN77" s="197">
        <v>2.0999999999999996</v>
      </c>
      <c r="AO77" s="197">
        <v>2.0799999999999996</v>
      </c>
      <c r="AP77" s="197">
        <v>2.0799999999999996</v>
      </c>
      <c r="AQ77" s="197">
        <v>2.0799999999999996</v>
      </c>
      <c r="AR77" s="197">
        <v>2.0799999999999996</v>
      </c>
      <c r="AS77" s="197">
        <v>2.0799999999999996</v>
      </c>
      <c r="AT77" s="197">
        <v>2.0799999999999996</v>
      </c>
      <c r="AU77" s="197">
        <v>2.0799999999999996</v>
      </c>
      <c r="AV77" s="197">
        <v>2.0799999999999996</v>
      </c>
      <c r="AW77" s="197">
        <v>2.0799999999999996</v>
      </c>
      <c r="AX77" s="197">
        <v>2.0799999999999996</v>
      </c>
      <c r="AY77" s="197">
        <v>2.0799999999999996</v>
      </c>
      <c r="AZ77" s="197">
        <v>2.0799999999999996</v>
      </c>
      <c r="BA77" s="150"/>
      <c r="BB77" s="198" cm="1">
        <f t="array" ref="BB77">SUMPRODUCT(($AG77:$AZ77)*(Misc_calcs!$G$29:$Z$29)*($L77:$AE77))*$H77</f>
        <v>268.88356314246681</v>
      </c>
      <c r="BC77" s="150"/>
      <c r="BD77" s="198" cm="1">
        <f t="array" ref="BD77">SUMPRODUCT(($L77:$AE77)*(Misc_calcs!$G$29:$Z$29))*$I77*(1+Assumptions!$G$83)</f>
        <v>55.830831947094119</v>
      </c>
      <c r="BE77" s="150"/>
      <c r="BF77" s="198">
        <f t="shared" si="6"/>
        <v>324.71439508956092</v>
      </c>
      <c r="BG77" s="150"/>
      <c r="BH77" s="199">
        <f>Assumptions!$G$86*$G77</f>
        <v>5.0341006349999998E-5</v>
      </c>
      <c r="BI77" s="150"/>
      <c r="BJ77" s="198">
        <f t="shared" si="11"/>
        <v>17365.8727</v>
      </c>
      <c r="BK77" s="150"/>
      <c r="BL77" s="198" cm="1">
        <f t="array" ref="BL77">-SUMPRODUCT((PMT(real_disc,Assumptions!$G$40,BJ77))*(Misc_calcs!$G$29:$Z$29))</f>
        <v>9387.0774780020456</v>
      </c>
      <c r="BM77" s="150"/>
      <c r="BN77" s="198" cm="1">
        <f t="array" ref="BN77">SUMPRODUCT(($AG77:$AZ77)*(Misc_calcs!$G$29:$Z$29))*$BH77*$H77</f>
        <v>66.993196907808084</v>
      </c>
      <c r="BO77" s="150"/>
      <c r="BP77" s="198" cm="1">
        <f t="array" ref="BP77">SUMPRODUCT($BH77*(Misc_calcs!$G$29:$Z$29))*$I77*(1+Assumptions!$G$83)</f>
        <v>13.904292303288774</v>
      </c>
      <c r="BQ77" s="150"/>
      <c r="BR77" s="198">
        <f t="shared" si="7"/>
        <v>80.897489211096854</v>
      </c>
      <c r="BS77" s="150"/>
      <c r="BT77" s="198">
        <f t="shared" si="8"/>
        <v>243.81690587846407</v>
      </c>
      <c r="BU77" s="150"/>
      <c r="BV77" s="198">
        <f t="shared" si="9"/>
        <v>-9143.2605721235814</v>
      </c>
      <c r="BW77" s="150"/>
      <c r="BX77" s="198" t="b">
        <f t="shared" si="10"/>
        <v>0</v>
      </c>
      <c r="BY77" s="150"/>
      <c r="BZ77" s="150"/>
      <c r="CA77" s="150"/>
      <c r="CB77" s="150"/>
      <c r="CC77" s="150"/>
      <c r="CD77" s="150"/>
      <c r="CE77" s="150"/>
      <c r="CF77" s="150"/>
      <c r="CG77" s="150"/>
      <c r="CH77" s="150"/>
      <c r="CI77" s="150"/>
      <c r="CJ77" s="150"/>
      <c r="CK77" s="150"/>
      <c r="CL77" s="150"/>
      <c r="CM77" s="150"/>
      <c r="CN77" s="150"/>
      <c r="CO77" s="150"/>
      <c r="CP77" s="150"/>
      <c r="CQ77" s="150"/>
      <c r="CR77" s="150"/>
      <c r="CS77" s="150"/>
      <c r="CT77" s="150"/>
      <c r="CU77" s="150"/>
      <c r="CV77" s="150"/>
      <c r="CW77" s="150"/>
      <c r="CX77" s="150"/>
    </row>
    <row r="78" spans="1:102" x14ac:dyDescent="0.2">
      <c r="A78" s="150"/>
      <c r="B78" s="191">
        <v>60554101</v>
      </c>
      <c r="C78" s="192" t="s">
        <v>152</v>
      </c>
      <c r="D78" s="193">
        <v>1999</v>
      </c>
      <c r="E78" s="191">
        <v>33064404</v>
      </c>
      <c r="F78" s="191">
        <v>33064399</v>
      </c>
      <c r="G78" s="194">
        <v>314.14</v>
      </c>
      <c r="H78" s="211">
        <v>49456.666168632706</v>
      </c>
      <c r="I78" s="195">
        <f>Assumptions!$G$37*Calcs!$G78</f>
        <v>30512.418199999996</v>
      </c>
      <c r="K78" s="150"/>
      <c r="L78" s="196">
        <v>3.4000000000000002E-4</v>
      </c>
      <c r="M78" s="196">
        <v>3.4000000000000002E-4</v>
      </c>
      <c r="N78" s="196">
        <v>3.4000000000000002E-4</v>
      </c>
      <c r="O78" s="196">
        <v>3.4000000000000002E-4</v>
      </c>
      <c r="P78" s="196">
        <v>3.4000000000000002E-4</v>
      </c>
      <c r="Q78" s="196">
        <v>3.4000000000000002E-4</v>
      </c>
      <c r="R78" s="196">
        <v>3.4000000000000002E-4</v>
      </c>
      <c r="S78" s="196">
        <v>3.4000000000000002E-4</v>
      </c>
      <c r="T78" s="196">
        <v>3.4000000000000002E-4</v>
      </c>
      <c r="U78" s="196">
        <v>3.4000000000000002E-4</v>
      </c>
      <c r="V78" s="196">
        <v>3.4000000000000002E-4</v>
      </c>
      <c r="W78" s="196">
        <v>3.4000000000000002E-4</v>
      </c>
      <c r="X78" s="196">
        <v>3.4000000000000002E-4</v>
      </c>
      <c r="Y78" s="196">
        <v>3.4000000000000002E-4</v>
      </c>
      <c r="Z78" s="196">
        <v>3.4000000000000002E-4</v>
      </c>
      <c r="AA78" s="196">
        <v>3.4000000000000002E-4</v>
      </c>
      <c r="AB78" s="196">
        <v>3.4000000000000002E-4</v>
      </c>
      <c r="AC78" s="196">
        <v>3.4000000000000002E-4</v>
      </c>
      <c r="AD78" s="196">
        <v>3.4000000000000002E-4</v>
      </c>
      <c r="AE78" s="196">
        <v>3.4000000000000002E-4</v>
      </c>
      <c r="AF78" s="150"/>
      <c r="AG78" s="197">
        <v>23.689999999999998</v>
      </c>
      <c r="AH78" s="197">
        <v>25.856999999999999</v>
      </c>
      <c r="AI78" s="197">
        <v>26.398</v>
      </c>
      <c r="AJ78" s="197">
        <v>26.811</v>
      </c>
      <c r="AK78" s="197">
        <v>26.966000000000001</v>
      </c>
      <c r="AL78" s="197">
        <v>27.194999999999997</v>
      </c>
      <c r="AM78" s="197">
        <v>27.72</v>
      </c>
      <c r="AN78" s="197">
        <v>28.321999999999999</v>
      </c>
      <c r="AO78" s="197">
        <v>28.431999999999999</v>
      </c>
      <c r="AP78" s="197">
        <v>28.431999999999999</v>
      </c>
      <c r="AQ78" s="197">
        <v>28.431999999999999</v>
      </c>
      <c r="AR78" s="197">
        <v>28.431999999999999</v>
      </c>
      <c r="AS78" s="197">
        <v>28.431999999999999</v>
      </c>
      <c r="AT78" s="197">
        <v>28.431999999999999</v>
      </c>
      <c r="AU78" s="197">
        <v>28.431999999999999</v>
      </c>
      <c r="AV78" s="197">
        <v>28.431999999999999</v>
      </c>
      <c r="AW78" s="197">
        <v>28.431999999999999</v>
      </c>
      <c r="AX78" s="197">
        <v>28.431999999999999</v>
      </c>
      <c r="AY78" s="197">
        <v>28.431999999999999</v>
      </c>
      <c r="AZ78" s="197">
        <v>28.431999999999999</v>
      </c>
      <c r="BA78" s="150"/>
      <c r="BB78" s="198" cm="1">
        <f t="array" ref="BB78">SUMPRODUCT(($AG78:$AZ78)*(Misc_calcs!$G$29:$Z$29)*($L78:$AE78))*$H78</f>
        <v>6688.3363082371179</v>
      </c>
      <c r="BC78" s="150"/>
      <c r="BD78" s="198" cm="1">
        <f t="array" ref="BD78">SUMPRODUCT(($L78:$AE78)*(Misc_calcs!$G$29:$Z$29))*$I78*(1+Assumptions!$G$83)</f>
        <v>165.00075373137568</v>
      </c>
      <c r="BE78" s="150"/>
      <c r="BF78" s="198">
        <f t="shared" si="6"/>
        <v>6853.3370619684938</v>
      </c>
      <c r="BG78" s="150"/>
      <c r="BH78" s="199">
        <f>Assumptions!$G$86*$G78</f>
        <v>8.8450829100000008E-5</v>
      </c>
      <c r="BI78" s="150"/>
      <c r="BJ78" s="198">
        <f t="shared" si="11"/>
        <v>30512.418199999996</v>
      </c>
      <c r="BK78" s="150"/>
      <c r="BL78" s="198" cm="1">
        <f t="array" ref="BL78">-SUMPRODUCT((PMT(real_disc,Assumptions!$G$40,BJ78))*(Misc_calcs!$G$29:$Z$29))</f>
        <v>16493.408573967012</v>
      </c>
      <c r="BM78" s="150"/>
      <c r="BN78" s="198" cm="1">
        <f t="array" ref="BN78">SUMPRODUCT(($AG78:$AZ78)*(Misc_calcs!$G$29:$Z$29))*$BH78*$H78</f>
        <v>1739.9673287153123</v>
      </c>
      <c r="BO78" s="150"/>
      <c r="BP78" s="198" cm="1">
        <f t="array" ref="BP78">SUMPRODUCT($BH78*(Misc_calcs!$G$29:$Z$29))*$I78*(1+Assumptions!$G$83)</f>
        <v>42.924863146073825</v>
      </c>
      <c r="BQ78" s="150"/>
      <c r="BR78" s="198">
        <f t="shared" si="7"/>
        <v>1782.8921918613862</v>
      </c>
      <c r="BS78" s="150"/>
      <c r="BT78" s="198">
        <f t="shared" si="8"/>
        <v>5070.4448701071078</v>
      </c>
      <c r="BU78" s="150"/>
      <c r="BV78" s="198">
        <f t="shared" si="9"/>
        <v>-11422.963703859903</v>
      </c>
      <c r="BW78" s="150"/>
      <c r="BX78" s="198" t="b">
        <f t="shared" si="10"/>
        <v>0</v>
      </c>
      <c r="BY78" s="150"/>
      <c r="BZ78" s="150"/>
      <c r="CA78" s="150"/>
      <c r="CB78" s="150"/>
      <c r="CC78" s="150"/>
      <c r="CD78" s="150"/>
      <c r="CE78" s="150"/>
      <c r="CF78" s="150"/>
      <c r="CG78" s="150"/>
      <c r="CH78" s="150"/>
      <c r="CI78" s="150"/>
      <c r="CJ78" s="150"/>
      <c r="CK78" s="150"/>
      <c r="CL78" s="150"/>
      <c r="CM78" s="150"/>
      <c r="CN78" s="150"/>
      <c r="CO78" s="150"/>
      <c r="CP78" s="150"/>
      <c r="CQ78" s="150"/>
      <c r="CR78" s="150"/>
      <c r="CS78" s="150"/>
      <c r="CT78" s="150"/>
      <c r="CU78" s="150"/>
      <c r="CV78" s="150"/>
      <c r="CW78" s="150"/>
      <c r="CX78" s="150"/>
    </row>
    <row r="79" spans="1:102" x14ac:dyDescent="0.2">
      <c r="A79" s="150"/>
      <c r="B79" s="191">
        <v>60554107</v>
      </c>
      <c r="C79" s="192" t="s">
        <v>152</v>
      </c>
      <c r="D79" s="193">
        <v>1998</v>
      </c>
      <c r="E79" s="191">
        <v>33064076</v>
      </c>
      <c r="F79" s="191">
        <v>33064091</v>
      </c>
      <c r="G79" s="194">
        <v>939.65</v>
      </c>
      <c r="H79" s="211">
        <v>49456.666168632706</v>
      </c>
      <c r="I79" s="195">
        <f>Assumptions!$G$37*Calcs!$G79</f>
        <v>91268.204499999993</v>
      </c>
      <c r="K79" s="150"/>
      <c r="L79" s="196">
        <v>1.01E-3</v>
      </c>
      <c r="M79" s="196">
        <v>1.01E-3</v>
      </c>
      <c r="N79" s="196">
        <v>1.01E-3</v>
      </c>
      <c r="O79" s="196">
        <v>1.01E-3</v>
      </c>
      <c r="P79" s="196">
        <v>1.01E-3</v>
      </c>
      <c r="Q79" s="196">
        <v>1.01E-3</v>
      </c>
      <c r="R79" s="196">
        <v>1.01E-3</v>
      </c>
      <c r="S79" s="196">
        <v>1.01E-3</v>
      </c>
      <c r="T79" s="196">
        <v>1.01E-3</v>
      </c>
      <c r="U79" s="196">
        <v>1.01E-3</v>
      </c>
      <c r="V79" s="196">
        <v>1.01E-3</v>
      </c>
      <c r="W79" s="196">
        <v>1.01E-3</v>
      </c>
      <c r="X79" s="196">
        <v>1.01E-3</v>
      </c>
      <c r="Y79" s="196">
        <v>1.01E-3</v>
      </c>
      <c r="Z79" s="196">
        <v>1.01E-3</v>
      </c>
      <c r="AA79" s="196">
        <v>1.01E-3</v>
      </c>
      <c r="AB79" s="196">
        <v>1.01E-3</v>
      </c>
      <c r="AC79" s="196">
        <v>1.01E-3</v>
      </c>
      <c r="AD79" s="196">
        <v>1.01E-3</v>
      </c>
      <c r="AE79" s="196">
        <v>1.01E-3</v>
      </c>
      <c r="AF79" s="150"/>
      <c r="AG79" s="197">
        <v>23.689999999999998</v>
      </c>
      <c r="AH79" s="197">
        <v>25.856999999999999</v>
      </c>
      <c r="AI79" s="197">
        <v>26.398</v>
      </c>
      <c r="AJ79" s="197">
        <v>26.811</v>
      </c>
      <c r="AK79" s="197">
        <v>26.966000000000001</v>
      </c>
      <c r="AL79" s="197">
        <v>27.194999999999997</v>
      </c>
      <c r="AM79" s="197">
        <v>27.72</v>
      </c>
      <c r="AN79" s="197">
        <v>28.321999999999999</v>
      </c>
      <c r="AO79" s="197">
        <v>28.431999999999999</v>
      </c>
      <c r="AP79" s="197">
        <v>28.431999999999999</v>
      </c>
      <c r="AQ79" s="197">
        <v>28.431999999999999</v>
      </c>
      <c r="AR79" s="197">
        <v>28.431999999999999</v>
      </c>
      <c r="AS79" s="197">
        <v>28.431999999999999</v>
      </c>
      <c r="AT79" s="197">
        <v>28.431999999999999</v>
      </c>
      <c r="AU79" s="197">
        <v>28.431999999999999</v>
      </c>
      <c r="AV79" s="197">
        <v>28.431999999999999</v>
      </c>
      <c r="AW79" s="197">
        <v>28.431999999999999</v>
      </c>
      <c r="AX79" s="197">
        <v>28.431999999999999</v>
      </c>
      <c r="AY79" s="197">
        <v>28.431999999999999</v>
      </c>
      <c r="AZ79" s="197">
        <v>28.431999999999999</v>
      </c>
      <c r="BA79" s="150"/>
      <c r="BB79" s="198" cm="1">
        <f t="array" ref="BB79">SUMPRODUCT(($AG79:$AZ79)*(Misc_calcs!$G$29:$Z$29)*($L79:$AE79))*$H79</f>
        <v>19868.293150939669</v>
      </c>
      <c r="BC79" s="150"/>
      <c r="BD79" s="198" cm="1">
        <f t="array" ref="BD79">SUMPRODUCT(($L79:$AE79)*(Misc_calcs!$G$29:$Z$29))*$I79*(1+Assumptions!$G$83)</f>
        <v>1466.1258920350617</v>
      </c>
      <c r="BE79" s="150"/>
      <c r="BF79" s="198">
        <f t="shared" si="6"/>
        <v>21334.419042974732</v>
      </c>
      <c r="BG79" s="150"/>
      <c r="BH79" s="199">
        <f>Assumptions!$G$86*$G79</f>
        <v>2.6457255224999999E-4</v>
      </c>
      <c r="BI79" s="150"/>
      <c r="BJ79" s="198">
        <f t="shared" si="11"/>
        <v>91268.204499999993</v>
      </c>
      <c r="BK79" s="150"/>
      <c r="BL79" s="198" cm="1">
        <f t="array" ref="BL79">-SUMPRODUCT((PMT(real_disc,Assumptions!$G$40,BJ79))*(Misc_calcs!$G$29:$Z$29))</f>
        <v>49334.791387687357</v>
      </c>
      <c r="BM79" s="150"/>
      <c r="BN79" s="198" cm="1">
        <f t="array" ref="BN79">SUMPRODUCT(($AG79:$AZ79)*(Misc_calcs!$G$29:$Z$29))*$BH79*$H79</f>
        <v>5204.5594334606958</v>
      </c>
      <c r="BO79" s="150"/>
      <c r="BP79" s="198" cm="1">
        <f t="array" ref="BP79">SUMPRODUCT($BH79*(Misc_calcs!$G$29:$Z$29))*$I79*(1+Assumptions!$G$83)</f>
        <v>384.05610809457829</v>
      </c>
      <c r="BQ79" s="150"/>
      <c r="BR79" s="198">
        <f t="shared" si="7"/>
        <v>5588.6155415552739</v>
      </c>
      <c r="BS79" s="150"/>
      <c r="BT79" s="198">
        <f t="shared" si="8"/>
        <v>15745.803501419457</v>
      </c>
      <c r="BU79" s="150"/>
      <c r="BV79" s="198">
        <f t="shared" si="9"/>
        <v>-33588.987886267903</v>
      </c>
      <c r="BW79" s="150"/>
      <c r="BX79" s="198" t="b">
        <f t="shared" si="10"/>
        <v>0</v>
      </c>
      <c r="BY79" s="150"/>
      <c r="BZ79" s="150"/>
      <c r="CA79" s="150"/>
      <c r="CB79" s="150"/>
      <c r="CC79" s="150"/>
      <c r="CD79" s="150"/>
      <c r="CE79" s="150"/>
      <c r="CF79" s="150"/>
      <c r="CG79" s="150"/>
      <c r="CH79" s="150"/>
      <c r="CI79" s="150"/>
      <c r="CJ79" s="150"/>
      <c r="CK79" s="150"/>
      <c r="CL79" s="150"/>
      <c r="CM79" s="150"/>
      <c r="CN79" s="150"/>
      <c r="CO79" s="150"/>
      <c r="CP79" s="150"/>
      <c r="CQ79" s="150"/>
      <c r="CR79" s="150"/>
      <c r="CS79" s="150"/>
      <c r="CT79" s="150"/>
      <c r="CU79" s="150"/>
      <c r="CV79" s="150"/>
      <c r="CW79" s="150"/>
      <c r="CX79" s="150"/>
    </row>
    <row r="80" spans="1:102" x14ac:dyDescent="0.2">
      <c r="A80" s="150"/>
      <c r="B80" s="191">
        <v>60555573</v>
      </c>
      <c r="C80" s="192" t="s">
        <v>145</v>
      </c>
      <c r="D80" s="193">
        <v>1955</v>
      </c>
      <c r="E80" s="191">
        <v>30228881</v>
      </c>
      <c r="F80" s="191">
        <v>30021528</v>
      </c>
      <c r="G80" s="194">
        <v>65.760000000000005</v>
      </c>
      <c r="H80" s="211">
        <v>45198.640474687112</v>
      </c>
      <c r="I80" s="195">
        <f>Assumptions!$G$37*Calcs!$G80</f>
        <v>6387.2687999999998</v>
      </c>
      <c r="K80" s="150"/>
      <c r="L80" s="196">
        <v>6.2E-4</v>
      </c>
      <c r="M80" s="196">
        <v>6.6E-4</v>
      </c>
      <c r="N80" s="196">
        <v>7.2000000000000005E-4</v>
      </c>
      <c r="O80" s="196">
        <v>7.6999999999999996E-4</v>
      </c>
      <c r="P80" s="196">
        <v>8.3000000000000001E-4</v>
      </c>
      <c r="Q80" s="196">
        <v>8.9999999999999998E-4</v>
      </c>
      <c r="R80" s="196">
        <v>9.7000000000000005E-4</v>
      </c>
      <c r="S80" s="196">
        <v>1.0499999999999999E-3</v>
      </c>
      <c r="T80" s="196">
        <v>1.1299999999999999E-3</v>
      </c>
      <c r="U80" s="196">
        <v>1.2199999999999999E-3</v>
      </c>
      <c r="V80" s="196">
        <v>1.32E-3</v>
      </c>
      <c r="W80" s="196">
        <v>1.4300000000000001E-3</v>
      </c>
      <c r="X80" s="196">
        <v>1.5399999999999999E-3</v>
      </c>
      <c r="Y80" s="196">
        <v>1.67E-3</v>
      </c>
      <c r="Z80" s="196">
        <v>1.8E-3</v>
      </c>
      <c r="AA80" s="196">
        <v>1.9499999999999999E-3</v>
      </c>
      <c r="AB80" s="196">
        <v>2.0999999999999999E-3</v>
      </c>
      <c r="AC80" s="196">
        <v>2.16E-3</v>
      </c>
      <c r="AD80" s="196">
        <v>2.16E-3</v>
      </c>
      <c r="AE80" s="196">
        <v>2.16E-3</v>
      </c>
      <c r="AF80" s="150"/>
      <c r="AG80" s="197">
        <v>19.532</v>
      </c>
      <c r="AH80" s="197">
        <v>19.558999999999997</v>
      </c>
      <c r="AI80" s="197">
        <v>19.695999999999998</v>
      </c>
      <c r="AJ80" s="197">
        <v>19.782</v>
      </c>
      <c r="AK80" s="197">
        <v>19.675999999999998</v>
      </c>
      <c r="AL80" s="197">
        <v>19.636999999999997</v>
      </c>
      <c r="AM80" s="197">
        <v>19.768999999999998</v>
      </c>
      <c r="AN80" s="197">
        <v>19.945</v>
      </c>
      <c r="AO80" s="197">
        <v>19.835999999999999</v>
      </c>
      <c r="AP80" s="197">
        <v>19.835999999999999</v>
      </c>
      <c r="AQ80" s="197">
        <v>19.835999999999999</v>
      </c>
      <c r="AR80" s="197">
        <v>19.835999999999999</v>
      </c>
      <c r="AS80" s="197">
        <v>19.835999999999999</v>
      </c>
      <c r="AT80" s="197">
        <v>19.835999999999999</v>
      </c>
      <c r="AU80" s="197">
        <v>19.835999999999999</v>
      </c>
      <c r="AV80" s="197">
        <v>19.835999999999999</v>
      </c>
      <c r="AW80" s="197">
        <v>19.835999999999999</v>
      </c>
      <c r="AX80" s="197">
        <v>19.835999999999999</v>
      </c>
      <c r="AY80" s="197">
        <v>19.835999999999999</v>
      </c>
      <c r="AZ80" s="197">
        <v>19.835999999999999</v>
      </c>
      <c r="BA80" s="150"/>
      <c r="BB80" s="198" cm="1">
        <f t="array" ref="BB80">SUMPRODUCT(($AG80:$AZ80)*(Misc_calcs!$G$29:$Z$29)*($L80:$AE80))*$H80</f>
        <v>16229.146727671157</v>
      </c>
      <c r="BC80" s="150"/>
      <c r="BD80" s="198" cm="1">
        <f t="array" ref="BD80">SUMPRODUCT(($L80:$AE80)*(Misc_calcs!$G$29:$Z$29))*$I80*(1+Assumptions!$G$83)</f>
        <v>127.43436538973094</v>
      </c>
      <c r="BE80" s="150"/>
      <c r="BF80" s="198">
        <f t="shared" si="6"/>
        <v>16356.581093060888</v>
      </c>
      <c r="BG80" s="150"/>
      <c r="BH80" s="199">
        <f>Assumptions!$G$86*$G80</f>
        <v>1.8515714400000004E-5</v>
      </c>
      <c r="BI80" s="150"/>
      <c r="BJ80" s="198">
        <f t="shared" si="11"/>
        <v>6387.2687999999998</v>
      </c>
      <c r="BK80" s="150"/>
      <c r="BL80" s="198" cm="1">
        <f t="array" ref="BL80">-SUMPRODUCT((PMT(real_disc,Assumptions!$G$40,BJ80))*(Misc_calcs!$G$29:$Z$29))</f>
        <v>3452.6215949069547</v>
      </c>
      <c r="BM80" s="150"/>
      <c r="BN80" s="198" cm="1">
        <f t="array" ref="BN80">SUMPRODUCT(($AG80:$AZ80)*(Misc_calcs!$G$29:$Z$29))*$BH80*$H80</f>
        <v>239.18094784690754</v>
      </c>
      <c r="BO80" s="150"/>
      <c r="BP80" s="198" cm="1">
        <f t="array" ref="BP80">SUMPRODUCT($BH80*(Misc_calcs!$G$29:$Z$29))*$I80*(1+Assumptions!$G$83)</f>
        <v>1.8809881063153988</v>
      </c>
      <c r="BQ80" s="150"/>
      <c r="BR80" s="198">
        <f t="shared" si="7"/>
        <v>241.06193595322293</v>
      </c>
      <c r="BS80" s="150"/>
      <c r="BT80" s="198">
        <f t="shared" si="8"/>
        <v>16115.519157107665</v>
      </c>
      <c r="BU80" s="150"/>
      <c r="BV80" s="198">
        <f t="shared" si="9"/>
        <v>12662.897562200709</v>
      </c>
      <c r="BW80" s="150"/>
      <c r="BX80" s="198" t="b">
        <f t="shared" si="10"/>
        <v>1</v>
      </c>
      <c r="BY80" s="150"/>
      <c r="BZ80" s="150"/>
      <c r="CA80" s="150"/>
      <c r="CB80" s="150"/>
      <c r="CC80" s="150"/>
      <c r="CD80" s="150"/>
      <c r="CE80" s="150"/>
      <c r="CF80" s="150"/>
      <c r="CG80" s="150"/>
      <c r="CH80" s="150"/>
      <c r="CI80" s="150"/>
      <c r="CJ80" s="150"/>
      <c r="CK80" s="150"/>
      <c r="CL80" s="150"/>
      <c r="CM80" s="150"/>
      <c r="CN80" s="150"/>
      <c r="CO80" s="150"/>
      <c r="CP80" s="150"/>
      <c r="CQ80" s="150"/>
      <c r="CR80" s="150"/>
      <c r="CS80" s="150"/>
      <c r="CT80" s="150"/>
      <c r="CU80" s="150"/>
      <c r="CV80" s="150"/>
      <c r="CW80" s="150"/>
      <c r="CX80" s="150"/>
    </row>
    <row r="81" spans="1:102" x14ac:dyDescent="0.2">
      <c r="A81" s="150"/>
      <c r="B81" s="191">
        <v>60555574</v>
      </c>
      <c r="C81" s="192" t="s">
        <v>152</v>
      </c>
      <c r="D81" s="193">
        <v>1998</v>
      </c>
      <c r="E81" s="191">
        <v>33064572</v>
      </c>
      <c r="F81" s="191">
        <v>33064567</v>
      </c>
      <c r="G81" s="194">
        <v>37.33</v>
      </c>
      <c r="H81" s="211">
        <v>49456.666168632706</v>
      </c>
      <c r="I81" s="195">
        <f>Assumptions!$G$37*Calcs!$G81</f>
        <v>3625.8628999999996</v>
      </c>
      <c r="K81" s="150"/>
      <c r="L81" s="196">
        <v>4.0000000000000003E-5</v>
      </c>
      <c r="M81" s="196">
        <v>4.0000000000000003E-5</v>
      </c>
      <c r="N81" s="196">
        <v>4.0000000000000003E-5</v>
      </c>
      <c r="O81" s="196">
        <v>4.0000000000000003E-5</v>
      </c>
      <c r="P81" s="196">
        <v>4.0000000000000003E-5</v>
      </c>
      <c r="Q81" s="196">
        <v>4.0000000000000003E-5</v>
      </c>
      <c r="R81" s="196">
        <v>4.0000000000000003E-5</v>
      </c>
      <c r="S81" s="196">
        <v>4.0000000000000003E-5</v>
      </c>
      <c r="T81" s="196">
        <v>4.0000000000000003E-5</v>
      </c>
      <c r="U81" s="196">
        <v>4.0000000000000003E-5</v>
      </c>
      <c r="V81" s="196">
        <v>4.0000000000000003E-5</v>
      </c>
      <c r="W81" s="196">
        <v>4.0000000000000003E-5</v>
      </c>
      <c r="X81" s="196">
        <v>4.0000000000000003E-5</v>
      </c>
      <c r="Y81" s="196">
        <v>4.0000000000000003E-5</v>
      </c>
      <c r="Z81" s="196">
        <v>4.0000000000000003E-5</v>
      </c>
      <c r="AA81" s="196">
        <v>4.0000000000000003E-5</v>
      </c>
      <c r="AB81" s="196">
        <v>4.0000000000000003E-5</v>
      </c>
      <c r="AC81" s="196">
        <v>4.0000000000000003E-5</v>
      </c>
      <c r="AD81" s="196">
        <v>4.0000000000000003E-5</v>
      </c>
      <c r="AE81" s="196">
        <v>4.0000000000000003E-5</v>
      </c>
      <c r="AF81" s="150"/>
      <c r="AG81" s="197">
        <v>23.689999999999998</v>
      </c>
      <c r="AH81" s="197">
        <v>25.856999999999999</v>
      </c>
      <c r="AI81" s="197">
        <v>26.398</v>
      </c>
      <c r="AJ81" s="197">
        <v>26.811</v>
      </c>
      <c r="AK81" s="197">
        <v>26.966000000000001</v>
      </c>
      <c r="AL81" s="197">
        <v>27.194999999999997</v>
      </c>
      <c r="AM81" s="197">
        <v>27.72</v>
      </c>
      <c r="AN81" s="197">
        <v>28.321999999999999</v>
      </c>
      <c r="AO81" s="197">
        <v>28.431999999999999</v>
      </c>
      <c r="AP81" s="197">
        <v>28.431999999999999</v>
      </c>
      <c r="AQ81" s="197">
        <v>28.431999999999999</v>
      </c>
      <c r="AR81" s="197">
        <v>28.431999999999999</v>
      </c>
      <c r="AS81" s="197">
        <v>28.431999999999999</v>
      </c>
      <c r="AT81" s="197">
        <v>28.431999999999999</v>
      </c>
      <c r="AU81" s="197">
        <v>28.431999999999999</v>
      </c>
      <c r="AV81" s="197">
        <v>28.431999999999999</v>
      </c>
      <c r="AW81" s="197">
        <v>28.431999999999999</v>
      </c>
      <c r="AX81" s="197">
        <v>28.431999999999999</v>
      </c>
      <c r="AY81" s="197">
        <v>28.431999999999999</v>
      </c>
      <c r="AZ81" s="197">
        <v>28.431999999999999</v>
      </c>
      <c r="BA81" s="150"/>
      <c r="BB81" s="198" cm="1">
        <f t="array" ref="BB81">SUMPRODUCT(($AG81:$AZ81)*(Misc_calcs!$G$29:$Z$29)*($L81:$AE81))*$H81</f>
        <v>786.86309508671991</v>
      </c>
      <c r="BC81" s="150"/>
      <c r="BD81" s="198" cm="1">
        <f t="array" ref="BD81">SUMPRODUCT(($L81:$AE81)*(Misc_calcs!$G$29:$Z$29))*$I81*(1+Assumptions!$G$83)</f>
        <v>2.3067564992724314</v>
      </c>
      <c r="BE81" s="150"/>
      <c r="BF81" s="198">
        <f t="shared" si="6"/>
        <v>789.16985158599232</v>
      </c>
      <c r="BG81" s="150"/>
      <c r="BH81" s="199">
        <f>Assumptions!$G$86*$G81</f>
        <v>1.0510821450000001E-5</v>
      </c>
      <c r="BI81" s="150"/>
      <c r="BJ81" s="198">
        <f t="shared" si="11"/>
        <v>3625.8628999999996</v>
      </c>
      <c r="BK81" s="150"/>
      <c r="BL81" s="198" cm="1">
        <f t="array" ref="BL81">-SUMPRODUCT((PMT(real_disc,Assumptions!$G$40,BJ81))*(Misc_calcs!$G$29:$Z$29))</f>
        <v>1959.9507928509222</v>
      </c>
      <c r="BM81" s="150"/>
      <c r="BN81" s="198" cm="1">
        <f t="array" ref="BN81">SUMPRODUCT(($AG81:$AZ81)*(Misc_calcs!$G$29:$Z$29))*$BH81*$H81</f>
        <v>206.76443745127204</v>
      </c>
      <c r="BO81" s="150"/>
      <c r="BP81" s="198" cm="1">
        <f t="array" ref="BP81">SUMPRODUCT($BH81*(Misc_calcs!$G$29:$Z$29))*$I81*(1+Assumptions!$G$83)</f>
        <v>0.6061476423119897</v>
      </c>
      <c r="BQ81" s="150"/>
      <c r="BR81" s="198">
        <f t="shared" si="7"/>
        <v>207.37058509358403</v>
      </c>
      <c r="BS81" s="150"/>
      <c r="BT81" s="198">
        <f t="shared" si="8"/>
        <v>581.79926649240826</v>
      </c>
      <c r="BU81" s="150"/>
      <c r="BV81" s="198">
        <f t="shared" si="9"/>
        <v>-1378.1515263585138</v>
      </c>
      <c r="BW81" s="150"/>
      <c r="BX81" s="198" t="b">
        <f t="shared" si="10"/>
        <v>0</v>
      </c>
      <c r="BY81" s="150"/>
      <c r="BZ81" s="150"/>
      <c r="CA81" s="150"/>
      <c r="CB81" s="150"/>
      <c r="CC81" s="150"/>
      <c r="CD81" s="150"/>
      <c r="CE81" s="150"/>
      <c r="CF81" s="150"/>
      <c r="CG81" s="150"/>
      <c r="CH81" s="150"/>
      <c r="CI81" s="150"/>
      <c r="CJ81" s="150"/>
      <c r="CK81" s="150"/>
      <c r="CL81" s="150"/>
      <c r="CM81" s="150"/>
      <c r="CN81" s="150"/>
      <c r="CO81" s="150"/>
      <c r="CP81" s="150"/>
      <c r="CQ81" s="150"/>
      <c r="CR81" s="150"/>
      <c r="CS81" s="150"/>
      <c r="CT81" s="150"/>
      <c r="CU81" s="150"/>
      <c r="CV81" s="150"/>
      <c r="CW81" s="150"/>
      <c r="CX81" s="150"/>
    </row>
    <row r="82" spans="1:102" x14ac:dyDescent="0.2">
      <c r="A82" s="150"/>
      <c r="B82" s="191">
        <v>60555640</v>
      </c>
      <c r="C82" s="192" t="s">
        <v>154</v>
      </c>
      <c r="D82" s="193">
        <v>1998</v>
      </c>
      <c r="E82" s="191">
        <v>30254709</v>
      </c>
      <c r="F82" s="191">
        <v>30254690</v>
      </c>
      <c r="G82" s="194">
        <v>7.68</v>
      </c>
      <c r="H82" s="211">
        <v>42821.287330177649</v>
      </c>
      <c r="I82" s="195">
        <f>Assumptions!$G$37*Calcs!$G82</f>
        <v>745.95839999999998</v>
      </c>
      <c r="K82" s="150"/>
      <c r="L82" s="196">
        <v>1.0000000000000001E-5</v>
      </c>
      <c r="M82" s="196">
        <v>1.0000000000000001E-5</v>
      </c>
      <c r="N82" s="196">
        <v>1.0000000000000001E-5</v>
      </c>
      <c r="O82" s="196">
        <v>1.0000000000000001E-5</v>
      </c>
      <c r="P82" s="196">
        <v>1.0000000000000001E-5</v>
      </c>
      <c r="Q82" s="196">
        <v>1.0000000000000001E-5</v>
      </c>
      <c r="R82" s="196">
        <v>1.0000000000000001E-5</v>
      </c>
      <c r="S82" s="196">
        <v>1.0000000000000001E-5</v>
      </c>
      <c r="T82" s="196">
        <v>1.0000000000000001E-5</v>
      </c>
      <c r="U82" s="196">
        <v>1.0000000000000001E-5</v>
      </c>
      <c r="V82" s="196">
        <v>1.0000000000000001E-5</v>
      </c>
      <c r="W82" s="196">
        <v>1.0000000000000001E-5</v>
      </c>
      <c r="X82" s="196">
        <v>1.0000000000000001E-5</v>
      </c>
      <c r="Y82" s="196">
        <v>1.0000000000000001E-5</v>
      </c>
      <c r="Z82" s="196">
        <v>1.0000000000000001E-5</v>
      </c>
      <c r="AA82" s="196">
        <v>1.0000000000000001E-5</v>
      </c>
      <c r="AB82" s="196">
        <v>1.0000000000000001E-5</v>
      </c>
      <c r="AC82" s="196">
        <v>1.0000000000000001E-5</v>
      </c>
      <c r="AD82" s="196">
        <v>1.0000000000000001E-5</v>
      </c>
      <c r="AE82" s="196">
        <v>1.0000000000000001E-5</v>
      </c>
      <c r="AF82" s="150"/>
      <c r="AG82" s="197">
        <v>6.5879999999999992</v>
      </c>
      <c r="AH82" s="197">
        <v>6.5640000000000001</v>
      </c>
      <c r="AI82" s="197">
        <v>6.5709999999999997</v>
      </c>
      <c r="AJ82" s="197">
        <v>6.5540000000000003</v>
      </c>
      <c r="AK82" s="197">
        <v>6.4909999999999997</v>
      </c>
      <c r="AL82" s="197">
        <v>6.444</v>
      </c>
      <c r="AM82" s="197">
        <v>6.444</v>
      </c>
      <c r="AN82" s="197">
        <v>6.4539999999999997</v>
      </c>
      <c r="AO82" s="197">
        <v>6.3940000000000001</v>
      </c>
      <c r="AP82" s="197">
        <v>6.3940000000000001</v>
      </c>
      <c r="AQ82" s="197">
        <v>6.3940000000000001</v>
      </c>
      <c r="AR82" s="197">
        <v>6.3940000000000001</v>
      </c>
      <c r="AS82" s="197">
        <v>6.3940000000000001</v>
      </c>
      <c r="AT82" s="197">
        <v>6.3940000000000001</v>
      </c>
      <c r="AU82" s="197">
        <v>6.3940000000000001</v>
      </c>
      <c r="AV82" s="197">
        <v>6.3940000000000001</v>
      </c>
      <c r="AW82" s="197">
        <v>6.3940000000000001</v>
      </c>
      <c r="AX82" s="197">
        <v>6.3940000000000001</v>
      </c>
      <c r="AY82" s="197">
        <v>6.3940000000000001</v>
      </c>
      <c r="AZ82" s="197">
        <v>6.3940000000000001</v>
      </c>
      <c r="BA82" s="150"/>
      <c r="BB82" s="198" cm="1">
        <f t="array" ref="BB82">SUMPRODUCT(($AG82:$AZ82)*(Misc_calcs!$G$29:$Z$29)*($L82:$AE82))*$H82</f>
        <v>39.959942192114553</v>
      </c>
      <c r="BC82" s="150"/>
      <c r="BD82" s="198" cm="1">
        <f t="array" ref="BD82">SUMPRODUCT(($L82:$AE82)*(Misc_calcs!$G$29:$Z$29))*$I82*(1+Assumptions!$G$83)</f>
        <v>0.11864378458620597</v>
      </c>
      <c r="BE82" s="150"/>
      <c r="BF82" s="198">
        <f t="shared" si="6"/>
        <v>40.078585976700758</v>
      </c>
      <c r="BG82" s="150"/>
      <c r="BH82" s="199">
        <f>Assumptions!$G$86*$G82</f>
        <v>2.1624192E-6</v>
      </c>
      <c r="BI82" s="150"/>
      <c r="BJ82" s="198">
        <f t="shared" si="11"/>
        <v>745.95839999999998</v>
      </c>
      <c r="BK82" s="150"/>
      <c r="BL82" s="198" cm="1">
        <f t="array" ref="BL82">-SUMPRODUCT((PMT(real_disc,Assumptions!$G$40,BJ82))*(Misc_calcs!$G$29:$Z$29))</f>
        <v>403.22587969716267</v>
      </c>
      <c r="BM82" s="150"/>
      <c r="BN82" s="198" cm="1">
        <f t="array" ref="BN82">SUMPRODUCT(($AG82:$AZ82)*(Misc_calcs!$G$29:$Z$29))*$BH82*$H82</f>
        <v>8.6410146227118609</v>
      </c>
      <c r="BO82" s="150"/>
      <c r="BP82" s="198" cm="1">
        <f t="array" ref="BP82">SUMPRODUCT($BH82*(Misc_calcs!$G$29:$Z$29))*$I82*(1+Assumptions!$G$83)</f>
        <v>2.5655759774987588E-2</v>
      </c>
      <c r="BQ82" s="150"/>
      <c r="BR82" s="198">
        <f t="shared" si="7"/>
        <v>8.6666703824868492</v>
      </c>
      <c r="BS82" s="150"/>
      <c r="BT82" s="198">
        <f t="shared" si="8"/>
        <v>31.411915594213909</v>
      </c>
      <c r="BU82" s="150"/>
      <c r="BV82" s="198">
        <f t="shared" si="9"/>
        <v>-371.81396410294877</v>
      </c>
      <c r="BW82" s="150"/>
      <c r="BX82" s="198" t="b">
        <f t="shared" si="10"/>
        <v>0</v>
      </c>
      <c r="BY82" s="150"/>
      <c r="BZ82" s="150"/>
      <c r="CA82" s="150"/>
      <c r="CB82" s="150"/>
      <c r="CC82" s="150"/>
      <c r="CD82" s="150"/>
      <c r="CE82" s="150"/>
      <c r="CF82" s="150"/>
      <c r="CG82" s="150"/>
      <c r="CH82" s="150"/>
      <c r="CI82" s="150"/>
      <c r="CJ82" s="150"/>
      <c r="CK82" s="150"/>
      <c r="CL82" s="150"/>
      <c r="CM82" s="150"/>
      <c r="CN82" s="150"/>
      <c r="CO82" s="150"/>
      <c r="CP82" s="150"/>
      <c r="CQ82" s="150"/>
      <c r="CR82" s="150"/>
      <c r="CS82" s="150"/>
      <c r="CT82" s="150"/>
      <c r="CU82" s="150"/>
      <c r="CV82" s="150"/>
      <c r="CW82" s="150"/>
      <c r="CX82" s="150"/>
    </row>
    <row r="83" spans="1:102" x14ac:dyDescent="0.2">
      <c r="A83" s="150"/>
      <c r="B83" s="191">
        <v>60555737</v>
      </c>
      <c r="C83" s="192" t="s">
        <v>152</v>
      </c>
      <c r="D83" s="193">
        <v>1998</v>
      </c>
      <c r="E83" s="191">
        <v>33064567</v>
      </c>
      <c r="F83" s="191">
        <v>33064551</v>
      </c>
      <c r="G83" s="194">
        <v>411.54</v>
      </c>
      <c r="H83" s="211">
        <v>49456.666168632706</v>
      </c>
      <c r="I83" s="195">
        <f>Assumptions!$G$37*Calcs!$G83</f>
        <v>39972.8802</v>
      </c>
      <c r="K83" s="150"/>
      <c r="L83" s="196">
        <v>4.4000000000000002E-4</v>
      </c>
      <c r="M83" s="196">
        <v>4.4000000000000002E-4</v>
      </c>
      <c r="N83" s="196">
        <v>4.4000000000000002E-4</v>
      </c>
      <c r="O83" s="196">
        <v>4.4000000000000002E-4</v>
      </c>
      <c r="P83" s="196">
        <v>4.4000000000000002E-4</v>
      </c>
      <c r="Q83" s="196">
        <v>4.4000000000000002E-4</v>
      </c>
      <c r="R83" s="196">
        <v>4.4000000000000002E-4</v>
      </c>
      <c r="S83" s="196">
        <v>4.4000000000000002E-4</v>
      </c>
      <c r="T83" s="196">
        <v>4.4000000000000002E-4</v>
      </c>
      <c r="U83" s="196">
        <v>4.4000000000000002E-4</v>
      </c>
      <c r="V83" s="196">
        <v>4.4000000000000002E-4</v>
      </c>
      <c r="W83" s="196">
        <v>4.4000000000000002E-4</v>
      </c>
      <c r="X83" s="196">
        <v>4.4000000000000002E-4</v>
      </c>
      <c r="Y83" s="196">
        <v>4.4000000000000002E-4</v>
      </c>
      <c r="Z83" s="196">
        <v>4.4000000000000002E-4</v>
      </c>
      <c r="AA83" s="196">
        <v>4.4000000000000002E-4</v>
      </c>
      <c r="AB83" s="196">
        <v>4.4000000000000002E-4</v>
      </c>
      <c r="AC83" s="196">
        <v>4.4000000000000002E-4</v>
      </c>
      <c r="AD83" s="196">
        <v>4.4000000000000002E-4</v>
      </c>
      <c r="AE83" s="196">
        <v>4.4000000000000002E-4</v>
      </c>
      <c r="AF83" s="150"/>
      <c r="AG83" s="197">
        <v>23.689999999999998</v>
      </c>
      <c r="AH83" s="197">
        <v>25.856999999999999</v>
      </c>
      <c r="AI83" s="197">
        <v>26.398</v>
      </c>
      <c r="AJ83" s="197">
        <v>26.811</v>
      </c>
      <c r="AK83" s="197">
        <v>26.966000000000001</v>
      </c>
      <c r="AL83" s="197">
        <v>27.194999999999997</v>
      </c>
      <c r="AM83" s="197">
        <v>27.72</v>
      </c>
      <c r="AN83" s="197">
        <v>28.321999999999999</v>
      </c>
      <c r="AO83" s="197">
        <v>28.431999999999999</v>
      </c>
      <c r="AP83" s="197">
        <v>28.431999999999999</v>
      </c>
      <c r="AQ83" s="197">
        <v>28.431999999999999</v>
      </c>
      <c r="AR83" s="197">
        <v>28.431999999999999</v>
      </c>
      <c r="AS83" s="197">
        <v>28.431999999999999</v>
      </c>
      <c r="AT83" s="197">
        <v>28.431999999999999</v>
      </c>
      <c r="AU83" s="197">
        <v>28.431999999999999</v>
      </c>
      <c r="AV83" s="197">
        <v>28.431999999999999</v>
      </c>
      <c r="AW83" s="197">
        <v>28.431999999999999</v>
      </c>
      <c r="AX83" s="197">
        <v>28.431999999999999</v>
      </c>
      <c r="AY83" s="197">
        <v>28.431999999999999</v>
      </c>
      <c r="AZ83" s="197">
        <v>28.431999999999999</v>
      </c>
      <c r="BA83" s="150"/>
      <c r="BB83" s="198" cm="1">
        <f t="array" ref="BB83">SUMPRODUCT(($AG83:$AZ83)*(Misc_calcs!$G$29:$Z$29)*($L83:$AE83))*$H83</f>
        <v>8655.4940459539157</v>
      </c>
      <c r="BC83" s="150"/>
      <c r="BD83" s="198" cm="1">
        <f t="array" ref="BD83">SUMPRODUCT(($L83:$AE83)*(Misc_calcs!$G$29:$Z$29))*$I83*(1+Assumptions!$G$83)</f>
        <v>279.7360907263955</v>
      </c>
      <c r="BE83" s="150"/>
      <c r="BF83" s="198">
        <f t="shared" si="6"/>
        <v>8935.2301366803113</v>
      </c>
      <c r="BG83" s="150"/>
      <c r="BH83" s="199">
        <f>Assumptions!$G$86*$G83</f>
        <v>1.1587526010000001E-4</v>
      </c>
      <c r="BI83" s="150"/>
      <c r="BJ83" s="198">
        <f t="shared" si="11"/>
        <v>39972.8802</v>
      </c>
      <c r="BK83" s="150"/>
      <c r="BL83" s="198" cm="1">
        <f t="array" ref="BL83">-SUMPRODUCT((PMT(real_disc,Assumptions!$G$40,BJ83))*(Misc_calcs!$G$29:$Z$29))</f>
        <v>21607.236787834678</v>
      </c>
      <c r="BM83" s="150"/>
      <c r="BN83" s="198" cm="1">
        <f t="array" ref="BN83">SUMPRODUCT(($AG83:$AZ83)*(Misc_calcs!$G$29:$Z$29))*$BH83*$H83</f>
        <v>2279.4491451566169</v>
      </c>
      <c r="BO83" s="150"/>
      <c r="BP83" s="198" cm="1">
        <f t="array" ref="BP83">SUMPRODUCT($BH83*(Misc_calcs!$G$29:$Z$29))*$I83*(1+Assumptions!$G$83)</f>
        <v>73.669300618814262</v>
      </c>
      <c r="BQ83" s="150"/>
      <c r="BR83" s="198">
        <f t="shared" si="7"/>
        <v>2353.1184457754312</v>
      </c>
      <c r="BS83" s="150"/>
      <c r="BT83" s="198">
        <f t="shared" si="8"/>
        <v>6582.1116909048797</v>
      </c>
      <c r="BU83" s="150"/>
      <c r="BV83" s="198">
        <f t="shared" si="9"/>
        <v>-15025.125096929798</v>
      </c>
      <c r="BW83" s="150"/>
      <c r="BX83" s="198" t="b">
        <f t="shared" si="10"/>
        <v>0</v>
      </c>
      <c r="BY83" s="150"/>
      <c r="BZ83" s="150"/>
      <c r="CA83" s="150"/>
      <c r="CB83" s="150"/>
      <c r="CC83" s="150"/>
      <c r="CD83" s="150"/>
      <c r="CE83" s="150"/>
      <c r="CF83" s="150"/>
      <c r="CG83" s="150"/>
      <c r="CH83" s="150"/>
      <c r="CI83" s="150"/>
      <c r="CJ83" s="150"/>
      <c r="CK83" s="150"/>
      <c r="CL83" s="150"/>
      <c r="CM83" s="150"/>
      <c r="CN83" s="150"/>
      <c r="CO83" s="150"/>
      <c r="CP83" s="150"/>
      <c r="CQ83" s="150"/>
      <c r="CR83" s="150"/>
      <c r="CS83" s="150"/>
      <c r="CT83" s="150"/>
      <c r="CU83" s="150"/>
      <c r="CV83" s="150"/>
      <c r="CW83" s="150"/>
      <c r="CX83" s="150"/>
    </row>
    <row r="84" spans="1:102" x14ac:dyDescent="0.2">
      <c r="A84" s="150"/>
      <c r="B84" s="191">
        <v>60555750</v>
      </c>
      <c r="C84" s="192" t="s">
        <v>152</v>
      </c>
      <c r="D84" s="193">
        <v>2017</v>
      </c>
      <c r="E84" s="191">
        <v>30352471</v>
      </c>
      <c r="F84" s="191">
        <v>30352470</v>
      </c>
      <c r="G84" s="194">
        <v>40.090000000000003</v>
      </c>
      <c r="H84" s="211">
        <v>49456.666168632706</v>
      </c>
      <c r="I84" s="195">
        <f>Assumptions!$G$37*Calcs!$G84</f>
        <v>3893.9417000000003</v>
      </c>
      <c r="K84" s="150"/>
      <c r="L84" s="196">
        <v>4.0000000000000003E-5</v>
      </c>
      <c r="M84" s="196">
        <v>4.0000000000000003E-5</v>
      </c>
      <c r="N84" s="196">
        <v>4.0000000000000003E-5</v>
      </c>
      <c r="O84" s="196">
        <v>4.0000000000000003E-5</v>
      </c>
      <c r="P84" s="196">
        <v>4.0000000000000003E-5</v>
      </c>
      <c r="Q84" s="196">
        <v>4.0000000000000003E-5</v>
      </c>
      <c r="R84" s="196">
        <v>4.0000000000000003E-5</v>
      </c>
      <c r="S84" s="196">
        <v>4.0000000000000003E-5</v>
      </c>
      <c r="T84" s="196">
        <v>4.0000000000000003E-5</v>
      </c>
      <c r="U84" s="196">
        <v>4.0000000000000003E-5</v>
      </c>
      <c r="V84" s="196">
        <v>4.0000000000000003E-5</v>
      </c>
      <c r="W84" s="196">
        <v>4.0000000000000003E-5</v>
      </c>
      <c r="X84" s="196">
        <v>4.0000000000000003E-5</v>
      </c>
      <c r="Y84" s="196">
        <v>4.0000000000000003E-5</v>
      </c>
      <c r="Z84" s="196">
        <v>4.0000000000000003E-5</v>
      </c>
      <c r="AA84" s="196">
        <v>4.0000000000000003E-5</v>
      </c>
      <c r="AB84" s="196">
        <v>4.0000000000000003E-5</v>
      </c>
      <c r="AC84" s="196">
        <v>4.0000000000000003E-5</v>
      </c>
      <c r="AD84" s="196">
        <v>4.0000000000000003E-5</v>
      </c>
      <c r="AE84" s="196">
        <v>4.0000000000000003E-5</v>
      </c>
      <c r="AF84" s="150"/>
      <c r="AG84" s="197">
        <v>23.689999999999998</v>
      </c>
      <c r="AH84" s="197">
        <v>25.856999999999999</v>
      </c>
      <c r="AI84" s="197">
        <v>26.398</v>
      </c>
      <c r="AJ84" s="197">
        <v>26.811</v>
      </c>
      <c r="AK84" s="197">
        <v>26.966000000000001</v>
      </c>
      <c r="AL84" s="197">
        <v>27.194999999999997</v>
      </c>
      <c r="AM84" s="197">
        <v>27.72</v>
      </c>
      <c r="AN84" s="197">
        <v>28.321999999999999</v>
      </c>
      <c r="AO84" s="197">
        <v>28.431999999999999</v>
      </c>
      <c r="AP84" s="197">
        <v>28.431999999999999</v>
      </c>
      <c r="AQ84" s="197">
        <v>28.431999999999999</v>
      </c>
      <c r="AR84" s="197">
        <v>28.431999999999999</v>
      </c>
      <c r="AS84" s="197">
        <v>28.431999999999999</v>
      </c>
      <c r="AT84" s="197">
        <v>28.431999999999999</v>
      </c>
      <c r="AU84" s="197">
        <v>28.431999999999999</v>
      </c>
      <c r="AV84" s="197">
        <v>28.431999999999999</v>
      </c>
      <c r="AW84" s="197">
        <v>28.431999999999999</v>
      </c>
      <c r="AX84" s="197">
        <v>28.431999999999999</v>
      </c>
      <c r="AY84" s="197">
        <v>28.431999999999999</v>
      </c>
      <c r="AZ84" s="197">
        <v>28.431999999999999</v>
      </c>
      <c r="BA84" s="150"/>
      <c r="BB84" s="198" cm="1">
        <f t="array" ref="BB84">SUMPRODUCT(($AG84:$AZ84)*(Misc_calcs!$G$29:$Z$29)*($L84:$AE84))*$H84</f>
        <v>786.86309508671991</v>
      </c>
      <c r="BC84" s="150"/>
      <c r="BD84" s="198" cm="1">
        <f t="array" ref="BD84">SUMPRODUCT(($L84:$AE84)*(Misc_calcs!$G$29:$Z$29))*$I84*(1+Assumptions!$G$83)</f>
        <v>2.4773069396151031</v>
      </c>
      <c r="BE84" s="150"/>
      <c r="BF84" s="198">
        <f t="shared" si="6"/>
        <v>789.34040202633503</v>
      </c>
      <c r="BG84" s="150"/>
      <c r="BH84" s="199">
        <f>Assumptions!$G$86*$G84</f>
        <v>1.1287940850000002E-5</v>
      </c>
      <c r="BI84" s="150"/>
      <c r="BJ84" s="198">
        <f t="shared" si="11"/>
        <v>3893.9417000000003</v>
      </c>
      <c r="BK84" s="150"/>
      <c r="BL84" s="198" cm="1">
        <f t="array" ref="BL84">-SUMPRODUCT((PMT(real_disc,Assumptions!$G$40,BJ84))*(Misc_calcs!$G$29:$Z$29))</f>
        <v>2104.8600933670905</v>
      </c>
      <c r="BM84" s="150"/>
      <c r="BN84" s="198" cm="1">
        <f t="array" ref="BN84">SUMPRODUCT(($AG84:$AZ84)*(Misc_calcs!$G$29:$Z$29))*$BH84*$H84</f>
        <v>222.05160185967046</v>
      </c>
      <c r="BO84" s="150"/>
      <c r="BP84" s="198" cm="1">
        <f t="array" ref="BP84">SUMPRODUCT($BH84*(Misc_calcs!$G$29:$Z$29))*$I84*(1+Assumptions!$G$83)</f>
        <v>0.69909235504174527</v>
      </c>
      <c r="BQ84" s="150"/>
      <c r="BR84" s="198">
        <f t="shared" si="7"/>
        <v>222.75069421471221</v>
      </c>
      <c r="BS84" s="150"/>
      <c r="BT84" s="198">
        <f t="shared" si="8"/>
        <v>566.58970781162282</v>
      </c>
      <c r="BU84" s="150"/>
      <c r="BV84" s="198">
        <f t="shared" si="9"/>
        <v>-1538.2703855554678</v>
      </c>
      <c r="BW84" s="150"/>
      <c r="BX84" s="198" t="b">
        <f t="shared" si="10"/>
        <v>0</v>
      </c>
      <c r="BY84" s="150"/>
      <c r="BZ84" s="150"/>
      <c r="CA84" s="150"/>
      <c r="CB84" s="150"/>
      <c r="CC84" s="150"/>
      <c r="CD84" s="150"/>
      <c r="CE84" s="150"/>
      <c r="CF84" s="150"/>
      <c r="CG84" s="150"/>
      <c r="CH84" s="150"/>
      <c r="CI84" s="150"/>
      <c r="CJ84" s="150"/>
      <c r="CK84" s="150"/>
      <c r="CL84" s="150"/>
      <c r="CM84" s="150"/>
      <c r="CN84" s="150"/>
      <c r="CO84" s="150"/>
      <c r="CP84" s="150"/>
      <c r="CQ84" s="150"/>
      <c r="CR84" s="150"/>
      <c r="CS84" s="150"/>
      <c r="CT84" s="150"/>
      <c r="CU84" s="150"/>
      <c r="CV84" s="150"/>
      <c r="CW84" s="150"/>
      <c r="CX84" s="150"/>
    </row>
    <row r="85" spans="1:102" x14ac:dyDescent="0.2">
      <c r="A85" s="150"/>
      <c r="B85" s="191">
        <v>60555752</v>
      </c>
      <c r="C85" s="192" t="s">
        <v>152</v>
      </c>
      <c r="D85" s="193">
        <v>1973</v>
      </c>
      <c r="E85" s="191">
        <v>33066540</v>
      </c>
      <c r="F85" s="191">
        <v>33066545</v>
      </c>
      <c r="G85" s="194">
        <v>359.26</v>
      </c>
      <c r="H85" s="211">
        <v>49456.666168632706</v>
      </c>
      <c r="I85" s="195">
        <f>Assumptions!$G$37*Calcs!$G85</f>
        <v>34894.923799999997</v>
      </c>
      <c r="K85" s="150"/>
      <c r="L85" s="196">
        <v>4.0000000000000002E-4</v>
      </c>
      <c r="M85" s="196">
        <v>4.2999999999999999E-4</v>
      </c>
      <c r="N85" s="196">
        <v>4.6000000000000001E-4</v>
      </c>
      <c r="O85" s="196">
        <v>5.0000000000000001E-4</v>
      </c>
      <c r="P85" s="196">
        <v>5.4000000000000001E-4</v>
      </c>
      <c r="Q85" s="196">
        <v>5.8E-4</v>
      </c>
      <c r="R85" s="196">
        <v>6.2E-4</v>
      </c>
      <c r="S85" s="196">
        <v>6.7000000000000002E-4</v>
      </c>
      <c r="T85" s="196">
        <v>7.2999999999999996E-4</v>
      </c>
      <c r="U85" s="196">
        <v>7.9000000000000001E-4</v>
      </c>
      <c r="V85" s="196">
        <v>8.4999999999999995E-4</v>
      </c>
      <c r="W85" s="196">
        <v>9.2000000000000003E-4</v>
      </c>
      <c r="X85" s="196">
        <v>9.8999999999999999E-4</v>
      </c>
      <c r="Y85" s="196">
        <v>1.08E-3</v>
      </c>
      <c r="Z85" s="196">
        <v>1.17E-3</v>
      </c>
      <c r="AA85" s="196">
        <v>1.2600000000000001E-3</v>
      </c>
      <c r="AB85" s="196">
        <v>1.3699999999999999E-3</v>
      </c>
      <c r="AC85" s="196">
        <v>1.49E-3</v>
      </c>
      <c r="AD85" s="196">
        <v>1.6100000000000001E-3</v>
      </c>
      <c r="AE85" s="196">
        <v>1.75E-3</v>
      </c>
      <c r="AF85" s="150"/>
      <c r="AG85" s="197">
        <v>23.689999999999998</v>
      </c>
      <c r="AH85" s="197">
        <v>25.856999999999999</v>
      </c>
      <c r="AI85" s="197">
        <v>26.398</v>
      </c>
      <c r="AJ85" s="197">
        <v>26.811</v>
      </c>
      <c r="AK85" s="197">
        <v>26.966000000000001</v>
      </c>
      <c r="AL85" s="197">
        <v>27.194999999999997</v>
      </c>
      <c r="AM85" s="197">
        <v>27.72</v>
      </c>
      <c r="AN85" s="197">
        <v>28.321999999999999</v>
      </c>
      <c r="AO85" s="197">
        <v>28.431999999999999</v>
      </c>
      <c r="AP85" s="197">
        <v>28.431999999999999</v>
      </c>
      <c r="AQ85" s="197">
        <v>28.431999999999999</v>
      </c>
      <c r="AR85" s="197">
        <v>28.431999999999999</v>
      </c>
      <c r="AS85" s="197">
        <v>28.431999999999999</v>
      </c>
      <c r="AT85" s="197">
        <v>28.431999999999999</v>
      </c>
      <c r="AU85" s="197">
        <v>28.431999999999999</v>
      </c>
      <c r="AV85" s="197">
        <v>28.431999999999999</v>
      </c>
      <c r="AW85" s="197">
        <v>28.431999999999999</v>
      </c>
      <c r="AX85" s="197">
        <v>28.431999999999999</v>
      </c>
      <c r="AY85" s="197">
        <v>28.431999999999999</v>
      </c>
      <c r="AZ85" s="197">
        <v>28.431999999999999</v>
      </c>
      <c r="BA85" s="150"/>
      <c r="BB85" s="198" cm="1">
        <f t="array" ref="BB85">SUMPRODUCT(($AG85:$AZ85)*(Misc_calcs!$G$29:$Z$29)*($L85:$AE85))*$H85</f>
        <v>16654.50180457583</v>
      </c>
      <c r="BC85" s="150"/>
      <c r="BD85" s="198" cm="1">
        <f t="array" ref="BD85">SUMPRODUCT(($L85:$AE85)*(Misc_calcs!$G$29:$Z$29))*$I85*(1+Assumptions!$G$83)</f>
        <v>462.96247646294086</v>
      </c>
      <c r="BE85" s="150"/>
      <c r="BF85" s="198">
        <f t="shared" si="6"/>
        <v>17117.46428103877</v>
      </c>
      <c r="BG85" s="150"/>
      <c r="BH85" s="199">
        <f>Assumptions!$G$86*$G85</f>
        <v>1.0115504190000001E-4</v>
      </c>
      <c r="BI85" s="150"/>
      <c r="BJ85" s="198">
        <f t="shared" si="11"/>
        <v>34894.923799999997</v>
      </c>
      <c r="BK85" s="150"/>
      <c r="BL85" s="198" cm="1">
        <f t="array" ref="BL85">-SUMPRODUCT((PMT(real_disc,Assumptions!$G$40,BJ85))*(Misc_calcs!$G$29:$Z$29))</f>
        <v>18862.360617187849</v>
      </c>
      <c r="BM85" s="150"/>
      <c r="BN85" s="198" cm="1">
        <f t="array" ref="BN85">SUMPRODUCT(($AG85:$AZ85)*(Misc_calcs!$G$29:$Z$29))*$BH85*$H85</f>
        <v>1989.8792338265202</v>
      </c>
      <c r="BO85" s="150"/>
      <c r="BP85" s="198" cm="1">
        <f t="array" ref="BP85">SUMPRODUCT($BH85*(Misc_calcs!$G$29:$Z$29))*$I85*(1+Assumptions!$G$83)</f>
        <v>56.141003538756145</v>
      </c>
      <c r="BQ85" s="150"/>
      <c r="BR85" s="198">
        <f t="shared" si="7"/>
        <v>2046.0202373652764</v>
      </c>
      <c r="BS85" s="150"/>
      <c r="BT85" s="198">
        <f t="shared" si="8"/>
        <v>15071.444043673495</v>
      </c>
      <c r="BU85" s="150"/>
      <c r="BV85" s="198">
        <f t="shared" si="9"/>
        <v>-3790.9165735143542</v>
      </c>
      <c r="BW85" s="150"/>
      <c r="BX85" s="198" t="b">
        <f t="shared" si="10"/>
        <v>0</v>
      </c>
      <c r="BY85" s="150"/>
      <c r="BZ85" s="150"/>
      <c r="CA85" s="150"/>
      <c r="CB85" s="150"/>
      <c r="CC85" s="150"/>
      <c r="CD85" s="150"/>
      <c r="CE85" s="150"/>
      <c r="CF85" s="150"/>
      <c r="CG85" s="150"/>
      <c r="CH85" s="150"/>
      <c r="CI85" s="150"/>
      <c r="CJ85" s="150"/>
      <c r="CK85" s="150"/>
      <c r="CL85" s="150"/>
      <c r="CM85" s="150"/>
      <c r="CN85" s="150"/>
      <c r="CO85" s="150"/>
      <c r="CP85" s="150"/>
      <c r="CQ85" s="150"/>
      <c r="CR85" s="150"/>
      <c r="CS85" s="150"/>
      <c r="CT85" s="150"/>
      <c r="CU85" s="150"/>
      <c r="CV85" s="150"/>
      <c r="CW85" s="150"/>
      <c r="CX85" s="150"/>
    </row>
    <row r="86" spans="1:102" x14ac:dyDescent="0.2">
      <c r="A86" s="150"/>
      <c r="B86" s="191">
        <v>60555770</v>
      </c>
      <c r="C86" s="192" t="s">
        <v>152</v>
      </c>
      <c r="D86" s="193">
        <v>1998</v>
      </c>
      <c r="E86" s="191">
        <v>33064021</v>
      </c>
      <c r="F86" s="191">
        <v>33064010</v>
      </c>
      <c r="G86" s="194">
        <v>671.82</v>
      </c>
      <c r="H86" s="211">
        <v>49456.666168632706</v>
      </c>
      <c r="I86" s="195">
        <f>Assumptions!$G$37*Calcs!$G86</f>
        <v>65253.876600000003</v>
      </c>
      <c r="K86" s="150"/>
      <c r="L86" s="196">
        <v>7.2000000000000005E-4</v>
      </c>
      <c r="M86" s="196">
        <v>7.2000000000000005E-4</v>
      </c>
      <c r="N86" s="196">
        <v>7.2000000000000005E-4</v>
      </c>
      <c r="O86" s="196">
        <v>7.2000000000000005E-4</v>
      </c>
      <c r="P86" s="196">
        <v>7.2000000000000005E-4</v>
      </c>
      <c r="Q86" s="196">
        <v>7.2000000000000005E-4</v>
      </c>
      <c r="R86" s="196">
        <v>7.2000000000000005E-4</v>
      </c>
      <c r="S86" s="196">
        <v>7.2000000000000005E-4</v>
      </c>
      <c r="T86" s="196">
        <v>7.2000000000000005E-4</v>
      </c>
      <c r="U86" s="196">
        <v>7.2000000000000005E-4</v>
      </c>
      <c r="V86" s="196">
        <v>7.2000000000000005E-4</v>
      </c>
      <c r="W86" s="196">
        <v>7.2000000000000005E-4</v>
      </c>
      <c r="X86" s="196">
        <v>7.2000000000000005E-4</v>
      </c>
      <c r="Y86" s="196">
        <v>7.2000000000000005E-4</v>
      </c>
      <c r="Z86" s="196">
        <v>7.2000000000000005E-4</v>
      </c>
      <c r="AA86" s="196">
        <v>7.2000000000000005E-4</v>
      </c>
      <c r="AB86" s="196">
        <v>7.2000000000000005E-4</v>
      </c>
      <c r="AC86" s="196">
        <v>7.2000000000000005E-4</v>
      </c>
      <c r="AD86" s="196">
        <v>7.2000000000000005E-4</v>
      </c>
      <c r="AE86" s="196">
        <v>7.2000000000000005E-4</v>
      </c>
      <c r="AF86" s="150"/>
      <c r="AG86" s="197">
        <v>23.689999999999998</v>
      </c>
      <c r="AH86" s="197">
        <v>25.856999999999999</v>
      </c>
      <c r="AI86" s="197">
        <v>26.398</v>
      </c>
      <c r="AJ86" s="197">
        <v>26.811</v>
      </c>
      <c r="AK86" s="197">
        <v>26.966000000000001</v>
      </c>
      <c r="AL86" s="197">
        <v>27.194999999999997</v>
      </c>
      <c r="AM86" s="197">
        <v>27.72</v>
      </c>
      <c r="AN86" s="197">
        <v>28.321999999999999</v>
      </c>
      <c r="AO86" s="197">
        <v>28.431999999999999</v>
      </c>
      <c r="AP86" s="197">
        <v>28.431999999999999</v>
      </c>
      <c r="AQ86" s="197">
        <v>28.431999999999999</v>
      </c>
      <c r="AR86" s="197">
        <v>28.431999999999999</v>
      </c>
      <c r="AS86" s="197">
        <v>28.431999999999999</v>
      </c>
      <c r="AT86" s="197">
        <v>28.431999999999999</v>
      </c>
      <c r="AU86" s="197">
        <v>28.431999999999999</v>
      </c>
      <c r="AV86" s="197">
        <v>28.431999999999999</v>
      </c>
      <c r="AW86" s="197">
        <v>28.431999999999999</v>
      </c>
      <c r="AX86" s="197">
        <v>28.431999999999999</v>
      </c>
      <c r="AY86" s="197">
        <v>28.431999999999999</v>
      </c>
      <c r="AZ86" s="197">
        <v>28.431999999999999</v>
      </c>
      <c r="BA86" s="150"/>
      <c r="BB86" s="198" cm="1">
        <f t="array" ref="BB86">SUMPRODUCT(($AG86:$AZ86)*(Misc_calcs!$G$29:$Z$29)*($L86:$AE86))*$H86</f>
        <v>14163.535711560957</v>
      </c>
      <c r="BC86" s="150"/>
      <c r="BD86" s="198" cm="1">
        <f t="array" ref="BD86">SUMPRODUCT(($L86:$AE86)*(Misc_calcs!$G$29:$Z$29))*$I86*(1+Assumptions!$G$83)</f>
        <v>747.25563150660855</v>
      </c>
      <c r="BE86" s="150"/>
      <c r="BF86" s="198">
        <f t="shared" si="6"/>
        <v>14910.791343067565</v>
      </c>
      <c r="BG86" s="150"/>
      <c r="BH86" s="199">
        <f>Assumptions!$G$86*$G86</f>
        <v>1.8916099830000002E-4</v>
      </c>
      <c r="BI86" s="150"/>
      <c r="BJ86" s="198">
        <f t="shared" si="11"/>
        <v>65253.876600000003</v>
      </c>
      <c r="BK86" s="150"/>
      <c r="BL86" s="198" cm="1">
        <f t="array" ref="BL86">-SUMPRODUCT((PMT(real_disc,Assumptions!$G$40,BJ86))*(Misc_calcs!$G$29:$Z$29))</f>
        <v>35272.813866946337</v>
      </c>
      <c r="BM86" s="150"/>
      <c r="BN86" s="198" cm="1">
        <f t="array" ref="BN86">SUMPRODUCT(($AG86:$AZ86)*(Misc_calcs!$G$29:$Z$29))*$BH86*$H86</f>
        <v>3721.0952148007932</v>
      </c>
      <c r="BO86" s="150"/>
      <c r="BP86" s="198" cm="1">
        <f t="array" ref="BP86">SUMPRODUCT($BH86*(Misc_calcs!$G$29:$Z$29))*$I86*(1+Assumptions!$G$83)</f>
        <v>196.3216961681764</v>
      </c>
      <c r="BQ86" s="150"/>
      <c r="BR86" s="198">
        <f t="shared" si="7"/>
        <v>3917.4169109689697</v>
      </c>
      <c r="BS86" s="150"/>
      <c r="BT86" s="198">
        <f t="shared" si="8"/>
        <v>10993.374432098595</v>
      </c>
      <c r="BU86" s="150"/>
      <c r="BV86" s="198">
        <f t="shared" si="9"/>
        <v>-24279.439434847744</v>
      </c>
      <c r="BW86" s="150"/>
      <c r="BX86" s="198" t="b">
        <f t="shared" si="10"/>
        <v>0</v>
      </c>
      <c r="BY86" s="150"/>
      <c r="BZ86" s="150"/>
      <c r="CA86" s="150"/>
      <c r="CB86" s="150"/>
      <c r="CC86" s="150"/>
      <c r="CD86" s="150"/>
      <c r="CE86" s="150"/>
      <c r="CF86" s="150"/>
      <c r="CG86" s="150"/>
      <c r="CH86" s="150"/>
      <c r="CI86" s="150"/>
      <c r="CJ86" s="150"/>
      <c r="CK86" s="150"/>
      <c r="CL86" s="150"/>
      <c r="CM86" s="150"/>
      <c r="CN86" s="150"/>
      <c r="CO86" s="150"/>
      <c r="CP86" s="150"/>
      <c r="CQ86" s="150"/>
      <c r="CR86" s="150"/>
      <c r="CS86" s="150"/>
      <c r="CT86" s="150"/>
      <c r="CU86" s="150"/>
      <c r="CV86" s="150"/>
      <c r="CW86" s="150"/>
      <c r="CX86" s="150"/>
    </row>
    <row r="87" spans="1:102" x14ac:dyDescent="0.2">
      <c r="A87" s="150"/>
      <c r="B87" s="191">
        <v>60555795</v>
      </c>
      <c r="C87" s="192" t="s">
        <v>146</v>
      </c>
      <c r="D87" s="193">
        <v>2005</v>
      </c>
      <c r="E87" s="191">
        <v>30229783</v>
      </c>
      <c r="F87" s="191">
        <v>30229782</v>
      </c>
      <c r="G87" s="194">
        <v>64.599999999999994</v>
      </c>
      <c r="H87" s="211">
        <v>43924.300227922555</v>
      </c>
      <c r="I87" s="195">
        <f>Assumptions!$G$37*Calcs!$G87</f>
        <v>6274.597999999999</v>
      </c>
      <c r="K87" s="150"/>
      <c r="L87" s="196">
        <v>6.9999999999999994E-5</v>
      </c>
      <c r="M87" s="196">
        <v>6.9999999999999994E-5</v>
      </c>
      <c r="N87" s="196">
        <v>6.9999999999999994E-5</v>
      </c>
      <c r="O87" s="196">
        <v>6.9999999999999994E-5</v>
      </c>
      <c r="P87" s="196">
        <v>6.9999999999999994E-5</v>
      </c>
      <c r="Q87" s="196">
        <v>6.9999999999999994E-5</v>
      </c>
      <c r="R87" s="196">
        <v>6.9999999999999994E-5</v>
      </c>
      <c r="S87" s="196">
        <v>6.9999999999999994E-5</v>
      </c>
      <c r="T87" s="196">
        <v>6.9999999999999994E-5</v>
      </c>
      <c r="U87" s="196">
        <v>6.9999999999999994E-5</v>
      </c>
      <c r="V87" s="196">
        <v>6.9999999999999994E-5</v>
      </c>
      <c r="W87" s="196">
        <v>6.9999999999999994E-5</v>
      </c>
      <c r="X87" s="196">
        <v>6.9999999999999994E-5</v>
      </c>
      <c r="Y87" s="196">
        <v>6.9999999999999994E-5</v>
      </c>
      <c r="Z87" s="196">
        <v>6.9999999999999994E-5</v>
      </c>
      <c r="AA87" s="196">
        <v>6.9999999999999994E-5</v>
      </c>
      <c r="AB87" s="196">
        <v>6.9999999999999994E-5</v>
      </c>
      <c r="AC87" s="196">
        <v>6.9999999999999994E-5</v>
      </c>
      <c r="AD87" s="196">
        <v>6.9999999999999994E-5</v>
      </c>
      <c r="AE87" s="196">
        <v>6.9999999999999994E-5</v>
      </c>
      <c r="AF87" s="150"/>
      <c r="AG87" s="197">
        <v>2.1360000000000001</v>
      </c>
      <c r="AH87" s="197">
        <v>2.1199999999999997</v>
      </c>
      <c r="AI87" s="197">
        <v>2.1199999999999997</v>
      </c>
      <c r="AJ87" s="197">
        <v>2.1199999999999997</v>
      </c>
      <c r="AK87" s="197">
        <v>2.11</v>
      </c>
      <c r="AL87" s="197">
        <v>2.09</v>
      </c>
      <c r="AM87" s="197">
        <v>2.09</v>
      </c>
      <c r="AN87" s="197">
        <v>2.0999999999999996</v>
      </c>
      <c r="AO87" s="197">
        <v>2.0799999999999996</v>
      </c>
      <c r="AP87" s="197">
        <v>2.0799999999999996</v>
      </c>
      <c r="AQ87" s="197">
        <v>2.0799999999999996</v>
      </c>
      <c r="AR87" s="197">
        <v>2.0799999999999996</v>
      </c>
      <c r="AS87" s="197">
        <v>2.0799999999999996</v>
      </c>
      <c r="AT87" s="197">
        <v>2.0799999999999996</v>
      </c>
      <c r="AU87" s="197">
        <v>2.0799999999999996</v>
      </c>
      <c r="AV87" s="197">
        <v>2.0799999999999996</v>
      </c>
      <c r="AW87" s="197">
        <v>2.0799999999999996</v>
      </c>
      <c r="AX87" s="197">
        <v>2.0799999999999996</v>
      </c>
      <c r="AY87" s="197">
        <v>2.0799999999999996</v>
      </c>
      <c r="AZ87" s="197">
        <v>2.0799999999999996</v>
      </c>
      <c r="BA87" s="150"/>
      <c r="BB87" s="198" cm="1">
        <f t="array" ref="BB87">SUMPRODUCT(($AG87:$AZ87)*(Misc_calcs!$G$29:$Z$29)*($L87:$AE87))*$H87</f>
        <v>93.155145746238475</v>
      </c>
      <c r="BC87" s="150"/>
      <c r="BD87" s="198" cm="1">
        <f t="array" ref="BD87">SUMPRODUCT(($L87:$AE87)*(Misc_calcs!$G$29:$Z$29))*$I87*(1+Assumptions!$G$83)</f>
        <v>6.9857707538909288</v>
      </c>
      <c r="BE87" s="150"/>
      <c r="BF87" s="198">
        <f t="shared" si="6"/>
        <v>100.14091650012941</v>
      </c>
      <c r="BG87" s="150"/>
      <c r="BH87" s="199">
        <f>Assumptions!$G$86*$G87</f>
        <v>1.8189098999999999E-5</v>
      </c>
      <c r="BI87" s="150"/>
      <c r="BJ87" s="198">
        <f t="shared" si="11"/>
        <v>6274.597999999999</v>
      </c>
      <c r="BK87" s="150"/>
      <c r="BL87" s="198" cm="1">
        <f t="array" ref="BL87">-SUMPRODUCT((PMT(real_disc,Assumptions!$G$40,BJ87))*(Misc_calcs!$G$29:$Z$29))</f>
        <v>3391.7176859943629</v>
      </c>
      <c r="BM87" s="150"/>
      <c r="BN87" s="198" cm="1">
        <f t="array" ref="BN87">SUMPRODUCT(($AG87:$AZ87)*(Misc_calcs!$G$29:$Z$29))*$BH87*$H87</f>
        <v>24.205830976253715</v>
      </c>
      <c r="BO87" s="150"/>
      <c r="BP87" s="198" cm="1">
        <f t="array" ref="BP87">SUMPRODUCT($BH87*(Misc_calcs!$G$29:$Z$29))*$I87*(1+Assumptions!$G$83)</f>
        <v>1.8152125119118105</v>
      </c>
      <c r="BQ87" s="150"/>
      <c r="BR87" s="198">
        <f t="shared" si="7"/>
        <v>26.021043488165525</v>
      </c>
      <c r="BS87" s="150"/>
      <c r="BT87" s="198">
        <f t="shared" si="8"/>
        <v>74.119873011963875</v>
      </c>
      <c r="BU87" s="150"/>
      <c r="BV87" s="198">
        <f t="shared" si="9"/>
        <v>-3317.5978129823989</v>
      </c>
      <c r="BW87" s="150"/>
      <c r="BX87" s="198" t="b">
        <f t="shared" si="10"/>
        <v>0</v>
      </c>
      <c r="BY87" s="150"/>
      <c r="BZ87" s="150"/>
      <c r="CA87" s="150"/>
      <c r="CB87" s="150"/>
      <c r="CC87" s="150"/>
      <c r="CD87" s="150"/>
      <c r="CE87" s="150"/>
      <c r="CF87" s="150"/>
      <c r="CG87" s="150"/>
      <c r="CH87" s="150"/>
      <c r="CI87" s="150"/>
      <c r="CJ87" s="150"/>
      <c r="CK87" s="150"/>
      <c r="CL87" s="150"/>
      <c r="CM87" s="150"/>
      <c r="CN87" s="150"/>
      <c r="CO87" s="150"/>
      <c r="CP87" s="150"/>
      <c r="CQ87" s="150"/>
      <c r="CR87" s="150"/>
      <c r="CS87" s="150"/>
      <c r="CT87" s="150"/>
      <c r="CU87" s="150"/>
      <c r="CV87" s="150"/>
      <c r="CW87" s="150"/>
      <c r="CX87" s="150"/>
    </row>
    <row r="88" spans="1:102" x14ac:dyDescent="0.2">
      <c r="A88" s="150"/>
      <c r="B88" s="191">
        <v>60555811</v>
      </c>
      <c r="C88" s="192" t="s">
        <v>152</v>
      </c>
      <c r="D88" s="193">
        <v>1998</v>
      </c>
      <c r="E88" s="191">
        <v>33064624</v>
      </c>
      <c r="F88" s="191">
        <v>33064595</v>
      </c>
      <c r="G88" s="194">
        <v>869.07</v>
      </c>
      <c r="H88" s="211">
        <v>49456.666168632706</v>
      </c>
      <c r="I88" s="195">
        <f>Assumptions!$G$37*Calcs!$G88</f>
        <v>84412.769100000005</v>
      </c>
      <c r="K88" s="150"/>
      <c r="L88" s="196">
        <v>9.3000000000000005E-4</v>
      </c>
      <c r="M88" s="196">
        <v>9.3000000000000005E-4</v>
      </c>
      <c r="N88" s="196">
        <v>9.3000000000000005E-4</v>
      </c>
      <c r="O88" s="196">
        <v>9.3000000000000005E-4</v>
      </c>
      <c r="P88" s="196">
        <v>9.3000000000000005E-4</v>
      </c>
      <c r="Q88" s="196">
        <v>9.3000000000000005E-4</v>
      </c>
      <c r="R88" s="196">
        <v>9.3000000000000005E-4</v>
      </c>
      <c r="S88" s="196">
        <v>9.3000000000000005E-4</v>
      </c>
      <c r="T88" s="196">
        <v>9.3000000000000005E-4</v>
      </c>
      <c r="U88" s="196">
        <v>9.3000000000000005E-4</v>
      </c>
      <c r="V88" s="196">
        <v>9.3000000000000005E-4</v>
      </c>
      <c r="W88" s="196">
        <v>9.3000000000000005E-4</v>
      </c>
      <c r="X88" s="196">
        <v>9.3000000000000005E-4</v>
      </c>
      <c r="Y88" s="196">
        <v>9.3000000000000005E-4</v>
      </c>
      <c r="Z88" s="196">
        <v>9.3000000000000005E-4</v>
      </c>
      <c r="AA88" s="196">
        <v>9.3000000000000005E-4</v>
      </c>
      <c r="AB88" s="196">
        <v>9.3000000000000005E-4</v>
      </c>
      <c r="AC88" s="196">
        <v>9.3000000000000005E-4</v>
      </c>
      <c r="AD88" s="196">
        <v>9.3000000000000005E-4</v>
      </c>
      <c r="AE88" s="196">
        <v>9.3000000000000005E-4</v>
      </c>
      <c r="AF88" s="150"/>
      <c r="AG88" s="197">
        <v>23.689999999999998</v>
      </c>
      <c r="AH88" s="197">
        <v>25.856999999999999</v>
      </c>
      <c r="AI88" s="197">
        <v>26.398</v>
      </c>
      <c r="AJ88" s="197">
        <v>26.811</v>
      </c>
      <c r="AK88" s="197">
        <v>26.966000000000001</v>
      </c>
      <c r="AL88" s="197">
        <v>27.194999999999997</v>
      </c>
      <c r="AM88" s="197">
        <v>27.72</v>
      </c>
      <c r="AN88" s="197">
        <v>28.321999999999999</v>
      </c>
      <c r="AO88" s="197">
        <v>28.431999999999999</v>
      </c>
      <c r="AP88" s="197">
        <v>28.431999999999999</v>
      </c>
      <c r="AQ88" s="197">
        <v>28.431999999999999</v>
      </c>
      <c r="AR88" s="197">
        <v>28.431999999999999</v>
      </c>
      <c r="AS88" s="197">
        <v>28.431999999999999</v>
      </c>
      <c r="AT88" s="197">
        <v>28.431999999999999</v>
      </c>
      <c r="AU88" s="197">
        <v>28.431999999999999</v>
      </c>
      <c r="AV88" s="197">
        <v>28.431999999999999</v>
      </c>
      <c r="AW88" s="197">
        <v>28.431999999999999</v>
      </c>
      <c r="AX88" s="197">
        <v>28.431999999999999</v>
      </c>
      <c r="AY88" s="197">
        <v>28.431999999999999</v>
      </c>
      <c r="AZ88" s="197">
        <v>28.431999999999999</v>
      </c>
      <c r="BA88" s="150"/>
      <c r="BB88" s="198" cm="1">
        <f t="array" ref="BB88">SUMPRODUCT(($AG88:$AZ88)*(Misc_calcs!$G$29:$Z$29)*($L88:$AE88))*$H88</f>
        <v>18294.566960766231</v>
      </c>
      <c r="BC88" s="150"/>
      <c r="BD88" s="198" cm="1">
        <f t="array" ref="BD88">SUMPRODUCT(($L88:$AE88)*(Misc_calcs!$G$29:$Z$29))*$I88*(1+Assumptions!$G$83)</f>
        <v>1248.5946757735765</v>
      </c>
      <c r="BE88" s="150"/>
      <c r="BF88" s="198">
        <f t="shared" si="6"/>
        <v>19543.161636539808</v>
      </c>
      <c r="BG88" s="150"/>
      <c r="BH88" s="199">
        <f>Assumptions!$G$86*$G88</f>
        <v>2.4469969455000006E-4</v>
      </c>
      <c r="BI88" s="150"/>
      <c r="BJ88" s="198">
        <f t="shared" si="11"/>
        <v>84412.769100000005</v>
      </c>
      <c r="BK88" s="150"/>
      <c r="BL88" s="198" cm="1">
        <f t="array" ref="BL88">-SUMPRODUCT((PMT(real_disc,Assumptions!$G$40,BJ88))*(Misc_calcs!$G$29:$Z$29))</f>
        <v>45629.103550574633</v>
      </c>
      <c r="BM88" s="150"/>
      <c r="BN88" s="198" cm="1">
        <f t="array" ref="BN88">SUMPRODUCT(($AG88:$AZ88)*(Misc_calcs!$G$29:$Z$29))*$BH88*$H88</f>
        <v>4813.6289755096986</v>
      </c>
      <c r="BO88" s="150"/>
      <c r="BP88" s="198" cm="1">
        <f t="array" ref="BP88">SUMPRODUCT($BH88*(Misc_calcs!$G$29:$Z$29))*$I88*(1+Assumptions!$G$83)</f>
        <v>328.52767288016173</v>
      </c>
      <c r="BQ88" s="150"/>
      <c r="BR88" s="198">
        <f t="shared" si="7"/>
        <v>5142.1566483898605</v>
      </c>
      <c r="BS88" s="150"/>
      <c r="BT88" s="198">
        <f t="shared" si="8"/>
        <v>14401.004988149947</v>
      </c>
      <c r="BU88" s="150"/>
      <c r="BV88" s="198">
        <f t="shared" si="9"/>
        <v>-31228.098562424686</v>
      </c>
      <c r="BW88" s="150"/>
      <c r="BX88" s="198" t="b">
        <f t="shared" si="10"/>
        <v>0</v>
      </c>
      <c r="BY88" s="150"/>
      <c r="BZ88" s="150"/>
      <c r="CA88" s="150"/>
      <c r="CB88" s="150"/>
      <c r="CC88" s="150"/>
      <c r="CD88" s="150"/>
      <c r="CE88" s="150"/>
      <c r="CF88" s="150"/>
      <c r="CG88" s="150"/>
      <c r="CH88" s="150"/>
      <c r="CI88" s="150"/>
      <c r="CJ88" s="150"/>
      <c r="CK88" s="150"/>
      <c r="CL88" s="150"/>
      <c r="CM88" s="150"/>
      <c r="CN88" s="150"/>
      <c r="CO88" s="150"/>
      <c r="CP88" s="150"/>
      <c r="CQ88" s="150"/>
      <c r="CR88" s="150"/>
      <c r="CS88" s="150"/>
      <c r="CT88" s="150"/>
      <c r="CU88" s="150"/>
      <c r="CV88" s="150"/>
      <c r="CW88" s="150"/>
      <c r="CX88" s="150"/>
    </row>
    <row r="89" spans="1:102" x14ac:dyDescent="0.2">
      <c r="A89" s="150"/>
      <c r="B89" s="191">
        <v>60555814</v>
      </c>
      <c r="C89" s="192" t="s">
        <v>147</v>
      </c>
      <c r="D89" s="193">
        <v>1959</v>
      </c>
      <c r="E89" s="191">
        <v>32038590</v>
      </c>
      <c r="F89" s="191">
        <v>32038688</v>
      </c>
      <c r="G89" s="194">
        <v>2651.8</v>
      </c>
      <c r="H89" s="211">
        <v>48008.750708019099</v>
      </c>
      <c r="I89" s="195">
        <f>Assumptions!$G$37*Calcs!$G89</f>
        <v>257569.334</v>
      </c>
      <c r="K89" s="150"/>
      <c r="L89" s="196">
        <v>2.5059999999999999E-2</v>
      </c>
      <c r="M89" s="196">
        <v>2.7140000000000001E-2</v>
      </c>
      <c r="N89" s="196">
        <v>2.9409999999999999E-2</v>
      </c>
      <c r="O89" s="196">
        <v>3.1879999999999999E-2</v>
      </c>
      <c r="P89" s="196">
        <v>3.4549999999999997E-2</v>
      </c>
      <c r="Q89" s="196">
        <v>3.7470000000000003E-2</v>
      </c>
      <c r="R89" s="196">
        <v>4.0640000000000003E-2</v>
      </c>
      <c r="S89" s="196">
        <v>4.4089999999999997E-2</v>
      </c>
      <c r="T89" s="196">
        <v>4.7840000000000001E-2</v>
      </c>
      <c r="U89" s="196">
        <v>5.1920000000000001E-2</v>
      </c>
      <c r="V89" s="196">
        <v>5.636E-2</v>
      </c>
      <c r="W89" s="196">
        <v>6.1199999999999997E-2</v>
      </c>
      <c r="X89" s="196">
        <v>6.6460000000000005E-2</v>
      </c>
      <c r="Y89" s="196">
        <v>7.2190000000000004E-2</v>
      </c>
      <c r="Z89" s="196">
        <v>7.843E-2</v>
      </c>
      <c r="AA89" s="196">
        <v>8.523E-2</v>
      </c>
      <c r="AB89" s="196">
        <v>8.6910000000000001E-2</v>
      </c>
      <c r="AC89" s="196">
        <v>8.6910000000000001E-2</v>
      </c>
      <c r="AD89" s="196">
        <v>8.6910000000000001E-2</v>
      </c>
      <c r="AE89" s="196">
        <v>8.6910000000000001E-2</v>
      </c>
      <c r="AF89" s="150"/>
      <c r="AG89" s="197">
        <v>20.81</v>
      </c>
      <c r="AH89" s="197">
        <v>20.728999999999999</v>
      </c>
      <c r="AI89" s="197">
        <v>20.936</v>
      </c>
      <c r="AJ89" s="197">
        <v>21.052</v>
      </c>
      <c r="AK89" s="197">
        <v>20.881</v>
      </c>
      <c r="AL89" s="197">
        <v>20.79</v>
      </c>
      <c r="AM89" s="197">
        <v>21.036000000000001</v>
      </c>
      <c r="AN89" s="197">
        <v>21.419</v>
      </c>
      <c r="AO89" s="197">
        <v>21.323</v>
      </c>
      <c r="AP89" s="197">
        <v>21.323</v>
      </c>
      <c r="AQ89" s="197">
        <v>21.323</v>
      </c>
      <c r="AR89" s="197">
        <v>21.323</v>
      </c>
      <c r="AS89" s="197">
        <v>21.323</v>
      </c>
      <c r="AT89" s="197">
        <v>21.323</v>
      </c>
      <c r="AU89" s="197">
        <v>21.323</v>
      </c>
      <c r="AV89" s="197">
        <v>21.323</v>
      </c>
      <c r="AW89" s="197">
        <v>21.323</v>
      </c>
      <c r="AX89" s="197">
        <v>21.323</v>
      </c>
      <c r="AY89" s="197">
        <v>21.323</v>
      </c>
      <c r="AZ89" s="197">
        <v>21.323</v>
      </c>
      <c r="BA89" s="150"/>
      <c r="BB89" s="198" cm="1">
        <f t="array" ref="BB89">SUMPRODUCT(($AG89:$AZ89)*(Misc_calcs!$G$29:$Z$29)*($L89:$AE89))*$H89</f>
        <v>774067.8368506002</v>
      </c>
      <c r="BC89" s="150"/>
      <c r="BD89" s="198" cm="1">
        <f t="array" ref="BD89">SUMPRODUCT(($L89:$AE89)*(Misc_calcs!$G$29:$Z$29))*$I89*(1+Assumptions!$G$83)</f>
        <v>215324.11092237712</v>
      </c>
      <c r="BE89" s="150"/>
      <c r="BF89" s="198">
        <f t="shared" si="6"/>
        <v>989391.94777297729</v>
      </c>
      <c r="BG89" s="150"/>
      <c r="BH89" s="199">
        <f>Assumptions!$G$86*$G89</f>
        <v>7.4665406700000008E-4</v>
      </c>
      <c r="BI89" s="150"/>
      <c r="BJ89" s="198">
        <f t="shared" si="11"/>
        <v>257569.334</v>
      </c>
      <c r="BK89" s="150"/>
      <c r="BL89" s="198" cm="1">
        <f t="array" ref="BL89">-SUMPRODUCT((PMT(real_disc,Assumptions!$G$40,BJ89))*(Misc_calcs!$G$29:$Z$29))</f>
        <v>139228.43590897604</v>
      </c>
      <c r="BM89" s="150"/>
      <c r="BN89" s="198" cm="1">
        <f t="array" ref="BN89">SUMPRODUCT(($AG89:$AZ89)*(Misc_calcs!$G$29:$Z$29))*$BH89*$H89</f>
        <v>10957.02741506392</v>
      </c>
      <c r="BO89" s="150"/>
      <c r="BP89" s="198" cm="1">
        <f t="array" ref="BP89">SUMPRODUCT($BH89*(Misc_calcs!$G$29:$Z$29))*$I89*(1+Assumptions!$G$83)</f>
        <v>3058.7499337559234</v>
      </c>
      <c r="BQ89" s="150"/>
      <c r="BR89" s="198">
        <f t="shared" si="7"/>
        <v>14015.777348819844</v>
      </c>
      <c r="BS89" s="150"/>
      <c r="BT89" s="198">
        <f t="shared" si="8"/>
        <v>975376.1704241574</v>
      </c>
      <c r="BU89" s="150"/>
      <c r="BV89" s="198">
        <f t="shared" si="9"/>
        <v>836147.73451518139</v>
      </c>
      <c r="BW89" s="150"/>
      <c r="BX89" s="198" t="b">
        <f t="shared" si="10"/>
        <v>1</v>
      </c>
      <c r="BY89" s="150"/>
      <c r="BZ89" s="150"/>
      <c r="CA89" s="150"/>
      <c r="CB89" s="150"/>
      <c r="CC89" s="150"/>
      <c r="CD89" s="150"/>
      <c r="CE89" s="150"/>
      <c r="CF89" s="150"/>
      <c r="CG89" s="150"/>
      <c r="CH89" s="150"/>
      <c r="CI89" s="150"/>
      <c r="CJ89" s="150"/>
      <c r="CK89" s="150"/>
      <c r="CL89" s="150"/>
      <c r="CM89" s="150"/>
      <c r="CN89" s="150"/>
      <c r="CO89" s="150"/>
      <c r="CP89" s="150"/>
      <c r="CQ89" s="150"/>
      <c r="CR89" s="150"/>
      <c r="CS89" s="150"/>
      <c r="CT89" s="150"/>
      <c r="CU89" s="150"/>
      <c r="CV89" s="150"/>
      <c r="CW89" s="150"/>
      <c r="CX89" s="150"/>
    </row>
    <row r="90" spans="1:102" x14ac:dyDescent="0.2">
      <c r="A90" s="150"/>
      <c r="B90" s="191">
        <v>60555815</v>
      </c>
      <c r="C90" s="192" t="s">
        <v>150</v>
      </c>
      <c r="D90" s="193">
        <v>1999</v>
      </c>
      <c r="E90" s="191">
        <v>33086363</v>
      </c>
      <c r="F90" s="191">
        <v>33086152</v>
      </c>
      <c r="G90" s="194">
        <v>4096.8900000000003</v>
      </c>
      <c r="H90" s="211">
        <v>46875.287879570307</v>
      </c>
      <c r="I90" s="195">
        <f>Assumptions!$G$37*Calcs!$G90</f>
        <v>397930.92570000002</v>
      </c>
      <c r="K90" s="150"/>
      <c r="L90" s="196">
        <v>4.3899999999999998E-3</v>
      </c>
      <c r="M90" s="196">
        <v>4.3899999999999998E-3</v>
      </c>
      <c r="N90" s="196">
        <v>4.3899999999999998E-3</v>
      </c>
      <c r="O90" s="196">
        <v>4.3899999999999998E-3</v>
      </c>
      <c r="P90" s="196">
        <v>4.3899999999999998E-3</v>
      </c>
      <c r="Q90" s="196">
        <v>4.3899999999999998E-3</v>
      </c>
      <c r="R90" s="196">
        <v>4.3899999999999998E-3</v>
      </c>
      <c r="S90" s="196">
        <v>4.3899999999999998E-3</v>
      </c>
      <c r="T90" s="196">
        <v>4.3899999999999998E-3</v>
      </c>
      <c r="U90" s="196">
        <v>4.3899999999999998E-3</v>
      </c>
      <c r="V90" s="196">
        <v>4.3899999999999998E-3</v>
      </c>
      <c r="W90" s="196">
        <v>4.3899999999999998E-3</v>
      </c>
      <c r="X90" s="196">
        <v>4.3899999999999998E-3</v>
      </c>
      <c r="Y90" s="196">
        <v>4.3899999999999998E-3</v>
      </c>
      <c r="Z90" s="196">
        <v>4.3899999999999998E-3</v>
      </c>
      <c r="AA90" s="196">
        <v>4.3899999999999998E-3</v>
      </c>
      <c r="AB90" s="196">
        <v>4.3899999999999998E-3</v>
      </c>
      <c r="AC90" s="196">
        <v>4.3899999999999998E-3</v>
      </c>
      <c r="AD90" s="196">
        <v>4.3899999999999998E-3</v>
      </c>
      <c r="AE90" s="196">
        <v>4.3899999999999998E-3</v>
      </c>
      <c r="AF90" s="150"/>
      <c r="AG90" s="197">
        <v>38.435000000000002</v>
      </c>
      <c r="AH90" s="197">
        <v>38.636999999999993</v>
      </c>
      <c r="AI90" s="197">
        <v>39.003</v>
      </c>
      <c r="AJ90" s="197">
        <v>39.297999999999995</v>
      </c>
      <c r="AK90" s="197">
        <v>39.32</v>
      </c>
      <c r="AL90" s="197">
        <v>39.351999999999997</v>
      </c>
      <c r="AM90" s="197">
        <v>39.701999999999998</v>
      </c>
      <c r="AN90" s="197">
        <v>40.077999999999996</v>
      </c>
      <c r="AO90" s="197">
        <v>40.242999999999995</v>
      </c>
      <c r="AP90" s="197">
        <v>40.242999999999995</v>
      </c>
      <c r="AQ90" s="197">
        <v>40.242999999999995</v>
      </c>
      <c r="AR90" s="197">
        <v>40.242999999999995</v>
      </c>
      <c r="AS90" s="197">
        <v>40.242999999999995</v>
      </c>
      <c r="AT90" s="197">
        <v>40.242999999999995</v>
      </c>
      <c r="AU90" s="197">
        <v>40.242999999999995</v>
      </c>
      <c r="AV90" s="197">
        <v>40.242999999999995</v>
      </c>
      <c r="AW90" s="197">
        <v>40.242999999999995</v>
      </c>
      <c r="AX90" s="197">
        <v>40.242999999999995</v>
      </c>
      <c r="AY90" s="197">
        <v>40.242999999999995</v>
      </c>
      <c r="AZ90" s="197">
        <v>40.242999999999995</v>
      </c>
      <c r="BA90" s="150"/>
      <c r="BB90" s="198" cm="1">
        <f t="array" ref="BB90">SUMPRODUCT(($AG90:$AZ90)*(Misc_calcs!$G$29:$Z$29)*($L90:$AE90))*$H90</f>
        <v>118223.42747163665</v>
      </c>
      <c r="BC90" s="150"/>
      <c r="BD90" s="198" cm="1">
        <f t="array" ref="BD90">SUMPRODUCT(($L90:$AE90)*(Misc_calcs!$G$29:$Z$29))*$I90*(1+Assumptions!$G$83)</f>
        <v>27784.500612507083</v>
      </c>
      <c r="BE90" s="150"/>
      <c r="BF90" s="198">
        <f t="shared" si="6"/>
        <v>146007.92808414373</v>
      </c>
      <c r="BG90" s="150"/>
      <c r="BH90" s="199">
        <f>Assumptions!$G$86*$G90</f>
        <v>1.1535408328500001E-3</v>
      </c>
      <c r="BI90" s="150"/>
      <c r="BJ90" s="198">
        <f t="shared" si="11"/>
        <v>397930.92570000002</v>
      </c>
      <c r="BK90" s="150"/>
      <c r="BL90" s="198" cm="1">
        <f t="array" ref="BL90">-SUMPRODUCT((PMT(real_disc,Assumptions!$G$40,BJ90))*(Misc_calcs!$G$29:$Z$29))</f>
        <v>215100.53050423294</v>
      </c>
      <c r="BM90" s="150"/>
      <c r="BN90" s="198" cm="1">
        <f t="array" ref="BN90">SUMPRODUCT(($AG90:$AZ90)*(Misc_calcs!$G$29:$Z$29))*$BH90*$H90</f>
        <v>31065.045783146546</v>
      </c>
      <c r="BO90" s="150"/>
      <c r="BP90" s="198" cm="1">
        <f t="array" ref="BP90">SUMPRODUCT($BH90*(Misc_calcs!$G$29:$Z$29))*$I90*(1+Assumptions!$G$83)</f>
        <v>7300.8100175108793</v>
      </c>
      <c r="BQ90" s="150"/>
      <c r="BR90" s="198">
        <f t="shared" si="7"/>
        <v>38365.855800657424</v>
      </c>
      <c r="BS90" s="150"/>
      <c r="BT90" s="198">
        <f t="shared" si="8"/>
        <v>107642.07228348631</v>
      </c>
      <c r="BU90" s="150"/>
      <c r="BV90" s="198">
        <f t="shared" si="9"/>
        <v>-107458.45822074663</v>
      </c>
      <c r="BW90" s="150"/>
      <c r="BX90" s="198" t="b">
        <f t="shared" si="10"/>
        <v>0</v>
      </c>
      <c r="BY90" s="150"/>
      <c r="BZ90" s="150"/>
      <c r="CA90" s="150"/>
      <c r="CB90" s="150"/>
      <c r="CC90" s="150"/>
      <c r="CD90" s="150"/>
      <c r="CE90" s="150"/>
      <c r="CF90" s="150"/>
      <c r="CG90" s="150"/>
      <c r="CH90" s="150"/>
      <c r="CI90" s="150"/>
      <c r="CJ90" s="150"/>
      <c r="CK90" s="150"/>
      <c r="CL90" s="150"/>
      <c r="CM90" s="150"/>
      <c r="CN90" s="150"/>
      <c r="CO90" s="150"/>
      <c r="CP90" s="150"/>
      <c r="CQ90" s="150"/>
      <c r="CR90" s="150"/>
      <c r="CS90" s="150"/>
      <c r="CT90" s="150"/>
      <c r="CU90" s="150"/>
      <c r="CV90" s="150"/>
      <c r="CW90" s="150"/>
      <c r="CX90" s="150"/>
    </row>
    <row r="91" spans="1:102" x14ac:dyDescent="0.2">
      <c r="A91" s="150"/>
      <c r="B91" s="191">
        <v>60555821</v>
      </c>
      <c r="C91" s="192" t="s">
        <v>146</v>
      </c>
      <c r="D91" s="193">
        <v>1998</v>
      </c>
      <c r="E91" s="191">
        <v>30082976</v>
      </c>
      <c r="F91" s="191">
        <v>32108610</v>
      </c>
      <c r="G91" s="194">
        <v>951.34</v>
      </c>
      <c r="H91" s="211">
        <v>43924.300227922555</v>
      </c>
      <c r="I91" s="195">
        <f>Assumptions!$G$37*Calcs!$G91</f>
        <v>92403.654200000004</v>
      </c>
      <c r="K91" s="150"/>
      <c r="L91" s="196">
        <v>1.0200000000000001E-3</v>
      </c>
      <c r="M91" s="196">
        <v>1.0200000000000001E-3</v>
      </c>
      <c r="N91" s="196">
        <v>1.0200000000000001E-3</v>
      </c>
      <c r="O91" s="196">
        <v>1.0200000000000001E-3</v>
      </c>
      <c r="P91" s="196">
        <v>1.0200000000000001E-3</v>
      </c>
      <c r="Q91" s="196">
        <v>1.0200000000000001E-3</v>
      </c>
      <c r="R91" s="196">
        <v>1.0200000000000001E-3</v>
      </c>
      <c r="S91" s="196">
        <v>1.0200000000000001E-3</v>
      </c>
      <c r="T91" s="196">
        <v>1.0200000000000001E-3</v>
      </c>
      <c r="U91" s="196">
        <v>1.0200000000000001E-3</v>
      </c>
      <c r="V91" s="196">
        <v>1.0200000000000001E-3</v>
      </c>
      <c r="W91" s="196">
        <v>1.0200000000000001E-3</v>
      </c>
      <c r="X91" s="196">
        <v>1.0200000000000001E-3</v>
      </c>
      <c r="Y91" s="196">
        <v>1.0200000000000001E-3</v>
      </c>
      <c r="Z91" s="196">
        <v>1.0200000000000001E-3</v>
      </c>
      <c r="AA91" s="196">
        <v>1.07E-3</v>
      </c>
      <c r="AB91" s="196">
        <v>1.1999999999999999E-3</v>
      </c>
      <c r="AC91" s="196">
        <v>1.34E-3</v>
      </c>
      <c r="AD91" s="196">
        <v>1.5100000000000001E-3</v>
      </c>
      <c r="AE91" s="196">
        <v>1.6900000000000001E-3</v>
      </c>
      <c r="AF91" s="150"/>
      <c r="AG91" s="197">
        <v>2.1360000000000001</v>
      </c>
      <c r="AH91" s="197">
        <v>2.1199999999999997</v>
      </c>
      <c r="AI91" s="197">
        <v>2.1199999999999997</v>
      </c>
      <c r="AJ91" s="197">
        <v>2.1199999999999997</v>
      </c>
      <c r="AK91" s="197">
        <v>2.11</v>
      </c>
      <c r="AL91" s="197">
        <v>2.09</v>
      </c>
      <c r="AM91" s="197">
        <v>2.09</v>
      </c>
      <c r="AN91" s="197">
        <v>2.0999999999999996</v>
      </c>
      <c r="AO91" s="197">
        <v>2.0799999999999996</v>
      </c>
      <c r="AP91" s="197">
        <v>2.0799999999999996</v>
      </c>
      <c r="AQ91" s="197">
        <v>2.0799999999999996</v>
      </c>
      <c r="AR91" s="197">
        <v>2.0799999999999996</v>
      </c>
      <c r="AS91" s="197">
        <v>2.0799999999999996</v>
      </c>
      <c r="AT91" s="197">
        <v>2.0799999999999996</v>
      </c>
      <c r="AU91" s="197">
        <v>2.0799999999999996</v>
      </c>
      <c r="AV91" s="197">
        <v>2.0799999999999996</v>
      </c>
      <c r="AW91" s="197">
        <v>2.0799999999999996</v>
      </c>
      <c r="AX91" s="197">
        <v>2.0799999999999996</v>
      </c>
      <c r="AY91" s="197">
        <v>2.0799999999999996</v>
      </c>
      <c r="AZ91" s="197">
        <v>2.0799999999999996</v>
      </c>
      <c r="BA91" s="150"/>
      <c r="BB91" s="198" cm="1">
        <f t="array" ref="BB91">SUMPRODUCT(($AG91:$AZ91)*(Misc_calcs!$G$29:$Z$29)*($L91:$AE91))*$H91</f>
        <v>1440.4060698532346</v>
      </c>
      <c r="BC91" s="150"/>
      <c r="BD91" s="198" cm="1">
        <f t="array" ref="BD91">SUMPRODUCT(($L91:$AE91)*(Misc_calcs!$G$29:$Z$29))*$I91*(1+Assumptions!$G$83)</f>
        <v>1591.405562309513</v>
      </c>
      <c r="BE91" s="150"/>
      <c r="BF91" s="198">
        <f t="shared" si="6"/>
        <v>3031.8116321627476</v>
      </c>
      <c r="BG91" s="150"/>
      <c r="BH91" s="199">
        <f>Assumptions!$G$86*$G91</f>
        <v>2.6786404710000004E-4</v>
      </c>
      <c r="BI91" s="150"/>
      <c r="BJ91" s="198">
        <f t="shared" si="11"/>
        <v>92403.654200000004</v>
      </c>
      <c r="BK91" s="150"/>
      <c r="BL91" s="198" cm="1">
        <f t="array" ref="BL91">-SUMPRODUCT((PMT(real_disc,Assumptions!$G$40,BJ91))*(Misc_calcs!$G$29:$Z$29))</f>
        <v>49948.555780090981</v>
      </c>
      <c r="BM91" s="150"/>
      <c r="BN91" s="198" cm="1">
        <f t="array" ref="BN91">SUMPRODUCT(($AG91:$AZ91)*(Misc_calcs!$G$29:$Z$29))*$BH91*$H91</f>
        <v>356.47020496825411</v>
      </c>
      <c r="BO91" s="150"/>
      <c r="BP91" s="198" cm="1">
        <f t="array" ref="BP91">SUMPRODUCT($BH91*(Misc_calcs!$G$29:$Z$29))*$I91*(1+Assumptions!$G$83)</f>
        <v>393.67148215053419</v>
      </c>
      <c r="BQ91" s="150"/>
      <c r="BR91" s="198">
        <f t="shared" si="7"/>
        <v>750.14168711878824</v>
      </c>
      <c r="BS91" s="150"/>
      <c r="BT91" s="198">
        <f t="shared" si="8"/>
        <v>2281.6699450439592</v>
      </c>
      <c r="BU91" s="150"/>
      <c r="BV91" s="198">
        <f t="shared" si="9"/>
        <v>-47666.885835047025</v>
      </c>
      <c r="BW91" s="150"/>
      <c r="BX91" s="198" t="b">
        <f t="shared" si="10"/>
        <v>0</v>
      </c>
      <c r="BY91" s="150"/>
      <c r="BZ91" s="150"/>
      <c r="CA91" s="150"/>
      <c r="CB91" s="150"/>
      <c r="CC91" s="150"/>
      <c r="CD91" s="150"/>
      <c r="CE91" s="150"/>
      <c r="CF91" s="150"/>
      <c r="CG91" s="150"/>
      <c r="CH91" s="150"/>
      <c r="CI91" s="150"/>
      <c r="CJ91" s="150"/>
      <c r="CK91" s="150"/>
      <c r="CL91" s="150"/>
      <c r="CM91" s="150"/>
      <c r="CN91" s="150"/>
      <c r="CO91" s="150"/>
      <c r="CP91" s="150"/>
      <c r="CQ91" s="150"/>
      <c r="CR91" s="150"/>
      <c r="CS91" s="150"/>
      <c r="CT91" s="150"/>
      <c r="CU91" s="150"/>
      <c r="CV91" s="150"/>
      <c r="CW91" s="150"/>
      <c r="CX91" s="150"/>
    </row>
    <row r="92" spans="1:102" x14ac:dyDescent="0.2">
      <c r="A92" s="150"/>
      <c r="B92" s="191">
        <v>60555840</v>
      </c>
      <c r="C92" s="192" t="s">
        <v>145</v>
      </c>
      <c r="D92" s="193">
        <v>1955</v>
      </c>
      <c r="E92" s="191">
        <v>30241541</v>
      </c>
      <c r="F92" s="191">
        <v>30146843</v>
      </c>
      <c r="G92" s="194">
        <v>4244.1099999999997</v>
      </c>
      <c r="H92" s="211">
        <v>45198.640474687112</v>
      </c>
      <c r="I92" s="195">
        <f>Assumptions!$G$37*Calcs!$G92</f>
        <v>412230.40429999994</v>
      </c>
      <c r="K92" s="150"/>
      <c r="L92" s="196">
        <v>3.9719999999999998E-2</v>
      </c>
      <c r="M92" s="196">
        <v>4.2819999999999997E-2</v>
      </c>
      <c r="N92" s="196">
        <v>4.6179999999999999E-2</v>
      </c>
      <c r="O92" s="196">
        <v>4.981E-2</v>
      </c>
      <c r="P92" s="196">
        <v>5.3740000000000003E-2</v>
      </c>
      <c r="Q92" s="196">
        <v>5.8000000000000003E-2</v>
      </c>
      <c r="R92" s="196">
        <v>6.2600000000000003E-2</v>
      </c>
      <c r="S92" s="196">
        <v>6.7589999999999997E-2</v>
      </c>
      <c r="T92" s="196">
        <v>7.2980000000000003E-2</v>
      </c>
      <c r="U92" s="196">
        <v>7.8820000000000001E-2</v>
      </c>
      <c r="V92" s="196">
        <v>8.5150000000000003E-2</v>
      </c>
      <c r="W92" s="196">
        <v>9.1999999999999998E-2</v>
      </c>
      <c r="X92" s="196">
        <v>9.9419999999999994E-2</v>
      </c>
      <c r="Y92" s="196">
        <v>0.10746</v>
      </c>
      <c r="Z92" s="196">
        <v>0.11617</v>
      </c>
      <c r="AA92" s="196">
        <v>0.12561</v>
      </c>
      <c r="AB92" s="196">
        <v>0.13583000000000001</v>
      </c>
      <c r="AC92" s="196">
        <v>0.1391</v>
      </c>
      <c r="AD92" s="196">
        <v>0.1391</v>
      </c>
      <c r="AE92" s="196">
        <v>0.1391</v>
      </c>
      <c r="AF92" s="150"/>
      <c r="AG92" s="197">
        <v>19.532</v>
      </c>
      <c r="AH92" s="197">
        <v>19.558999999999997</v>
      </c>
      <c r="AI92" s="197">
        <v>19.695999999999998</v>
      </c>
      <c r="AJ92" s="197">
        <v>19.782</v>
      </c>
      <c r="AK92" s="197">
        <v>19.675999999999998</v>
      </c>
      <c r="AL92" s="197">
        <v>19.636999999999997</v>
      </c>
      <c r="AM92" s="197">
        <v>19.768999999999998</v>
      </c>
      <c r="AN92" s="197">
        <v>19.945</v>
      </c>
      <c r="AO92" s="197">
        <v>19.835999999999999</v>
      </c>
      <c r="AP92" s="197">
        <v>19.835999999999999</v>
      </c>
      <c r="AQ92" s="197">
        <v>19.835999999999999</v>
      </c>
      <c r="AR92" s="197">
        <v>19.835999999999999</v>
      </c>
      <c r="AS92" s="197">
        <v>19.835999999999999</v>
      </c>
      <c r="AT92" s="197">
        <v>19.835999999999999</v>
      </c>
      <c r="AU92" s="197">
        <v>19.835999999999999</v>
      </c>
      <c r="AV92" s="197">
        <v>19.835999999999999</v>
      </c>
      <c r="AW92" s="197">
        <v>19.835999999999999</v>
      </c>
      <c r="AX92" s="197">
        <v>19.835999999999999</v>
      </c>
      <c r="AY92" s="197">
        <v>19.835999999999999</v>
      </c>
      <c r="AZ92" s="197">
        <v>19.835999999999999</v>
      </c>
      <c r="BA92" s="150"/>
      <c r="BB92" s="198" cm="1">
        <f t="array" ref="BB92">SUMPRODUCT(($AG92:$AZ92)*(Misc_calcs!$G$29:$Z$29)*($L92:$AE92))*$H92</f>
        <v>1046460.5610756676</v>
      </c>
      <c r="BC92" s="150"/>
      <c r="BD92" s="198" cm="1">
        <f t="array" ref="BD92">SUMPRODUCT(($L92:$AE92)*(Misc_calcs!$G$29:$Z$29))*$I92*(1+Assumptions!$G$83)</f>
        <v>530320.81614656805</v>
      </c>
      <c r="BE92" s="150"/>
      <c r="BF92" s="198">
        <f t="shared" si="6"/>
        <v>1576781.3772222358</v>
      </c>
      <c r="BG92" s="150"/>
      <c r="BH92" s="199">
        <f>Assumptions!$G$86*$G92</f>
        <v>1.1949928321499999E-3</v>
      </c>
      <c r="BI92" s="150"/>
      <c r="BJ92" s="198">
        <f t="shared" si="11"/>
        <v>412230.40429999994</v>
      </c>
      <c r="BK92" s="150"/>
      <c r="BL92" s="198" cm="1">
        <f t="array" ref="BL92">-SUMPRODUCT((PMT(real_disc,Assumptions!$G$40,BJ92))*(Misc_calcs!$G$29:$Z$29))</f>
        <v>222830.07659915689</v>
      </c>
      <c r="BM92" s="150"/>
      <c r="BN92" s="198" cm="1">
        <f t="array" ref="BN92">SUMPRODUCT(($AG92:$AZ92)*(Misc_calcs!$G$29:$Z$29))*$BH92*$H92</f>
        <v>15436.591431972907</v>
      </c>
      <c r="BO92" s="150"/>
      <c r="BP92" s="198" cm="1">
        <f t="array" ref="BP92">SUMPRODUCT($BH92*(Misc_calcs!$G$29:$Z$29))*$I92*(1+Assumptions!$G$83)</f>
        <v>7834.9405140306599</v>
      </c>
      <c r="BQ92" s="150"/>
      <c r="BR92" s="198">
        <f t="shared" si="7"/>
        <v>23271.531946003568</v>
      </c>
      <c r="BS92" s="150"/>
      <c r="BT92" s="198">
        <f t="shared" si="8"/>
        <v>1553509.8452762321</v>
      </c>
      <c r="BU92" s="150"/>
      <c r="BV92" s="198">
        <f t="shared" si="9"/>
        <v>1330679.7686770752</v>
      </c>
      <c r="BW92" s="150"/>
      <c r="BX92" s="198" t="b">
        <f t="shared" si="10"/>
        <v>1</v>
      </c>
      <c r="BY92" s="150"/>
      <c r="BZ92" s="150"/>
      <c r="CA92" s="150"/>
      <c r="CB92" s="150"/>
      <c r="CC92" s="150"/>
      <c r="CD92" s="150"/>
      <c r="CE92" s="150"/>
      <c r="CF92" s="150"/>
      <c r="CG92" s="150"/>
      <c r="CH92" s="150"/>
      <c r="CI92" s="150"/>
      <c r="CJ92" s="150"/>
      <c r="CK92" s="150"/>
      <c r="CL92" s="150"/>
      <c r="CM92" s="150"/>
      <c r="CN92" s="150"/>
      <c r="CO92" s="150"/>
      <c r="CP92" s="150"/>
      <c r="CQ92" s="150"/>
      <c r="CR92" s="150"/>
      <c r="CS92" s="150"/>
      <c r="CT92" s="150"/>
      <c r="CU92" s="150"/>
      <c r="CV92" s="150"/>
      <c r="CW92" s="150"/>
      <c r="CX92" s="150"/>
    </row>
    <row r="93" spans="1:102" x14ac:dyDescent="0.2">
      <c r="A93" s="150"/>
      <c r="B93" s="191">
        <v>60555841</v>
      </c>
      <c r="C93" s="192" t="s">
        <v>146</v>
      </c>
      <c r="D93" s="193">
        <v>1998</v>
      </c>
      <c r="E93" s="191">
        <v>31016837</v>
      </c>
      <c r="F93" s="191">
        <v>30086349</v>
      </c>
      <c r="G93" s="194">
        <v>554.07000000000005</v>
      </c>
      <c r="H93" s="211">
        <v>43924.300227922555</v>
      </c>
      <c r="I93" s="195">
        <f>Assumptions!$G$37*Calcs!$G93</f>
        <v>53816.819100000001</v>
      </c>
      <c r="K93" s="150"/>
      <c r="L93" s="196">
        <v>5.9000000000000003E-4</v>
      </c>
      <c r="M93" s="196">
        <v>5.9000000000000003E-4</v>
      </c>
      <c r="N93" s="196">
        <v>5.9000000000000003E-4</v>
      </c>
      <c r="O93" s="196">
        <v>5.9000000000000003E-4</v>
      </c>
      <c r="P93" s="196">
        <v>5.9000000000000003E-4</v>
      </c>
      <c r="Q93" s="196">
        <v>5.9000000000000003E-4</v>
      </c>
      <c r="R93" s="196">
        <v>5.9000000000000003E-4</v>
      </c>
      <c r="S93" s="196">
        <v>5.9000000000000003E-4</v>
      </c>
      <c r="T93" s="196">
        <v>5.9000000000000003E-4</v>
      </c>
      <c r="U93" s="196">
        <v>5.9000000000000003E-4</v>
      </c>
      <c r="V93" s="196">
        <v>5.9000000000000003E-4</v>
      </c>
      <c r="W93" s="196">
        <v>5.9000000000000003E-4</v>
      </c>
      <c r="X93" s="196">
        <v>5.9000000000000003E-4</v>
      </c>
      <c r="Y93" s="196">
        <v>5.9000000000000003E-4</v>
      </c>
      <c r="Z93" s="196">
        <v>5.9000000000000003E-4</v>
      </c>
      <c r="AA93" s="196">
        <v>6.2E-4</v>
      </c>
      <c r="AB93" s="196">
        <v>6.9999999999999999E-4</v>
      </c>
      <c r="AC93" s="196">
        <v>7.7999999999999999E-4</v>
      </c>
      <c r="AD93" s="196">
        <v>8.8000000000000003E-4</v>
      </c>
      <c r="AE93" s="196">
        <v>9.8999999999999999E-4</v>
      </c>
      <c r="AF93" s="150"/>
      <c r="AG93" s="197">
        <v>2.1360000000000001</v>
      </c>
      <c r="AH93" s="197">
        <v>2.1199999999999997</v>
      </c>
      <c r="AI93" s="197">
        <v>2.1199999999999997</v>
      </c>
      <c r="AJ93" s="197">
        <v>2.1199999999999997</v>
      </c>
      <c r="AK93" s="197">
        <v>2.11</v>
      </c>
      <c r="AL93" s="197">
        <v>2.09</v>
      </c>
      <c r="AM93" s="197">
        <v>2.09</v>
      </c>
      <c r="AN93" s="197">
        <v>2.0999999999999996</v>
      </c>
      <c r="AO93" s="197">
        <v>2.0799999999999996</v>
      </c>
      <c r="AP93" s="197">
        <v>2.0799999999999996</v>
      </c>
      <c r="AQ93" s="197">
        <v>2.0799999999999996</v>
      </c>
      <c r="AR93" s="197">
        <v>2.0799999999999996</v>
      </c>
      <c r="AS93" s="197">
        <v>2.0799999999999996</v>
      </c>
      <c r="AT93" s="197">
        <v>2.0799999999999996</v>
      </c>
      <c r="AU93" s="197">
        <v>2.0799999999999996</v>
      </c>
      <c r="AV93" s="197">
        <v>2.0799999999999996</v>
      </c>
      <c r="AW93" s="197">
        <v>2.0799999999999996</v>
      </c>
      <c r="AX93" s="197">
        <v>2.0799999999999996</v>
      </c>
      <c r="AY93" s="197">
        <v>2.0799999999999996</v>
      </c>
      <c r="AZ93" s="197">
        <v>2.0799999999999996</v>
      </c>
      <c r="BA93" s="150"/>
      <c r="BB93" s="198" cm="1">
        <f t="array" ref="BB93">SUMPRODUCT(($AG93:$AZ93)*(Misc_calcs!$G$29:$Z$29)*($L93:$AE93))*$H93</f>
        <v>834.68299955222801</v>
      </c>
      <c r="BC93" s="150"/>
      <c r="BD93" s="198" cm="1">
        <f t="array" ref="BD93">SUMPRODUCT(($L93:$AE93)*(Misc_calcs!$G$29:$Z$29))*$I93*(1+Assumptions!$G$83)</f>
        <v>537.09590679891005</v>
      </c>
      <c r="BE93" s="150"/>
      <c r="BF93" s="198">
        <f t="shared" si="6"/>
        <v>1371.7789063511382</v>
      </c>
      <c r="BG93" s="150"/>
      <c r="BH93" s="199">
        <f>Assumptions!$G$86*$G93</f>
        <v>1.5600671955000002E-4</v>
      </c>
      <c r="BI93" s="150"/>
      <c r="BJ93" s="198">
        <f t="shared" si="11"/>
        <v>53816.819100000001</v>
      </c>
      <c r="BK93" s="150"/>
      <c r="BL93" s="198" cm="1">
        <f t="array" ref="BL93">-SUMPRODUCT((PMT(real_disc,Assumptions!$G$40,BJ93))*(Misc_calcs!$G$29:$Z$29))</f>
        <v>29090.542078620696</v>
      </c>
      <c r="BM93" s="150"/>
      <c r="BN93" s="198" cm="1">
        <f t="array" ref="BN93">SUMPRODUCT(($AG93:$AZ93)*(Misc_calcs!$G$29:$Z$29))*$BH93*$H93</f>
        <v>207.61183852961145</v>
      </c>
      <c r="BO93" s="150"/>
      <c r="BP93" s="198" cm="1">
        <f t="array" ref="BP93">SUMPRODUCT($BH93*(Misc_calcs!$G$29:$Z$29))*$I93*(1+Assumptions!$G$83)</f>
        <v>133.53395510425926</v>
      </c>
      <c r="BQ93" s="150"/>
      <c r="BR93" s="198">
        <f t="shared" si="7"/>
        <v>341.14579363387071</v>
      </c>
      <c r="BS93" s="150"/>
      <c r="BT93" s="198">
        <f t="shared" si="8"/>
        <v>1030.6331127172675</v>
      </c>
      <c r="BU93" s="150"/>
      <c r="BV93" s="198">
        <f t="shared" si="9"/>
        <v>-28059.908965903429</v>
      </c>
      <c r="BW93" s="150"/>
      <c r="BX93" s="198" t="b">
        <f t="shared" si="10"/>
        <v>0</v>
      </c>
      <c r="BY93" s="150"/>
      <c r="BZ93" s="150"/>
      <c r="CA93" s="150"/>
      <c r="CB93" s="150"/>
      <c r="CC93" s="150"/>
      <c r="CD93" s="150"/>
      <c r="CE93" s="150"/>
      <c r="CF93" s="150"/>
      <c r="CG93" s="150"/>
      <c r="CH93" s="150"/>
      <c r="CI93" s="150"/>
      <c r="CJ93" s="150"/>
      <c r="CK93" s="150"/>
      <c r="CL93" s="150"/>
      <c r="CM93" s="150"/>
      <c r="CN93" s="150"/>
      <c r="CO93" s="150"/>
      <c r="CP93" s="150"/>
      <c r="CQ93" s="150"/>
      <c r="CR93" s="150"/>
      <c r="CS93" s="150"/>
      <c r="CT93" s="150"/>
      <c r="CU93" s="150"/>
      <c r="CV93" s="150"/>
      <c r="CW93" s="150"/>
      <c r="CX93" s="150"/>
    </row>
    <row r="94" spans="1:102" x14ac:dyDescent="0.2">
      <c r="A94" s="150"/>
      <c r="B94" s="191">
        <v>60555843</v>
      </c>
      <c r="C94" s="192" t="s">
        <v>152</v>
      </c>
      <c r="D94" s="193">
        <v>1998</v>
      </c>
      <c r="E94" s="191">
        <v>33063891</v>
      </c>
      <c r="F94" s="191">
        <v>33063883</v>
      </c>
      <c r="G94" s="194">
        <v>175.16</v>
      </c>
      <c r="H94" s="211">
        <v>49456.666168632706</v>
      </c>
      <c r="I94" s="195">
        <f>Assumptions!$G$37*Calcs!$G94</f>
        <v>17013.290799999999</v>
      </c>
      <c r="K94" s="150"/>
      <c r="L94" s="196">
        <v>1.9000000000000001E-4</v>
      </c>
      <c r="M94" s="196">
        <v>1.9000000000000001E-4</v>
      </c>
      <c r="N94" s="196">
        <v>1.9000000000000001E-4</v>
      </c>
      <c r="O94" s="196">
        <v>1.9000000000000001E-4</v>
      </c>
      <c r="P94" s="196">
        <v>1.9000000000000001E-4</v>
      </c>
      <c r="Q94" s="196">
        <v>1.9000000000000001E-4</v>
      </c>
      <c r="R94" s="196">
        <v>1.9000000000000001E-4</v>
      </c>
      <c r="S94" s="196">
        <v>1.9000000000000001E-4</v>
      </c>
      <c r="T94" s="196">
        <v>1.9000000000000001E-4</v>
      </c>
      <c r="U94" s="196">
        <v>1.9000000000000001E-4</v>
      </c>
      <c r="V94" s="196">
        <v>1.9000000000000001E-4</v>
      </c>
      <c r="W94" s="196">
        <v>1.9000000000000001E-4</v>
      </c>
      <c r="X94" s="196">
        <v>1.9000000000000001E-4</v>
      </c>
      <c r="Y94" s="196">
        <v>1.9000000000000001E-4</v>
      </c>
      <c r="Z94" s="196">
        <v>1.9000000000000001E-4</v>
      </c>
      <c r="AA94" s="196">
        <v>1.9000000000000001E-4</v>
      </c>
      <c r="AB94" s="196">
        <v>1.9000000000000001E-4</v>
      </c>
      <c r="AC94" s="196">
        <v>1.9000000000000001E-4</v>
      </c>
      <c r="AD94" s="196">
        <v>1.9000000000000001E-4</v>
      </c>
      <c r="AE94" s="196">
        <v>1.9000000000000001E-4</v>
      </c>
      <c r="AF94" s="150"/>
      <c r="AG94" s="197">
        <v>23.689999999999998</v>
      </c>
      <c r="AH94" s="197">
        <v>25.856999999999999</v>
      </c>
      <c r="AI94" s="197">
        <v>26.398</v>
      </c>
      <c r="AJ94" s="197">
        <v>26.811</v>
      </c>
      <c r="AK94" s="197">
        <v>26.966000000000001</v>
      </c>
      <c r="AL94" s="197">
        <v>27.194999999999997</v>
      </c>
      <c r="AM94" s="197">
        <v>27.72</v>
      </c>
      <c r="AN94" s="197">
        <v>28.321999999999999</v>
      </c>
      <c r="AO94" s="197">
        <v>28.431999999999999</v>
      </c>
      <c r="AP94" s="197">
        <v>28.431999999999999</v>
      </c>
      <c r="AQ94" s="197">
        <v>28.431999999999999</v>
      </c>
      <c r="AR94" s="197">
        <v>28.431999999999999</v>
      </c>
      <c r="AS94" s="197">
        <v>28.431999999999999</v>
      </c>
      <c r="AT94" s="197">
        <v>28.431999999999999</v>
      </c>
      <c r="AU94" s="197">
        <v>28.431999999999999</v>
      </c>
      <c r="AV94" s="197">
        <v>28.431999999999999</v>
      </c>
      <c r="AW94" s="197">
        <v>28.431999999999999</v>
      </c>
      <c r="AX94" s="197">
        <v>28.431999999999999</v>
      </c>
      <c r="AY94" s="197">
        <v>28.431999999999999</v>
      </c>
      <c r="AZ94" s="197">
        <v>28.431999999999999</v>
      </c>
      <c r="BA94" s="150"/>
      <c r="BB94" s="198" cm="1">
        <f t="array" ref="BB94">SUMPRODUCT(($AG94:$AZ94)*(Misc_calcs!$G$29:$Z$29)*($L94:$AE94))*$H94</f>
        <v>3737.5997016619181</v>
      </c>
      <c r="BC94" s="150"/>
      <c r="BD94" s="198" cm="1">
        <f t="array" ref="BD94">SUMPRODUCT(($L94:$AE94)*(Misc_calcs!$G$29:$Z$29))*$I94*(1+Assumptions!$G$83)</f>
        <v>51.41292459040065</v>
      </c>
      <c r="BE94" s="150"/>
      <c r="BF94" s="198">
        <f t="shared" si="6"/>
        <v>3789.0126262523186</v>
      </c>
      <c r="BG94" s="150"/>
      <c r="BH94" s="199">
        <f>Assumptions!$G$86*$G94</f>
        <v>4.9318925400000001E-5</v>
      </c>
      <c r="BI94" s="150"/>
      <c r="BJ94" s="198">
        <f t="shared" si="11"/>
        <v>17013.290799999999</v>
      </c>
      <c r="BK94" s="150"/>
      <c r="BL94" s="198" cm="1">
        <f t="array" ref="BL94">-SUMPRODUCT((PMT(real_disc,Assumptions!$G$40,BJ94))*(Misc_calcs!$G$29:$Z$29))</f>
        <v>9196.4902458014312</v>
      </c>
      <c r="BM94" s="150"/>
      <c r="BN94" s="198" cm="1">
        <f t="array" ref="BN94">SUMPRODUCT(($AG94:$AZ94)*(Misc_calcs!$G$29:$Z$29))*$BH94*$H94</f>
        <v>970.18105716487571</v>
      </c>
      <c r="BO94" s="150"/>
      <c r="BP94" s="198" cm="1">
        <f t="array" ref="BP94">SUMPRODUCT($BH94*(Misc_calcs!$G$29:$Z$29))*$I94*(1+Assumptions!$G$83)</f>
        <v>13.345422065630496</v>
      </c>
      <c r="BQ94" s="150"/>
      <c r="BR94" s="198">
        <f t="shared" si="7"/>
        <v>983.5264792305062</v>
      </c>
      <c r="BS94" s="150"/>
      <c r="BT94" s="198">
        <f t="shared" si="8"/>
        <v>2805.4861470218125</v>
      </c>
      <c r="BU94" s="150"/>
      <c r="BV94" s="198">
        <f t="shared" si="9"/>
        <v>-6391.0040987796183</v>
      </c>
      <c r="BW94" s="150"/>
      <c r="BX94" s="198" t="b">
        <f t="shared" si="10"/>
        <v>0</v>
      </c>
      <c r="BY94" s="150"/>
      <c r="BZ94" s="150"/>
      <c r="CA94" s="150"/>
      <c r="CB94" s="150"/>
      <c r="CC94" s="150"/>
      <c r="CD94" s="150"/>
      <c r="CE94" s="150"/>
      <c r="CF94" s="150"/>
      <c r="CG94" s="150"/>
      <c r="CH94" s="150"/>
      <c r="CI94" s="150"/>
      <c r="CJ94" s="150"/>
      <c r="CK94" s="150"/>
      <c r="CL94" s="150"/>
      <c r="CM94" s="150"/>
      <c r="CN94" s="150"/>
      <c r="CO94" s="150"/>
      <c r="CP94" s="150"/>
      <c r="CQ94" s="150"/>
      <c r="CR94" s="150"/>
      <c r="CS94" s="150"/>
      <c r="CT94" s="150"/>
      <c r="CU94" s="150"/>
      <c r="CV94" s="150"/>
      <c r="CW94" s="150"/>
      <c r="CX94" s="150"/>
    </row>
    <row r="95" spans="1:102" x14ac:dyDescent="0.2">
      <c r="A95" s="150"/>
      <c r="B95" s="191">
        <v>60555867</v>
      </c>
      <c r="C95" s="192" t="s">
        <v>146</v>
      </c>
      <c r="D95" s="193">
        <v>1998</v>
      </c>
      <c r="E95" s="191">
        <v>32118494</v>
      </c>
      <c r="F95" s="191">
        <v>31016836</v>
      </c>
      <c r="G95" s="194">
        <v>159.07</v>
      </c>
      <c r="H95" s="211">
        <v>43924.300227922555</v>
      </c>
      <c r="I95" s="195">
        <f>Assumptions!$G$37*Calcs!$G95</f>
        <v>15450.469099999998</v>
      </c>
      <c r="K95" s="150"/>
      <c r="L95" s="196">
        <v>1.7000000000000001E-4</v>
      </c>
      <c r="M95" s="196">
        <v>1.7000000000000001E-4</v>
      </c>
      <c r="N95" s="196">
        <v>1.7000000000000001E-4</v>
      </c>
      <c r="O95" s="196">
        <v>1.7000000000000001E-4</v>
      </c>
      <c r="P95" s="196">
        <v>1.7000000000000001E-4</v>
      </c>
      <c r="Q95" s="196">
        <v>1.7000000000000001E-4</v>
      </c>
      <c r="R95" s="196">
        <v>1.7000000000000001E-4</v>
      </c>
      <c r="S95" s="196">
        <v>1.7000000000000001E-4</v>
      </c>
      <c r="T95" s="196">
        <v>1.7000000000000001E-4</v>
      </c>
      <c r="U95" s="196">
        <v>1.7000000000000001E-4</v>
      </c>
      <c r="V95" s="196">
        <v>1.7000000000000001E-4</v>
      </c>
      <c r="W95" s="196">
        <v>1.7000000000000001E-4</v>
      </c>
      <c r="X95" s="196">
        <v>1.7000000000000001E-4</v>
      </c>
      <c r="Y95" s="196">
        <v>1.7000000000000001E-4</v>
      </c>
      <c r="Z95" s="196">
        <v>1.7000000000000001E-4</v>
      </c>
      <c r="AA95" s="196">
        <v>1.8000000000000001E-4</v>
      </c>
      <c r="AB95" s="196">
        <v>2.0000000000000001E-4</v>
      </c>
      <c r="AC95" s="196">
        <v>2.2000000000000001E-4</v>
      </c>
      <c r="AD95" s="196">
        <v>2.5000000000000001E-4</v>
      </c>
      <c r="AE95" s="196">
        <v>2.7999999999999998E-4</v>
      </c>
      <c r="AF95" s="150"/>
      <c r="AG95" s="197">
        <v>2.1360000000000001</v>
      </c>
      <c r="AH95" s="197">
        <v>2.1199999999999997</v>
      </c>
      <c r="AI95" s="197">
        <v>2.1199999999999997</v>
      </c>
      <c r="AJ95" s="197">
        <v>2.1199999999999997</v>
      </c>
      <c r="AK95" s="197">
        <v>2.11</v>
      </c>
      <c r="AL95" s="197">
        <v>2.09</v>
      </c>
      <c r="AM95" s="197">
        <v>2.09</v>
      </c>
      <c r="AN95" s="197">
        <v>2.0999999999999996</v>
      </c>
      <c r="AO95" s="197">
        <v>2.0799999999999996</v>
      </c>
      <c r="AP95" s="197">
        <v>2.0799999999999996</v>
      </c>
      <c r="AQ95" s="197">
        <v>2.0799999999999996</v>
      </c>
      <c r="AR95" s="197">
        <v>2.0799999999999996</v>
      </c>
      <c r="AS95" s="197">
        <v>2.0799999999999996</v>
      </c>
      <c r="AT95" s="197">
        <v>2.0799999999999996</v>
      </c>
      <c r="AU95" s="197">
        <v>2.0799999999999996</v>
      </c>
      <c r="AV95" s="197">
        <v>2.0799999999999996</v>
      </c>
      <c r="AW95" s="197">
        <v>2.0799999999999996</v>
      </c>
      <c r="AX95" s="197">
        <v>2.0799999999999996</v>
      </c>
      <c r="AY95" s="197">
        <v>2.0799999999999996</v>
      </c>
      <c r="AZ95" s="197">
        <v>2.0799999999999996</v>
      </c>
      <c r="BA95" s="150"/>
      <c r="BB95" s="198" cm="1">
        <f t="array" ref="BB95">SUMPRODUCT(($AG95:$AZ95)*(Misc_calcs!$G$29:$Z$29)*($L95:$AE95))*$H95</f>
        <v>239.83178681537362</v>
      </c>
      <c r="BC95" s="150"/>
      <c r="BD95" s="198" cm="1">
        <f t="array" ref="BD95">SUMPRODUCT(($L95:$AE95)*(Misc_calcs!$G$29:$Z$29))*$I95*(1+Assumptions!$G$83)</f>
        <v>44.304946562870683</v>
      </c>
      <c r="BE95" s="150"/>
      <c r="BF95" s="198">
        <f t="shared" si="6"/>
        <v>284.13673337824429</v>
      </c>
      <c r="BG95" s="150"/>
      <c r="BH95" s="199">
        <f>Assumptions!$G$86*$G95</f>
        <v>4.4788544550000001E-5</v>
      </c>
      <c r="BI95" s="150"/>
      <c r="BJ95" s="198">
        <f t="shared" si="11"/>
        <v>15450.469099999998</v>
      </c>
      <c r="BK95" s="150"/>
      <c r="BL95" s="198" cm="1">
        <f t="array" ref="BL95">-SUMPRODUCT((PMT(real_disc,Assumptions!$G$40,BJ95))*(Misc_calcs!$G$29:$Z$29))</f>
        <v>8351.7110264879793</v>
      </c>
      <c r="BM95" s="150"/>
      <c r="BN95" s="198" cm="1">
        <f t="array" ref="BN95">SUMPRODUCT(($AG95:$AZ95)*(Misc_calcs!$G$29:$Z$29))*$BH95*$H95</f>
        <v>59.604048504530638</v>
      </c>
      <c r="BO95" s="150"/>
      <c r="BP95" s="198" cm="1">
        <f t="array" ref="BP95">SUMPRODUCT($BH95*(Misc_calcs!$G$29:$Z$29))*$I95*(1+Assumptions!$G$83)</f>
        <v>11.00624060393058</v>
      </c>
      <c r="BQ95" s="150"/>
      <c r="BR95" s="198">
        <f t="shared" si="7"/>
        <v>70.610289108461217</v>
      </c>
      <c r="BS95" s="150"/>
      <c r="BT95" s="198">
        <f t="shared" si="8"/>
        <v>213.52644426978307</v>
      </c>
      <c r="BU95" s="150"/>
      <c r="BV95" s="198">
        <f t="shared" si="9"/>
        <v>-8138.1845822181958</v>
      </c>
      <c r="BW95" s="150"/>
      <c r="BX95" s="198" t="b">
        <f t="shared" si="10"/>
        <v>0</v>
      </c>
      <c r="BY95" s="150"/>
      <c r="BZ95" s="150"/>
      <c r="CA95" s="150"/>
      <c r="CB95" s="150"/>
      <c r="CC95" s="150"/>
      <c r="CD95" s="150"/>
      <c r="CE95" s="150"/>
      <c r="CF95" s="150"/>
      <c r="CG95" s="150"/>
      <c r="CH95" s="150"/>
      <c r="CI95" s="150"/>
      <c r="CJ95" s="150"/>
      <c r="CK95" s="150"/>
      <c r="CL95" s="150"/>
      <c r="CM95" s="150"/>
      <c r="CN95" s="150"/>
      <c r="CO95" s="150"/>
      <c r="CP95" s="150"/>
      <c r="CQ95" s="150"/>
      <c r="CR95" s="150"/>
      <c r="CS95" s="150"/>
      <c r="CT95" s="150"/>
      <c r="CU95" s="150"/>
      <c r="CV95" s="150"/>
      <c r="CW95" s="150"/>
      <c r="CX95" s="150"/>
    </row>
    <row r="96" spans="1:102" x14ac:dyDescent="0.2">
      <c r="A96" s="150"/>
      <c r="B96" s="191">
        <v>60555871</v>
      </c>
      <c r="C96" s="192" t="s">
        <v>145</v>
      </c>
      <c r="D96" s="193">
        <v>2010</v>
      </c>
      <c r="E96" s="191">
        <v>30147109</v>
      </c>
      <c r="F96" s="191">
        <v>30147108</v>
      </c>
      <c r="G96" s="194">
        <v>129.36000000000001</v>
      </c>
      <c r="H96" s="211">
        <v>45198.640474687112</v>
      </c>
      <c r="I96" s="195">
        <f>Assumptions!$G$37*Calcs!$G96</f>
        <v>12564.736800000001</v>
      </c>
      <c r="K96" s="150"/>
      <c r="L96" s="196">
        <v>1.3999999999999999E-4</v>
      </c>
      <c r="M96" s="196">
        <v>1.3999999999999999E-4</v>
      </c>
      <c r="N96" s="196">
        <v>1.3999999999999999E-4</v>
      </c>
      <c r="O96" s="196">
        <v>1.3999999999999999E-4</v>
      </c>
      <c r="P96" s="196">
        <v>1.3999999999999999E-4</v>
      </c>
      <c r="Q96" s="196">
        <v>1.3999999999999999E-4</v>
      </c>
      <c r="R96" s="196">
        <v>1.3999999999999999E-4</v>
      </c>
      <c r="S96" s="196">
        <v>1.3999999999999999E-4</v>
      </c>
      <c r="T96" s="196">
        <v>1.3999999999999999E-4</v>
      </c>
      <c r="U96" s="196">
        <v>1.3999999999999999E-4</v>
      </c>
      <c r="V96" s="196">
        <v>1.3999999999999999E-4</v>
      </c>
      <c r="W96" s="196">
        <v>1.3999999999999999E-4</v>
      </c>
      <c r="X96" s="196">
        <v>1.3999999999999999E-4</v>
      </c>
      <c r="Y96" s="196">
        <v>1.3999999999999999E-4</v>
      </c>
      <c r="Z96" s="196">
        <v>1.3999999999999999E-4</v>
      </c>
      <c r="AA96" s="196">
        <v>1.3999999999999999E-4</v>
      </c>
      <c r="AB96" s="196">
        <v>1.3999999999999999E-4</v>
      </c>
      <c r="AC96" s="196">
        <v>1.3999999999999999E-4</v>
      </c>
      <c r="AD96" s="196">
        <v>1.3999999999999999E-4</v>
      </c>
      <c r="AE96" s="196">
        <v>1.3999999999999999E-4</v>
      </c>
      <c r="AF96" s="150"/>
      <c r="AG96" s="197">
        <v>19.532</v>
      </c>
      <c r="AH96" s="197">
        <v>19.558999999999997</v>
      </c>
      <c r="AI96" s="197">
        <v>19.695999999999998</v>
      </c>
      <c r="AJ96" s="197">
        <v>19.782</v>
      </c>
      <c r="AK96" s="197">
        <v>19.675999999999998</v>
      </c>
      <c r="AL96" s="197">
        <v>19.636999999999997</v>
      </c>
      <c r="AM96" s="197">
        <v>19.768999999999998</v>
      </c>
      <c r="AN96" s="197">
        <v>19.945</v>
      </c>
      <c r="AO96" s="197">
        <v>19.835999999999999</v>
      </c>
      <c r="AP96" s="197">
        <v>19.835999999999999</v>
      </c>
      <c r="AQ96" s="197">
        <v>19.835999999999999</v>
      </c>
      <c r="AR96" s="197">
        <v>19.835999999999999</v>
      </c>
      <c r="AS96" s="197">
        <v>19.835999999999999</v>
      </c>
      <c r="AT96" s="197">
        <v>19.835999999999999</v>
      </c>
      <c r="AU96" s="197">
        <v>19.835999999999999</v>
      </c>
      <c r="AV96" s="197">
        <v>19.835999999999999</v>
      </c>
      <c r="AW96" s="197">
        <v>19.835999999999999</v>
      </c>
      <c r="AX96" s="197">
        <v>19.835999999999999</v>
      </c>
      <c r="AY96" s="197">
        <v>19.835999999999999</v>
      </c>
      <c r="AZ96" s="197">
        <v>19.835999999999999</v>
      </c>
      <c r="BA96" s="150"/>
      <c r="BB96" s="198" cm="1">
        <f t="array" ref="BB96">SUMPRODUCT(($AG96:$AZ96)*(Misc_calcs!$G$29:$Z$29)*($L96:$AE96))*$H96</f>
        <v>1808.4818103787034</v>
      </c>
      <c r="BC96" s="150"/>
      <c r="BD96" s="198" cm="1">
        <f t="array" ref="BD96">SUMPRODUCT(($L96:$AE96)*(Misc_calcs!$G$29:$Z$29))*$I96*(1+Assumptions!$G$83)</f>
        <v>27.977687452734695</v>
      </c>
      <c r="BE96" s="150"/>
      <c r="BF96" s="198">
        <f t="shared" si="6"/>
        <v>1836.4594978314381</v>
      </c>
      <c r="BG96" s="150"/>
      <c r="BH96" s="199">
        <f>Assumptions!$G$86*$G96</f>
        <v>3.6423248400000005E-5</v>
      </c>
      <c r="BI96" s="150"/>
      <c r="BJ96" s="198">
        <f t="shared" si="11"/>
        <v>12564.736800000001</v>
      </c>
      <c r="BK96" s="150"/>
      <c r="BL96" s="198" cm="1">
        <f t="array" ref="BL96">-SUMPRODUCT((PMT(real_disc,Assumptions!$G$40,BJ96))*(Misc_calcs!$G$29:$Z$29))</f>
        <v>6791.8359111490836</v>
      </c>
      <c r="BM96" s="150"/>
      <c r="BN96" s="198" cm="1">
        <f t="array" ref="BN96">SUMPRODUCT(($AG96:$AZ96)*(Misc_calcs!$G$29:$Z$29))*$BH96*$H96</f>
        <v>470.50558718789466</v>
      </c>
      <c r="BO96" s="150"/>
      <c r="BP96" s="198" cm="1">
        <f t="array" ref="BP96">SUMPRODUCT($BH96*(Misc_calcs!$G$29:$Z$29))*$I96*(1+Assumptions!$G$83)</f>
        <v>7.2788447124894216</v>
      </c>
      <c r="BQ96" s="150"/>
      <c r="BR96" s="198">
        <f t="shared" si="7"/>
        <v>477.78443190038411</v>
      </c>
      <c r="BS96" s="150"/>
      <c r="BT96" s="198">
        <f t="shared" si="8"/>
        <v>1358.675065931054</v>
      </c>
      <c r="BU96" s="150"/>
      <c r="BV96" s="198">
        <f t="shared" si="9"/>
        <v>-5433.1608452180299</v>
      </c>
      <c r="BW96" s="150"/>
      <c r="BX96" s="198" t="b">
        <f t="shared" si="10"/>
        <v>0</v>
      </c>
      <c r="BY96" s="150"/>
      <c r="BZ96" s="150"/>
      <c r="CA96" s="150"/>
      <c r="CB96" s="150"/>
      <c r="CC96" s="150"/>
      <c r="CD96" s="150"/>
      <c r="CE96" s="150"/>
      <c r="CF96" s="150"/>
      <c r="CG96" s="150"/>
      <c r="CH96" s="150"/>
      <c r="CI96" s="150"/>
      <c r="CJ96" s="150"/>
      <c r="CK96" s="150"/>
      <c r="CL96" s="150"/>
      <c r="CM96" s="150"/>
      <c r="CN96" s="150"/>
      <c r="CO96" s="150"/>
      <c r="CP96" s="150"/>
      <c r="CQ96" s="150"/>
      <c r="CR96" s="150"/>
      <c r="CS96" s="150"/>
      <c r="CT96" s="150"/>
      <c r="CU96" s="150"/>
      <c r="CV96" s="150"/>
      <c r="CW96" s="150"/>
      <c r="CX96" s="150"/>
    </row>
    <row r="97" spans="1:102" x14ac:dyDescent="0.2">
      <c r="A97" s="150"/>
      <c r="B97" s="191">
        <v>60555888</v>
      </c>
      <c r="C97" s="192" t="s">
        <v>146</v>
      </c>
      <c r="D97" s="193">
        <v>2005</v>
      </c>
      <c r="E97" s="191">
        <v>30233881</v>
      </c>
      <c r="F97" s="191">
        <v>30233882</v>
      </c>
      <c r="G97" s="194">
        <v>55</v>
      </c>
      <c r="H97" s="211">
        <v>43924.300227922555</v>
      </c>
      <c r="I97" s="195">
        <f>Assumptions!$G$37*Calcs!$G97</f>
        <v>5342.15</v>
      </c>
      <c r="K97" s="150"/>
      <c r="L97" s="196">
        <v>6.0000000000000002E-5</v>
      </c>
      <c r="M97" s="196">
        <v>6.0000000000000002E-5</v>
      </c>
      <c r="N97" s="196">
        <v>6.0000000000000002E-5</v>
      </c>
      <c r="O97" s="196">
        <v>6.0000000000000002E-5</v>
      </c>
      <c r="P97" s="196">
        <v>6.0000000000000002E-5</v>
      </c>
      <c r="Q97" s="196">
        <v>6.0000000000000002E-5</v>
      </c>
      <c r="R97" s="196">
        <v>6.0000000000000002E-5</v>
      </c>
      <c r="S97" s="196">
        <v>6.0000000000000002E-5</v>
      </c>
      <c r="T97" s="196">
        <v>6.0000000000000002E-5</v>
      </c>
      <c r="U97" s="196">
        <v>6.0000000000000002E-5</v>
      </c>
      <c r="V97" s="196">
        <v>6.0000000000000002E-5</v>
      </c>
      <c r="W97" s="196">
        <v>6.0000000000000002E-5</v>
      </c>
      <c r="X97" s="196">
        <v>6.0000000000000002E-5</v>
      </c>
      <c r="Y97" s="196">
        <v>6.0000000000000002E-5</v>
      </c>
      <c r="Z97" s="196">
        <v>6.0000000000000002E-5</v>
      </c>
      <c r="AA97" s="196">
        <v>6.0000000000000002E-5</v>
      </c>
      <c r="AB97" s="196">
        <v>6.0000000000000002E-5</v>
      </c>
      <c r="AC97" s="196">
        <v>6.0000000000000002E-5</v>
      </c>
      <c r="AD97" s="196">
        <v>6.0000000000000002E-5</v>
      </c>
      <c r="AE97" s="196">
        <v>6.0000000000000002E-5</v>
      </c>
      <c r="AF97" s="150"/>
      <c r="AG97" s="197">
        <v>2.1360000000000001</v>
      </c>
      <c r="AH97" s="197">
        <v>2.1199999999999997</v>
      </c>
      <c r="AI97" s="197">
        <v>2.1199999999999997</v>
      </c>
      <c r="AJ97" s="197">
        <v>2.1199999999999997</v>
      </c>
      <c r="AK97" s="197">
        <v>2.11</v>
      </c>
      <c r="AL97" s="197">
        <v>2.09</v>
      </c>
      <c r="AM97" s="197">
        <v>2.09</v>
      </c>
      <c r="AN97" s="197">
        <v>2.0999999999999996</v>
      </c>
      <c r="AO97" s="197">
        <v>2.0799999999999996</v>
      </c>
      <c r="AP97" s="197">
        <v>2.0799999999999996</v>
      </c>
      <c r="AQ97" s="197">
        <v>2.0799999999999996</v>
      </c>
      <c r="AR97" s="197">
        <v>2.0799999999999996</v>
      </c>
      <c r="AS97" s="197">
        <v>2.0799999999999996</v>
      </c>
      <c r="AT97" s="197">
        <v>2.0799999999999996</v>
      </c>
      <c r="AU97" s="197">
        <v>2.0799999999999996</v>
      </c>
      <c r="AV97" s="197">
        <v>2.0799999999999996</v>
      </c>
      <c r="AW97" s="197">
        <v>2.0799999999999996</v>
      </c>
      <c r="AX97" s="197">
        <v>2.0799999999999996</v>
      </c>
      <c r="AY97" s="197">
        <v>2.0799999999999996</v>
      </c>
      <c r="AZ97" s="197">
        <v>2.0799999999999996</v>
      </c>
      <c r="BA97" s="150"/>
      <c r="BB97" s="198" cm="1">
        <f t="array" ref="BB97">SUMPRODUCT(($AG97:$AZ97)*(Misc_calcs!$G$29:$Z$29)*($L97:$AE97))*$H97</f>
        <v>79.847267782490107</v>
      </c>
      <c r="BC97" s="150"/>
      <c r="BD97" s="198" cm="1">
        <f t="array" ref="BD97">SUMPRODUCT(($L97:$AE97)*(Misc_calcs!$G$29:$Z$29))*$I97*(1+Assumptions!$G$83)</f>
        <v>5.0979751189385381</v>
      </c>
      <c r="BE97" s="150"/>
      <c r="BF97" s="198">
        <f t="shared" si="6"/>
        <v>84.945242901428642</v>
      </c>
      <c r="BG97" s="150"/>
      <c r="BH97" s="199">
        <f>Assumptions!$G$86*$G97</f>
        <v>1.5486075000000002E-5</v>
      </c>
      <c r="BI97" s="150"/>
      <c r="BJ97" s="198">
        <f t="shared" si="11"/>
        <v>5342.15</v>
      </c>
      <c r="BK97" s="150"/>
      <c r="BL97" s="198" cm="1">
        <f t="array" ref="BL97">-SUMPRODUCT((PMT(real_disc,Assumptions!$G$40,BJ97))*(Misc_calcs!$G$29:$Z$29))</f>
        <v>2887.6853363729101</v>
      </c>
      <c r="BM97" s="150"/>
      <c r="BN97" s="198" cm="1">
        <f t="array" ref="BN97">SUMPRODUCT(($AG97:$AZ97)*(Misc_calcs!$G$29:$Z$29))*$BH97*$H97</f>
        <v>20.608679623745431</v>
      </c>
      <c r="BO97" s="150"/>
      <c r="BP97" s="198" cm="1">
        <f t="array" ref="BP97">SUMPRODUCT($BH97*(Misc_calcs!$G$29:$Z$29))*$I97*(1+Assumptions!$G$83)</f>
        <v>1.3157937506669355</v>
      </c>
      <c r="BQ97" s="150"/>
      <c r="BR97" s="198">
        <f t="shared" si="7"/>
        <v>21.924473374412365</v>
      </c>
      <c r="BS97" s="150"/>
      <c r="BT97" s="198">
        <f t="shared" si="8"/>
        <v>63.020769527016277</v>
      </c>
      <c r="BU97" s="150"/>
      <c r="BV97" s="198">
        <f t="shared" si="9"/>
        <v>-2824.6645668458937</v>
      </c>
      <c r="BW97" s="150"/>
      <c r="BX97" s="198" t="b">
        <f t="shared" si="10"/>
        <v>0</v>
      </c>
      <c r="BY97" s="150"/>
      <c r="BZ97" s="150"/>
      <c r="CA97" s="150"/>
      <c r="CB97" s="150"/>
      <c r="CC97" s="150"/>
      <c r="CD97" s="150"/>
      <c r="CE97" s="150"/>
      <c r="CF97" s="150"/>
      <c r="CG97" s="150"/>
      <c r="CH97" s="150"/>
      <c r="CI97" s="150"/>
      <c r="CJ97" s="150"/>
      <c r="CK97" s="150"/>
      <c r="CL97" s="150"/>
      <c r="CM97" s="150"/>
      <c r="CN97" s="150"/>
      <c r="CO97" s="150"/>
      <c r="CP97" s="150"/>
      <c r="CQ97" s="150"/>
      <c r="CR97" s="150"/>
      <c r="CS97" s="150"/>
      <c r="CT97" s="150"/>
      <c r="CU97" s="150"/>
      <c r="CV97" s="150"/>
      <c r="CW97" s="150"/>
      <c r="CX97" s="150"/>
    </row>
    <row r="98" spans="1:102" x14ac:dyDescent="0.2">
      <c r="A98" s="150"/>
      <c r="B98" s="191">
        <v>60555891</v>
      </c>
      <c r="C98" s="192" t="s">
        <v>152</v>
      </c>
      <c r="D98" s="193">
        <v>1973</v>
      </c>
      <c r="E98" s="191">
        <v>33066534</v>
      </c>
      <c r="F98" s="191">
        <v>33066540</v>
      </c>
      <c r="G98" s="194">
        <v>266.36</v>
      </c>
      <c r="H98" s="211">
        <v>49456.666168632706</v>
      </c>
      <c r="I98" s="195">
        <f>Assumptions!$G$37*Calcs!$G98</f>
        <v>25871.5468</v>
      </c>
      <c r="K98" s="150"/>
      <c r="L98" s="196">
        <v>2.9999999999999997E-4</v>
      </c>
      <c r="M98" s="196">
        <v>3.2000000000000003E-4</v>
      </c>
      <c r="N98" s="196">
        <v>3.4000000000000002E-4</v>
      </c>
      <c r="O98" s="196">
        <v>3.6999999999999999E-4</v>
      </c>
      <c r="P98" s="196">
        <v>4.0000000000000002E-4</v>
      </c>
      <c r="Q98" s="196">
        <v>4.2999999999999999E-4</v>
      </c>
      <c r="R98" s="196">
        <v>4.6000000000000001E-4</v>
      </c>
      <c r="S98" s="196">
        <v>5.0000000000000001E-4</v>
      </c>
      <c r="T98" s="196">
        <v>5.4000000000000001E-4</v>
      </c>
      <c r="U98" s="196">
        <v>5.8E-4</v>
      </c>
      <c r="V98" s="196">
        <v>6.3000000000000003E-4</v>
      </c>
      <c r="W98" s="196">
        <v>6.8000000000000005E-4</v>
      </c>
      <c r="X98" s="196">
        <v>7.3999999999999999E-4</v>
      </c>
      <c r="Y98" s="196">
        <v>8.0000000000000004E-4</v>
      </c>
      <c r="Z98" s="196">
        <v>8.5999999999999998E-4</v>
      </c>
      <c r="AA98" s="196">
        <v>9.3999999999999997E-4</v>
      </c>
      <c r="AB98" s="196">
        <v>1.0200000000000001E-3</v>
      </c>
      <c r="AC98" s="196">
        <v>1.1000000000000001E-3</v>
      </c>
      <c r="AD98" s="196">
        <v>1.1900000000000001E-3</v>
      </c>
      <c r="AE98" s="196">
        <v>1.2999999999999999E-3</v>
      </c>
      <c r="AF98" s="150"/>
      <c r="AG98" s="197">
        <v>23.689999999999998</v>
      </c>
      <c r="AH98" s="197">
        <v>25.856999999999999</v>
      </c>
      <c r="AI98" s="197">
        <v>26.398</v>
      </c>
      <c r="AJ98" s="197">
        <v>26.811</v>
      </c>
      <c r="AK98" s="197">
        <v>26.966000000000001</v>
      </c>
      <c r="AL98" s="197">
        <v>27.194999999999997</v>
      </c>
      <c r="AM98" s="197">
        <v>27.72</v>
      </c>
      <c r="AN98" s="197">
        <v>28.321999999999999</v>
      </c>
      <c r="AO98" s="197">
        <v>28.431999999999999</v>
      </c>
      <c r="AP98" s="197">
        <v>28.431999999999999</v>
      </c>
      <c r="AQ98" s="197">
        <v>28.431999999999999</v>
      </c>
      <c r="AR98" s="197">
        <v>28.431999999999999</v>
      </c>
      <c r="AS98" s="197">
        <v>28.431999999999999</v>
      </c>
      <c r="AT98" s="197">
        <v>28.431999999999999</v>
      </c>
      <c r="AU98" s="197">
        <v>28.431999999999999</v>
      </c>
      <c r="AV98" s="197">
        <v>28.431999999999999</v>
      </c>
      <c r="AW98" s="197">
        <v>28.431999999999999</v>
      </c>
      <c r="AX98" s="197">
        <v>28.431999999999999</v>
      </c>
      <c r="AY98" s="197">
        <v>28.431999999999999</v>
      </c>
      <c r="AZ98" s="197">
        <v>28.431999999999999</v>
      </c>
      <c r="BA98" s="150"/>
      <c r="BB98" s="198" cm="1">
        <f t="array" ref="BB98">SUMPRODUCT(($AG98:$AZ98)*(Misc_calcs!$G$29:$Z$29)*($L98:$AE98))*$H98</f>
        <v>12347.486320692884</v>
      </c>
      <c r="BC98" s="150"/>
      <c r="BD98" s="198" cm="1">
        <f t="array" ref="BD98">SUMPRODUCT(($L98:$AE98)*(Misc_calcs!$G$29:$Z$29))*$I98*(1+Assumptions!$G$83)</f>
        <v>254.49561365713919</v>
      </c>
      <c r="BE98" s="150"/>
      <c r="BF98" s="198">
        <f t="shared" si="6"/>
        <v>12601.981934350024</v>
      </c>
      <c r="BG98" s="150"/>
      <c r="BH98" s="199">
        <f>Assumptions!$G$86*$G98</f>
        <v>7.4997653400000013E-5</v>
      </c>
      <c r="BI98" s="150"/>
      <c r="BJ98" s="198">
        <f t="shared" si="11"/>
        <v>25871.5468</v>
      </c>
      <c r="BK98" s="150"/>
      <c r="BL98" s="198" cm="1">
        <f t="array" ref="BL98">-SUMPRODUCT((PMT(real_disc,Assumptions!$G$40,BJ98))*(Misc_calcs!$G$29:$Z$29))</f>
        <v>13984.797567205242</v>
      </c>
      <c r="BM98" s="150"/>
      <c r="BN98" s="198" cm="1">
        <f t="array" ref="BN98">SUMPRODUCT(($AG98:$AZ98)*(Misc_calcs!$G$29:$Z$29))*$BH98*$H98</f>
        <v>1475.3221419641263</v>
      </c>
      <c r="BO98" s="150"/>
      <c r="BP98" s="198" cm="1">
        <f t="array" ref="BP98">SUMPRODUCT($BH98*(Misc_calcs!$G$29:$Z$29))*$I98*(1+Assumptions!$G$83)</f>
        <v>30.860321972954548</v>
      </c>
      <c r="BQ98" s="150"/>
      <c r="BR98" s="198">
        <f t="shared" si="7"/>
        <v>1506.1824639370809</v>
      </c>
      <c r="BS98" s="150"/>
      <c r="BT98" s="198">
        <f t="shared" si="8"/>
        <v>11095.799470412943</v>
      </c>
      <c r="BU98" s="150"/>
      <c r="BV98" s="198">
        <f t="shared" si="9"/>
        <v>-2888.9980967922984</v>
      </c>
      <c r="BW98" s="150"/>
      <c r="BX98" s="198" t="b">
        <f t="shared" si="10"/>
        <v>0</v>
      </c>
      <c r="BY98" s="150"/>
      <c r="BZ98" s="150"/>
      <c r="CA98" s="150"/>
      <c r="CB98" s="150"/>
      <c r="CC98" s="150"/>
      <c r="CD98" s="150"/>
      <c r="CE98" s="150"/>
      <c r="CF98" s="150"/>
      <c r="CG98" s="150"/>
      <c r="CH98" s="150"/>
      <c r="CI98" s="150"/>
      <c r="CJ98" s="150"/>
      <c r="CK98" s="150"/>
      <c r="CL98" s="150"/>
      <c r="CM98" s="150"/>
      <c r="CN98" s="150"/>
      <c r="CO98" s="150"/>
      <c r="CP98" s="150"/>
      <c r="CQ98" s="150"/>
      <c r="CR98" s="150"/>
      <c r="CS98" s="150"/>
      <c r="CT98" s="150"/>
      <c r="CU98" s="150"/>
      <c r="CV98" s="150"/>
      <c r="CW98" s="150"/>
      <c r="CX98" s="150"/>
    </row>
    <row r="99" spans="1:102" x14ac:dyDescent="0.2">
      <c r="A99" s="150"/>
      <c r="B99" s="191">
        <v>60555899</v>
      </c>
      <c r="C99" s="192" t="s">
        <v>146</v>
      </c>
      <c r="D99" s="193">
        <v>1998</v>
      </c>
      <c r="E99" s="191">
        <v>30083009</v>
      </c>
      <c r="F99" s="191">
        <v>31015919</v>
      </c>
      <c r="G99" s="194">
        <v>174.21</v>
      </c>
      <c r="H99" s="211">
        <v>43924.300227922555</v>
      </c>
      <c r="I99" s="195">
        <f>Assumptions!$G$37*Calcs!$G99</f>
        <v>16921.0173</v>
      </c>
      <c r="K99" s="150"/>
      <c r="L99" s="196">
        <v>1.9000000000000001E-4</v>
      </c>
      <c r="M99" s="196">
        <v>1.9000000000000001E-4</v>
      </c>
      <c r="N99" s="196">
        <v>1.9000000000000001E-4</v>
      </c>
      <c r="O99" s="196">
        <v>1.9000000000000001E-4</v>
      </c>
      <c r="P99" s="196">
        <v>1.9000000000000001E-4</v>
      </c>
      <c r="Q99" s="196">
        <v>1.9000000000000001E-4</v>
      </c>
      <c r="R99" s="196">
        <v>1.9000000000000001E-4</v>
      </c>
      <c r="S99" s="196">
        <v>1.9000000000000001E-4</v>
      </c>
      <c r="T99" s="196">
        <v>1.9000000000000001E-4</v>
      </c>
      <c r="U99" s="196">
        <v>1.9000000000000001E-4</v>
      </c>
      <c r="V99" s="196">
        <v>1.9000000000000001E-4</v>
      </c>
      <c r="W99" s="196">
        <v>1.9000000000000001E-4</v>
      </c>
      <c r="X99" s="196">
        <v>1.9000000000000001E-4</v>
      </c>
      <c r="Y99" s="196">
        <v>1.9000000000000001E-4</v>
      </c>
      <c r="Z99" s="196">
        <v>1.9000000000000001E-4</v>
      </c>
      <c r="AA99" s="196">
        <v>2.0000000000000001E-4</v>
      </c>
      <c r="AB99" s="196">
        <v>2.2000000000000001E-4</v>
      </c>
      <c r="AC99" s="196">
        <v>2.5000000000000001E-4</v>
      </c>
      <c r="AD99" s="196">
        <v>2.7999999999999998E-4</v>
      </c>
      <c r="AE99" s="196">
        <v>3.1E-4</v>
      </c>
      <c r="AF99" s="150"/>
      <c r="AG99" s="197">
        <v>2.1360000000000001</v>
      </c>
      <c r="AH99" s="197">
        <v>2.1199999999999997</v>
      </c>
      <c r="AI99" s="197">
        <v>2.1199999999999997</v>
      </c>
      <c r="AJ99" s="197">
        <v>2.1199999999999997</v>
      </c>
      <c r="AK99" s="197">
        <v>2.11</v>
      </c>
      <c r="AL99" s="197">
        <v>2.09</v>
      </c>
      <c r="AM99" s="197">
        <v>2.09</v>
      </c>
      <c r="AN99" s="197">
        <v>2.0999999999999996</v>
      </c>
      <c r="AO99" s="197">
        <v>2.0799999999999996</v>
      </c>
      <c r="AP99" s="197">
        <v>2.0799999999999996</v>
      </c>
      <c r="AQ99" s="197">
        <v>2.0799999999999996</v>
      </c>
      <c r="AR99" s="197">
        <v>2.0799999999999996</v>
      </c>
      <c r="AS99" s="197">
        <v>2.0799999999999996</v>
      </c>
      <c r="AT99" s="197">
        <v>2.0799999999999996</v>
      </c>
      <c r="AU99" s="197">
        <v>2.0799999999999996</v>
      </c>
      <c r="AV99" s="197">
        <v>2.0799999999999996</v>
      </c>
      <c r="AW99" s="197">
        <v>2.0799999999999996</v>
      </c>
      <c r="AX99" s="197">
        <v>2.0799999999999996</v>
      </c>
      <c r="AY99" s="197">
        <v>2.0799999999999996</v>
      </c>
      <c r="AZ99" s="197">
        <v>2.0799999999999996</v>
      </c>
      <c r="BA99" s="150"/>
      <c r="BB99" s="198" cm="1">
        <f t="array" ref="BB99">SUMPRODUCT(($AG99:$AZ99)*(Misc_calcs!$G$29:$Z$29)*($L99:$AE99))*$H99</f>
        <v>267.89853226415755</v>
      </c>
      <c r="BC99" s="150"/>
      <c r="BD99" s="198" cm="1">
        <f t="array" ref="BD99">SUMPRODUCT(($L99:$AE99)*(Misc_calcs!$G$29:$Z$29))*$I99*(1+Assumptions!$G$83)</f>
        <v>54.199954847688751</v>
      </c>
      <c r="BE99" s="150"/>
      <c r="BF99" s="198">
        <f t="shared" si="6"/>
        <v>322.09848711184628</v>
      </c>
      <c r="BG99" s="150"/>
      <c r="BH99" s="199">
        <f>Assumptions!$G$86*$G99</f>
        <v>4.9051438650000005E-5</v>
      </c>
      <c r="BI99" s="150"/>
      <c r="BJ99" s="198">
        <f t="shared" si="11"/>
        <v>16921.0173</v>
      </c>
      <c r="BK99" s="150"/>
      <c r="BL99" s="198" cm="1">
        <f t="array" ref="BL99">-SUMPRODUCT((PMT(real_disc,Assumptions!$G$40,BJ99))*(Misc_calcs!$G$29:$Z$29))</f>
        <v>9146.6120445368124</v>
      </c>
      <c r="BM99" s="150"/>
      <c r="BN99" s="198" cm="1">
        <f t="array" ref="BN99">SUMPRODUCT(($AG99:$AZ99)*(Misc_calcs!$G$29:$Z$29))*$BH99*$H99</f>
        <v>65.277055950048933</v>
      </c>
      <c r="BO99" s="150"/>
      <c r="BP99" s="198" cm="1">
        <f t="array" ref="BP99">SUMPRODUCT($BH99*(Misc_calcs!$G$29:$Z$29))*$I99*(1+Assumptions!$G$83)</f>
        <v>13.201053827767037</v>
      </c>
      <c r="BQ99" s="150"/>
      <c r="BR99" s="198">
        <f t="shared" si="7"/>
        <v>78.478109777815973</v>
      </c>
      <c r="BS99" s="150"/>
      <c r="BT99" s="198">
        <f t="shared" si="8"/>
        <v>243.62037733403031</v>
      </c>
      <c r="BU99" s="150"/>
      <c r="BV99" s="198">
        <f t="shared" si="9"/>
        <v>-8902.991667202783</v>
      </c>
      <c r="BW99" s="150"/>
      <c r="BX99" s="198" t="b">
        <f t="shared" si="10"/>
        <v>0</v>
      </c>
      <c r="BY99" s="150"/>
      <c r="BZ99" s="150"/>
      <c r="CA99" s="150"/>
      <c r="CB99" s="150"/>
      <c r="CC99" s="150"/>
      <c r="CD99" s="150"/>
      <c r="CE99" s="150"/>
      <c r="CF99" s="150"/>
      <c r="CG99" s="150"/>
      <c r="CH99" s="150"/>
      <c r="CI99" s="150"/>
      <c r="CJ99" s="150"/>
      <c r="CK99" s="150"/>
      <c r="CL99" s="150"/>
      <c r="CM99" s="150"/>
      <c r="CN99" s="150"/>
      <c r="CO99" s="150"/>
      <c r="CP99" s="150"/>
      <c r="CQ99" s="150"/>
      <c r="CR99" s="150"/>
      <c r="CS99" s="150"/>
      <c r="CT99" s="150"/>
      <c r="CU99" s="150"/>
      <c r="CV99" s="150"/>
      <c r="CW99" s="150"/>
      <c r="CX99" s="150"/>
    </row>
    <row r="100" spans="1:102" x14ac:dyDescent="0.2">
      <c r="A100" s="150"/>
      <c r="B100" s="191">
        <v>60555903</v>
      </c>
      <c r="C100" s="192" t="s">
        <v>145</v>
      </c>
      <c r="D100" s="193">
        <v>2014</v>
      </c>
      <c r="E100" s="191">
        <v>30296912</v>
      </c>
      <c r="F100" s="191">
        <v>30296910</v>
      </c>
      <c r="G100" s="194">
        <v>216.23</v>
      </c>
      <c r="H100" s="211">
        <v>45198.640474687112</v>
      </c>
      <c r="I100" s="195">
        <f>Assumptions!$G$37*Calcs!$G100</f>
        <v>21002.419899999997</v>
      </c>
      <c r="K100" s="150"/>
      <c r="L100" s="196">
        <v>2.3000000000000001E-4</v>
      </c>
      <c r="M100" s="196">
        <v>2.3000000000000001E-4</v>
      </c>
      <c r="N100" s="196">
        <v>2.3000000000000001E-4</v>
      </c>
      <c r="O100" s="196">
        <v>2.3000000000000001E-4</v>
      </c>
      <c r="P100" s="196">
        <v>2.3000000000000001E-4</v>
      </c>
      <c r="Q100" s="196">
        <v>2.3000000000000001E-4</v>
      </c>
      <c r="R100" s="196">
        <v>2.3000000000000001E-4</v>
      </c>
      <c r="S100" s="196">
        <v>2.3000000000000001E-4</v>
      </c>
      <c r="T100" s="196">
        <v>2.3000000000000001E-4</v>
      </c>
      <c r="U100" s="196">
        <v>2.3000000000000001E-4</v>
      </c>
      <c r="V100" s="196">
        <v>2.3000000000000001E-4</v>
      </c>
      <c r="W100" s="196">
        <v>2.3000000000000001E-4</v>
      </c>
      <c r="X100" s="196">
        <v>2.3000000000000001E-4</v>
      </c>
      <c r="Y100" s="196">
        <v>2.3000000000000001E-4</v>
      </c>
      <c r="Z100" s="196">
        <v>2.3000000000000001E-4</v>
      </c>
      <c r="AA100" s="196">
        <v>2.3000000000000001E-4</v>
      </c>
      <c r="AB100" s="196">
        <v>2.3000000000000001E-4</v>
      </c>
      <c r="AC100" s="196">
        <v>2.3000000000000001E-4</v>
      </c>
      <c r="AD100" s="196">
        <v>2.3000000000000001E-4</v>
      </c>
      <c r="AE100" s="196">
        <v>2.3000000000000001E-4</v>
      </c>
      <c r="AF100" s="150"/>
      <c r="AG100" s="197">
        <v>19.532</v>
      </c>
      <c r="AH100" s="197">
        <v>19.558999999999997</v>
      </c>
      <c r="AI100" s="197">
        <v>19.695999999999998</v>
      </c>
      <c r="AJ100" s="197">
        <v>19.782</v>
      </c>
      <c r="AK100" s="197">
        <v>19.675999999999998</v>
      </c>
      <c r="AL100" s="197">
        <v>19.636999999999997</v>
      </c>
      <c r="AM100" s="197">
        <v>19.768999999999998</v>
      </c>
      <c r="AN100" s="197">
        <v>19.945</v>
      </c>
      <c r="AO100" s="197">
        <v>19.835999999999999</v>
      </c>
      <c r="AP100" s="197">
        <v>19.835999999999999</v>
      </c>
      <c r="AQ100" s="197">
        <v>19.835999999999999</v>
      </c>
      <c r="AR100" s="197">
        <v>19.835999999999999</v>
      </c>
      <c r="AS100" s="197">
        <v>19.835999999999999</v>
      </c>
      <c r="AT100" s="197">
        <v>19.835999999999999</v>
      </c>
      <c r="AU100" s="197">
        <v>19.835999999999999</v>
      </c>
      <c r="AV100" s="197">
        <v>19.835999999999999</v>
      </c>
      <c r="AW100" s="197">
        <v>19.835999999999999</v>
      </c>
      <c r="AX100" s="197">
        <v>19.835999999999999</v>
      </c>
      <c r="AY100" s="197">
        <v>19.835999999999999</v>
      </c>
      <c r="AZ100" s="197">
        <v>19.835999999999999</v>
      </c>
      <c r="BA100" s="150"/>
      <c r="BB100" s="198" cm="1">
        <f t="array" ref="BB100">SUMPRODUCT(($AG100:$AZ100)*(Misc_calcs!$G$29:$Z$29)*($L100:$AE100))*$H100</f>
        <v>2971.0772599078709</v>
      </c>
      <c r="BC100" s="150"/>
      <c r="BD100" s="198" cm="1">
        <f t="array" ref="BD100">SUMPRODUCT(($L100:$AE100)*(Misc_calcs!$G$29:$Z$29))*$I100*(1+Assumptions!$G$83)</f>
        <v>76.829420240199511</v>
      </c>
      <c r="BE100" s="150"/>
      <c r="BF100" s="198">
        <f t="shared" si="6"/>
        <v>3047.9066801480703</v>
      </c>
      <c r="BG100" s="150"/>
      <c r="BH100" s="199">
        <f>Assumptions!$G$86*$G100</f>
        <v>6.0882799950000003E-5</v>
      </c>
      <c r="BI100" s="150"/>
      <c r="BJ100" s="198">
        <f t="shared" si="11"/>
        <v>21002.419899999997</v>
      </c>
      <c r="BK100" s="150"/>
      <c r="BL100" s="198" cm="1">
        <f t="array" ref="BL100">-SUMPRODUCT((PMT(real_disc,Assumptions!$G$40,BJ100))*(Misc_calcs!$G$29:$Z$29))</f>
        <v>11352.80364152571</v>
      </c>
      <c r="BM100" s="150"/>
      <c r="BN100" s="198" cm="1">
        <f t="array" ref="BN100">SUMPRODUCT(($AG100:$AZ100)*(Misc_calcs!$G$29:$Z$29))*$BH100*$H100</f>
        <v>786.46740196071778</v>
      </c>
      <c r="BO100" s="150"/>
      <c r="BP100" s="198" cm="1">
        <f t="array" ref="BP100">SUMPRODUCT($BH100*(Misc_calcs!$G$29:$Z$29))*$I100*(1+Assumptions!$G$83)</f>
        <v>20.337348794602384</v>
      </c>
      <c r="BQ100" s="150"/>
      <c r="BR100" s="198">
        <f t="shared" si="7"/>
        <v>806.80475075532013</v>
      </c>
      <c r="BS100" s="150"/>
      <c r="BT100" s="198">
        <f t="shared" si="8"/>
        <v>2241.1019293927502</v>
      </c>
      <c r="BU100" s="150"/>
      <c r="BV100" s="198">
        <f t="shared" si="9"/>
        <v>-9111.7017121329591</v>
      </c>
      <c r="BW100" s="150"/>
      <c r="BX100" s="198" t="b">
        <f t="shared" si="10"/>
        <v>0</v>
      </c>
      <c r="BY100" s="150"/>
      <c r="BZ100" s="150"/>
      <c r="CA100" s="150"/>
      <c r="CB100" s="150"/>
      <c r="CC100" s="150"/>
      <c r="CD100" s="150"/>
      <c r="CE100" s="150"/>
      <c r="CF100" s="150"/>
      <c r="CG100" s="150"/>
      <c r="CH100" s="150"/>
      <c r="CI100" s="150"/>
      <c r="CJ100" s="150"/>
      <c r="CK100" s="150"/>
      <c r="CL100" s="150"/>
      <c r="CM100" s="150"/>
      <c r="CN100" s="150"/>
      <c r="CO100" s="150"/>
      <c r="CP100" s="150"/>
      <c r="CQ100" s="150"/>
      <c r="CR100" s="150"/>
      <c r="CS100" s="150"/>
      <c r="CT100" s="150"/>
      <c r="CU100" s="150"/>
      <c r="CV100" s="150"/>
      <c r="CW100" s="150"/>
      <c r="CX100" s="150"/>
    </row>
    <row r="101" spans="1:102" x14ac:dyDescent="0.2">
      <c r="A101" s="150"/>
      <c r="B101" s="191">
        <v>60555904</v>
      </c>
      <c r="C101" s="192" t="s">
        <v>147</v>
      </c>
      <c r="D101" s="193">
        <v>1965</v>
      </c>
      <c r="E101" s="191">
        <v>33021502</v>
      </c>
      <c r="F101" s="191">
        <v>30237361</v>
      </c>
      <c r="G101" s="194">
        <v>4210.75</v>
      </c>
      <c r="H101" s="211">
        <v>48008.750708019099</v>
      </c>
      <c r="I101" s="195">
        <f>Assumptions!$G$37*Calcs!$G101</f>
        <v>408990.14749999996</v>
      </c>
      <c r="K101" s="150"/>
      <c r="L101" s="196">
        <v>3.6240000000000001E-2</v>
      </c>
      <c r="M101" s="196">
        <v>3.9510000000000003E-2</v>
      </c>
      <c r="N101" s="196">
        <v>4.3090000000000003E-2</v>
      </c>
      <c r="O101" s="196">
        <v>4.7019999999999999E-2</v>
      </c>
      <c r="P101" s="196">
        <v>5.1319999999999998E-2</v>
      </c>
      <c r="Q101" s="196">
        <v>5.602E-2</v>
      </c>
      <c r="R101" s="196">
        <v>6.1179999999999998E-2</v>
      </c>
      <c r="S101" s="196">
        <v>6.6830000000000001E-2</v>
      </c>
      <c r="T101" s="196">
        <v>7.3020000000000002E-2</v>
      </c>
      <c r="U101" s="196">
        <v>7.9799999999999996E-2</v>
      </c>
      <c r="V101" s="196">
        <v>8.7239999999999998E-2</v>
      </c>
      <c r="W101" s="196">
        <v>9.5399999999999999E-2</v>
      </c>
      <c r="X101" s="196">
        <v>0.10434</v>
      </c>
      <c r="Y101" s="196">
        <v>0.11415</v>
      </c>
      <c r="Z101" s="196">
        <v>0.12490999999999999</v>
      </c>
      <c r="AA101" s="196">
        <v>0.13671</v>
      </c>
      <c r="AB101" s="196">
        <v>0.13800999999999999</v>
      </c>
      <c r="AC101" s="196">
        <v>0.13800999999999999</v>
      </c>
      <c r="AD101" s="196">
        <v>0.13800999999999999</v>
      </c>
      <c r="AE101" s="196">
        <v>0.13800999999999999</v>
      </c>
      <c r="AF101" s="150"/>
      <c r="AG101" s="197">
        <v>20.81</v>
      </c>
      <c r="AH101" s="197">
        <v>20.728999999999999</v>
      </c>
      <c r="AI101" s="197">
        <v>20.936</v>
      </c>
      <c r="AJ101" s="197">
        <v>21.052</v>
      </c>
      <c r="AK101" s="197">
        <v>20.881</v>
      </c>
      <c r="AL101" s="197">
        <v>20.79</v>
      </c>
      <c r="AM101" s="197">
        <v>21.036000000000001</v>
      </c>
      <c r="AN101" s="197">
        <v>21.419</v>
      </c>
      <c r="AO101" s="197">
        <v>21.323</v>
      </c>
      <c r="AP101" s="197">
        <v>21.323</v>
      </c>
      <c r="AQ101" s="197">
        <v>21.323</v>
      </c>
      <c r="AR101" s="197">
        <v>21.323</v>
      </c>
      <c r="AS101" s="197">
        <v>21.323</v>
      </c>
      <c r="AT101" s="197">
        <v>21.323</v>
      </c>
      <c r="AU101" s="197">
        <v>21.323</v>
      </c>
      <c r="AV101" s="197">
        <v>21.323</v>
      </c>
      <c r="AW101" s="197">
        <v>21.323</v>
      </c>
      <c r="AX101" s="197">
        <v>21.323</v>
      </c>
      <c r="AY101" s="197">
        <v>21.323</v>
      </c>
      <c r="AZ101" s="197">
        <v>21.323</v>
      </c>
      <c r="BA101" s="150"/>
      <c r="BB101" s="198" cm="1">
        <f t="array" ref="BB101">SUMPRODUCT(($AG101:$AZ101)*(Misc_calcs!$G$29:$Z$29)*($L101:$AE101))*$H101</f>
        <v>1197486.7100540467</v>
      </c>
      <c r="BC101" s="150"/>
      <c r="BD101" s="198" cm="1">
        <f t="array" ref="BD101">SUMPRODUCT(($L101:$AE101)*(Misc_calcs!$G$29:$Z$29))*$I101*(1+Assumptions!$G$83)</f>
        <v>528808.68608818005</v>
      </c>
      <c r="BE101" s="150"/>
      <c r="BF101" s="198">
        <f t="shared" si="6"/>
        <v>1726295.3961422266</v>
      </c>
      <c r="BG101" s="150"/>
      <c r="BH101" s="199">
        <f>Assumptions!$G$86*$G101</f>
        <v>1.1855998237500001E-3</v>
      </c>
      <c r="BI101" s="150"/>
      <c r="BJ101" s="198">
        <f t="shared" si="11"/>
        <v>408990.14749999996</v>
      </c>
      <c r="BK101" s="150"/>
      <c r="BL101" s="198" cm="1">
        <f t="array" ref="BL101">-SUMPRODUCT((PMT(real_disc,Assumptions!$G$40,BJ101))*(Misc_calcs!$G$29:$Z$29))</f>
        <v>221078.56418422234</v>
      </c>
      <c r="BM101" s="150"/>
      <c r="BN101" s="198" cm="1">
        <f t="array" ref="BN101">SUMPRODUCT(($AG101:$AZ101)*(Misc_calcs!$G$29:$Z$29))*$BH101*$H101</f>
        <v>17398.485250765669</v>
      </c>
      <c r="BO101" s="150"/>
      <c r="BP101" s="198" cm="1">
        <f t="array" ref="BP101">SUMPRODUCT($BH101*(Misc_calcs!$G$29:$Z$29))*$I101*(1+Assumptions!$G$83)</f>
        <v>7712.2545434265367</v>
      </c>
      <c r="BQ101" s="150"/>
      <c r="BR101" s="198">
        <f t="shared" si="7"/>
        <v>25110.739794192206</v>
      </c>
      <c r="BS101" s="150"/>
      <c r="BT101" s="198">
        <f t="shared" si="8"/>
        <v>1701184.6563480345</v>
      </c>
      <c r="BU101" s="150"/>
      <c r="BV101" s="198">
        <f t="shared" si="9"/>
        <v>1480106.0921638121</v>
      </c>
      <c r="BW101" s="150"/>
      <c r="BX101" s="198" t="b">
        <f t="shared" si="10"/>
        <v>1</v>
      </c>
      <c r="BY101" s="150"/>
      <c r="BZ101" s="150"/>
      <c r="CA101" s="150"/>
      <c r="CB101" s="150"/>
      <c r="CC101" s="150"/>
      <c r="CD101" s="150"/>
      <c r="CE101" s="150"/>
      <c r="CF101" s="150"/>
      <c r="CG101" s="150"/>
      <c r="CH101" s="150"/>
      <c r="CI101" s="150"/>
      <c r="CJ101" s="150"/>
      <c r="CK101" s="150"/>
      <c r="CL101" s="150"/>
      <c r="CM101" s="150"/>
      <c r="CN101" s="150"/>
      <c r="CO101" s="150"/>
      <c r="CP101" s="150"/>
      <c r="CQ101" s="150"/>
      <c r="CR101" s="150"/>
      <c r="CS101" s="150"/>
      <c r="CT101" s="150"/>
      <c r="CU101" s="150"/>
      <c r="CV101" s="150"/>
      <c r="CW101" s="150"/>
      <c r="CX101" s="150"/>
    </row>
    <row r="102" spans="1:102" x14ac:dyDescent="0.2">
      <c r="A102" s="150"/>
      <c r="B102" s="191">
        <v>60555905</v>
      </c>
      <c r="C102" s="192" t="s">
        <v>152</v>
      </c>
      <c r="D102" s="193">
        <v>1973</v>
      </c>
      <c r="E102" s="191">
        <v>33063669</v>
      </c>
      <c r="F102" s="191">
        <v>33063699</v>
      </c>
      <c r="G102" s="194">
        <v>1511.75</v>
      </c>
      <c r="H102" s="211">
        <v>49456.666168632706</v>
      </c>
      <c r="I102" s="195">
        <f>Assumptions!$G$37*Calcs!$G102</f>
        <v>146836.2775</v>
      </c>
      <c r="K102" s="150"/>
      <c r="L102" s="196">
        <v>1.6900000000000001E-3</v>
      </c>
      <c r="M102" s="196">
        <v>1.81E-3</v>
      </c>
      <c r="N102" s="196">
        <v>1.9499999999999999E-3</v>
      </c>
      <c r="O102" s="196">
        <v>2.0999999999999999E-3</v>
      </c>
      <c r="P102" s="196">
        <v>2.2599999999999999E-3</v>
      </c>
      <c r="Q102" s="196">
        <v>2.4399999999999999E-3</v>
      </c>
      <c r="R102" s="196">
        <v>2.63E-3</v>
      </c>
      <c r="S102" s="196">
        <v>2.8400000000000001E-3</v>
      </c>
      <c r="T102" s="196">
        <v>3.0599999999999998E-3</v>
      </c>
      <c r="U102" s="196">
        <v>3.31E-3</v>
      </c>
      <c r="V102" s="196">
        <v>3.5799999999999998E-3</v>
      </c>
      <c r="W102" s="196">
        <v>3.8700000000000002E-3</v>
      </c>
      <c r="X102" s="196">
        <v>4.1799999999999997E-3</v>
      </c>
      <c r="Y102" s="196">
        <v>4.5300000000000002E-3</v>
      </c>
      <c r="Z102" s="196">
        <v>4.9100000000000003E-3</v>
      </c>
      <c r="AA102" s="196">
        <v>5.3200000000000001E-3</v>
      </c>
      <c r="AB102" s="196">
        <v>5.7600000000000004E-3</v>
      </c>
      <c r="AC102" s="196">
        <v>6.2500000000000003E-3</v>
      </c>
      <c r="AD102" s="196">
        <v>6.7799999999999996E-3</v>
      </c>
      <c r="AE102" s="196">
        <v>7.3600000000000002E-3</v>
      </c>
      <c r="AF102" s="150"/>
      <c r="AG102" s="197">
        <v>23.689999999999998</v>
      </c>
      <c r="AH102" s="197">
        <v>25.856999999999999</v>
      </c>
      <c r="AI102" s="197">
        <v>26.398</v>
      </c>
      <c r="AJ102" s="197">
        <v>26.811</v>
      </c>
      <c r="AK102" s="197">
        <v>26.966000000000001</v>
      </c>
      <c r="AL102" s="197">
        <v>27.194999999999997</v>
      </c>
      <c r="AM102" s="197">
        <v>27.72</v>
      </c>
      <c r="AN102" s="197">
        <v>28.321999999999999</v>
      </c>
      <c r="AO102" s="197">
        <v>28.431999999999999</v>
      </c>
      <c r="AP102" s="197">
        <v>28.431999999999999</v>
      </c>
      <c r="AQ102" s="197">
        <v>28.431999999999999</v>
      </c>
      <c r="AR102" s="197">
        <v>28.431999999999999</v>
      </c>
      <c r="AS102" s="197">
        <v>28.431999999999999</v>
      </c>
      <c r="AT102" s="197">
        <v>28.431999999999999</v>
      </c>
      <c r="AU102" s="197">
        <v>28.431999999999999</v>
      </c>
      <c r="AV102" s="197">
        <v>28.431999999999999</v>
      </c>
      <c r="AW102" s="197">
        <v>28.431999999999999</v>
      </c>
      <c r="AX102" s="197">
        <v>28.431999999999999</v>
      </c>
      <c r="AY102" s="197">
        <v>28.431999999999999</v>
      </c>
      <c r="AZ102" s="197">
        <v>28.431999999999999</v>
      </c>
      <c r="BA102" s="150"/>
      <c r="BB102" s="198" cm="1">
        <f t="array" ref="BB102">SUMPRODUCT(($AG102:$AZ102)*(Misc_calcs!$G$29:$Z$29)*($L102:$AE102))*$H102</f>
        <v>70093.57557966256</v>
      </c>
      <c r="BC102" s="150"/>
      <c r="BD102" s="198" cm="1">
        <f t="array" ref="BD102">SUMPRODUCT(($L102:$AE102)*(Misc_calcs!$G$29:$Z$29))*$I102*(1+Assumptions!$G$83)</f>
        <v>8199.318170151033</v>
      </c>
      <c r="BE102" s="150"/>
      <c r="BF102" s="198">
        <f t="shared" si="6"/>
        <v>78292.893749813593</v>
      </c>
      <c r="BG102" s="150"/>
      <c r="BH102" s="199">
        <f>Assumptions!$G$86*$G102</f>
        <v>4.2565588875000002E-4</v>
      </c>
      <c r="BI102" s="150"/>
      <c r="BJ102" s="198">
        <f t="shared" si="11"/>
        <v>146836.2775</v>
      </c>
      <c r="BK102" s="150"/>
      <c r="BL102" s="198" cm="1">
        <f t="array" ref="BL102">-SUMPRODUCT((PMT(real_disc,Assumptions!$G$40,BJ102))*(Misc_calcs!$G$29:$Z$29))</f>
        <v>79371.969222940854</v>
      </c>
      <c r="BM102" s="150"/>
      <c r="BN102" s="198" cm="1">
        <f t="array" ref="BN102">SUMPRODUCT(($AG102:$AZ102)*(Misc_calcs!$G$29:$Z$29))*$BH102*$H102</f>
        <v>8373.3227515928356</v>
      </c>
      <c r="BO102" s="150"/>
      <c r="BP102" s="198" cm="1">
        <f t="array" ref="BP102">SUMPRODUCT($BH102*(Misc_calcs!$G$29:$Z$29))*$I102*(1+Assumptions!$G$83)</f>
        <v>994.08242330126143</v>
      </c>
      <c r="BQ102" s="150"/>
      <c r="BR102" s="198">
        <f t="shared" si="7"/>
        <v>9367.4051748940965</v>
      </c>
      <c r="BS102" s="150"/>
      <c r="BT102" s="198">
        <f t="shared" si="8"/>
        <v>68925.488574919495</v>
      </c>
      <c r="BU102" s="150"/>
      <c r="BV102" s="198">
        <f t="shared" si="9"/>
        <v>-10446.480648021359</v>
      </c>
      <c r="BW102" s="150"/>
      <c r="BX102" s="198" t="b">
        <f t="shared" si="10"/>
        <v>0</v>
      </c>
      <c r="BY102" s="150"/>
      <c r="BZ102" s="150"/>
      <c r="CA102" s="150"/>
      <c r="CB102" s="150"/>
      <c r="CC102" s="150"/>
      <c r="CD102" s="150"/>
      <c r="CE102" s="150"/>
      <c r="CF102" s="150"/>
      <c r="CG102" s="150"/>
      <c r="CH102" s="150"/>
      <c r="CI102" s="150"/>
      <c r="CJ102" s="150"/>
      <c r="CK102" s="150"/>
      <c r="CL102" s="150"/>
      <c r="CM102" s="150"/>
      <c r="CN102" s="150"/>
      <c r="CO102" s="150"/>
      <c r="CP102" s="150"/>
      <c r="CQ102" s="150"/>
      <c r="CR102" s="150"/>
      <c r="CS102" s="150"/>
      <c r="CT102" s="150"/>
      <c r="CU102" s="150"/>
      <c r="CV102" s="150"/>
      <c r="CW102" s="150"/>
      <c r="CX102" s="150"/>
    </row>
    <row r="103" spans="1:102" x14ac:dyDescent="0.2">
      <c r="A103" s="150"/>
      <c r="B103" s="191">
        <v>60555915</v>
      </c>
      <c r="C103" s="192" t="s">
        <v>145</v>
      </c>
      <c r="D103" s="193">
        <v>1955</v>
      </c>
      <c r="E103" s="191">
        <v>30228887</v>
      </c>
      <c r="F103" s="191">
        <v>30240483</v>
      </c>
      <c r="G103" s="194">
        <v>570.42999999999995</v>
      </c>
      <c r="H103" s="211">
        <v>45198.640474687112</v>
      </c>
      <c r="I103" s="195">
        <f>Assumptions!$G$37*Calcs!$G103</f>
        <v>55405.86589999999</v>
      </c>
      <c r="K103" s="150"/>
      <c r="L103" s="196">
        <v>5.3400000000000001E-3</v>
      </c>
      <c r="M103" s="196">
        <v>5.7600000000000004E-3</v>
      </c>
      <c r="N103" s="196">
        <v>6.2100000000000002E-3</v>
      </c>
      <c r="O103" s="196">
        <v>6.7000000000000002E-3</v>
      </c>
      <c r="P103" s="196">
        <v>7.2199999999999999E-3</v>
      </c>
      <c r="Q103" s="196">
        <v>7.7999999999999996E-3</v>
      </c>
      <c r="R103" s="196">
        <v>8.4100000000000008E-3</v>
      </c>
      <c r="S103" s="196">
        <v>9.0799999999999995E-3</v>
      </c>
      <c r="T103" s="196">
        <v>9.8099999999999993E-3</v>
      </c>
      <c r="U103" s="196">
        <v>1.059E-2</v>
      </c>
      <c r="V103" s="196">
        <v>1.1440000000000001E-2</v>
      </c>
      <c r="W103" s="196">
        <v>1.2370000000000001E-2</v>
      </c>
      <c r="X103" s="196">
        <v>1.336E-2</v>
      </c>
      <c r="Y103" s="196">
        <v>1.444E-2</v>
      </c>
      <c r="Z103" s="196">
        <v>1.5610000000000001E-2</v>
      </c>
      <c r="AA103" s="196">
        <v>1.6879999999999999E-2</v>
      </c>
      <c r="AB103" s="196">
        <v>1.8259999999999998E-2</v>
      </c>
      <c r="AC103" s="196">
        <v>1.8700000000000001E-2</v>
      </c>
      <c r="AD103" s="196">
        <v>1.8700000000000001E-2</v>
      </c>
      <c r="AE103" s="196">
        <v>1.8700000000000001E-2</v>
      </c>
      <c r="AF103" s="150"/>
      <c r="AG103" s="197">
        <v>19.532</v>
      </c>
      <c r="AH103" s="197">
        <v>19.558999999999997</v>
      </c>
      <c r="AI103" s="197">
        <v>19.695999999999998</v>
      </c>
      <c r="AJ103" s="197">
        <v>19.782</v>
      </c>
      <c r="AK103" s="197">
        <v>19.675999999999998</v>
      </c>
      <c r="AL103" s="197">
        <v>19.636999999999997</v>
      </c>
      <c r="AM103" s="197">
        <v>19.768999999999998</v>
      </c>
      <c r="AN103" s="197">
        <v>19.945</v>
      </c>
      <c r="AO103" s="197">
        <v>19.835999999999999</v>
      </c>
      <c r="AP103" s="197">
        <v>19.835999999999999</v>
      </c>
      <c r="AQ103" s="197">
        <v>19.835999999999999</v>
      </c>
      <c r="AR103" s="197">
        <v>19.835999999999999</v>
      </c>
      <c r="AS103" s="197">
        <v>19.835999999999999</v>
      </c>
      <c r="AT103" s="197">
        <v>19.835999999999999</v>
      </c>
      <c r="AU103" s="197">
        <v>19.835999999999999</v>
      </c>
      <c r="AV103" s="197">
        <v>19.835999999999999</v>
      </c>
      <c r="AW103" s="197">
        <v>19.835999999999999</v>
      </c>
      <c r="AX103" s="197">
        <v>19.835999999999999</v>
      </c>
      <c r="AY103" s="197">
        <v>19.835999999999999</v>
      </c>
      <c r="AZ103" s="197">
        <v>19.835999999999999</v>
      </c>
      <c r="BA103" s="150"/>
      <c r="BB103" s="198" cm="1">
        <f t="array" ref="BB103">SUMPRODUCT(($AG103:$AZ103)*(Misc_calcs!$G$29:$Z$29)*($L103:$AE103))*$H103</f>
        <v>140656.44119654968</v>
      </c>
      <c r="BC103" s="150"/>
      <c r="BD103" s="198" cm="1">
        <f t="array" ref="BD103">SUMPRODUCT(($L103:$AE103)*(Misc_calcs!$G$29:$Z$29))*$I103*(1+Assumptions!$G$83)</f>
        <v>9580.5737066805777</v>
      </c>
      <c r="BE103" s="150"/>
      <c r="BF103" s="198">
        <f t="shared" si="6"/>
        <v>150237.01490323027</v>
      </c>
      <c r="BG103" s="150"/>
      <c r="BH103" s="199">
        <f>Assumptions!$G$86*$G103</f>
        <v>1.6061312295E-4</v>
      </c>
      <c r="BI103" s="150"/>
      <c r="BJ103" s="198">
        <f t="shared" si="11"/>
        <v>55405.86589999999</v>
      </c>
      <c r="BK103" s="150"/>
      <c r="BL103" s="198" cm="1">
        <f t="array" ref="BL103">-SUMPRODUCT((PMT(real_disc,Assumptions!$G$40,BJ103))*(Misc_calcs!$G$29:$Z$29))</f>
        <v>29949.497207767254</v>
      </c>
      <c r="BM103" s="150"/>
      <c r="BN103" s="198" cm="1">
        <f t="array" ref="BN103">SUMPRODUCT(($AG103:$AZ103)*(Misc_calcs!$G$29:$Z$29))*$BH103*$H103</f>
        <v>2074.7565097370957</v>
      </c>
      <c r="BO103" s="150"/>
      <c r="BP103" s="198" cm="1">
        <f t="array" ref="BP103">SUMPRODUCT($BH103*(Misc_calcs!$G$29:$Z$29))*$I103*(1+Assumptions!$G$83)</f>
        <v>141.53607767885248</v>
      </c>
      <c r="BQ103" s="150"/>
      <c r="BR103" s="198">
        <f t="shared" si="7"/>
        <v>2216.2925874159482</v>
      </c>
      <c r="BS103" s="150"/>
      <c r="BT103" s="198">
        <f t="shared" si="8"/>
        <v>148020.72231581432</v>
      </c>
      <c r="BU103" s="150"/>
      <c r="BV103" s="198">
        <f t="shared" si="9"/>
        <v>118071.22510804706</v>
      </c>
      <c r="BW103" s="150"/>
      <c r="BX103" s="198" t="b">
        <f t="shared" si="10"/>
        <v>1</v>
      </c>
      <c r="BY103" s="150"/>
      <c r="BZ103" s="150"/>
      <c r="CA103" s="150"/>
      <c r="CB103" s="150"/>
      <c r="CC103" s="150"/>
      <c r="CD103" s="150"/>
      <c r="CE103" s="150"/>
      <c r="CF103" s="150"/>
      <c r="CG103" s="150"/>
      <c r="CH103" s="150"/>
      <c r="CI103" s="150"/>
      <c r="CJ103" s="150"/>
      <c r="CK103" s="150"/>
      <c r="CL103" s="150"/>
      <c r="CM103" s="150"/>
      <c r="CN103" s="150"/>
      <c r="CO103" s="150"/>
      <c r="CP103" s="150"/>
      <c r="CQ103" s="150"/>
      <c r="CR103" s="150"/>
      <c r="CS103" s="150"/>
      <c r="CT103" s="150"/>
      <c r="CU103" s="150"/>
      <c r="CV103" s="150"/>
      <c r="CW103" s="150"/>
      <c r="CX103" s="150"/>
    </row>
    <row r="104" spans="1:102" x14ac:dyDescent="0.2">
      <c r="A104" s="150"/>
      <c r="B104" s="191">
        <v>60555938</v>
      </c>
      <c r="C104" s="192" t="s">
        <v>145</v>
      </c>
      <c r="D104" s="193">
        <v>1955</v>
      </c>
      <c r="E104" s="191">
        <v>30146843</v>
      </c>
      <c r="F104" s="191">
        <v>30546420</v>
      </c>
      <c r="G104" s="194">
        <v>3795.77</v>
      </c>
      <c r="H104" s="211">
        <v>45198.640474687112</v>
      </c>
      <c r="I104" s="195">
        <f>Assumptions!$G$37*Calcs!$G104</f>
        <v>368683.14009999996</v>
      </c>
      <c r="K104" s="150"/>
      <c r="L104" s="196">
        <v>3.5520000000000003E-2</v>
      </c>
      <c r="M104" s="196">
        <v>3.8300000000000001E-2</v>
      </c>
      <c r="N104" s="196">
        <v>4.1300000000000003E-2</v>
      </c>
      <c r="O104" s="196">
        <v>4.4549999999999999E-2</v>
      </c>
      <c r="P104" s="196">
        <v>4.8070000000000002E-2</v>
      </c>
      <c r="Q104" s="196">
        <v>5.1869999999999999E-2</v>
      </c>
      <c r="R104" s="196">
        <v>5.5989999999999998E-2</v>
      </c>
      <c r="S104" s="196">
        <v>6.0449999999999997E-2</v>
      </c>
      <c r="T104" s="196">
        <v>6.5269999999999995E-2</v>
      </c>
      <c r="U104" s="196">
        <v>7.0499999999999993E-2</v>
      </c>
      <c r="V104" s="196">
        <v>7.6160000000000005E-2</v>
      </c>
      <c r="W104" s="196">
        <v>8.2280000000000006E-2</v>
      </c>
      <c r="X104" s="196">
        <v>8.8919999999999999E-2</v>
      </c>
      <c r="Y104" s="196">
        <v>9.6110000000000001E-2</v>
      </c>
      <c r="Z104" s="196">
        <v>0.10390000000000001</v>
      </c>
      <c r="AA104" s="196">
        <v>0.11234</v>
      </c>
      <c r="AB104" s="196">
        <v>0.12148</v>
      </c>
      <c r="AC104" s="196">
        <v>0.12441000000000001</v>
      </c>
      <c r="AD104" s="196">
        <v>0.12441000000000001</v>
      </c>
      <c r="AE104" s="196">
        <v>0.12441000000000001</v>
      </c>
      <c r="AF104" s="150"/>
      <c r="AG104" s="197">
        <v>19.532</v>
      </c>
      <c r="AH104" s="197">
        <v>19.558999999999997</v>
      </c>
      <c r="AI104" s="197">
        <v>19.695999999999998</v>
      </c>
      <c r="AJ104" s="197">
        <v>19.782</v>
      </c>
      <c r="AK104" s="197">
        <v>19.675999999999998</v>
      </c>
      <c r="AL104" s="197">
        <v>19.636999999999997</v>
      </c>
      <c r="AM104" s="197">
        <v>19.768999999999998</v>
      </c>
      <c r="AN104" s="197">
        <v>19.945</v>
      </c>
      <c r="AO104" s="197">
        <v>19.835999999999999</v>
      </c>
      <c r="AP104" s="197">
        <v>19.835999999999999</v>
      </c>
      <c r="AQ104" s="197">
        <v>19.835999999999999</v>
      </c>
      <c r="AR104" s="197">
        <v>19.835999999999999</v>
      </c>
      <c r="AS104" s="197">
        <v>19.835999999999999</v>
      </c>
      <c r="AT104" s="197">
        <v>19.835999999999999</v>
      </c>
      <c r="AU104" s="197">
        <v>19.835999999999999</v>
      </c>
      <c r="AV104" s="197">
        <v>19.835999999999999</v>
      </c>
      <c r="AW104" s="197">
        <v>19.835999999999999</v>
      </c>
      <c r="AX104" s="197">
        <v>19.835999999999999</v>
      </c>
      <c r="AY104" s="197">
        <v>19.835999999999999</v>
      </c>
      <c r="AZ104" s="197">
        <v>19.835999999999999</v>
      </c>
      <c r="BA104" s="150"/>
      <c r="BB104" s="198" cm="1">
        <f t="array" ref="BB104">SUMPRODUCT(($AG104:$AZ104)*(Misc_calcs!$G$29:$Z$29)*($L104:$AE104))*$H104</f>
        <v>935934.05397650972</v>
      </c>
      <c r="BC104" s="150"/>
      <c r="BD104" s="198" cm="1">
        <f t="array" ref="BD104">SUMPRODUCT(($L104:$AE104)*(Misc_calcs!$G$29:$Z$29))*$I104*(1+Assumptions!$G$83)</f>
        <v>424203.55299210444</v>
      </c>
      <c r="BE104" s="150"/>
      <c r="BF104" s="198">
        <f t="shared" si="6"/>
        <v>1360137.6069686143</v>
      </c>
      <c r="BG104" s="150"/>
      <c r="BH104" s="199">
        <f>Assumptions!$G$86*$G104</f>
        <v>1.0687559800500001E-3</v>
      </c>
      <c r="BI104" s="150"/>
      <c r="BJ104" s="198">
        <f t="shared" si="11"/>
        <v>368683.14009999996</v>
      </c>
      <c r="BK104" s="150"/>
      <c r="BL104" s="198" cm="1">
        <f t="array" ref="BL104">-SUMPRODUCT((PMT(real_disc,Assumptions!$G$40,BJ104))*(Misc_calcs!$G$29:$Z$29))</f>
        <v>199290.71580444</v>
      </c>
      <c r="BM104" s="150"/>
      <c r="BN104" s="198" cm="1">
        <f t="array" ref="BN104">SUMPRODUCT(($AG104:$AZ104)*(Misc_calcs!$G$29:$Z$29))*$BH104*$H104</f>
        <v>13805.898211813505</v>
      </c>
      <c r="BO104" s="150"/>
      <c r="BP104" s="198" cm="1">
        <f t="array" ref="BP104">SUMPRODUCT($BH104*(Misc_calcs!$G$29:$Z$29))*$I104*(1+Assumptions!$G$83)</f>
        <v>6267.0364183471438</v>
      </c>
      <c r="BQ104" s="150"/>
      <c r="BR104" s="198">
        <f t="shared" si="7"/>
        <v>20072.934630160649</v>
      </c>
      <c r="BS104" s="150"/>
      <c r="BT104" s="198">
        <f t="shared" si="8"/>
        <v>1340064.6723384536</v>
      </c>
      <c r="BU104" s="150"/>
      <c r="BV104" s="198">
        <f t="shared" si="9"/>
        <v>1140773.9565340136</v>
      </c>
      <c r="BW104" s="150"/>
      <c r="BX104" s="198" t="b">
        <f t="shared" si="10"/>
        <v>1</v>
      </c>
      <c r="BY104" s="150"/>
      <c r="BZ104" s="150"/>
      <c r="CA104" s="150"/>
      <c r="CB104" s="150"/>
      <c r="CC104" s="150"/>
      <c r="CD104" s="150"/>
      <c r="CE104" s="150"/>
      <c r="CF104" s="150"/>
      <c r="CG104" s="150"/>
      <c r="CH104" s="150"/>
      <c r="CI104" s="150"/>
      <c r="CJ104" s="150"/>
      <c r="CK104" s="150"/>
      <c r="CL104" s="150"/>
      <c r="CM104" s="150"/>
      <c r="CN104" s="150"/>
      <c r="CO104" s="150"/>
      <c r="CP104" s="150"/>
      <c r="CQ104" s="150"/>
      <c r="CR104" s="150"/>
      <c r="CS104" s="150"/>
      <c r="CT104" s="150"/>
      <c r="CU104" s="150"/>
      <c r="CV104" s="150"/>
      <c r="CW104" s="150"/>
      <c r="CX104" s="150"/>
    </row>
    <row r="105" spans="1:102" x14ac:dyDescent="0.2">
      <c r="A105" s="150"/>
      <c r="B105" s="191">
        <v>60554643</v>
      </c>
      <c r="C105" s="192" t="s">
        <v>146</v>
      </c>
      <c r="D105" s="193">
        <v>1998</v>
      </c>
      <c r="E105" s="191">
        <v>30086349</v>
      </c>
      <c r="F105" s="191">
        <v>30233881</v>
      </c>
      <c r="G105" s="194">
        <v>2376.25</v>
      </c>
      <c r="H105" s="211">
        <v>43924.300227922555</v>
      </c>
      <c r="I105" s="195">
        <f>Assumptions!$G$37*Calcs!$G105</f>
        <v>230805.16249999998</v>
      </c>
      <c r="K105" s="150"/>
      <c r="L105" s="196">
        <v>2.5400000000000002E-3</v>
      </c>
      <c r="M105" s="196">
        <v>2.5400000000000002E-3</v>
      </c>
      <c r="N105" s="196">
        <v>2.5400000000000002E-3</v>
      </c>
      <c r="O105" s="196">
        <v>2.5400000000000002E-3</v>
      </c>
      <c r="P105" s="196">
        <v>2.5400000000000002E-3</v>
      </c>
      <c r="Q105" s="196">
        <v>2.5400000000000002E-3</v>
      </c>
      <c r="R105" s="196">
        <v>2.5400000000000002E-3</v>
      </c>
      <c r="S105" s="196">
        <v>2.5400000000000002E-3</v>
      </c>
      <c r="T105" s="196">
        <v>2.5400000000000002E-3</v>
      </c>
      <c r="U105" s="196">
        <v>2.5400000000000002E-3</v>
      </c>
      <c r="V105" s="196">
        <v>2.5400000000000002E-3</v>
      </c>
      <c r="W105" s="196">
        <v>2.5400000000000002E-3</v>
      </c>
      <c r="X105" s="196">
        <v>2.5400000000000002E-3</v>
      </c>
      <c r="Y105" s="196">
        <v>2.5400000000000002E-3</v>
      </c>
      <c r="Z105" s="196">
        <v>2.5400000000000002E-3</v>
      </c>
      <c r="AA105" s="196">
        <v>2.6800000000000001E-3</v>
      </c>
      <c r="AB105" s="196">
        <v>2.99E-3</v>
      </c>
      <c r="AC105" s="196">
        <v>3.3500000000000001E-3</v>
      </c>
      <c r="AD105" s="196">
        <v>3.7599999999999999E-3</v>
      </c>
      <c r="AE105" s="196">
        <v>4.2300000000000003E-3</v>
      </c>
      <c r="AF105" s="150"/>
      <c r="AG105" s="197">
        <v>2.1360000000000001</v>
      </c>
      <c r="AH105" s="197">
        <v>2.1199999999999997</v>
      </c>
      <c r="AI105" s="197">
        <v>2.1199999999999997</v>
      </c>
      <c r="AJ105" s="197">
        <v>2.1199999999999997</v>
      </c>
      <c r="AK105" s="197">
        <v>2.11</v>
      </c>
      <c r="AL105" s="197">
        <v>2.09</v>
      </c>
      <c r="AM105" s="197">
        <v>2.09</v>
      </c>
      <c r="AN105" s="197">
        <v>2.0999999999999996</v>
      </c>
      <c r="AO105" s="197">
        <v>2.0799999999999996</v>
      </c>
      <c r="AP105" s="197">
        <v>2.0799999999999996</v>
      </c>
      <c r="AQ105" s="197">
        <v>2.0799999999999996</v>
      </c>
      <c r="AR105" s="197">
        <v>2.0799999999999996</v>
      </c>
      <c r="AS105" s="197">
        <v>2.0799999999999996</v>
      </c>
      <c r="AT105" s="197">
        <v>2.0799999999999996</v>
      </c>
      <c r="AU105" s="197">
        <v>2.0799999999999996</v>
      </c>
      <c r="AV105" s="197">
        <v>2.0799999999999996</v>
      </c>
      <c r="AW105" s="197">
        <v>2.0799999999999996</v>
      </c>
      <c r="AX105" s="197">
        <v>2.0799999999999996</v>
      </c>
      <c r="AY105" s="197">
        <v>2.0799999999999996</v>
      </c>
      <c r="AZ105" s="197">
        <v>2.0799999999999996</v>
      </c>
      <c r="BA105" s="150"/>
      <c r="BB105" s="198" cm="1">
        <f t="array" ref="BB105">SUMPRODUCT(($AG105:$AZ105)*(Misc_calcs!$G$29:$Z$29)*($L105:$AE105))*$H105</f>
        <v>3589.4706908950029</v>
      </c>
      <c r="BC105" s="150"/>
      <c r="BD105" s="198" cm="1">
        <f t="array" ref="BD105">SUMPRODUCT(($L105:$AE105)*(Misc_calcs!$G$29:$Z$29))*$I105*(1+Assumptions!$G$83)</f>
        <v>9905.6935228220991</v>
      </c>
      <c r="BE105" s="150"/>
      <c r="BF105" s="198">
        <f t="shared" si="6"/>
        <v>13495.164213717102</v>
      </c>
      <c r="BG105" s="150"/>
      <c r="BH105" s="199">
        <f>Assumptions!$G$86*$G105</f>
        <v>6.6906883125000002E-4</v>
      </c>
      <c r="BI105" s="150"/>
      <c r="BJ105" s="198">
        <f t="shared" si="11"/>
        <v>230805.16249999998</v>
      </c>
      <c r="BK105" s="150"/>
      <c r="BL105" s="198" cm="1">
        <f t="array" ref="BL105">-SUMPRODUCT((PMT(real_disc,Assumptions!$G$40,BJ105))*(Misc_calcs!$G$29:$Z$29))</f>
        <v>124761.13237374775</v>
      </c>
      <c r="BM105" s="150"/>
      <c r="BN105" s="198" cm="1">
        <f t="array" ref="BN105">SUMPRODUCT(($AG105:$AZ105)*(Misc_calcs!$G$29:$Z$29))*$BH105*$H105</f>
        <v>890.38863556227398</v>
      </c>
      <c r="BO105" s="150"/>
      <c r="BP105" s="198" cm="1">
        <f t="array" ref="BP105">SUMPRODUCT($BH105*(Misc_calcs!$G$29:$Z$29))*$I105*(1+Assumptions!$G$83)</f>
        <v>2456.1037045216544</v>
      </c>
      <c r="BQ105" s="150"/>
      <c r="BR105" s="198">
        <f t="shared" si="7"/>
        <v>3346.4923400839284</v>
      </c>
      <c r="BS105" s="150"/>
      <c r="BT105" s="198">
        <f t="shared" si="8"/>
        <v>10148.671873633173</v>
      </c>
      <c r="BU105" s="150"/>
      <c r="BV105" s="198">
        <f t="shared" si="9"/>
        <v>-114612.46050011458</v>
      </c>
      <c r="BW105" s="150"/>
      <c r="BX105" s="198" t="b">
        <f t="shared" si="10"/>
        <v>0</v>
      </c>
      <c r="BY105" s="150"/>
      <c r="BZ105" s="150"/>
      <c r="CA105" s="150"/>
      <c r="CB105" s="150"/>
      <c r="CC105" s="150"/>
      <c r="CD105" s="150"/>
      <c r="CE105" s="150"/>
      <c r="CF105" s="150"/>
      <c r="CG105" s="150"/>
      <c r="CH105" s="150"/>
      <c r="CI105" s="150"/>
      <c r="CJ105" s="150"/>
      <c r="CK105" s="150"/>
      <c r="CL105" s="150"/>
      <c r="CM105" s="150"/>
      <c r="CN105" s="150"/>
      <c r="CO105" s="150"/>
      <c r="CP105" s="150"/>
      <c r="CQ105" s="150"/>
      <c r="CR105" s="150"/>
      <c r="CS105" s="150"/>
      <c r="CT105" s="150"/>
      <c r="CU105" s="150"/>
      <c r="CV105" s="150"/>
      <c r="CW105" s="150"/>
      <c r="CX105" s="150"/>
    </row>
    <row r="106" spans="1:102" x14ac:dyDescent="0.2">
      <c r="A106" s="150"/>
      <c r="B106" s="191">
        <v>60554735</v>
      </c>
      <c r="C106" s="192" t="s">
        <v>145</v>
      </c>
      <c r="D106" s="193">
        <v>2011</v>
      </c>
      <c r="E106" s="191">
        <v>30296727</v>
      </c>
      <c r="F106" s="191">
        <v>30296728</v>
      </c>
      <c r="G106" s="194">
        <v>23.96</v>
      </c>
      <c r="H106" s="211">
        <v>45198.640474687112</v>
      </c>
      <c r="I106" s="195">
        <f>Assumptions!$G$37*Calcs!$G106</f>
        <v>2327.2348000000002</v>
      </c>
      <c r="K106" s="150"/>
      <c r="L106" s="196">
        <v>3.0000000000000001E-5</v>
      </c>
      <c r="M106" s="196">
        <v>3.0000000000000001E-5</v>
      </c>
      <c r="N106" s="196">
        <v>3.0000000000000001E-5</v>
      </c>
      <c r="O106" s="196">
        <v>3.0000000000000001E-5</v>
      </c>
      <c r="P106" s="196">
        <v>3.0000000000000001E-5</v>
      </c>
      <c r="Q106" s="196">
        <v>3.0000000000000001E-5</v>
      </c>
      <c r="R106" s="196">
        <v>3.0000000000000001E-5</v>
      </c>
      <c r="S106" s="196">
        <v>3.0000000000000001E-5</v>
      </c>
      <c r="T106" s="196">
        <v>3.0000000000000001E-5</v>
      </c>
      <c r="U106" s="196">
        <v>3.0000000000000001E-5</v>
      </c>
      <c r="V106" s="196">
        <v>3.0000000000000001E-5</v>
      </c>
      <c r="W106" s="196">
        <v>3.0000000000000001E-5</v>
      </c>
      <c r="X106" s="196">
        <v>3.0000000000000001E-5</v>
      </c>
      <c r="Y106" s="196">
        <v>3.0000000000000001E-5</v>
      </c>
      <c r="Z106" s="196">
        <v>3.0000000000000001E-5</v>
      </c>
      <c r="AA106" s="196">
        <v>3.0000000000000001E-5</v>
      </c>
      <c r="AB106" s="196">
        <v>3.0000000000000001E-5</v>
      </c>
      <c r="AC106" s="196">
        <v>3.0000000000000001E-5</v>
      </c>
      <c r="AD106" s="196">
        <v>3.0000000000000001E-5</v>
      </c>
      <c r="AE106" s="196">
        <v>3.0000000000000001E-5</v>
      </c>
      <c r="AF106" s="150"/>
      <c r="AG106" s="197">
        <v>19.532</v>
      </c>
      <c r="AH106" s="197">
        <v>19.558999999999997</v>
      </c>
      <c r="AI106" s="197">
        <v>19.695999999999998</v>
      </c>
      <c r="AJ106" s="197">
        <v>19.782</v>
      </c>
      <c r="AK106" s="197">
        <v>19.675999999999998</v>
      </c>
      <c r="AL106" s="197">
        <v>19.636999999999997</v>
      </c>
      <c r="AM106" s="197">
        <v>19.768999999999998</v>
      </c>
      <c r="AN106" s="197">
        <v>19.945</v>
      </c>
      <c r="AO106" s="197">
        <v>19.835999999999999</v>
      </c>
      <c r="AP106" s="197">
        <v>19.835999999999999</v>
      </c>
      <c r="AQ106" s="197">
        <v>19.835999999999999</v>
      </c>
      <c r="AR106" s="197">
        <v>19.835999999999999</v>
      </c>
      <c r="AS106" s="197">
        <v>19.835999999999999</v>
      </c>
      <c r="AT106" s="197">
        <v>19.835999999999999</v>
      </c>
      <c r="AU106" s="197">
        <v>19.835999999999999</v>
      </c>
      <c r="AV106" s="197">
        <v>19.835999999999999</v>
      </c>
      <c r="AW106" s="197">
        <v>19.835999999999999</v>
      </c>
      <c r="AX106" s="197">
        <v>19.835999999999999</v>
      </c>
      <c r="AY106" s="197">
        <v>19.835999999999999</v>
      </c>
      <c r="AZ106" s="197">
        <v>19.835999999999999</v>
      </c>
      <c r="BA106" s="150"/>
      <c r="BB106" s="198" cm="1">
        <f t="array" ref="BB106">SUMPRODUCT(($AG106:$AZ106)*(Misc_calcs!$G$29:$Z$29)*($L106:$AE106))*$H106</f>
        <v>387.53181650972232</v>
      </c>
      <c r="BC106" s="150"/>
      <c r="BD106" s="198" cm="1">
        <f t="array" ref="BD106">SUMPRODUCT(($L106:$AE106)*(Misc_calcs!$G$29:$Z$29))*$I106*(1+Assumptions!$G$83)</f>
        <v>1.1104316713615219</v>
      </c>
      <c r="BE106" s="150"/>
      <c r="BF106" s="198">
        <f t="shared" si="6"/>
        <v>388.64224818108386</v>
      </c>
      <c r="BG106" s="150"/>
      <c r="BH106" s="199">
        <f>Assumptions!$G$86*$G106</f>
        <v>6.7462974000000008E-6</v>
      </c>
      <c r="BI106" s="150"/>
      <c r="BJ106" s="198">
        <f t="shared" si="11"/>
        <v>2327.2348000000002</v>
      </c>
      <c r="BK106" s="150"/>
      <c r="BL106" s="198" cm="1">
        <f t="array" ref="BL106">-SUMPRODUCT((PMT(real_disc,Assumptions!$G$40,BJ106))*(Misc_calcs!$G$29:$Z$29))</f>
        <v>1257.9807392635441</v>
      </c>
      <c r="BM106" s="150"/>
      <c r="BN106" s="198" cm="1">
        <f t="array" ref="BN106">SUMPRODUCT(($AG106:$AZ106)*(Misc_calcs!$G$29:$Z$29))*$BH106*$H106</f>
        <v>87.146829537893908</v>
      </c>
      <c r="BO106" s="150"/>
      <c r="BP106" s="198" cm="1">
        <f t="array" ref="BP106">SUMPRODUCT($BH106*(Misc_calcs!$G$29:$Z$29))*$I106*(1+Assumptions!$G$83)</f>
        <v>0.24971007657946295</v>
      </c>
      <c r="BQ106" s="150"/>
      <c r="BR106" s="198">
        <f t="shared" si="7"/>
        <v>87.396539614473369</v>
      </c>
      <c r="BS106" s="150"/>
      <c r="BT106" s="198">
        <f t="shared" si="8"/>
        <v>301.24570856661046</v>
      </c>
      <c r="BU106" s="150"/>
      <c r="BV106" s="198">
        <f t="shared" si="9"/>
        <v>-956.73503069693368</v>
      </c>
      <c r="BW106" s="150"/>
      <c r="BX106" s="198" t="b">
        <f t="shared" si="10"/>
        <v>0</v>
      </c>
      <c r="BY106" s="150"/>
      <c r="BZ106" s="150"/>
      <c r="CA106" s="150"/>
      <c r="CB106" s="150"/>
      <c r="CC106" s="150"/>
      <c r="CD106" s="150"/>
      <c r="CE106" s="150"/>
      <c r="CF106" s="150"/>
      <c r="CG106" s="150"/>
      <c r="CH106" s="150"/>
      <c r="CI106" s="150"/>
      <c r="CJ106" s="150"/>
      <c r="CK106" s="150"/>
      <c r="CL106" s="150"/>
      <c r="CM106" s="150"/>
      <c r="CN106" s="150"/>
      <c r="CO106" s="150"/>
      <c r="CP106" s="150"/>
      <c r="CQ106" s="150"/>
      <c r="CR106" s="150"/>
      <c r="CS106" s="150"/>
      <c r="CT106" s="150"/>
      <c r="CU106" s="150"/>
      <c r="CV106" s="150"/>
      <c r="CW106" s="150"/>
      <c r="CX106" s="150"/>
    </row>
    <row r="107" spans="1:102" x14ac:dyDescent="0.2">
      <c r="A107" s="150"/>
      <c r="B107" s="191">
        <v>60554744</v>
      </c>
      <c r="C107" s="192" t="s">
        <v>152</v>
      </c>
      <c r="D107" s="193">
        <v>1999</v>
      </c>
      <c r="E107" s="191">
        <v>33064301</v>
      </c>
      <c r="F107" s="191">
        <v>33064196</v>
      </c>
      <c r="G107" s="194">
        <v>7828.44</v>
      </c>
      <c r="H107" s="211">
        <v>49456.666168632706</v>
      </c>
      <c r="I107" s="195">
        <f>Assumptions!$G$37*Calcs!$G107</f>
        <v>760376.37719999987</v>
      </c>
      <c r="K107" s="150"/>
      <c r="L107" s="196">
        <v>8.3800000000000003E-3</v>
      </c>
      <c r="M107" s="196">
        <v>8.3800000000000003E-3</v>
      </c>
      <c r="N107" s="196">
        <v>8.3800000000000003E-3</v>
      </c>
      <c r="O107" s="196">
        <v>8.3800000000000003E-3</v>
      </c>
      <c r="P107" s="196">
        <v>8.3800000000000003E-3</v>
      </c>
      <c r="Q107" s="196">
        <v>8.3800000000000003E-3</v>
      </c>
      <c r="R107" s="196">
        <v>8.3800000000000003E-3</v>
      </c>
      <c r="S107" s="196">
        <v>8.3800000000000003E-3</v>
      </c>
      <c r="T107" s="196">
        <v>8.3800000000000003E-3</v>
      </c>
      <c r="U107" s="196">
        <v>8.3800000000000003E-3</v>
      </c>
      <c r="V107" s="196">
        <v>8.3800000000000003E-3</v>
      </c>
      <c r="W107" s="196">
        <v>8.3800000000000003E-3</v>
      </c>
      <c r="X107" s="196">
        <v>8.3800000000000003E-3</v>
      </c>
      <c r="Y107" s="196">
        <v>8.3800000000000003E-3</v>
      </c>
      <c r="Z107" s="196">
        <v>8.3800000000000003E-3</v>
      </c>
      <c r="AA107" s="196">
        <v>8.3800000000000003E-3</v>
      </c>
      <c r="AB107" s="196">
        <v>8.3800000000000003E-3</v>
      </c>
      <c r="AC107" s="196">
        <v>8.3800000000000003E-3</v>
      </c>
      <c r="AD107" s="196">
        <v>8.3800000000000003E-3</v>
      </c>
      <c r="AE107" s="196">
        <v>8.3800000000000003E-3</v>
      </c>
      <c r="AF107" s="150"/>
      <c r="AG107" s="197">
        <v>23.689999999999998</v>
      </c>
      <c r="AH107" s="197">
        <v>25.856999999999999</v>
      </c>
      <c r="AI107" s="197">
        <v>26.398</v>
      </c>
      <c r="AJ107" s="197">
        <v>26.811</v>
      </c>
      <c r="AK107" s="197">
        <v>26.966000000000001</v>
      </c>
      <c r="AL107" s="197">
        <v>27.194999999999997</v>
      </c>
      <c r="AM107" s="197">
        <v>27.72</v>
      </c>
      <c r="AN107" s="197">
        <v>28.321999999999999</v>
      </c>
      <c r="AO107" s="197">
        <v>28.431999999999999</v>
      </c>
      <c r="AP107" s="197">
        <v>28.431999999999999</v>
      </c>
      <c r="AQ107" s="197">
        <v>28.431999999999999</v>
      </c>
      <c r="AR107" s="197">
        <v>28.431999999999999</v>
      </c>
      <c r="AS107" s="197">
        <v>28.431999999999999</v>
      </c>
      <c r="AT107" s="197">
        <v>28.431999999999999</v>
      </c>
      <c r="AU107" s="197">
        <v>28.431999999999999</v>
      </c>
      <c r="AV107" s="197">
        <v>28.431999999999999</v>
      </c>
      <c r="AW107" s="197">
        <v>28.431999999999999</v>
      </c>
      <c r="AX107" s="197">
        <v>28.431999999999999</v>
      </c>
      <c r="AY107" s="197">
        <v>28.431999999999999</v>
      </c>
      <c r="AZ107" s="197">
        <v>28.431999999999999</v>
      </c>
      <c r="BA107" s="150"/>
      <c r="BB107" s="198" cm="1">
        <f t="array" ref="BB107">SUMPRODUCT(($AG107:$AZ107)*(Misc_calcs!$G$29:$Z$29)*($L107:$AE107))*$H107</f>
        <v>164847.81842066778</v>
      </c>
      <c r="BC107" s="150"/>
      <c r="BD107" s="198" cm="1">
        <f t="array" ref="BD107">SUMPRODUCT(($L107:$AE107)*(Misc_calcs!$G$29:$Z$29))*$I107*(1+Assumptions!$G$83)</f>
        <v>101345.16115456511</v>
      </c>
      <c r="BE107" s="150"/>
      <c r="BF107" s="198">
        <f t="shared" si="6"/>
        <v>266192.97957523289</v>
      </c>
      <c r="BG107" s="150"/>
      <c r="BH107" s="199">
        <f>Assumptions!$G$86*$G107</f>
        <v>2.2042147086000002E-3</v>
      </c>
      <c r="BI107" s="150"/>
      <c r="BJ107" s="198">
        <f t="shared" si="11"/>
        <v>760376.37719999987</v>
      </c>
      <c r="BK107" s="150"/>
      <c r="BL107" s="198" cm="1">
        <f t="array" ref="BL107">-SUMPRODUCT((PMT(real_disc,Assumptions!$G$40,BJ107))*(Misc_calcs!$G$29:$Z$29))</f>
        <v>411019.47990318428</v>
      </c>
      <c r="BM107" s="150"/>
      <c r="BN107" s="198" cm="1">
        <f t="array" ref="BN107">SUMPRODUCT(($AG107:$AZ107)*(Misc_calcs!$G$29:$Z$29))*$BH107*$H107</f>
        <v>43360.380196116697</v>
      </c>
      <c r="BO107" s="150"/>
      <c r="BP107" s="198" cm="1">
        <f t="array" ref="BP107">SUMPRODUCT($BH107*(Misc_calcs!$G$29:$Z$29))*$I107*(1+Assumptions!$G$83)</f>
        <v>26657.099625576346</v>
      </c>
      <c r="BQ107" s="150"/>
      <c r="BR107" s="198">
        <f t="shared" si="7"/>
        <v>70017.479821693036</v>
      </c>
      <c r="BS107" s="150"/>
      <c r="BT107" s="198">
        <f t="shared" si="8"/>
        <v>196175.49975353986</v>
      </c>
      <c r="BU107" s="150"/>
      <c r="BV107" s="198">
        <f t="shared" si="9"/>
        <v>-214843.98014964443</v>
      </c>
      <c r="BW107" s="150"/>
      <c r="BX107" s="198" t="b">
        <f t="shared" si="10"/>
        <v>0</v>
      </c>
      <c r="BY107" s="150"/>
      <c r="BZ107" s="150"/>
      <c r="CA107" s="150"/>
      <c r="CB107" s="150"/>
      <c r="CC107" s="150"/>
      <c r="CD107" s="150"/>
      <c r="CE107" s="150"/>
      <c r="CF107" s="150"/>
      <c r="CG107" s="150"/>
      <c r="CH107" s="150"/>
      <c r="CI107" s="150"/>
      <c r="CJ107" s="150"/>
      <c r="CK107" s="150"/>
      <c r="CL107" s="150"/>
      <c r="CM107" s="150"/>
      <c r="CN107" s="150"/>
      <c r="CO107" s="150"/>
      <c r="CP107" s="150"/>
      <c r="CQ107" s="150"/>
      <c r="CR107" s="150"/>
      <c r="CS107" s="150"/>
      <c r="CT107" s="150"/>
      <c r="CU107" s="150"/>
      <c r="CV107" s="150"/>
      <c r="CW107" s="150"/>
      <c r="CX107" s="150"/>
    </row>
    <row r="108" spans="1:102" x14ac:dyDescent="0.2">
      <c r="A108" s="150"/>
      <c r="B108" s="191">
        <v>60554745</v>
      </c>
      <c r="C108" s="192" t="s">
        <v>152</v>
      </c>
      <c r="D108" s="193">
        <v>1998</v>
      </c>
      <c r="E108" s="191">
        <v>33063926</v>
      </c>
      <c r="F108" s="191">
        <v>33063891</v>
      </c>
      <c r="G108" s="194">
        <v>1103.79</v>
      </c>
      <c r="H108" s="211">
        <v>49456.666168632706</v>
      </c>
      <c r="I108" s="195">
        <f>Assumptions!$G$37*Calcs!$G108</f>
        <v>107211.12269999999</v>
      </c>
      <c r="K108" s="150"/>
      <c r="L108" s="196">
        <v>1.1800000000000001E-3</v>
      </c>
      <c r="M108" s="196">
        <v>1.1800000000000001E-3</v>
      </c>
      <c r="N108" s="196">
        <v>1.1800000000000001E-3</v>
      </c>
      <c r="O108" s="196">
        <v>1.1800000000000001E-3</v>
      </c>
      <c r="P108" s="196">
        <v>1.1800000000000001E-3</v>
      </c>
      <c r="Q108" s="196">
        <v>1.1800000000000001E-3</v>
      </c>
      <c r="R108" s="196">
        <v>1.1800000000000001E-3</v>
      </c>
      <c r="S108" s="196">
        <v>1.1800000000000001E-3</v>
      </c>
      <c r="T108" s="196">
        <v>1.1800000000000001E-3</v>
      </c>
      <c r="U108" s="196">
        <v>1.1800000000000001E-3</v>
      </c>
      <c r="V108" s="196">
        <v>1.1800000000000001E-3</v>
      </c>
      <c r="W108" s="196">
        <v>1.1800000000000001E-3</v>
      </c>
      <c r="X108" s="196">
        <v>1.1800000000000001E-3</v>
      </c>
      <c r="Y108" s="196">
        <v>1.1800000000000001E-3</v>
      </c>
      <c r="Z108" s="196">
        <v>1.1800000000000001E-3</v>
      </c>
      <c r="AA108" s="196">
        <v>1.1800000000000001E-3</v>
      </c>
      <c r="AB108" s="196">
        <v>1.1800000000000001E-3</v>
      </c>
      <c r="AC108" s="196">
        <v>1.1800000000000001E-3</v>
      </c>
      <c r="AD108" s="196">
        <v>1.1800000000000001E-3</v>
      </c>
      <c r="AE108" s="196">
        <v>1.1800000000000001E-3</v>
      </c>
      <c r="AF108" s="150"/>
      <c r="AG108" s="197">
        <v>23.689999999999998</v>
      </c>
      <c r="AH108" s="197">
        <v>25.856999999999999</v>
      </c>
      <c r="AI108" s="197">
        <v>26.398</v>
      </c>
      <c r="AJ108" s="197">
        <v>26.811</v>
      </c>
      <c r="AK108" s="197">
        <v>26.966000000000001</v>
      </c>
      <c r="AL108" s="197">
        <v>27.194999999999997</v>
      </c>
      <c r="AM108" s="197">
        <v>27.72</v>
      </c>
      <c r="AN108" s="197">
        <v>28.321999999999999</v>
      </c>
      <c r="AO108" s="197">
        <v>28.431999999999999</v>
      </c>
      <c r="AP108" s="197">
        <v>28.431999999999999</v>
      </c>
      <c r="AQ108" s="197">
        <v>28.431999999999999</v>
      </c>
      <c r="AR108" s="197">
        <v>28.431999999999999</v>
      </c>
      <c r="AS108" s="197">
        <v>28.431999999999999</v>
      </c>
      <c r="AT108" s="197">
        <v>28.431999999999999</v>
      </c>
      <c r="AU108" s="197">
        <v>28.431999999999999</v>
      </c>
      <c r="AV108" s="197">
        <v>28.431999999999999</v>
      </c>
      <c r="AW108" s="197">
        <v>28.431999999999999</v>
      </c>
      <c r="AX108" s="197">
        <v>28.431999999999999</v>
      </c>
      <c r="AY108" s="197">
        <v>28.431999999999999</v>
      </c>
      <c r="AZ108" s="197">
        <v>28.431999999999999</v>
      </c>
      <c r="BA108" s="150"/>
      <c r="BB108" s="198" cm="1">
        <f t="array" ref="BB108">SUMPRODUCT(($AG108:$AZ108)*(Misc_calcs!$G$29:$Z$29)*($L108:$AE108))*$H108</f>
        <v>23212.461305058234</v>
      </c>
      <c r="BC108" s="150"/>
      <c r="BD108" s="198" cm="1">
        <f t="array" ref="BD108">SUMPRODUCT(($L108:$AE108)*(Misc_calcs!$G$29:$Z$29))*$I108*(1+Assumptions!$G$83)</f>
        <v>2012.1123844573153</v>
      </c>
      <c r="BE108" s="150"/>
      <c r="BF108" s="198">
        <f t="shared" si="6"/>
        <v>25224.57368951555</v>
      </c>
      <c r="BG108" s="150"/>
      <c r="BH108" s="199">
        <f>Assumptions!$G$86*$G108</f>
        <v>3.1078863135E-4</v>
      </c>
      <c r="BI108" s="150"/>
      <c r="BJ108" s="198">
        <f t="shared" si="11"/>
        <v>107211.12269999999</v>
      </c>
      <c r="BK108" s="150"/>
      <c r="BL108" s="198" cm="1">
        <f t="array" ref="BL108">-SUMPRODUCT((PMT(real_disc,Assumptions!$G$40,BJ108))*(Misc_calcs!$G$29:$Z$29))</f>
        <v>57952.694498819161</v>
      </c>
      <c r="BM108" s="150"/>
      <c r="BN108" s="198" cm="1">
        <f t="array" ref="BN108">SUMPRODUCT(($AG108:$AZ108)*(Misc_calcs!$G$29:$Z$29))*$BH108*$H108</f>
        <v>6113.7026095456622</v>
      </c>
      <c r="BO108" s="150"/>
      <c r="BP108" s="198" cm="1">
        <f t="array" ref="BP108">SUMPRODUCT($BH108*(Misc_calcs!$G$29:$Z$29))*$I108*(1+Assumptions!$G$83)</f>
        <v>529.95055431175751</v>
      </c>
      <c r="BQ108" s="150"/>
      <c r="BR108" s="198">
        <f t="shared" si="7"/>
        <v>6643.6531638574197</v>
      </c>
      <c r="BS108" s="150"/>
      <c r="BT108" s="198">
        <f t="shared" si="8"/>
        <v>18580.92052565813</v>
      </c>
      <c r="BU108" s="150"/>
      <c r="BV108" s="198">
        <f t="shared" si="9"/>
        <v>-39371.773973161035</v>
      </c>
      <c r="BW108" s="150"/>
      <c r="BX108" s="198" t="b">
        <f t="shared" si="10"/>
        <v>0</v>
      </c>
      <c r="BY108" s="150"/>
      <c r="BZ108" s="150"/>
      <c r="CA108" s="150"/>
      <c r="CB108" s="150"/>
      <c r="CC108" s="150"/>
      <c r="CD108" s="150"/>
      <c r="CE108" s="150"/>
      <c r="CF108" s="150"/>
      <c r="CG108" s="150"/>
      <c r="CH108" s="150"/>
      <c r="CI108" s="150"/>
      <c r="CJ108" s="150"/>
      <c r="CK108" s="150"/>
      <c r="CL108" s="150"/>
      <c r="CM108" s="150"/>
      <c r="CN108" s="150"/>
      <c r="CO108" s="150"/>
      <c r="CP108" s="150"/>
      <c r="CQ108" s="150"/>
      <c r="CR108" s="150"/>
      <c r="CS108" s="150"/>
      <c r="CT108" s="150"/>
      <c r="CU108" s="150"/>
      <c r="CV108" s="150"/>
      <c r="CW108" s="150"/>
      <c r="CX108" s="150"/>
    </row>
    <row r="109" spans="1:102" x14ac:dyDescent="0.2">
      <c r="A109" s="150"/>
      <c r="B109" s="191">
        <v>60554800</v>
      </c>
      <c r="C109" s="192" t="s">
        <v>152</v>
      </c>
      <c r="D109" s="193">
        <v>2017</v>
      </c>
      <c r="E109" s="191">
        <v>30352812</v>
      </c>
      <c r="F109" s="191">
        <v>30352811</v>
      </c>
      <c r="G109" s="194">
        <v>79.17</v>
      </c>
      <c r="H109" s="211">
        <v>49456.666168632706</v>
      </c>
      <c r="I109" s="195">
        <f>Assumptions!$G$37*Calcs!$G109</f>
        <v>7689.7820999999994</v>
      </c>
      <c r="K109" s="150"/>
      <c r="L109" s="196">
        <v>8.0000000000000007E-5</v>
      </c>
      <c r="M109" s="196">
        <v>8.0000000000000007E-5</v>
      </c>
      <c r="N109" s="196">
        <v>8.0000000000000007E-5</v>
      </c>
      <c r="O109" s="196">
        <v>8.0000000000000007E-5</v>
      </c>
      <c r="P109" s="196">
        <v>8.0000000000000007E-5</v>
      </c>
      <c r="Q109" s="196">
        <v>8.0000000000000007E-5</v>
      </c>
      <c r="R109" s="196">
        <v>8.0000000000000007E-5</v>
      </c>
      <c r="S109" s="196">
        <v>8.0000000000000007E-5</v>
      </c>
      <c r="T109" s="196">
        <v>8.0000000000000007E-5</v>
      </c>
      <c r="U109" s="196">
        <v>8.0000000000000007E-5</v>
      </c>
      <c r="V109" s="196">
        <v>8.0000000000000007E-5</v>
      </c>
      <c r="W109" s="196">
        <v>8.0000000000000007E-5</v>
      </c>
      <c r="X109" s="196">
        <v>8.0000000000000007E-5</v>
      </c>
      <c r="Y109" s="196">
        <v>8.0000000000000007E-5</v>
      </c>
      <c r="Z109" s="196">
        <v>8.0000000000000007E-5</v>
      </c>
      <c r="AA109" s="196">
        <v>8.0000000000000007E-5</v>
      </c>
      <c r="AB109" s="196">
        <v>8.0000000000000007E-5</v>
      </c>
      <c r="AC109" s="196">
        <v>8.0000000000000007E-5</v>
      </c>
      <c r="AD109" s="196">
        <v>8.0000000000000007E-5</v>
      </c>
      <c r="AE109" s="196">
        <v>8.0000000000000007E-5</v>
      </c>
      <c r="AF109" s="150"/>
      <c r="AG109" s="197">
        <v>23.689999999999998</v>
      </c>
      <c r="AH109" s="197">
        <v>25.856999999999999</v>
      </c>
      <c r="AI109" s="197">
        <v>26.398</v>
      </c>
      <c r="AJ109" s="197">
        <v>26.811</v>
      </c>
      <c r="AK109" s="197">
        <v>26.966000000000001</v>
      </c>
      <c r="AL109" s="197">
        <v>27.194999999999997</v>
      </c>
      <c r="AM109" s="197">
        <v>27.72</v>
      </c>
      <c r="AN109" s="197">
        <v>28.321999999999999</v>
      </c>
      <c r="AO109" s="197">
        <v>28.431999999999999</v>
      </c>
      <c r="AP109" s="197">
        <v>28.431999999999999</v>
      </c>
      <c r="AQ109" s="197">
        <v>28.431999999999999</v>
      </c>
      <c r="AR109" s="197">
        <v>28.431999999999999</v>
      </c>
      <c r="AS109" s="197">
        <v>28.431999999999999</v>
      </c>
      <c r="AT109" s="197">
        <v>28.431999999999999</v>
      </c>
      <c r="AU109" s="197">
        <v>28.431999999999999</v>
      </c>
      <c r="AV109" s="197">
        <v>28.431999999999999</v>
      </c>
      <c r="AW109" s="197">
        <v>28.431999999999999</v>
      </c>
      <c r="AX109" s="197">
        <v>28.431999999999999</v>
      </c>
      <c r="AY109" s="197">
        <v>28.431999999999999</v>
      </c>
      <c r="AZ109" s="197">
        <v>28.431999999999999</v>
      </c>
      <c r="BA109" s="150"/>
      <c r="BB109" s="198" cm="1">
        <f t="array" ref="BB109">SUMPRODUCT(($AG109:$AZ109)*(Misc_calcs!$G$29:$Z$29)*($L109:$AE109))*$H109</f>
        <v>1573.7261901734398</v>
      </c>
      <c r="BC109" s="150"/>
      <c r="BD109" s="198" cm="1">
        <f t="array" ref="BD109">SUMPRODUCT(($L109:$AE109)*(Misc_calcs!$G$29:$Z$29))*$I109*(1+Assumptions!$G$83)</f>
        <v>9.7844046100936737</v>
      </c>
      <c r="BE109" s="150"/>
      <c r="BF109" s="198">
        <f t="shared" si="6"/>
        <v>1583.5105947835334</v>
      </c>
      <c r="BG109" s="150"/>
      <c r="BH109" s="199">
        <f>Assumptions!$G$86*$G109</f>
        <v>2.2291501050000004E-5</v>
      </c>
      <c r="BI109" s="150"/>
      <c r="BJ109" s="198">
        <f t="shared" si="11"/>
        <v>7689.7820999999994</v>
      </c>
      <c r="BK109" s="150"/>
      <c r="BL109" s="198" cm="1">
        <f t="array" ref="BL109">-SUMPRODUCT((PMT(real_disc,Assumptions!$G$40,BJ109))*(Misc_calcs!$G$29:$Z$29))</f>
        <v>4156.6917832844229</v>
      </c>
      <c r="BM109" s="150"/>
      <c r="BN109" s="198" cm="1">
        <f t="array" ref="BN109">SUMPRODUCT(($AG109:$AZ109)*(Misc_calcs!$G$29:$Z$29))*$BH109*$H109</f>
        <v>438.50898775829654</v>
      </c>
      <c r="BO109" s="150"/>
      <c r="BP109" s="198" cm="1">
        <f t="array" ref="BP109">SUMPRODUCT($BH109*(Misc_calcs!$G$29:$Z$29))*$I109*(1+Assumptions!$G$83)</f>
        <v>2.7263633204940994</v>
      </c>
      <c r="BQ109" s="150"/>
      <c r="BR109" s="198">
        <f t="shared" si="7"/>
        <v>441.23535107879064</v>
      </c>
      <c r="BS109" s="150"/>
      <c r="BT109" s="198">
        <f t="shared" si="8"/>
        <v>1142.2752437047427</v>
      </c>
      <c r="BU109" s="150"/>
      <c r="BV109" s="198">
        <f t="shared" si="9"/>
        <v>-3014.4165395796799</v>
      </c>
      <c r="BW109" s="150"/>
      <c r="BX109" s="198" t="b">
        <f t="shared" si="10"/>
        <v>0</v>
      </c>
      <c r="BY109" s="150"/>
      <c r="BZ109" s="150"/>
      <c r="CA109" s="150"/>
      <c r="CB109" s="150"/>
      <c r="CC109" s="150"/>
      <c r="CD109" s="150"/>
      <c r="CE109" s="150"/>
      <c r="CF109" s="150"/>
      <c r="CG109" s="150"/>
      <c r="CH109" s="150"/>
      <c r="CI109" s="150"/>
      <c r="CJ109" s="150"/>
      <c r="CK109" s="150"/>
      <c r="CL109" s="150"/>
      <c r="CM109" s="150"/>
      <c r="CN109" s="150"/>
      <c r="CO109" s="150"/>
      <c r="CP109" s="150"/>
      <c r="CQ109" s="150"/>
      <c r="CR109" s="150"/>
      <c r="CS109" s="150"/>
      <c r="CT109" s="150"/>
      <c r="CU109" s="150"/>
      <c r="CV109" s="150"/>
      <c r="CW109" s="150"/>
      <c r="CX109" s="150"/>
    </row>
    <row r="110" spans="1:102" x14ac:dyDescent="0.2">
      <c r="A110" s="150"/>
      <c r="B110" s="191">
        <v>60554818</v>
      </c>
      <c r="C110" s="192" t="s">
        <v>145</v>
      </c>
      <c r="D110" s="193">
        <v>2014</v>
      </c>
      <c r="E110" s="191">
        <v>30323206</v>
      </c>
      <c r="F110" s="191">
        <v>30323204</v>
      </c>
      <c r="G110" s="194">
        <v>31.95</v>
      </c>
      <c r="H110" s="211">
        <v>45198.640474687112</v>
      </c>
      <c r="I110" s="195">
        <f>Assumptions!$G$37*Calcs!$G110</f>
        <v>3103.3035</v>
      </c>
      <c r="K110" s="150"/>
      <c r="L110" s="196">
        <v>3.0000000000000001E-5</v>
      </c>
      <c r="M110" s="196">
        <v>3.0000000000000001E-5</v>
      </c>
      <c r="N110" s="196">
        <v>3.0000000000000001E-5</v>
      </c>
      <c r="O110" s="196">
        <v>3.0000000000000001E-5</v>
      </c>
      <c r="P110" s="196">
        <v>3.0000000000000001E-5</v>
      </c>
      <c r="Q110" s="196">
        <v>3.0000000000000001E-5</v>
      </c>
      <c r="R110" s="196">
        <v>3.0000000000000001E-5</v>
      </c>
      <c r="S110" s="196">
        <v>3.0000000000000001E-5</v>
      </c>
      <c r="T110" s="196">
        <v>3.0000000000000001E-5</v>
      </c>
      <c r="U110" s="196">
        <v>3.0000000000000001E-5</v>
      </c>
      <c r="V110" s="196">
        <v>3.0000000000000001E-5</v>
      </c>
      <c r="W110" s="196">
        <v>3.0000000000000001E-5</v>
      </c>
      <c r="X110" s="196">
        <v>3.0000000000000001E-5</v>
      </c>
      <c r="Y110" s="196">
        <v>3.0000000000000001E-5</v>
      </c>
      <c r="Z110" s="196">
        <v>3.0000000000000001E-5</v>
      </c>
      <c r="AA110" s="196">
        <v>3.0000000000000001E-5</v>
      </c>
      <c r="AB110" s="196">
        <v>3.0000000000000001E-5</v>
      </c>
      <c r="AC110" s="196">
        <v>3.0000000000000001E-5</v>
      </c>
      <c r="AD110" s="196">
        <v>3.0000000000000001E-5</v>
      </c>
      <c r="AE110" s="196">
        <v>3.0000000000000001E-5</v>
      </c>
      <c r="AF110" s="150"/>
      <c r="AG110" s="197">
        <v>19.532</v>
      </c>
      <c r="AH110" s="197">
        <v>19.558999999999997</v>
      </c>
      <c r="AI110" s="197">
        <v>19.695999999999998</v>
      </c>
      <c r="AJ110" s="197">
        <v>19.782</v>
      </c>
      <c r="AK110" s="197">
        <v>19.675999999999998</v>
      </c>
      <c r="AL110" s="197">
        <v>19.636999999999997</v>
      </c>
      <c r="AM110" s="197">
        <v>19.768999999999998</v>
      </c>
      <c r="AN110" s="197">
        <v>19.945</v>
      </c>
      <c r="AO110" s="197">
        <v>19.835999999999999</v>
      </c>
      <c r="AP110" s="197">
        <v>19.835999999999999</v>
      </c>
      <c r="AQ110" s="197">
        <v>19.835999999999999</v>
      </c>
      <c r="AR110" s="197">
        <v>19.835999999999999</v>
      </c>
      <c r="AS110" s="197">
        <v>19.835999999999999</v>
      </c>
      <c r="AT110" s="197">
        <v>19.835999999999999</v>
      </c>
      <c r="AU110" s="197">
        <v>19.835999999999999</v>
      </c>
      <c r="AV110" s="197">
        <v>19.835999999999999</v>
      </c>
      <c r="AW110" s="197">
        <v>19.835999999999999</v>
      </c>
      <c r="AX110" s="197">
        <v>19.835999999999999</v>
      </c>
      <c r="AY110" s="197">
        <v>19.835999999999999</v>
      </c>
      <c r="AZ110" s="197">
        <v>19.835999999999999</v>
      </c>
      <c r="BA110" s="150"/>
      <c r="BB110" s="198" cm="1">
        <f t="array" ref="BB110">SUMPRODUCT(($AG110:$AZ110)*(Misc_calcs!$G$29:$Z$29)*($L110:$AE110))*$H110</f>
        <v>387.53181650972232</v>
      </c>
      <c r="BC110" s="150"/>
      <c r="BD110" s="198" cm="1">
        <f t="array" ref="BD110">SUMPRODUCT(($L110:$AE110)*(Misc_calcs!$G$29:$Z$29))*$I110*(1+Assumptions!$G$83)</f>
        <v>1.4807300459098756</v>
      </c>
      <c r="BE110" s="150"/>
      <c r="BF110" s="198">
        <f t="shared" si="6"/>
        <v>389.01254655563218</v>
      </c>
      <c r="BG110" s="150"/>
      <c r="BH110" s="199">
        <f>Assumptions!$G$86*$G110</f>
        <v>8.9960017499999997E-6</v>
      </c>
      <c r="BI110" s="150"/>
      <c r="BJ110" s="198">
        <f t="shared" si="11"/>
        <v>3103.3035</v>
      </c>
      <c r="BK110" s="150"/>
      <c r="BL110" s="198" cm="1">
        <f t="array" ref="BL110">-SUMPRODUCT((PMT(real_disc,Assumptions!$G$40,BJ110))*(Misc_calcs!$G$29:$Z$29))</f>
        <v>1677.4826635838992</v>
      </c>
      <c r="BM110" s="150"/>
      <c r="BN110" s="198" cm="1">
        <f t="array" ref="BN110">SUMPRODUCT(($AG110:$AZ110)*(Misc_calcs!$G$29:$Z$29))*$BH110*$H110</f>
        <v>116.20789665007138</v>
      </c>
      <c r="BO110" s="150"/>
      <c r="BP110" s="198" cm="1">
        <f t="array" ref="BP110">SUMPRODUCT($BH110*(Misc_calcs!$G$29:$Z$29))*$I110*(1+Assumptions!$G$83)</f>
        <v>0.44402166947609406</v>
      </c>
      <c r="BQ110" s="150"/>
      <c r="BR110" s="198">
        <f t="shared" si="7"/>
        <v>116.65191831954748</v>
      </c>
      <c r="BS110" s="150"/>
      <c r="BT110" s="198">
        <f t="shared" si="8"/>
        <v>272.36062823608472</v>
      </c>
      <c r="BU110" s="150"/>
      <c r="BV110" s="198">
        <f t="shared" si="9"/>
        <v>-1405.1220353478145</v>
      </c>
      <c r="BW110" s="150"/>
      <c r="BX110" s="198" t="b">
        <f t="shared" si="10"/>
        <v>0</v>
      </c>
      <c r="BY110" s="150"/>
      <c r="BZ110" s="150"/>
      <c r="CA110" s="150"/>
      <c r="CB110" s="150"/>
      <c r="CC110" s="150"/>
      <c r="CD110" s="150"/>
      <c r="CE110" s="150"/>
      <c r="CF110" s="150"/>
      <c r="CG110" s="150"/>
      <c r="CH110" s="150"/>
      <c r="CI110" s="150"/>
      <c r="CJ110" s="150"/>
      <c r="CK110" s="150"/>
      <c r="CL110" s="150"/>
      <c r="CM110" s="150"/>
      <c r="CN110" s="150"/>
      <c r="CO110" s="150"/>
      <c r="CP110" s="150"/>
      <c r="CQ110" s="150"/>
      <c r="CR110" s="150"/>
      <c r="CS110" s="150"/>
      <c r="CT110" s="150"/>
      <c r="CU110" s="150"/>
      <c r="CV110" s="150"/>
      <c r="CW110" s="150"/>
      <c r="CX110" s="150"/>
    </row>
    <row r="111" spans="1:102" x14ac:dyDescent="0.2">
      <c r="A111" s="150"/>
      <c r="B111" s="191">
        <v>60554830</v>
      </c>
      <c r="C111" s="192" t="s">
        <v>152</v>
      </c>
      <c r="D111" s="193">
        <v>1998</v>
      </c>
      <c r="E111" s="191">
        <v>33064645</v>
      </c>
      <c r="F111" s="191">
        <v>33064624</v>
      </c>
      <c r="G111" s="194">
        <v>614.62</v>
      </c>
      <c r="H111" s="211">
        <v>49456.666168632706</v>
      </c>
      <c r="I111" s="195">
        <f>Assumptions!$G$37*Calcs!$G111</f>
        <v>59698.0406</v>
      </c>
      <c r="K111" s="150"/>
      <c r="L111" s="196">
        <v>6.6E-4</v>
      </c>
      <c r="M111" s="196">
        <v>6.6E-4</v>
      </c>
      <c r="N111" s="196">
        <v>6.6E-4</v>
      </c>
      <c r="O111" s="196">
        <v>6.6E-4</v>
      </c>
      <c r="P111" s="196">
        <v>6.6E-4</v>
      </c>
      <c r="Q111" s="196">
        <v>6.6E-4</v>
      </c>
      <c r="R111" s="196">
        <v>6.6E-4</v>
      </c>
      <c r="S111" s="196">
        <v>6.6E-4</v>
      </c>
      <c r="T111" s="196">
        <v>6.6E-4</v>
      </c>
      <c r="U111" s="196">
        <v>6.6E-4</v>
      </c>
      <c r="V111" s="196">
        <v>6.6E-4</v>
      </c>
      <c r="W111" s="196">
        <v>6.6E-4</v>
      </c>
      <c r="X111" s="196">
        <v>6.6E-4</v>
      </c>
      <c r="Y111" s="196">
        <v>6.6E-4</v>
      </c>
      <c r="Z111" s="196">
        <v>6.6E-4</v>
      </c>
      <c r="AA111" s="196">
        <v>6.6E-4</v>
      </c>
      <c r="AB111" s="196">
        <v>6.6E-4</v>
      </c>
      <c r="AC111" s="196">
        <v>6.6E-4</v>
      </c>
      <c r="AD111" s="196">
        <v>6.6E-4</v>
      </c>
      <c r="AE111" s="196">
        <v>6.6E-4</v>
      </c>
      <c r="AF111" s="150"/>
      <c r="AG111" s="197">
        <v>23.689999999999998</v>
      </c>
      <c r="AH111" s="197">
        <v>25.856999999999999</v>
      </c>
      <c r="AI111" s="197">
        <v>26.398</v>
      </c>
      <c r="AJ111" s="197">
        <v>26.811</v>
      </c>
      <c r="AK111" s="197">
        <v>26.966000000000001</v>
      </c>
      <c r="AL111" s="197">
        <v>27.194999999999997</v>
      </c>
      <c r="AM111" s="197">
        <v>27.72</v>
      </c>
      <c r="AN111" s="197">
        <v>28.321999999999999</v>
      </c>
      <c r="AO111" s="197">
        <v>28.431999999999999</v>
      </c>
      <c r="AP111" s="197">
        <v>28.431999999999999</v>
      </c>
      <c r="AQ111" s="197">
        <v>28.431999999999999</v>
      </c>
      <c r="AR111" s="197">
        <v>28.431999999999999</v>
      </c>
      <c r="AS111" s="197">
        <v>28.431999999999999</v>
      </c>
      <c r="AT111" s="197">
        <v>28.431999999999999</v>
      </c>
      <c r="AU111" s="197">
        <v>28.431999999999999</v>
      </c>
      <c r="AV111" s="197">
        <v>28.431999999999999</v>
      </c>
      <c r="AW111" s="197">
        <v>28.431999999999999</v>
      </c>
      <c r="AX111" s="197">
        <v>28.431999999999999</v>
      </c>
      <c r="AY111" s="197">
        <v>28.431999999999999</v>
      </c>
      <c r="AZ111" s="197">
        <v>28.431999999999999</v>
      </c>
      <c r="BA111" s="150"/>
      <c r="BB111" s="198" cm="1">
        <f t="array" ref="BB111">SUMPRODUCT(($AG111:$AZ111)*(Misc_calcs!$G$29:$Z$29)*($L111:$AE111))*$H111</f>
        <v>12983.241068930878</v>
      </c>
      <c r="BC111" s="150"/>
      <c r="BD111" s="198" cm="1">
        <f t="array" ref="BD111">SUMPRODUCT(($L111:$AE111)*(Misc_calcs!$G$29:$Z$29))*$I111*(1+Assumptions!$G$83)</f>
        <v>626.66349352040083</v>
      </c>
      <c r="BE111" s="150"/>
      <c r="BF111" s="198">
        <f t="shared" si="6"/>
        <v>13609.904562451278</v>
      </c>
      <c r="BG111" s="150"/>
      <c r="BH111" s="199">
        <f>Assumptions!$G$86*$G111</f>
        <v>1.7305548030000002E-4</v>
      </c>
      <c r="BI111" s="150"/>
      <c r="BJ111" s="198">
        <f t="shared" si="11"/>
        <v>59698.0406</v>
      </c>
      <c r="BK111" s="150"/>
      <c r="BL111" s="198" cm="1">
        <f t="array" ref="BL111">-SUMPRODUCT((PMT(real_disc,Assumptions!$G$40,BJ111))*(Misc_calcs!$G$29:$Z$29))</f>
        <v>32269.621117118506</v>
      </c>
      <c r="BM111" s="150"/>
      <c r="BN111" s="198" cm="1">
        <f t="array" ref="BN111">SUMPRODUCT(($AG111:$AZ111)*(Misc_calcs!$G$29:$Z$29))*$BH111*$H111</f>
        <v>3404.2742712644208</v>
      </c>
      <c r="BO111" s="150"/>
      <c r="BP111" s="198" cm="1">
        <f t="array" ref="BP111">SUMPRODUCT($BH111*(Misc_calcs!$G$29:$Z$29))*$I111*(1+Assumptions!$G$83)</f>
        <v>164.31447251158929</v>
      </c>
      <c r="BQ111" s="150"/>
      <c r="BR111" s="198">
        <f t="shared" si="7"/>
        <v>3568.5887437760102</v>
      </c>
      <c r="BS111" s="150"/>
      <c r="BT111" s="198">
        <f t="shared" si="8"/>
        <v>10041.315818675268</v>
      </c>
      <c r="BU111" s="150"/>
      <c r="BV111" s="198">
        <f t="shared" si="9"/>
        <v>-22228.305298443236</v>
      </c>
      <c r="BW111" s="150"/>
      <c r="BX111" s="198" t="b">
        <f t="shared" si="10"/>
        <v>0</v>
      </c>
      <c r="BY111" s="150"/>
      <c r="BZ111" s="150"/>
      <c r="CA111" s="150"/>
      <c r="CB111" s="150"/>
      <c r="CC111" s="150"/>
      <c r="CD111" s="150"/>
      <c r="CE111" s="150"/>
      <c r="CF111" s="150"/>
      <c r="CG111" s="150"/>
      <c r="CH111" s="150"/>
      <c r="CI111" s="150"/>
      <c r="CJ111" s="150"/>
      <c r="CK111" s="150"/>
      <c r="CL111" s="150"/>
      <c r="CM111" s="150"/>
      <c r="CN111" s="150"/>
      <c r="CO111" s="150"/>
      <c r="CP111" s="150"/>
      <c r="CQ111" s="150"/>
      <c r="CR111" s="150"/>
      <c r="CS111" s="150"/>
      <c r="CT111" s="150"/>
      <c r="CU111" s="150"/>
      <c r="CV111" s="150"/>
      <c r="CW111" s="150"/>
      <c r="CX111" s="150"/>
    </row>
    <row r="112" spans="1:102" x14ac:dyDescent="0.2">
      <c r="A112" s="150"/>
      <c r="B112" s="191">
        <v>60554835</v>
      </c>
      <c r="C112" s="192" t="s">
        <v>152</v>
      </c>
      <c r="D112" s="193">
        <v>1999</v>
      </c>
      <c r="E112" s="191">
        <v>33064498</v>
      </c>
      <c r="F112" s="191">
        <v>33064490</v>
      </c>
      <c r="G112" s="194">
        <v>269.05</v>
      </c>
      <c r="H112" s="211">
        <v>49456.666168632706</v>
      </c>
      <c r="I112" s="195">
        <f>Assumptions!$G$37*Calcs!$G112</f>
        <v>26132.826499999999</v>
      </c>
      <c r="K112" s="150"/>
      <c r="L112" s="196">
        <v>2.9E-4</v>
      </c>
      <c r="M112" s="196">
        <v>2.9E-4</v>
      </c>
      <c r="N112" s="196">
        <v>2.9E-4</v>
      </c>
      <c r="O112" s="196">
        <v>2.9E-4</v>
      </c>
      <c r="P112" s="196">
        <v>2.9E-4</v>
      </c>
      <c r="Q112" s="196">
        <v>2.9E-4</v>
      </c>
      <c r="R112" s="196">
        <v>2.9E-4</v>
      </c>
      <c r="S112" s="196">
        <v>2.9E-4</v>
      </c>
      <c r="T112" s="196">
        <v>2.9E-4</v>
      </c>
      <c r="U112" s="196">
        <v>2.9E-4</v>
      </c>
      <c r="V112" s="196">
        <v>2.9E-4</v>
      </c>
      <c r="W112" s="196">
        <v>2.9E-4</v>
      </c>
      <c r="X112" s="196">
        <v>2.9E-4</v>
      </c>
      <c r="Y112" s="196">
        <v>2.9E-4</v>
      </c>
      <c r="Z112" s="196">
        <v>2.9E-4</v>
      </c>
      <c r="AA112" s="196">
        <v>2.9E-4</v>
      </c>
      <c r="AB112" s="196">
        <v>2.9E-4</v>
      </c>
      <c r="AC112" s="196">
        <v>2.9E-4</v>
      </c>
      <c r="AD112" s="196">
        <v>2.9E-4</v>
      </c>
      <c r="AE112" s="196">
        <v>2.9E-4</v>
      </c>
      <c r="AF112" s="150"/>
      <c r="AG112" s="197">
        <v>23.689999999999998</v>
      </c>
      <c r="AH112" s="197">
        <v>25.856999999999999</v>
      </c>
      <c r="AI112" s="197">
        <v>26.398</v>
      </c>
      <c r="AJ112" s="197">
        <v>26.811</v>
      </c>
      <c r="AK112" s="197">
        <v>26.966000000000001</v>
      </c>
      <c r="AL112" s="197">
        <v>27.194999999999997</v>
      </c>
      <c r="AM112" s="197">
        <v>27.72</v>
      </c>
      <c r="AN112" s="197">
        <v>28.321999999999999</v>
      </c>
      <c r="AO112" s="197">
        <v>28.431999999999999</v>
      </c>
      <c r="AP112" s="197">
        <v>28.431999999999999</v>
      </c>
      <c r="AQ112" s="197">
        <v>28.431999999999999</v>
      </c>
      <c r="AR112" s="197">
        <v>28.431999999999999</v>
      </c>
      <c r="AS112" s="197">
        <v>28.431999999999999</v>
      </c>
      <c r="AT112" s="197">
        <v>28.431999999999999</v>
      </c>
      <c r="AU112" s="197">
        <v>28.431999999999999</v>
      </c>
      <c r="AV112" s="197">
        <v>28.431999999999999</v>
      </c>
      <c r="AW112" s="197">
        <v>28.431999999999999</v>
      </c>
      <c r="AX112" s="197">
        <v>28.431999999999999</v>
      </c>
      <c r="AY112" s="197">
        <v>28.431999999999999</v>
      </c>
      <c r="AZ112" s="197">
        <v>28.431999999999999</v>
      </c>
      <c r="BA112" s="150"/>
      <c r="BB112" s="198" cm="1">
        <f t="array" ref="BB112">SUMPRODUCT(($AG112:$AZ112)*(Misc_calcs!$G$29:$Z$29)*($L112:$AE112))*$H112</f>
        <v>5704.7574393787172</v>
      </c>
      <c r="BC112" s="150"/>
      <c r="BD112" s="198" cm="1">
        <f t="array" ref="BD112">SUMPRODUCT(($L112:$AE112)*(Misc_calcs!$G$29:$Z$29))*$I112*(1+Assumptions!$G$83)</f>
        <v>120.53544232352122</v>
      </c>
      <c r="BE112" s="150"/>
      <c r="BF112" s="198">
        <f t="shared" si="6"/>
        <v>5825.2928817022384</v>
      </c>
      <c r="BG112" s="150"/>
      <c r="BH112" s="199">
        <f>Assumptions!$G$86*$G112</f>
        <v>7.5755063250000014E-5</v>
      </c>
      <c r="BI112" s="150"/>
      <c r="BJ112" s="198">
        <f t="shared" si="11"/>
        <v>26132.826499999999</v>
      </c>
      <c r="BK112" s="150"/>
      <c r="BL112" s="198" cm="1">
        <f t="array" ref="BL112">-SUMPRODUCT((PMT(real_disc,Assumptions!$G$40,BJ112))*(Misc_calcs!$G$29:$Z$29))</f>
        <v>14126.031631838754</v>
      </c>
      <c r="BM112" s="150"/>
      <c r="BN112" s="198" cm="1">
        <f t="array" ref="BN112">SUMPRODUCT(($AG112:$AZ112)*(Misc_calcs!$G$29:$Z$29))*$BH112*$H112</f>
        <v>1490.2215884346306</v>
      </c>
      <c r="BO112" s="150"/>
      <c r="BP112" s="198" cm="1">
        <f t="array" ref="BP112">SUMPRODUCT($BH112*(Misc_calcs!$G$29:$Z$29))*$I112*(1+Assumptions!$G$83)</f>
        <v>31.486793300293368</v>
      </c>
      <c r="BQ112" s="150"/>
      <c r="BR112" s="198">
        <f t="shared" si="7"/>
        <v>1521.7083817349239</v>
      </c>
      <c r="BS112" s="150"/>
      <c r="BT112" s="198">
        <f t="shared" si="8"/>
        <v>4303.5844999673145</v>
      </c>
      <c r="BU112" s="150"/>
      <c r="BV112" s="198">
        <f t="shared" si="9"/>
        <v>-9822.4471318714386</v>
      </c>
      <c r="BW112" s="150"/>
      <c r="BX112" s="198" t="b">
        <f t="shared" si="10"/>
        <v>0</v>
      </c>
      <c r="BY112" s="150"/>
      <c r="BZ112" s="150"/>
      <c r="CA112" s="150"/>
      <c r="CB112" s="150"/>
      <c r="CC112" s="150"/>
      <c r="CD112" s="150"/>
      <c r="CE112" s="150"/>
      <c r="CF112" s="150"/>
      <c r="CG112" s="150"/>
      <c r="CH112" s="150"/>
      <c r="CI112" s="150"/>
      <c r="CJ112" s="150"/>
      <c r="CK112" s="150"/>
      <c r="CL112" s="150"/>
      <c r="CM112" s="150"/>
      <c r="CN112" s="150"/>
      <c r="CO112" s="150"/>
      <c r="CP112" s="150"/>
      <c r="CQ112" s="150"/>
      <c r="CR112" s="150"/>
      <c r="CS112" s="150"/>
      <c r="CT112" s="150"/>
      <c r="CU112" s="150"/>
      <c r="CV112" s="150"/>
      <c r="CW112" s="150"/>
      <c r="CX112" s="150"/>
    </row>
    <row r="113" spans="1:102" x14ac:dyDescent="0.2">
      <c r="A113" s="150"/>
      <c r="B113" s="191">
        <v>60554842</v>
      </c>
      <c r="C113" s="192" t="s">
        <v>145</v>
      </c>
      <c r="D113" s="193">
        <v>1998</v>
      </c>
      <c r="E113" s="191">
        <v>33107261</v>
      </c>
      <c r="F113" s="191">
        <v>30147032</v>
      </c>
      <c r="G113" s="194">
        <v>1333.63</v>
      </c>
      <c r="H113" s="211">
        <v>45198.640474687112</v>
      </c>
      <c r="I113" s="195">
        <f>Assumptions!$G$37*Calcs!$G113</f>
        <v>129535.4819</v>
      </c>
      <c r="K113" s="150"/>
      <c r="L113" s="196">
        <v>1.4300000000000001E-3</v>
      </c>
      <c r="M113" s="196">
        <v>1.4300000000000001E-3</v>
      </c>
      <c r="N113" s="196">
        <v>1.4300000000000001E-3</v>
      </c>
      <c r="O113" s="196">
        <v>1.4300000000000001E-3</v>
      </c>
      <c r="P113" s="196">
        <v>1.4300000000000001E-3</v>
      </c>
      <c r="Q113" s="196">
        <v>1.4300000000000001E-3</v>
      </c>
      <c r="R113" s="196">
        <v>1.4300000000000001E-3</v>
      </c>
      <c r="S113" s="196">
        <v>1.4300000000000001E-3</v>
      </c>
      <c r="T113" s="196">
        <v>1.4300000000000001E-3</v>
      </c>
      <c r="U113" s="196">
        <v>1.4300000000000001E-3</v>
      </c>
      <c r="V113" s="196">
        <v>1.4300000000000001E-3</v>
      </c>
      <c r="W113" s="196">
        <v>1.4300000000000001E-3</v>
      </c>
      <c r="X113" s="196">
        <v>1.4300000000000001E-3</v>
      </c>
      <c r="Y113" s="196">
        <v>1.4300000000000001E-3</v>
      </c>
      <c r="Z113" s="196">
        <v>1.4300000000000001E-3</v>
      </c>
      <c r="AA113" s="196">
        <v>1.4300000000000001E-3</v>
      </c>
      <c r="AB113" s="196">
        <v>1.4300000000000001E-3</v>
      </c>
      <c r="AC113" s="196">
        <v>1.4300000000000001E-3</v>
      </c>
      <c r="AD113" s="196">
        <v>1.4300000000000001E-3</v>
      </c>
      <c r="AE113" s="196">
        <v>1.4300000000000001E-3</v>
      </c>
      <c r="AF113" s="150"/>
      <c r="AG113" s="197">
        <v>19.532</v>
      </c>
      <c r="AH113" s="197">
        <v>19.558999999999997</v>
      </c>
      <c r="AI113" s="197">
        <v>19.695999999999998</v>
      </c>
      <c r="AJ113" s="197">
        <v>19.782</v>
      </c>
      <c r="AK113" s="197">
        <v>19.675999999999998</v>
      </c>
      <c r="AL113" s="197">
        <v>19.636999999999997</v>
      </c>
      <c r="AM113" s="197">
        <v>19.768999999999998</v>
      </c>
      <c r="AN113" s="197">
        <v>19.945</v>
      </c>
      <c r="AO113" s="197">
        <v>19.835999999999999</v>
      </c>
      <c r="AP113" s="197">
        <v>19.835999999999999</v>
      </c>
      <c r="AQ113" s="197">
        <v>19.835999999999999</v>
      </c>
      <c r="AR113" s="197">
        <v>19.835999999999999</v>
      </c>
      <c r="AS113" s="197">
        <v>19.835999999999999</v>
      </c>
      <c r="AT113" s="197">
        <v>19.835999999999999</v>
      </c>
      <c r="AU113" s="197">
        <v>19.835999999999999</v>
      </c>
      <c r="AV113" s="197">
        <v>19.835999999999999</v>
      </c>
      <c r="AW113" s="197">
        <v>19.835999999999999</v>
      </c>
      <c r="AX113" s="197">
        <v>19.835999999999999</v>
      </c>
      <c r="AY113" s="197">
        <v>19.835999999999999</v>
      </c>
      <c r="AZ113" s="197">
        <v>19.835999999999999</v>
      </c>
      <c r="BA113" s="150"/>
      <c r="BB113" s="198" cm="1">
        <f t="array" ref="BB113">SUMPRODUCT(($AG113:$AZ113)*(Misc_calcs!$G$29:$Z$29)*($L113:$AE113))*$H113</f>
        <v>18472.349920296765</v>
      </c>
      <c r="BC113" s="150"/>
      <c r="BD113" s="198" cm="1">
        <f t="array" ref="BD113">SUMPRODUCT(($L113:$AE113)*(Misc_calcs!$G$29:$Z$29))*$I113*(1+Assumptions!$G$83)</f>
        <v>2946.1521084103338</v>
      </c>
      <c r="BE113" s="150"/>
      <c r="BF113" s="198">
        <f t="shared" si="6"/>
        <v>21418.502028707098</v>
      </c>
      <c r="BG113" s="150"/>
      <c r="BH113" s="199">
        <f>Assumptions!$G$86*$G113</f>
        <v>3.7550353095000007E-4</v>
      </c>
      <c r="BI113" s="150"/>
      <c r="BJ113" s="198">
        <f t="shared" si="11"/>
        <v>129535.4819</v>
      </c>
      <c r="BK113" s="150"/>
      <c r="BL113" s="198" cm="1">
        <f t="array" ref="BL113">-SUMPRODUCT((PMT(real_disc,Assumptions!$G$40,BJ113))*(Misc_calcs!$G$29:$Z$29))</f>
        <v>70020.069002672783</v>
      </c>
      <c r="BM113" s="150"/>
      <c r="BN113" s="198" cm="1">
        <f t="array" ref="BN113">SUMPRODUCT(($AG113:$AZ113)*(Misc_calcs!$G$29:$Z$29))*$BH113*$H113</f>
        <v>4850.652181828942</v>
      </c>
      <c r="BO113" s="150"/>
      <c r="BP113" s="198" cm="1">
        <f t="array" ref="BP113">SUMPRODUCT($BH113*(Misc_calcs!$G$29:$Z$29))*$I113*(1+Assumptions!$G$83)</f>
        <v>773.62973386284455</v>
      </c>
      <c r="BQ113" s="150"/>
      <c r="BR113" s="198">
        <f t="shared" si="7"/>
        <v>5624.2819156917867</v>
      </c>
      <c r="BS113" s="150"/>
      <c r="BT113" s="198">
        <f t="shared" si="8"/>
        <v>15794.220113015312</v>
      </c>
      <c r="BU113" s="150"/>
      <c r="BV113" s="198">
        <f t="shared" si="9"/>
        <v>-54225.848889657471</v>
      </c>
      <c r="BW113" s="150"/>
      <c r="BX113" s="198" t="b">
        <f t="shared" si="10"/>
        <v>0</v>
      </c>
      <c r="BY113" s="150"/>
      <c r="BZ113" s="150"/>
      <c r="CA113" s="150"/>
      <c r="CB113" s="150"/>
      <c r="CC113" s="150"/>
      <c r="CD113" s="150"/>
      <c r="CE113" s="150"/>
      <c r="CF113" s="150"/>
      <c r="CG113" s="150"/>
      <c r="CH113" s="150"/>
      <c r="CI113" s="150"/>
      <c r="CJ113" s="150"/>
      <c r="CK113" s="150"/>
      <c r="CL113" s="150"/>
      <c r="CM113" s="150"/>
      <c r="CN113" s="150"/>
      <c r="CO113" s="150"/>
      <c r="CP113" s="150"/>
      <c r="CQ113" s="150"/>
      <c r="CR113" s="150"/>
      <c r="CS113" s="150"/>
      <c r="CT113" s="150"/>
      <c r="CU113" s="150"/>
      <c r="CV113" s="150"/>
      <c r="CW113" s="150"/>
      <c r="CX113" s="150"/>
    </row>
    <row r="114" spans="1:102" x14ac:dyDescent="0.2">
      <c r="A114" s="150"/>
      <c r="B114" s="191">
        <v>60554844</v>
      </c>
      <c r="C114" s="192" t="s">
        <v>152</v>
      </c>
      <c r="D114" s="193">
        <v>1998</v>
      </c>
      <c r="E114" s="191">
        <v>33064048</v>
      </c>
      <c r="F114" s="191">
        <v>33064038</v>
      </c>
      <c r="G114" s="194">
        <v>399.16</v>
      </c>
      <c r="H114" s="211">
        <v>49456.666168632706</v>
      </c>
      <c r="I114" s="195">
        <f>Assumptions!$G$37*Calcs!$G114</f>
        <v>38770.410799999998</v>
      </c>
      <c r="K114" s="150"/>
      <c r="L114" s="196">
        <v>4.2999999999999999E-4</v>
      </c>
      <c r="M114" s="196">
        <v>4.2999999999999999E-4</v>
      </c>
      <c r="N114" s="196">
        <v>4.2999999999999999E-4</v>
      </c>
      <c r="O114" s="196">
        <v>4.2999999999999999E-4</v>
      </c>
      <c r="P114" s="196">
        <v>4.2999999999999999E-4</v>
      </c>
      <c r="Q114" s="196">
        <v>4.2999999999999999E-4</v>
      </c>
      <c r="R114" s="196">
        <v>4.2999999999999999E-4</v>
      </c>
      <c r="S114" s="196">
        <v>4.2999999999999999E-4</v>
      </c>
      <c r="T114" s="196">
        <v>4.2999999999999999E-4</v>
      </c>
      <c r="U114" s="196">
        <v>4.2999999999999999E-4</v>
      </c>
      <c r="V114" s="196">
        <v>4.2999999999999999E-4</v>
      </c>
      <c r="W114" s="196">
        <v>4.2999999999999999E-4</v>
      </c>
      <c r="X114" s="196">
        <v>4.2999999999999999E-4</v>
      </c>
      <c r="Y114" s="196">
        <v>4.2999999999999999E-4</v>
      </c>
      <c r="Z114" s="196">
        <v>4.2999999999999999E-4</v>
      </c>
      <c r="AA114" s="196">
        <v>4.2999999999999999E-4</v>
      </c>
      <c r="AB114" s="196">
        <v>4.2999999999999999E-4</v>
      </c>
      <c r="AC114" s="196">
        <v>4.2999999999999999E-4</v>
      </c>
      <c r="AD114" s="196">
        <v>4.2999999999999999E-4</v>
      </c>
      <c r="AE114" s="196">
        <v>4.2999999999999999E-4</v>
      </c>
      <c r="AF114" s="150"/>
      <c r="AG114" s="197">
        <v>23.689999999999998</v>
      </c>
      <c r="AH114" s="197">
        <v>25.856999999999999</v>
      </c>
      <c r="AI114" s="197">
        <v>26.398</v>
      </c>
      <c r="AJ114" s="197">
        <v>26.811</v>
      </c>
      <c r="AK114" s="197">
        <v>26.966000000000001</v>
      </c>
      <c r="AL114" s="197">
        <v>27.194999999999997</v>
      </c>
      <c r="AM114" s="197">
        <v>27.72</v>
      </c>
      <c r="AN114" s="197">
        <v>28.321999999999999</v>
      </c>
      <c r="AO114" s="197">
        <v>28.431999999999999</v>
      </c>
      <c r="AP114" s="197">
        <v>28.431999999999999</v>
      </c>
      <c r="AQ114" s="197">
        <v>28.431999999999999</v>
      </c>
      <c r="AR114" s="197">
        <v>28.431999999999999</v>
      </c>
      <c r="AS114" s="197">
        <v>28.431999999999999</v>
      </c>
      <c r="AT114" s="197">
        <v>28.431999999999999</v>
      </c>
      <c r="AU114" s="197">
        <v>28.431999999999999</v>
      </c>
      <c r="AV114" s="197">
        <v>28.431999999999999</v>
      </c>
      <c r="AW114" s="197">
        <v>28.431999999999999</v>
      </c>
      <c r="AX114" s="197">
        <v>28.431999999999999</v>
      </c>
      <c r="AY114" s="197">
        <v>28.431999999999999</v>
      </c>
      <c r="AZ114" s="197">
        <v>28.431999999999999</v>
      </c>
      <c r="BA114" s="150"/>
      <c r="BB114" s="198" cm="1">
        <f t="array" ref="BB114">SUMPRODUCT(($AG114:$AZ114)*(Misc_calcs!$G$29:$Z$29)*($L114:$AE114))*$H114</f>
        <v>8458.778272182235</v>
      </c>
      <c r="BC114" s="150"/>
      <c r="BD114" s="198" cm="1">
        <f t="array" ref="BD114">SUMPRODUCT(($L114:$AE114)*(Misc_calcs!$G$29:$Z$29))*$I114*(1+Assumptions!$G$83)</f>
        <v>265.15464601347503</v>
      </c>
      <c r="BE114" s="150"/>
      <c r="BF114" s="198">
        <f t="shared" si="6"/>
        <v>8723.932918195711</v>
      </c>
      <c r="BG114" s="150"/>
      <c r="BH114" s="199">
        <f>Assumptions!$G$86*$G114</f>
        <v>1.1238948540000002E-4</v>
      </c>
      <c r="BI114" s="150"/>
      <c r="BJ114" s="198">
        <f t="shared" si="11"/>
        <v>38770.410799999998</v>
      </c>
      <c r="BK114" s="150"/>
      <c r="BL114" s="198" cm="1">
        <f t="array" ref="BL114">-SUMPRODUCT((PMT(real_disc,Assumptions!$G$40,BJ114))*(Misc_calcs!$G$29:$Z$29))</f>
        <v>20957.245070302011</v>
      </c>
      <c r="BM114" s="150"/>
      <c r="BN114" s="198" cm="1">
        <f t="array" ref="BN114">SUMPRODUCT(($AG114:$AZ114)*(Misc_calcs!$G$29:$Z$29))*$BH114*$H114</f>
        <v>2210.8784584261925</v>
      </c>
      <c r="BO114" s="150"/>
      <c r="BP114" s="198" cm="1">
        <f t="array" ref="BP114">SUMPRODUCT($BH114*(Misc_calcs!$G$29:$Z$29))*$I114*(1+Assumptions!$G$83)</f>
        <v>69.303707481101455</v>
      </c>
      <c r="BQ114" s="150"/>
      <c r="BR114" s="198">
        <f t="shared" si="7"/>
        <v>2280.1821659072939</v>
      </c>
      <c r="BS114" s="150"/>
      <c r="BT114" s="198">
        <f t="shared" si="8"/>
        <v>6443.7507522884171</v>
      </c>
      <c r="BU114" s="150"/>
      <c r="BV114" s="198">
        <f t="shared" si="9"/>
        <v>-14513.494318013594</v>
      </c>
      <c r="BW114" s="150"/>
      <c r="BX114" s="198" t="b">
        <f t="shared" si="10"/>
        <v>0</v>
      </c>
      <c r="BY114" s="150"/>
      <c r="BZ114" s="150"/>
      <c r="CA114" s="150"/>
      <c r="CB114" s="150"/>
      <c r="CC114" s="150"/>
      <c r="CD114" s="150"/>
      <c r="CE114" s="150"/>
      <c r="CF114" s="150"/>
      <c r="CG114" s="150"/>
      <c r="CH114" s="150"/>
      <c r="CI114" s="150"/>
      <c r="CJ114" s="150"/>
      <c r="CK114" s="150"/>
      <c r="CL114" s="150"/>
      <c r="CM114" s="150"/>
      <c r="CN114" s="150"/>
      <c r="CO114" s="150"/>
      <c r="CP114" s="150"/>
      <c r="CQ114" s="150"/>
      <c r="CR114" s="150"/>
      <c r="CS114" s="150"/>
      <c r="CT114" s="150"/>
      <c r="CU114" s="150"/>
      <c r="CV114" s="150"/>
      <c r="CW114" s="150"/>
      <c r="CX114" s="150"/>
    </row>
    <row r="115" spans="1:102" x14ac:dyDescent="0.2">
      <c r="A115" s="150"/>
      <c r="B115" s="191">
        <v>60554851</v>
      </c>
      <c r="C115" s="192" t="s">
        <v>145</v>
      </c>
      <c r="D115" s="193">
        <v>1955</v>
      </c>
      <c r="E115" s="191">
        <v>30021420</v>
      </c>
      <c r="F115" s="191">
        <v>30150101</v>
      </c>
      <c r="G115" s="194">
        <v>4811.8999999999996</v>
      </c>
      <c r="H115" s="211">
        <v>45198.640474687112</v>
      </c>
      <c r="I115" s="195">
        <f>Assumptions!$G$37*Calcs!$G115</f>
        <v>467379.84699999995</v>
      </c>
      <c r="K115" s="150"/>
      <c r="L115" s="196">
        <v>4.5030000000000001E-2</v>
      </c>
      <c r="M115" s="196">
        <v>4.8550000000000003E-2</v>
      </c>
      <c r="N115" s="196">
        <v>5.2359999999999997E-2</v>
      </c>
      <c r="O115" s="196">
        <v>5.6480000000000002E-2</v>
      </c>
      <c r="P115" s="196">
        <v>6.0929999999999998E-2</v>
      </c>
      <c r="Q115" s="196">
        <v>6.5759999999999999E-2</v>
      </c>
      <c r="R115" s="196">
        <v>7.0980000000000001E-2</v>
      </c>
      <c r="S115" s="196">
        <v>7.6630000000000004E-2</v>
      </c>
      <c r="T115" s="196">
        <v>8.2750000000000004E-2</v>
      </c>
      <c r="U115" s="196">
        <v>8.9370000000000005E-2</v>
      </c>
      <c r="V115" s="196">
        <v>9.6540000000000001E-2</v>
      </c>
      <c r="W115" s="196">
        <v>0.10431</v>
      </c>
      <c r="X115" s="196">
        <v>0.11273</v>
      </c>
      <c r="Y115" s="196">
        <v>0.12184</v>
      </c>
      <c r="Z115" s="196">
        <v>0.13170999999999999</v>
      </c>
      <c r="AA115" s="196">
        <v>0.14241000000000001</v>
      </c>
      <c r="AB115" s="196">
        <v>0.154</v>
      </c>
      <c r="AC115" s="196">
        <v>0.15770999999999999</v>
      </c>
      <c r="AD115" s="196">
        <v>0.15770999999999999</v>
      </c>
      <c r="AE115" s="196">
        <v>0.15770999999999999</v>
      </c>
      <c r="AF115" s="150"/>
      <c r="AG115" s="197">
        <v>19.532</v>
      </c>
      <c r="AH115" s="197">
        <v>19.558999999999997</v>
      </c>
      <c r="AI115" s="197">
        <v>19.695999999999998</v>
      </c>
      <c r="AJ115" s="197">
        <v>19.782</v>
      </c>
      <c r="AK115" s="197">
        <v>19.675999999999998</v>
      </c>
      <c r="AL115" s="197">
        <v>19.636999999999997</v>
      </c>
      <c r="AM115" s="197">
        <v>19.768999999999998</v>
      </c>
      <c r="AN115" s="197">
        <v>19.945</v>
      </c>
      <c r="AO115" s="197">
        <v>19.835999999999999</v>
      </c>
      <c r="AP115" s="197">
        <v>19.835999999999999</v>
      </c>
      <c r="AQ115" s="197">
        <v>19.835999999999999</v>
      </c>
      <c r="AR115" s="197">
        <v>19.835999999999999</v>
      </c>
      <c r="AS115" s="197">
        <v>19.835999999999999</v>
      </c>
      <c r="AT115" s="197">
        <v>19.835999999999999</v>
      </c>
      <c r="AU115" s="197">
        <v>19.835999999999999</v>
      </c>
      <c r="AV115" s="197">
        <v>19.835999999999999</v>
      </c>
      <c r="AW115" s="197">
        <v>19.835999999999999</v>
      </c>
      <c r="AX115" s="197">
        <v>19.835999999999999</v>
      </c>
      <c r="AY115" s="197">
        <v>19.835999999999999</v>
      </c>
      <c r="AZ115" s="197">
        <v>19.835999999999999</v>
      </c>
      <c r="BA115" s="150"/>
      <c r="BB115" s="198" cm="1">
        <f t="array" ref="BB115">SUMPRODUCT(($AG115:$AZ115)*(Misc_calcs!$G$29:$Z$29)*($L115:$AE115))*$H115</f>
        <v>1186478.8232347255</v>
      </c>
      <c r="BC115" s="150"/>
      <c r="BD115" s="198" cm="1">
        <f t="array" ref="BD115">SUMPRODUCT(($L115:$AE115)*(Misc_calcs!$G$29:$Z$29))*$I115*(1+Assumptions!$G$83)</f>
        <v>681719.55911955389</v>
      </c>
      <c r="BE115" s="150"/>
      <c r="BF115" s="198">
        <f t="shared" si="6"/>
        <v>1868198.3823542795</v>
      </c>
      <c r="BG115" s="150"/>
      <c r="BH115" s="199">
        <f>Assumptions!$G$86*$G115</f>
        <v>1.3548626235E-3</v>
      </c>
      <c r="BI115" s="150"/>
      <c r="BJ115" s="198">
        <f t="shared" si="11"/>
        <v>467379.84699999995</v>
      </c>
      <c r="BK115" s="150"/>
      <c r="BL115" s="198" cm="1">
        <f t="array" ref="BL115">-SUMPRODUCT((PMT(real_disc,Assumptions!$G$40,BJ115))*(Misc_calcs!$G$29:$Z$29))</f>
        <v>252640.96491077822</v>
      </c>
      <c r="BM115" s="150"/>
      <c r="BN115" s="198" cm="1">
        <f t="array" ref="BN115">SUMPRODUCT(($AG115:$AZ115)*(Misc_calcs!$G$29:$Z$29))*$BH115*$H115</f>
        <v>17501.745786869433</v>
      </c>
      <c r="BO115" s="150"/>
      <c r="BP115" s="198" cm="1">
        <f t="array" ref="BP115">SUMPRODUCT($BH115*(Misc_calcs!$G$29:$Z$29))*$I115*(1+Assumptions!$G$83)</f>
        <v>10071.534090246414</v>
      </c>
      <c r="BQ115" s="150"/>
      <c r="BR115" s="198">
        <f t="shared" si="7"/>
        <v>27573.279877115849</v>
      </c>
      <c r="BS115" s="150"/>
      <c r="BT115" s="198">
        <f t="shared" si="8"/>
        <v>1840625.1024771638</v>
      </c>
      <c r="BU115" s="150"/>
      <c r="BV115" s="198">
        <f t="shared" si="9"/>
        <v>1587984.1375663856</v>
      </c>
      <c r="BW115" s="150"/>
      <c r="BX115" s="198" t="b">
        <f t="shared" si="10"/>
        <v>1</v>
      </c>
      <c r="BY115" s="150"/>
      <c r="BZ115" s="150"/>
      <c r="CA115" s="150"/>
      <c r="CB115" s="150"/>
      <c r="CC115" s="150"/>
      <c r="CD115" s="150"/>
      <c r="CE115" s="150"/>
      <c r="CF115" s="150"/>
      <c r="CG115" s="150"/>
      <c r="CH115" s="150"/>
      <c r="CI115" s="150"/>
      <c r="CJ115" s="150"/>
      <c r="CK115" s="150"/>
      <c r="CL115" s="150"/>
      <c r="CM115" s="150"/>
      <c r="CN115" s="150"/>
      <c r="CO115" s="150"/>
      <c r="CP115" s="150"/>
      <c r="CQ115" s="150"/>
      <c r="CR115" s="150"/>
      <c r="CS115" s="150"/>
      <c r="CT115" s="150"/>
      <c r="CU115" s="150"/>
      <c r="CV115" s="150"/>
      <c r="CW115" s="150"/>
      <c r="CX115" s="150"/>
    </row>
    <row r="116" spans="1:102" x14ac:dyDescent="0.2">
      <c r="A116" s="150"/>
      <c r="B116" s="191">
        <v>60554866</v>
      </c>
      <c r="C116" s="192" t="s">
        <v>145</v>
      </c>
      <c r="D116" s="193">
        <v>1955</v>
      </c>
      <c r="E116" s="191">
        <v>30228886</v>
      </c>
      <c r="F116" s="191">
        <v>30228887</v>
      </c>
      <c r="G116" s="194">
        <v>365.21</v>
      </c>
      <c r="H116" s="211">
        <v>45198.640474687112</v>
      </c>
      <c r="I116" s="195">
        <f>Assumptions!$G$37*Calcs!$G116</f>
        <v>35472.847299999994</v>
      </c>
      <c r="K116" s="150"/>
      <c r="L116" s="196">
        <v>3.4199999999999999E-3</v>
      </c>
      <c r="M116" s="196">
        <v>3.6800000000000001E-3</v>
      </c>
      <c r="N116" s="196">
        <v>3.9699999999999996E-3</v>
      </c>
      <c r="O116" s="196">
        <v>4.2900000000000004E-3</v>
      </c>
      <c r="P116" s="196">
        <v>4.62E-3</v>
      </c>
      <c r="Q116" s="196">
        <v>4.9899999999999996E-3</v>
      </c>
      <c r="R116" s="196">
        <v>5.3899999999999998E-3</v>
      </c>
      <c r="S116" s="196">
        <v>5.8199999999999997E-3</v>
      </c>
      <c r="T116" s="196">
        <v>6.28E-3</v>
      </c>
      <c r="U116" s="196">
        <v>6.7799999999999996E-3</v>
      </c>
      <c r="V116" s="196">
        <v>7.3299999999999997E-3</v>
      </c>
      <c r="W116" s="196">
        <v>7.92E-3</v>
      </c>
      <c r="X116" s="196">
        <v>8.5599999999999999E-3</v>
      </c>
      <c r="Y116" s="196">
        <v>9.2499999999999995E-3</v>
      </c>
      <c r="Z116" s="196">
        <v>0.01</v>
      </c>
      <c r="AA116" s="196">
        <v>1.081E-2</v>
      </c>
      <c r="AB116" s="196">
        <v>1.1690000000000001E-2</v>
      </c>
      <c r="AC116" s="196">
        <v>1.197E-2</v>
      </c>
      <c r="AD116" s="196">
        <v>1.197E-2</v>
      </c>
      <c r="AE116" s="196">
        <v>1.197E-2</v>
      </c>
      <c r="AF116" s="150"/>
      <c r="AG116" s="197">
        <v>19.532</v>
      </c>
      <c r="AH116" s="197">
        <v>19.558999999999997</v>
      </c>
      <c r="AI116" s="197">
        <v>19.695999999999998</v>
      </c>
      <c r="AJ116" s="197">
        <v>19.782</v>
      </c>
      <c r="AK116" s="197">
        <v>19.675999999999998</v>
      </c>
      <c r="AL116" s="197">
        <v>19.636999999999997</v>
      </c>
      <c r="AM116" s="197">
        <v>19.768999999999998</v>
      </c>
      <c r="AN116" s="197">
        <v>19.945</v>
      </c>
      <c r="AO116" s="197">
        <v>19.835999999999999</v>
      </c>
      <c r="AP116" s="197">
        <v>19.835999999999999</v>
      </c>
      <c r="AQ116" s="197">
        <v>19.835999999999999</v>
      </c>
      <c r="AR116" s="197">
        <v>19.835999999999999</v>
      </c>
      <c r="AS116" s="197">
        <v>19.835999999999999</v>
      </c>
      <c r="AT116" s="197">
        <v>19.835999999999999</v>
      </c>
      <c r="AU116" s="197">
        <v>19.835999999999999</v>
      </c>
      <c r="AV116" s="197">
        <v>19.835999999999999</v>
      </c>
      <c r="AW116" s="197">
        <v>19.835999999999999</v>
      </c>
      <c r="AX116" s="197">
        <v>19.835999999999999</v>
      </c>
      <c r="AY116" s="197">
        <v>19.835999999999999</v>
      </c>
      <c r="AZ116" s="197">
        <v>19.835999999999999</v>
      </c>
      <c r="BA116" s="150"/>
      <c r="BB116" s="198" cm="1">
        <f t="array" ref="BB116">SUMPRODUCT(($AG116:$AZ116)*(Misc_calcs!$G$29:$Z$29)*($L116:$AE116))*$H116</f>
        <v>90057.918648047897</v>
      </c>
      <c r="BC116" s="150"/>
      <c r="BD116" s="198" cm="1">
        <f t="array" ref="BD116">SUMPRODUCT(($L116:$AE116)*(Misc_calcs!$G$29:$Z$29))*$I116*(1+Assumptions!$G$83)</f>
        <v>3927.2925852017488</v>
      </c>
      <c r="BE116" s="150"/>
      <c r="BF116" s="198">
        <f t="shared" si="6"/>
        <v>93985.211233249647</v>
      </c>
      <c r="BG116" s="150"/>
      <c r="BH116" s="199">
        <f>Assumptions!$G$86*$G116</f>
        <v>1.0283035365000001E-4</v>
      </c>
      <c r="BI116" s="150"/>
      <c r="BJ116" s="198">
        <f t="shared" si="11"/>
        <v>35472.847299999994</v>
      </c>
      <c r="BK116" s="150"/>
      <c r="BL116" s="198" cm="1">
        <f t="array" ref="BL116">-SUMPRODUCT((PMT(real_disc,Assumptions!$G$40,BJ116))*(Misc_calcs!$G$29:$Z$29))</f>
        <v>19174.755667213642</v>
      </c>
      <c r="BM116" s="150"/>
      <c r="BN116" s="198" cm="1">
        <f t="array" ref="BN116">SUMPRODUCT(($AG116:$AZ116)*(Misc_calcs!$G$29:$Z$29))*$BH116*$H116</f>
        <v>1328.3344580773885</v>
      </c>
      <c r="BO116" s="150"/>
      <c r="BP116" s="198" cm="1">
        <f t="array" ref="BP116">SUMPRODUCT($BH116*(Misc_calcs!$G$29:$Z$29))*$I116*(1+Assumptions!$G$83)</f>
        <v>58.015997236721994</v>
      </c>
      <c r="BQ116" s="150"/>
      <c r="BR116" s="198">
        <f t="shared" si="7"/>
        <v>1386.3504553141104</v>
      </c>
      <c r="BS116" s="150"/>
      <c r="BT116" s="198">
        <f t="shared" si="8"/>
        <v>92598.860777935537</v>
      </c>
      <c r="BU116" s="150"/>
      <c r="BV116" s="198">
        <f t="shared" si="9"/>
        <v>73424.105110721895</v>
      </c>
      <c r="BW116" s="150"/>
      <c r="BX116" s="198" t="b">
        <f t="shared" si="10"/>
        <v>1</v>
      </c>
      <c r="BY116" s="150"/>
      <c r="BZ116" s="150"/>
      <c r="CA116" s="150"/>
      <c r="CB116" s="150"/>
      <c r="CC116" s="150"/>
      <c r="CD116" s="150"/>
      <c r="CE116" s="150"/>
      <c r="CF116" s="150"/>
      <c r="CG116" s="150"/>
      <c r="CH116" s="150"/>
      <c r="CI116" s="150"/>
      <c r="CJ116" s="150"/>
      <c r="CK116" s="150"/>
      <c r="CL116" s="150"/>
      <c r="CM116" s="150"/>
      <c r="CN116" s="150"/>
      <c r="CO116" s="150"/>
      <c r="CP116" s="150"/>
      <c r="CQ116" s="150"/>
      <c r="CR116" s="150"/>
      <c r="CS116" s="150"/>
      <c r="CT116" s="150"/>
      <c r="CU116" s="150"/>
      <c r="CV116" s="150"/>
      <c r="CW116" s="150"/>
      <c r="CX116" s="150"/>
    </row>
    <row r="117" spans="1:102" x14ac:dyDescent="0.2">
      <c r="A117" s="150"/>
      <c r="B117" s="191">
        <v>60554921</v>
      </c>
      <c r="C117" s="192" t="s">
        <v>152</v>
      </c>
      <c r="D117" s="193">
        <v>1998</v>
      </c>
      <c r="E117" s="191">
        <v>33063753</v>
      </c>
      <c r="F117" s="191">
        <v>33063752</v>
      </c>
      <c r="G117" s="194">
        <v>33.81</v>
      </c>
      <c r="H117" s="211">
        <v>49456.666168632706</v>
      </c>
      <c r="I117" s="195">
        <f>Assumptions!$G$37*Calcs!$G117</f>
        <v>3283.9652999999998</v>
      </c>
      <c r="K117" s="150"/>
      <c r="L117" s="196">
        <v>4.0000000000000003E-5</v>
      </c>
      <c r="M117" s="196">
        <v>4.0000000000000003E-5</v>
      </c>
      <c r="N117" s="196">
        <v>4.0000000000000003E-5</v>
      </c>
      <c r="O117" s="196">
        <v>4.0000000000000003E-5</v>
      </c>
      <c r="P117" s="196">
        <v>4.0000000000000003E-5</v>
      </c>
      <c r="Q117" s="196">
        <v>4.0000000000000003E-5</v>
      </c>
      <c r="R117" s="196">
        <v>4.0000000000000003E-5</v>
      </c>
      <c r="S117" s="196">
        <v>4.0000000000000003E-5</v>
      </c>
      <c r="T117" s="196">
        <v>4.0000000000000003E-5</v>
      </c>
      <c r="U117" s="196">
        <v>4.0000000000000003E-5</v>
      </c>
      <c r="V117" s="196">
        <v>4.0000000000000003E-5</v>
      </c>
      <c r="W117" s="196">
        <v>4.0000000000000003E-5</v>
      </c>
      <c r="X117" s="196">
        <v>4.0000000000000003E-5</v>
      </c>
      <c r="Y117" s="196">
        <v>4.0000000000000003E-5</v>
      </c>
      <c r="Z117" s="196">
        <v>4.0000000000000003E-5</v>
      </c>
      <c r="AA117" s="196">
        <v>4.0000000000000003E-5</v>
      </c>
      <c r="AB117" s="196">
        <v>4.0000000000000003E-5</v>
      </c>
      <c r="AC117" s="196">
        <v>4.0000000000000003E-5</v>
      </c>
      <c r="AD117" s="196">
        <v>4.0000000000000003E-5</v>
      </c>
      <c r="AE117" s="196">
        <v>4.0000000000000003E-5</v>
      </c>
      <c r="AF117" s="150"/>
      <c r="AG117" s="197">
        <v>23.689999999999998</v>
      </c>
      <c r="AH117" s="197">
        <v>25.856999999999999</v>
      </c>
      <c r="AI117" s="197">
        <v>26.398</v>
      </c>
      <c r="AJ117" s="197">
        <v>26.811</v>
      </c>
      <c r="AK117" s="197">
        <v>26.966000000000001</v>
      </c>
      <c r="AL117" s="197">
        <v>27.194999999999997</v>
      </c>
      <c r="AM117" s="197">
        <v>27.72</v>
      </c>
      <c r="AN117" s="197">
        <v>28.321999999999999</v>
      </c>
      <c r="AO117" s="197">
        <v>28.431999999999999</v>
      </c>
      <c r="AP117" s="197">
        <v>28.431999999999999</v>
      </c>
      <c r="AQ117" s="197">
        <v>28.431999999999999</v>
      </c>
      <c r="AR117" s="197">
        <v>28.431999999999999</v>
      </c>
      <c r="AS117" s="197">
        <v>28.431999999999999</v>
      </c>
      <c r="AT117" s="197">
        <v>28.431999999999999</v>
      </c>
      <c r="AU117" s="197">
        <v>28.431999999999999</v>
      </c>
      <c r="AV117" s="197">
        <v>28.431999999999999</v>
      </c>
      <c r="AW117" s="197">
        <v>28.431999999999999</v>
      </c>
      <c r="AX117" s="197">
        <v>28.431999999999999</v>
      </c>
      <c r="AY117" s="197">
        <v>28.431999999999999</v>
      </c>
      <c r="AZ117" s="197">
        <v>28.431999999999999</v>
      </c>
      <c r="BA117" s="150"/>
      <c r="BB117" s="198" cm="1">
        <f t="array" ref="BB117">SUMPRODUCT(($AG117:$AZ117)*(Misc_calcs!$G$29:$Z$29)*($L117:$AE117))*$H117</f>
        <v>786.86309508671991</v>
      </c>
      <c r="BC117" s="150"/>
      <c r="BD117" s="198" cm="1">
        <f t="array" ref="BD117">SUMPRODUCT(($L117:$AE117)*(Misc_calcs!$G$29:$Z$29))*$I117*(1+Assumptions!$G$83)</f>
        <v>2.0892428941977204</v>
      </c>
      <c r="BE117" s="150"/>
      <c r="BF117" s="198">
        <f t="shared" si="6"/>
        <v>788.9523379809176</v>
      </c>
      <c r="BG117" s="150"/>
      <c r="BH117" s="199">
        <f>Assumptions!$G$86*$G117</f>
        <v>9.5197126500000013E-6</v>
      </c>
      <c r="BI117" s="150"/>
      <c r="BJ117" s="198">
        <f t="shared" si="11"/>
        <v>3283.9652999999998</v>
      </c>
      <c r="BK117" s="150"/>
      <c r="BL117" s="198" cm="1">
        <f t="array" ref="BL117">-SUMPRODUCT((PMT(real_disc,Assumptions!$G$40,BJ117))*(Misc_calcs!$G$29:$Z$29))</f>
        <v>1775.1389313230561</v>
      </c>
      <c r="BM117" s="150"/>
      <c r="BN117" s="198" cm="1">
        <f t="array" ref="BN117">SUMPRODUCT(($AG117:$AZ117)*(Misc_calcs!$G$29:$Z$29))*$BH117*$H117</f>
        <v>187.26776400287997</v>
      </c>
      <c r="BO117" s="150"/>
      <c r="BP117" s="198" cm="1">
        <f t="array" ref="BP117">SUMPRODUCT($BH117*(Misc_calcs!$G$29:$Z$29))*$I117*(1+Assumptions!$G$83)</f>
        <v>0.49722480022041632</v>
      </c>
      <c r="BQ117" s="150"/>
      <c r="BR117" s="198">
        <f t="shared" si="7"/>
        <v>187.76498880310038</v>
      </c>
      <c r="BS117" s="150"/>
      <c r="BT117" s="198">
        <f t="shared" si="8"/>
        <v>601.18734917781717</v>
      </c>
      <c r="BU117" s="150"/>
      <c r="BV117" s="198">
        <f t="shared" si="9"/>
        <v>-1173.9515821452389</v>
      </c>
      <c r="BW117" s="150"/>
      <c r="BX117" s="198" t="b">
        <f t="shared" si="10"/>
        <v>0</v>
      </c>
      <c r="BY117" s="150"/>
      <c r="BZ117" s="150"/>
      <c r="CA117" s="150"/>
      <c r="CB117" s="150"/>
      <c r="CC117" s="150"/>
      <c r="CD117" s="150"/>
      <c r="CE117" s="150"/>
      <c r="CF117" s="150"/>
      <c r="CG117" s="150"/>
      <c r="CH117" s="150"/>
      <c r="CI117" s="150"/>
      <c r="CJ117" s="150"/>
      <c r="CK117" s="150"/>
      <c r="CL117" s="150"/>
      <c r="CM117" s="150"/>
      <c r="CN117" s="150"/>
      <c r="CO117" s="150"/>
      <c r="CP117" s="150"/>
      <c r="CQ117" s="150"/>
      <c r="CR117" s="150"/>
      <c r="CS117" s="150"/>
      <c r="CT117" s="150"/>
      <c r="CU117" s="150"/>
      <c r="CV117" s="150"/>
      <c r="CW117" s="150"/>
      <c r="CX117" s="150"/>
    </row>
    <row r="118" spans="1:102" x14ac:dyDescent="0.2">
      <c r="A118" s="150"/>
      <c r="B118" s="191">
        <v>60554944</v>
      </c>
      <c r="C118" s="192" t="s">
        <v>145</v>
      </c>
      <c r="D118" s="193">
        <v>2011</v>
      </c>
      <c r="E118" s="191">
        <v>30296990</v>
      </c>
      <c r="F118" s="191">
        <v>30296991</v>
      </c>
      <c r="G118" s="194">
        <v>40.1</v>
      </c>
      <c r="H118" s="211">
        <v>45198.640474687112</v>
      </c>
      <c r="I118" s="195">
        <f>Assumptions!$G$37*Calcs!$G118</f>
        <v>3894.913</v>
      </c>
      <c r="K118" s="150"/>
      <c r="L118" s="196">
        <v>4.0000000000000003E-5</v>
      </c>
      <c r="M118" s="196">
        <v>4.0000000000000003E-5</v>
      </c>
      <c r="N118" s="196">
        <v>4.0000000000000003E-5</v>
      </c>
      <c r="O118" s="196">
        <v>4.0000000000000003E-5</v>
      </c>
      <c r="P118" s="196">
        <v>4.0000000000000003E-5</v>
      </c>
      <c r="Q118" s="196">
        <v>4.0000000000000003E-5</v>
      </c>
      <c r="R118" s="196">
        <v>4.0000000000000003E-5</v>
      </c>
      <c r="S118" s="196">
        <v>4.0000000000000003E-5</v>
      </c>
      <c r="T118" s="196">
        <v>4.0000000000000003E-5</v>
      </c>
      <c r="U118" s="196">
        <v>4.0000000000000003E-5</v>
      </c>
      <c r="V118" s="196">
        <v>4.0000000000000003E-5</v>
      </c>
      <c r="W118" s="196">
        <v>4.0000000000000003E-5</v>
      </c>
      <c r="X118" s="196">
        <v>4.0000000000000003E-5</v>
      </c>
      <c r="Y118" s="196">
        <v>4.0000000000000003E-5</v>
      </c>
      <c r="Z118" s="196">
        <v>4.0000000000000003E-5</v>
      </c>
      <c r="AA118" s="196">
        <v>4.0000000000000003E-5</v>
      </c>
      <c r="AB118" s="196">
        <v>4.0000000000000003E-5</v>
      </c>
      <c r="AC118" s="196">
        <v>4.0000000000000003E-5</v>
      </c>
      <c r="AD118" s="196">
        <v>4.0000000000000003E-5</v>
      </c>
      <c r="AE118" s="196">
        <v>4.0000000000000003E-5</v>
      </c>
      <c r="AF118" s="150"/>
      <c r="AG118" s="197">
        <v>19.532</v>
      </c>
      <c r="AH118" s="197">
        <v>19.558999999999997</v>
      </c>
      <c r="AI118" s="197">
        <v>19.695999999999998</v>
      </c>
      <c r="AJ118" s="197">
        <v>19.782</v>
      </c>
      <c r="AK118" s="197">
        <v>19.675999999999998</v>
      </c>
      <c r="AL118" s="197">
        <v>19.636999999999997</v>
      </c>
      <c r="AM118" s="197">
        <v>19.768999999999998</v>
      </c>
      <c r="AN118" s="197">
        <v>19.945</v>
      </c>
      <c r="AO118" s="197">
        <v>19.835999999999999</v>
      </c>
      <c r="AP118" s="197">
        <v>19.835999999999999</v>
      </c>
      <c r="AQ118" s="197">
        <v>19.835999999999999</v>
      </c>
      <c r="AR118" s="197">
        <v>19.835999999999999</v>
      </c>
      <c r="AS118" s="197">
        <v>19.835999999999999</v>
      </c>
      <c r="AT118" s="197">
        <v>19.835999999999999</v>
      </c>
      <c r="AU118" s="197">
        <v>19.835999999999999</v>
      </c>
      <c r="AV118" s="197">
        <v>19.835999999999999</v>
      </c>
      <c r="AW118" s="197">
        <v>19.835999999999999</v>
      </c>
      <c r="AX118" s="197">
        <v>19.835999999999999</v>
      </c>
      <c r="AY118" s="197">
        <v>19.835999999999999</v>
      </c>
      <c r="AZ118" s="197">
        <v>19.835999999999999</v>
      </c>
      <c r="BA118" s="150"/>
      <c r="BB118" s="198" cm="1">
        <f t="array" ref="BB118">SUMPRODUCT(($AG118:$AZ118)*(Misc_calcs!$G$29:$Z$29)*($L118:$AE118))*$H118</f>
        <v>516.70908867962987</v>
      </c>
      <c r="BC118" s="150"/>
      <c r="BD118" s="198" cm="1">
        <f t="array" ref="BD118">SUMPRODUCT(($L118:$AE118)*(Misc_calcs!$G$29:$Z$29))*$I118*(1+Assumptions!$G$83)</f>
        <v>2.477924875993156</v>
      </c>
      <c r="BE118" s="150"/>
      <c r="BF118" s="198">
        <f t="shared" si="6"/>
        <v>519.18701355562303</v>
      </c>
      <c r="BG118" s="150"/>
      <c r="BH118" s="199">
        <f>Assumptions!$G$86*$G118</f>
        <v>1.1290756500000001E-5</v>
      </c>
      <c r="BI118" s="150"/>
      <c r="BJ118" s="198">
        <f t="shared" si="11"/>
        <v>3894.913</v>
      </c>
      <c r="BK118" s="150"/>
      <c r="BL118" s="198" cm="1">
        <f t="array" ref="BL118">-SUMPRODUCT((PMT(real_disc,Assumptions!$G$40,BJ118))*(Misc_calcs!$G$29:$Z$29))</f>
        <v>2105.3851270646128</v>
      </c>
      <c r="BM118" s="150"/>
      <c r="BN118" s="198" cm="1">
        <f t="array" ref="BN118">SUMPRODUCT(($AG118:$AZ118)*(Misc_calcs!$G$29:$Z$29))*$BH118*$H118</f>
        <v>145.85091254046517</v>
      </c>
      <c r="BO118" s="150"/>
      <c r="BP118" s="198" cm="1">
        <f t="array" ref="BP118">SUMPRODUCT($BH118*(Misc_calcs!$G$29:$Z$29))*$I118*(1+Assumptions!$G$83)</f>
        <v>0.69944116000328571</v>
      </c>
      <c r="BQ118" s="150"/>
      <c r="BR118" s="198">
        <f t="shared" si="7"/>
        <v>146.55035370046846</v>
      </c>
      <c r="BS118" s="150"/>
      <c r="BT118" s="198">
        <f t="shared" si="8"/>
        <v>372.63665985515456</v>
      </c>
      <c r="BU118" s="150"/>
      <c r="BV118" s="198">
        <f t="shared" si="9"/>
        <v>-1732.7484672094583</v>
      </c>
      <c r="BW118" s="150"/>
      <c r="BX118" s="198" t="b">
        <f t="shared" si="10"/>
        <v>0</v>
      </c>
      <c r="BY118" s="150"/>
      <c r="BZ118" s="150"/>
      <c r="CA118" s="150"/>
      <c r="CB118" s="150"/>
      <c r="CC118" s="150"/>
      <c r="CD118" s="150"/>
      <c r="CE118" s="150"/>
      <c r="CF118" s="150"/>
      <c r="CG118" s="150"/>
      <c r="CH118" s="150"/>
      <c r="CI118" s="150"/>
      <c r="CJ118" s="150"/>
      <c r="CK118" s="150"/>
      <c r="CL118" s="150"/>
      <c r="CM118" s="150"/>
      <c r="CN118" s="150"/>
      <c r="CO118" s="150"/>
      <c r="CP118" s="150"/>
      <c r="CQ118" s="150"/>
      <c r="CR118" s="150"/>
      <c r="CS118" s="150"/>
      <c r="CT118" s="150"/>
      <c r="CU118" s="150"/>
      <c r="CV118" s="150"/>
      <c r="CW118" s="150"/>
      <c r="CX118" s="150"/>
    </row>
    <row r="119" spans="1:102" x14ac:dyDescent="0.2">
      <c r="A119" s="150"/>
      <c r="B119" s="191">
        <v>60554958</v>
      </c>
      <c r="C119" s="192" t="s">
        <v>145</v>
      </c>
      <c r="D119" s="193">
        <v>2014</v>
      </c>
      <c r="E119" s="191">
        <v>30296164</v>
      </c>
      <c r="F119" s="191">
        <v>30296163</v>
      </c>
      <c r="G119" s="194">
        <v>40.32</v>
      </c>
      <c r="H119" s="211">
        <v>45198.640474687112</v>
      </c>
      <c r="I119" s="195">
        <f>Assumptions!$G$37*Calcs!$G119</f>
        <v>3916.2815999999998</v>
      </c>
      <c r="K119" s="150"/>
      <c r="L119" s="196">
        <v>4.0000000000000003E-5</v>
      </c>
      <c r="M119" s="196">
        <v>4.0000000000000003E-5</v>
      </c>
      <c r="N119" s="196">
        <v>4.0000000000000003E-5</v>
      </c>
      <c r="O119" s="196">
        <v>4.0000000000000003E-5</v>
      </c>
      <c r="P119" s="196">
        <v>4.0000000000000003E-5</v>
      </c>
      <c r="Q119" s="196">
        <v>4.0000000000000003E-5</v>
      </c>
      <c r="R119" s="196">
        <v>4.0000000000000003E-5</v>
      </c>
      <c r="S119" s="196">
        <v>4.0000000000000003E-5</v>
      </c>
      <c r="T119" s="196">
        <v>4.0000000000000003E-5</v>
      </c>
      <c r="U119" s="196">
        <v>4.0000000000000003E-5</v>
      </c>
      <c r="V119" s="196">
        <v>4.0000000000000003E-5</v>
      </c>
      <c r="W119" s="196">
        <v>4.0000000000000003E-5</v>
      </c>
      <c r="X119" s="196">
        <v>4.0000000000000003E-5</v>
      </c>
      <c r="Y119" s="196">
        <v>4.0000000000000003E-5</v>
      </c>
      <c r="Z119" s="196">
        <v>4.0000000000000003E-5</v>
      </c>
      <c r="AA119" s="196">
        <v>4.0000000000000003E-5</v>
      </c>
      <c r="AB119" s="196">
        <v>4.0000000000000003E-5</v>
      </c>
      <c r="AC119" s="196">
        <v>4.0000000000000003E-5</v>
      </c>
      <c r="AD119" s="196">
        <v>4.0000000000000003E-5</v>
      </c>
      <c r="AE119" s="196">
        <v>4.0000000000000003E-5</v>
      </c>
      <c r="AF119" s="150"/>
      <c r="AG119" s="197">
        <v>19.532</v>
      </c>
      <c r="AH119" s="197">
        <v>19.558999999999997</v>
      </c>
      <c r="AI119" s="197">
        <v>19.695999999999998</v>
      </c>
      <c r="AJ119" s="197">
        <v>19.782</v>
      </c>
      <c r="AK119" s="197">
        <v>19.675999999999998</v>
      </c>
      <c r="AL119" s="197">
        <v>19.636999999999997</v>
      </c>
      <c r="AM119" s="197">
        <v>19.768999999999998</v>
      </c>
      <c r="AN119" s="197">
        <v>19.945</v>
      </c>
      <c r="AO119" s="197">
        <v>19.835999999999999</v>
      </c>
      <c r="AP119" s="197">
        <v>19.835999999999999</v>
      </c>
      <c r="AQ119" s="197">
        <v>19.835999999999999</v>
      </c>
      <c r="AR119" s="197">
        <v>19.835999999999999</v>
      </c>
      <c r="AS119" s="197">
        <v>19.835999999999999</v>
      </c>
      <c r="AT119" s="197">
        <v>19.835999999999999</v>
      </c>
      <c r="AU119" s="197">
        <v>19.835999999999999</v>
      </c>
      <c r="AV119" s="197">
        <v>19.835999999999999</v>
      </c>
      <c r="AW119" s="197">
        <v>19.835999999999999</v>
      </c>
      <c r="AX119" s="197">
        <v>19.835999999999999</v>
      </c>
      <c r="AY119" s="197">
        <v>19.835999999999999</v>
      </c>
      <c r="AZ119" s="197">
        <v>19.835999999999999</v>
      </c>
      <c r="BA119" s="150"/>
      <c r="BB119" s="198" cm="1">
        <f t="array" ref="BB119">SUMPRODUCT(($AG119:$AZ119)*(Misc_calcs!$G$29:$Z$29)*($L119:$AE119))*$H119</f>
        <v>516.70908867962987</v>
      </c>
      <c r="BC119" s="150"/>
      <c r="BD119" s="198" cm="1">
        <f t="array" ref="BD119">SUMPRODUCT(($L119:$AE119)*(Misc_calcs!$G$29:$Z$29))*$I119*(1+Assumptions!$G$83)</f>
        <v>2.4915194763103252</v>
      </c>
      <c r="BE119" s="150"/>
      <c r="BF119" s="198">
        <f t="shared" si="6"/>
        <v>519.20060815594024</v>
      </c>
      <c r="BG119" s="150"/>
      <c r="BH119" s="199">
        <f>Assumptions!$G$86*$G119</f>
        <v>1.13527008E-5</v>
      </c>
      <c r="BI119" s="150"/>
      <c r="BJ119" s="198">
        <f t="shared" si="11"/>
        <v>3916.2815999999998</v>
      </c>
      <c r="BK119" s="150"/>
      <c r="BL119" s="198" cm="1">
        <f t="array" ref="BL119">-SUMPRODUCT((PMT(real_disc,Assumptions!$G$40,BJ119))*(Misc_calcs!$G$29:$Z$29))</f>
        <v>2116.9358684101039</v>
      </c>
      <c r="BM119" s="150"/>
      <c r="BN119" s="198" cm="1">
        <f t="array" ref="BN119">SUMPRODUCT(($AG119:$AZ119)*(Misc_calcs!$G$29:$Z$29))*$BH119*$H119</f>
        <v>146.65109211051259</v>
      </c>
      <c r="BO119" s="150"/>
      <c r="BP119" s="198" cm="1">
        <f t="array" ref="BP119">SUMPRODUCT($BH119*(Misc_calcs!$G$29:$Z$29))*$I119*(1+Assumptions!$G$83)</f>
        <v>0.70713687879809517</v>
      </c>
      <c r="BQ119" s="150"/>
      <c r="BR119" s="198">
        <f t="shared" si="7"/>
        <v>147.35822898931067</v>
      </c>
      <c r="BS119" s="150"/>
      <c r="BT119" s="198">
        <f t="shared" si="8"/>
        <v>371.8423791666296</v>
      </c>
      <c r="BU119" s="150"/>
      <c r="BV119" s="198">
        <f t="shared" si="9"/>
        <v>-1745.0934892434743</v>
      </c>
      <c r="BW119" s="150"/>
      <c r="BX119" s="198" t="b">
        <f t="shared" si="10"/>
        <v>0</v>
      </c>
      <c r="BY119" s="150"/>
      <c r="BZ119" s="150"/>
      <c r="CA119" s="150"/>
      <c r="CB119" s="150"/>
      <c r="CC119" s="150"/>
      <c r="CD119" s="150"/>
      <c r="CE119" s="150"/>
      <c r="CF119" s="150"/>
      <c r="CG119" s="150"/>
      <c r="CH119" s="150"/>
      <c r="CI119" s="150"/>
      <c r="CJ119" s="150"/>
      <c r="CK119" s="150"/>
      <c r="CL119" s="150"/>
      <c r="CM119" s="150"/>
      <c r="CN119" s="150"/>
      <c r="CO119" s="150"/>
      <c r="CP119" s="150"/>
      <c r="CQ119" s="150"/>
      <c r="CR119" s="150"/>
      <c r="CS119" s="150"/>
      <c r="CT119" s="150"/>
      <c r="CU119" s="150"/>
      <c r="CV119" s="150"/>
      <c r="CW119" s="150"/>
      <c r="CX119" s="150"/>
    </row>
    <row r="120" spans="1:102" x14ac:dyDescent="0.2">
      <c r="A120" s="150"/>
      <c r="B120" s="191">
        <v>60554965</v>
      </c>
      <c r="C120" s="192" t="s">
        <v>145</v>
      </c>
      <c r="D120" s="193">
        <v>2014</v>
      </c>
      <c r="E120" s="191">
        <v>30296728</v>
      </c>
      <c r="F120" s="191">
        <v>30296743</v>
      </c>
      <c r="G120" s="194">
        <v>1049.8900000000001</v>
      </c>
      <c r="H120" s="211">
        <v>45198.640474687112</v>
      </c>
      <c r="I120" s="195">
        <f>Assumptions!$G$37*Calcs!$G120</f>
        <v>101975.81570000001</v>
      </c>
      <c r="K120" s="150"/>
      <c r="L120" s="196">
        <v>1.1199999999999999E-3</v>
      </c>
      <c r="M120" s="196">
        <v>1.1199999999999999E-3</v>
      </c>
      <c r="N120" s="196">
        <v>1.1199999999999999E-3</v>
      </c>
      <c r="O120" s="196">
        <v>1.1199999999999999E-3</v>
      </c>
      <c r="P120" s="196">
        <v>1.1199999999999999E-3</v>
      </c>
      <c r="Q120" s="196">
        <v>1.1199999999999999E-3</v>
      </c>
      <c r="R120" s="196">
        <v>1.1199999999999999E-3</v>
      </c>
      <c r="S120" s="196">
        <v>1.1199999999999999E-3</v>
      </c>
      <c r="T120" s="196">
        <v>1.1199999999999999E-3</v>
      </c>
      <c r="U120" s="196">
        <v>1.1199999999999999E-3</v>
      </c>
      <c r="V120" s="196">
        <v>1.1199999999999999E-3</v>
      </c>
      <c r="W120" s="196">
        <v>1.1199999999999999E-3</v>
      </c>
      <c r="X120" s="196">
        <v>1.1199999999999999E-3</v>
      </c>
      <c r="Y120" s="196">
        <v>1.1199999999999999E-3</v>
      </c>
      <c r="Z120" s="196">
        <v>1.1199999999999999E-3</v>
      </c>
      <c r="AA120" s="196">
        <v>1.1199999999999999E-3</v>
      </c>
      <c r="AB120" s="196">
        <v>1.1199999999999999E-3</v>
      </c>
      <c r="AC120" s="196">
        <v>1.1199999999999999E-3</v>
      </c>
      <c r="AD120" s="196">
        <v>1.1199999999999999E-3</v>
      </c>
      <c r="AE120" s="196">
        <v>1.1199999999999999E-3</v>
      </c>
      <c r="AF120" s="150"/>
      <c r="AG120" s="197">
        <v>19.532</v>
      </c>
      <c r="AH120" s="197">
        <v>19.558999999999997</v>
      </c>
      <c r="AI120" s="197">
        <v>19.695999999999998</v>
      </c>
      <c r="AJ120" s="197">
        <v>19.782</v>
      </c>
      <c r="AK120" s="197">
        <v>19.675999999999998</v>
      </c>
      <c r="AL120" s="197">
        <v>19.636999999999997</v>
      </c>
      <c r="AM120" s="197">
        <v>19.768999999999998</v>
      </c>
      <c r="AN120" s="197">
        <v>19.945</v>
      </c>
      <c r="AO120" s="197">
        <v>19.835999999999999</v>
      </c>
      <c r="AP120" s="197">
        <v>19.835999999999999</v>
      </c>
      <c r="AQ120" s="197">
        <v>19.835999999999999</v>
      </c>
      <c r="AR120" s="197">
        <v>19.835999999999999</v>
      </c>
      <c r="AS120" s="197">
        <v>19.835999999999999</v>
      </c>
      <c r="AT120" s="197">
        <v>19.835999999999999</v>
      </c>
      <c r="AU120" s="197">
        <v>19.835999999999999</v>
      </c>
      <c r="AV120" s="197">
        <v>19.835999999999999</v>
      </c>
      <c r="AW120" s="197">
        <v>19.835999999999999</v>
      </c>
      <c r="AX120" s="197">
        <v>19.835999999999999</v>
      </c>
      <c r="AY120" s="197">
        <v>19.835999999999999</v>
      </c>
      <c r="AZ120" s="197">
        <v>19.835999999999999</v>
      </c>
      <c r="BA120" s="150"/>
      <c r="BB120" s="198" cm="1">
        <f t="array" ref="BB120">SUMPRODUCT(($AG120:$AZ120)*(Misc_calcs!$G$29:$Z$29)*($L120:$AE120))*$H120</f>
        <v>14467.854483029627</v>
      </c>
      <c r="BC120" s="150"/>
      <c r="BD120" s="198" cm="1">
        <f t="array" ref="BD120">SUMPRODUCT(($L120:$AE120)*(Misc_calcs!$G$29:$Z$29))*$I120*(1+Assumptions!$G$83)</f>
        <v>1816.5426270718385</v>
      </c>
      <c r="BE120" s="150"/>
      <c r="BF120" s="198">
        <f t="shared" si="6"/>
        <v>16284.397110101465</v>
      </c>
      <c r="BG120" s="150"/>
      <c r="BH120" s="199">
        <f>Assumptions!$G$86*$G120</f>
        <v>2.9561227785000006E-4</v>
      </c>
      <c r="BI120" s="150"/>
      <c r="BJ120" s="198">
        <f t="shared" si="11"/>
        <v>101975.81570000001</v>
      </c>
      <c r="BK120" s="150"/>
      <c r="BL120" s="198" cm="1">
        <f t="array" ref="BL120">-SUMPRODUCT((PMT(real_disc,Assumptions!$G$40,BJ120))*(Misc_calcs!$G$29:$Z$29))</f>
        <v>55122.762869173712</v>
      </c>
      <c r="BM120" s="150"/>
      <c r="BN120" s="198" cm="1">
        <f t="array" ref="BN120">SUMPRODUCT(($AG120:$AZ120)*(Misc_calcs!$G$29:$Z$29))*$BH120*$H120</f>
        <v>3818.6387672595761</v>
      </c>
      <c r="BO120" s="150"/>
      <c r="BP120" s="198" cm="1">
        <f t="array" ref="BP120">SUMPRODUCT($BH120*(Misc_calcs!$G$29:$Z$29))*$I120*(1+Assumptions!$G$83)</f>
        <v>479.45741410743699</v>
      </c>
      <c r="BQ120" s="150"/>
      <c r="BR120" s="198">
        <f t="shared" si="7"/>
        <v>4298.0961813670128</v>
      </c>
      <c r="BS120" s="150"/>
      <c r="BT120" s="198">
        <f t="shared" si="8"/>
        <v>11986.300928734452</v>
      </c>
      <c r="BU120" s="150"/>
      <c r="BV120" s="198">
        <f t="shared" si="9"/>
        <v>-43136.461940439258</v>
      </c>
      <c r="BW120" s="150"/>
      <c r="BX120" s="198" t="b">
        <f t="shared" si="10"/>
        <v>0</v>
      </c>
      <c r="BY120" s="150"/>
      <c r="BZ120" s="150"/>
      <c r="CA120" s="150"/>
      <c r="CB120" s="150"/>
      <c r="CC120" s="150"/>
      <c r="CD120" s="150"/>
      <c r="CE120" s="150"/>
      <c r="CF120" s="150"/>
      <c r="CG120" s="150"/>
      <c r="CH120" s="150"/>
      <c r="CI120" s="150"/>
      <c r="CJ120" s="150"/>
      <c r="CK120" s="150"/>
      <c r="CL120" s="150"/>
      <c r="CM120" s="150"/>
      <c r="CN120" s="150"/>
      <c r="CO120" s="150"/>
      <c r="CP120" s="150"/>
      <c r="CQ120" s="150"/>
      <c r="CR120" s="150"/>
      <c r="CS120" s="150"/>
      <c r="CT120" s="150"/>
      <c r="CU120" s="150"/>
      <c r="CV120" s="150"/>
      <c r="CW120" s="150"/>
      <c r="CX120" s="150"/>
    </row>
    <row r="121" spans="1:102" x14ac:dyDescent="0.2">
      <c r="A121" s="150"/>
      <c r="B121" s="191">
        <v>60554968</v>
      </c>
      <c r="C121" s="192" t="s">
        <v>152</v>
      </c>
      <c r="D121" s="193">
        <v>1999</v>
      </c>
      <c r="E121" s="191">
        <v>33064490</v>
      </c>
      <c r="F121" s="191">
        <v>33064477</v>
      </c>
      <c r="G121" s="194">
        <v>925.18</v>
      </c>
      <c r="H121" s="211">
        <v>49456.666168632706</v>
      </c>
      <c r="I121" s="195">
        <f>Assumptions!$G$37*Calcs!$G121</f>
        <v>89862.733399999997</v>
      </c>
      <c r="K121" s="150"/>
      <c r="L121" s="196">
        <v>9.8999999999999999E-4</v>
      </c>
      <c r="M121" s="196">
        <v>9.8999999999999999E-4</v>
      </c>
      <c r="N121" s="196">
        <v>9.8999999999999999E-4</v>
      </c>
      <c r="O121" s="196">
        <v>9.8999999999999999E-4</v>
      </c>
      <c r="P121" s="196">
        <v>9.8999999999999999E-4</v>
      </c>
      <c r="Q121" s="196">
        <v>9.8999999999999999E-4</v>
      </c>
      <c r="R121" s="196">
        <v>9.8999999999999999E-4</v>
      </c>
      <c r="S121" s="196">
        <v>9.8999999999999999E-4</v>
      </c>
      <c r="T121" s="196">
        <v>9.8999999999999999E-4</v>
      </c>
      <c r="U121" s="196">
        <v>9.8999999999999999E-4</v>
      </c>
      <c r="V121" s="196">
        <v>9.8999999999999999E-4</v>
      </c>
      <c r="W121" s="196">
        <v>9.8999999999999999E-4</v>
      </c>
      <c r="X121" s="196">
        <v>9.8999999999999999E-4</v>
      </c>
      <c r="Y121" s="196">
        <v>9.8999999999999999E-4</v>
      </c>
      <c r="Z121" s="196">
        <v>9.8999999999999999E-4</v>
      </c>
      <c r="AA121" s="196">
        <v>9.8999999999999999E-4</v>
      </c>
      <c r="AB121" s="196">
        <v>9.8999999999999999E-4</v>
      </c>
      <c r="AC121" s="196">
        <v>9.8999999999999999E-4</v>
      </c>
      <c r="AD121" s="196">
        <v>9.8999999999999999E-4</v>
      </c>
      <c r="AE121" s="196">
        <v>9.8999999999999999E-4</v>
      </c>
      <c r="AF121" s="150"/>
      <c r="AG121" s="197">
        <v>23.689999999999998</v>
      </c>
      <c r="AH121" s="197">
        <v>25.856999999999999</v>
      </c>
      <c r="AI121" s="197">
        <v>26.398</v>
      </c>
      <c r="AJ121" s="197">
        <v>26.811</v>
      </c>
      <c r="AK121" s="197">
        <v>26.966000000000001</v>
      </c>
      <c r="AL121" s="197">
        <v>27.194999999999997</v>
      </c>
      <c r="AM121" s="197">
        <v>27.72</v>
      </c>
      <c r="AN121" s="197">
        <v>28.321999999999999</v>
      </c>
      <c r="AO121" s="197">
        <v>28.431999999999999</v>
      </c>
      <c r="AP121" s="197">
        <v>28.431999999999999</v>
      </c>
      <c r="AQ121" s="197">
        <v>28.431999999999999</v>
      </c>
      <c r="AR121" s="197">
        <v>28.431999999999999</v>
      </c>
      <c r="AS121" s="197">
        <v>28.431999999999999</v>
      </c>
      <c r="AT121" s="197">
        <v>28.431999999999999</v>
      </c>
      <c r="AU121" s="197">
        <v>28.431999999999999</v>
      </c>
      <c r="AV121" s="197">
        <v>28.431999999999999</v>
      </c>
      <c r="AW121" s="197">
        <v>28.431999999999999</v>
      </c>
      <c r="AX121" s="197">
        <v>28.431999999999999</v>
      </c>
      <c r="AY121" s="197">
        <v>28.431999999999999</v>
      </c>
      <c r="AZ121" s="197">
        <v>28.431999999999999</v>
      </c>
      <c r="BA121" s="150"/>
      <c r="BB121" s="198" cm="1">
        <f t="array" ref="BB121">SUMPRODUCT(($AG121:$AZ121)*(Misc_calcs!$G$29:$Z$29)*($L121:$AE121))*$H121</f>
        <v>19474.861603396312</v>
      </c>
      <c r="BC121" s="150"/>
      <c r="BD121" s="198" cm="1">
        <f t="array" ref="BD121">SUMPRODUCT(($L121:$AE121)*(Misc_calcs!$G$29:$Z$29))*$I121*(1+Assumptions!$G$83)</f>
        <v>1414.9633861618668</v>
      </c>
      <c r="BE121" s="150"/>
      <c r="BF121" s="198">
        <f t="shared" si="6"/>
        <v>20889.824989558179</v>
      </c>
      <c r="BG121" s="150"/>
      <c r="BH121" s="199">
        <f>Assumptions!$G$86*$G121</f>
        <v>2.6049830669999999E-4</v>
      </c>
      <c r="BI121" s="150"/>
      <c r="BJ121" s="198">
        <f t="shared" si="11"/>
        <v>89862.733399999997</v>
      </c>
      <c r="BK121" s="150"/>
      <c r="BL121" s="198" cm="1">
        <f t="array" ref="BL121">-SUMPRODUCT((PMT(real_disc,Assumptions!$G$40,BJ121))*(Misc_calcs!$G$29:$Z$29))</f>
        <v>48575.067627372518</v>
      </c>
      <c r="BM121" s="150"/>
      <c r="BN121" s="198" cm="1">
        <f t="array" ref="BN121">SUMPRODUCT(($AG121:$AZ121)*(Misc_calcs!$G$29:$Z$29))*$BH121*$H121</f>
        <v>5124.4125968702883</v>
      </c>
      <c r="BO121" s="150"/>
      <c r="BP121" s="198" cm="1">
        <f t="array" ref="BP121">SUMPRODUCT($BH121*(Misc_calcs!$G$29:$Z$29))*$I121*(1+Assumptions!$G$83)</f>
        <v>372.31875367440858</v>
      </c>
      <c r="BQ121" s="150"/>
      <c r="BR121" s="198">
        <f t="shared" si="7"/>
        <v>5496.7313505446973</v>
      </c>
      <c r="BS121" s="150"/>
      <c r="BT121" s="198">
        <f t="shared" si="8"/>
        <v>15393.093639013481</v>
      </c>
      <c r="BU121" s="150"/>
      <c r="BV121" s="198">
        <f t="shared" si="9"/>
        <v>-33181.973988359037</v>
      </c>
      <c r="BW121" s="150"/>
      <c r="BX121" s="198" t="b">
        <f t="shared" si="10"/>
        <v>0</v>
      </c>
      <c r="BY121" s="150"/>
      <c r="BZ121" s="150"/>
      <c r="CA121" s="150"/>
      <c r="CB121" s="150"/>
      <c r="CC121" s="150"/>
      <c r="CD121" s="150"/>
      <c r="CE121" s="150"/>
      <c r="CF121" s="150"/>
      <c r="CG121" s="150"/>
      <c r="CH121" s="150"/>
      <c r="CI121" s="150"/>
      <c r="CJ121" s="150"/>
      <c r="CK121" s="150"/>
      <c r="CL121" s="150"/>
      <c r="CM121" s="150"/>
      <c r="CN121" s="150"/>
      <c r="CO121" s="150"/>
      <c r="CP121" s="150"/>
      <c r="CQ121" s="150"/>
      <c r="CR121" s="150"/>
      <c r="CS121" s="150"/>
      <c r="CT121" s="150"/>
      <c r="CU121" s="150"/>
      <c r="CV121" s="150"/>
      <c r="CW121" s="150"/>
      <c r="CX121" s="150"/>
    </row>
    <row r="122" spans="1:102" x14ac:dyDescent="0.2">
      <c r="A122" s="150"/>
      <c r="B122" s="191">
        <v>60554977</v>
      </c>
      <c r="C122" s="192" t="s">
        <v>146</v>
      </c>
      <c r="D122" s="193">
        <v>2005</v>
      </c>
      <c r="E122" s="191">
        <v>30229942</v>
      </c>
      <c r="F122" s="191">
        <v>30152639</v>
      </c>
      <c r="G122" s="194">
        <v>40.700000000000003</v>
      </c>
      <c r="H122" s="211">
        <v>43924.300227922555</v>
      </c>
      <c r="I122" s="195">
        <f>Assumptions!$G$37*Calcs!$G122</f>
        <v>3953.1910000000003</v>
      </c>
      <c r="K122" s="150"/>
      <c r="L122" s="196">
        <v>4.0000000000000003E-5</v>
      </c>
      <c r="M122" s="196">
        <v>4.0000000000000003E-5</v>
      </c>
      <c r="N122" s="196">
        <v>4.0000000000000003E-5</v>
      </c>
      <c r="O122" s="196">
        <v>4.0000000000000003E-5</v>
      </c>
      <c r="P122" s="196">
        <v>4.0000000000000003E-5</v>
      </c>
      <c r="Q122" s="196">
        <v>4.0000000000000003E-5</v>
      </c>
      <c r="R122" s="196">
        <v>4.0000000000000003E-5</v>
      </c>
      <c r="S122" s="196">
        <v>4.0000000000000003E-5</v>
      </c>
      <c r="T122" s="196">
        <v>4.0000000000000003E-5</v>
      </c>
      <c r="U122" s="196">
        <v>4.0000000000000003E-5</v>
      </c>
      <c r="V122" s="196">
        <v>4.0000000000000003E-5</v>
      </c>
      <c r="W122" s="196">
        <v>4.0000000000000003E-5</v>
      </c>
      <c r="X122" s="196">
        <v>4.0000000000000003E-5</v>
      </c>
      <c r="Y122" s="196">
        <v>4.0000000000000003E-5</v>
      </c>
      <c r="Z122" s="196">
        <v>4.0000000000000003E-5</v>
      </c>
      <c r="AA122" s="196">
        <v>4.0000000000000003E-5</v>
      </c>
      <c r="AB122" s="196">
        <v>4.0000000000000003E-5</v>
      </c>
      <c r="AC122" s="196">
        <v>4.0000000000000003E-5</v>
      </c>
      <c r="AD122" s="196">
        <v>4.0000000000000003E-5</v>
      </c>
      <c r="AE122" s="196">
        <v>4.0000000000000003E-5</v>
      </c>
      <c r="AF122" s="150"/>
      <c r="AG122" s="197">
        <v>2.1360000000000001</v>
      </c>
      <c r="AH122" s="197">
        <v>2.1199999999999997</v>
      </c>
      <c r="AI122" s="197">
        <v>2.1199999999999997</v>
      </c>
      <c r="AJ122" s="197">
        <v>2.1199999999999997</v>
      </c>
      <c r="AK122" s="197">
        <v>2.11</v>
      </c>
      <c r="AL122" s="197">
        <v>2.09</v>
      </c>
      <c r="AM122" s="197">
        <v>2.09</v>
      </c>
      <c r="AN122" s="197">
        <v>2.0999999999999996</v>
      </c>
      <c r="AO122" s="197">
        <v>2.0799999999999996</v>
      </c>
      <c r="AP122" s="197">
        <v>2.0799999999999996</v>
      </c>
      <c r="AQ122" s="197">
        <v>2.0799999999999996</v>
      </c>
      <c r="AR122" s="197">
        <v>2.0799999999999996</v>
      </c>
      <c r="AS122" s="197">
        <v>2.0799999999999996</v>
      </c>
      <c r="AT122" s="197">
        <v>2.0799999999999996</v>
      </c>
      <c r="AU122" s="197">
        <v>2.0799999999999996</v>
      </c>
      <c r="AV122" s="197">
        <v>2.0799999999999996</v>
      </c>
      <c r="AW122" s="197">
        <v>2.0799999999999996</v>
      </c>
      <c r="AX122" s="197">
        <v>2.0799999999999996</v>
      </c>
      <c r="AY122" s="197">
        <v>2.0799999999999996</v>
      </c>
      <c r="AZ122" s="197">
        <v>2.0799999999999996</v>
      </c>
      <c r="BA122" s="150"/>
      <c r="BB122" s="198" cm="1">
        <f t="array" ref="BB122">SUMPRODUCT(($AG122:$AZ122)*(Misc_calcs!$G$29:$Z$29)*($L122:$AE122))*$H122</f>
        <v>53.231511854993407</v>
      </c>
      <c r="BC122" s="150"/>
      <c r="BD122" s="198" cm="1">
        <f t="array" ref="BD122">SUMPRODUCT(($L122:$AE122)*(Misc_calcs!$G$29:$Z$29))*$I122*(1+Assumptions!$G$83)</f>
        <v>2.5150010586763454</v>
      </c>
      <c r="BE122" s="150"/>
      <c r="BF122" s="198">
        <f t="shared" si="6"/>
        <v>55.746512913669754</v>
      </c>
      <c r="BG122" s="150"/>
      <c r="BH122" s="199">
        <f>Assumptions!$G$86*$G122</f>
        <v>1.1459695500000002E-5</v>
      </c>
      <c r="BI122" s="150"/>
      <c r="BJ122" s="198">
        <f t="shared" si="11"/>
        <v>3953.1910000000003</v>
      </c>
      <c r="BK122" s="150"/>
      <c r="BL122" s="198" cm="1">
        <f t="array" ref="BL122">-SUMPRODUCT((PMT(real_disc,Assumptions!$G$40,BJ122))*(Misc_calcs!$G$29:$Z$29))</f>
        <v>2136.8871489159533</v>
      </c>
      <c r="BM122" s="150"/>
      <c r="BN122" s="198" cm="1">
        <f t="array" ref="BN122">SUMPRODUCT(($AG122:$AZ122)*(Misc_calcs!$G$29:$Z$29))*$BH122*$H122</f>
        <v>15.250422921571618</v>
      </c>
      <c r="BO122" s="150"/>
      <c r="BP122" s="198" cm="1">
        <f t="array" ref="BP122">SUMPRODUCT($BH122*(Misc_calcs!$G$29:$Z$29))*$I122*(1+Assumptions!$G$83)</f>
        <v>0.72052865786521392</v>
      </c>
      <c r="BQ122" s="150"/>
      <c r="BR122" s="198">
        <f t="shared" si="7"/>
        <v>15.970951579436832</v>
      </c>
      <c r="BS122" s="150"/>
      <c r="BT122" s="198">
        <f t="shared" si="8"/>
        <v>39.775561334232918</v>
      </c>
      <c r="BU122" s="150"/>
      <c r="BV122" s="198">
        <f t="shared" si="9"/>
        <v>-2097.1115875817204</v>
      </c>
      <c r="BW122" s="150"/>
      <c r="BX122" s="198" t="b">
        <f t="shared" si="10"/>
        <v>0</v>
      </c>
      <c r="BY122" s="150"/>
      <c r="BZ122" s="150"/>
      <c r="CA122" s="150"/>
      <c r="CB122" s="150"/>
      <c r="CC122" s="150"/>
      <c r="CD122" s="150"/>
      <c r="CE122" s="150"/>
      <c r="CF122" s="150"/>
      <c r="CG122" s="150"/>
      <c r="CH122" s="150"/>
      <c r="CI122" s="150"/>
      <c r="CJ122" s="150"/>
      <c r="CK122" s="150"/>
      <c r="CL122" s="150"/>
      <c r="CM122" s="150"/>
      <c r="CN122" s="150"/>
      <c r="CO122" s="150"/>
      <c r="CP122" s="150"/>
      <c r="CQ122" s="150"/>
      <c r="CR122" s="150"/>
      <c r="CS122" s="150"/>
      <c r="CT122" s="150"/>
      <c r="CU122" s="150"/>
      <c r="CV122" s="150"/>
      <c r="CW122" s="150"/>
      <c r="CX122" s="150"/>
    </row>
    <row r="123" spans="1:102" x14ac:dyDescent="0.2">
      <c r="A123" s="150"/>
      <c r="B123" s="191">
        <v>60554994</v>
      </c>
      <c r="C123" s="192" t="s">
        <v>152</v>
      </c>
      <c r="D123" s="193">
        <v>1998</v>
      </c>
      <c r="E123" s="191">
        <v>33064771</v>
      </c>
      <c r="F123" s="191">
        <v>33064866</v>
      </c>
      <c r="G123" s="194">
        <v>3043.28</v>
      </c>
      <c r="H123" s="211">
        <v>49456.666168632706</v>
      </c>
      <c r="I123" s="195">
        <f>Assumptions!$G$37*Calcs!$G123</f>
        <v>295593.78639999998</v>
      </c>
      <c r="K123" s="150"/>
      <c r="L123" s="196">
        <v>3.2599999999999999E-3</v>
      </c>
      <c r="M123" s="196">
        <v>3.2599999999999999E-3</v>
      </c>
      <c r="N123" s="196">
        <v>3.2599999999999999E-3</v>
      </c>
      <c r="O123" s="196">
        <v>3.2599999999999999E-3</v>
      </c>
      <c r="P123" s="196">
        <v>3.2599999999999999E-3</v>
      </c>
      <c r="Q123" s="196">
        <v>3.2599999999999999E-3</v>
      </c>
      <c r="R123" s="196">
        <v>3.2599999999999999E-3</v>
      </c>
      <c r="S123" s="196">
        <v>3.2599999999999999E-3</v>
      </c>
      <c r="T123" s="196">
        <v>3.2599999999999999E-3</v>
      </c>
      <c r="U123" s="196">
        <v>3.2599999999999999E-3</v>
      </c>
      <c r="V123" s="196">
        <v>3.2599999999999999E-3</v>
      </c>
      <c r="W123" s="196">
        <v>3.2599999999999999E-3</v>
      </c>
      <c r="X123" s="196">
        <v>3.2599999999999999E-3</v>
      </c>
      <c r="Y123" s="196">
        <v>3.2599999999999999E-3</v>
      </c>
      <c r="Z123" s="196">
        <v>3.2599999999999999E-3</v>
      </c>
      <c r="AA123" s="196">
        <v>3.2599999999999999E-3</v>
      </c>
      <c r="AB123" s="196">
        <v>3.2599999999999999E-3</v>
      </c>
      <c r="AC123" s="196">
        <v>3.2599999999999999E-3</v>
      </c>
      <c r="AD123" s="196">
        <v>3.2599999999999999E-3</v>
      </c>
      <c r="AE123" s="196">
        <v>3.2599999999999999E-3</v>
      </c>
      <c r="AF123" s="150"/>
      <c r="AG123" s="197">
        <v>23.689999999999998</v>
      </c>
      <c r="AH123" s="197">
        <v>25.856999999999999</v>
      </c>
      <c r="AI123" s="197">
        <v>26.398</v>
      </c>
      <c r="AJ123" s="197">
        <v>26.811</v>
      </c>
      <c r="AK123" s="197">
        <v>26.966000000000001</v>
      </c>
      <c r="AL123" s="197">
        <v>27.194999999999997</v>
      </c>
      <c r="AM123" s="197">
        <v>27.72</v>
      </c>
      <c r="AN123" s="197">
        <v>28.321999999999999</v>
      </c>
      <c r="AO123" s="197">
        <v>28.431999999999999</v>
      </c>
      <c r="AP123" s="197">
        <v>28.431999999999999</v>
      </c>
      <c r="AQ123" s="197">
        <v>28.431999999999999</v>
      </c>
      <c r="AR123" s="197">
        <v>28.431999999999999</v>
      </c>
      <c r="AS123" s="197">
        <v>28.431999999999999</v>
      </c>
      <c r="AT123" s="197">
        <v>28.431999999999999</v>
      </c>
      <c r="AU123" s="197">
        <v>28.431999999999999</v>
      </c>
      <c r="AV123" s="197">
        <v>28.431999999999999</v>
      </c>
      <c r="AW123" s="197">
        <v>28.431999999999999</v>
      </c>
      <c r="AX123" s="197">
        <v>28.431999999999999</v>
      </c>
      <c r="AY123" s="197">
        <v>28.431999999999999</v>
      </c>
      <c r="AZ123" s="197">
        <v>28.431999999999999</v>
      </c>
      <c r="BA123" s="150"/>
      <c r="BB123" s="198" cm="1">
        <f t="array" ref="BB123">SUMPRODUCT(($AG123:$AZ123)*(Misc_calcs!$G$29:$Z$29)*($L123:$AE123))*$H123</f>
        <v>64129.342249567635</v>
      </c>
      <c r="BC123" s="150"/>
      <c r="BD123" s="198" cm="1">
        <f t="array" ref="BD123">SUMPRODUCT(($L123:$AE123)*(Misc_calcs!$G$29:$Z$29))*$I123*(1+Assumptions!$G$83)</f>
        <v>15326.510377903111</v>
      </c>
      <c r="BE123" s="150"/>
      <c r="BF123" s="198">
        <f t="shared" si="6"/>
        <v>79455.85262747074</v>
      </c>
      <c r="BG123" s="150"/>
      <c r="BH123" s="199">
        <f>Assumptions!$G$86*$G123</f>
        <v>8.5688113320000017E-4</v>
      </c>
      <c r="BI123" s="150"/>
      <c r="BJ123" s="198">
        <f t="shared" si="11"/>
        <v>295593.78639999998</v>
      </c>
      <c r="BK123" s="150"/>
      <c r="BL123" s="198" cm="1">
        <f t="array" ref="BL123">-SUMPRODUCT((PMT(real_disc,Assumptions!$G$40,BJ123))*(Misc_calcs!$G$29:$Z$29))</f>
        <v>159782.45509958084</v>
      </c>
      <c r="BM123" s="150"/>
      <c r="BN123" s="198" cm="1">
        <f t="array" ref="BN123">SUMPRODUCT(($AG123:$AZ123)*(Misc_calcs!$G$29:$Z$29))*$BH123*$H123</f>
        <v>16856.203514779194</v>
      </c>
      <c r="BO123" s="150"/>
      <c r="BP123" s="198" cm="1">
        <f t="array" ref="BP123">SUMPRODUCT($BH123*(Misc_calcs!$G$29:$Z$29))*$I123*(1+Assumptions!$G$83)</f>
        <v>4028.5268652206078</v>
      </c>
      <c r="BQ123" s="150"/>
      <c r="BR123" s="198">
        <f t="shared" si="7"/>
        <v>20884.730379999801</v>
      </c>
      <c r="BS123" s="150"/>
      <c r="BT123" s="198">
        <f t="shared" si="8"/>
        <v>58571.122247470936</v>
      </c>
      <c r="BU123" s="150"/>
      <c r="BV123" s="198">
        <f t="shared" si="9"/>
        <v>-101211.3328521099</v>
      </c>
      <c r="BW123" s="150"/>
      <c r="BX123" s="198" t="b">
        <f t="shared" si="10"/>
        <v>0</v>
      </c>
      <c r="BY123" s="150"/>
      <c r="BZ123" s="150"/>
      <c r="CA123" s="150"/>
      <c r="CB123" s="150"/>
      <c r="CC123" s="150"/>
      <c r="CD123" s="150"/>
      <c r="CE123" s="150"/>
      <c r="CF123" s="150"/>
      <c r="CG123" s="150"/>
      <c r="CH123" s="150"/>
      <c r="CI123" s="150"/>
      <c r="CJ123" s="150"/>
      <c r="CK123" s="150"/>
      <c r="CL123" s="150"/>
      <c r="CM123" s="150"/>
      <c r="CN123" s="150"/>
      <c r="CO123" s="150"/>
      <c r="CP123" s="150"/>
      <c r="CQ123" s="150"/>
      <c r="CR123" s="150"/>
      <c r="CS123" s="150"/>
      <c r="CT123" s="150"/>
      <c r="CU123" s="150"/>
      <c r="CV123" s="150"/>
      <c r="CW123" s="150"/>
      <c r="CX123" s="150"/>
    </row>
    <row r="124" spans="1:102" x14ac:dyDescent="0.2">
      <c r="A124" s="150"/>
      <c r="B124" s="191">
        <v>60554999</v>
      </c>
      <c r="C124" s="192" t="s">
        <v>145</v>
      </c>
      <c r="D124" s="193">
        <v>1955</v>
      </c>
      <c r="E124" s="191">
        <v>30323204</v>
      </c>
      <c r="F124" s="191">
        <v>30228881</v>
      </c>
      <c r="G124" s="194">
        <v>904.75</v>
      </c>
      <c r="H124" s="211">
        <v>45198.640474687112</v>
      </c>
      <c r="I124" s="195">
        <f>Assumptions!$G$37*Calcs!$G124</f>
        <v>87878.367499999993</v>
      </c>
      <c r="K124" s="150"/>
      <c r="L124" s="196">
        <v>8.4700000000000001E-3</v>
      </c>
      <c r="M124" s="196">
        <v>9.1299999999999992E-3</v>
      </c>
      <c r="N124" s="196">
        <v>9.8399999999999998E-3</v>
      </c>
      <c r="O124" s="196">
        <v>1.0619999999999999E-2</v>
      </c>
      <c r="P124" s="196">
        <v>1.146E-2</v>
      </c>
      <c r="Q124" s="196">
        <v>1.2359999999999999E-2</v>
      </c>
      <c r="R124" s="196">
        <v>1.3350000000000001E-2</v>
      </c>
      <c r="S124" s="196">
        <v>1.4409999999999999E-2</v>
      </c>
      <c r="T124" s="196">
        <v>1.5559999999999999E-2</v>
      </c>
      <c r="U124" s="196">
        <v>1.6799999999999999E-2</v>
      </c>
      <c r="V124" s="196">
        <v>1.8149999999999999E-2</v>
      </c>
      <c r="W124" s="196">
        <v>1.9609999999999999E-2</v>
      </c>
      <c r="X124" s="196">
        <v>2.1190000000000001E-2</v>
      </c>
      <c r="Y124" s="196">
        <v>2.291E-2</v>
      </c>
      <c r="Z124" s="196">
        <v>2.477E-2</v>
      </c>
      <c r="AA124" s="196">
        <v>2.6780000000000002E-2</v>
      </c>
      <c r="AB124" s="196">
        <v>2.896E-2</v>
      </c>
      <c r="AC124" s="196">
        <v>2.9649999999999999E-2</v>
      </c>
      <c r="AD124" s="196">
        <v>2.9649999999999999E-2</v>
      </c>
      <c r="AE124" s="196">
        <v>2.9649999999999999E-2</v>
      </c>
      <c r="AF124" s="150"/>
      <c r="AG124" s="197">
        <v>19.532</v>
      </c>
      <c r="AH124" s="197">
        <v>19.558999999999997</v>
      </c>
      <c r="AI124" s="197">
        <v>19.695999999999998</v>
      </c>
      <c r="AJ124" s="197">
        <v>19.782</v>
      </c>
      <c r="AK124" s="197">
        <v>19.675999999999998</v>
      </c>
      <c r="AL124" s="197">
        <v>19.636999999999997</v>
      </c>
      <c r="AM124" s="197">
        <v>19.768999999999998</v>
      </c>
      <c r="AN124" s="197">
        <v>19.945</v>
      </c>
      <c r="AO124" s="197">
        <v>19.835999999999999</v>
      </c>
      <c r="AP124" s="197">
        <v>19.835999999999999</v>
      </c>
      <c r="AQ124" s="197">
        <v>19.835999999999999</v>
      </c>
      <c r="AR124" s="197">
        <v>19.835999999999999</v>
      </c>
      <c r="AS124" s="197">
        <v>19.835999999999999</v>
      </c>
      <c r="AT124" s="197">
        <v>19.835999999999999</v>
      </c>
      <c r="AU124" s="197">
        <v>19.835999999999999</v>
      </c>
      <c r="AV124" s="197">
        <v>19.835999999999999</v>
      </c>
      <c r="AW124" s="197">
        <v>19.835999999999999</v>
      </c>
      <c r="AX124" s="197">
        <v>19.835999999999999</v>
      </c>
      <c r="AY124" s="197">
        <v>19.835999999999999</v>
      </c>
      <c r="AZ124" s="197">
        <v>19.835999999999999</v>
      </c>
      <c r="BA124" s="150"/>
      <c r="BB124" s="198" cm="1">
        <f t="array" ref="BB124">SUMPRODUCT(($AG124:$AZ124)*(Misc_calcs!$G$29:$Z$29)*($L124:$AE124))*$H124</f>
        <v>223085.40862881846</v>
      </c>
      <c r="BC124" s="150"/>
      <c r="BD124" s="198" cm="1">
        <f t="array" ref="BD124">SUMPRODUCT(($L124:$AE124)*(Misc_calcs!$G$29:$Z$29))*$I124*(1+Assumptions!$G$83)</f>
        <v>24100.662599643285</v>
      </c>
      <c r="BE124" s="150"/>
      <c r="BF124" s="198">
        <f t="shared" si="6"/>
        <v>247186.07122846175</v>
      </c>
      <c r="BG124" s="150"/>
      <c r="BH124" s="199">
        <f>Assumptions!$G$86*$G124</f>
        <v>2.5474593375000002E-4</v>
      </c>
      <c r="BI124" s="150"/>
      <c r="BJ124" s="198">
        <f t="shared" si="11"/>
        <v>87878.367499999993</v>
      </c>
      <c r="BK124" s="150"/>
      <c r="BL124" s="198" cm="1">
        <f t="array" ref="BL124">-SUMPRODUCT((PMT(real_disc,Assumptions!$G$40,BJ124))*(Misc_calcs!$G$29:$Z$29))</f>
        <v>47502.423783334358</v>
      </c>
      <c r="BM124" s="150"/>
      <c r="BN124" s="198" cm="1">
        <f t="array" ref="BN124">SUMPRODUCT(($AG124:$AZ124)*(Misc_calcs!$G$29:$Z$29))*$BH124*$H124</f>
        <v>3290.7384818200962</v>
      </c>
      <c r="BO124" s="150"/>
      <c r="BP124" s="198" cm="1">
        <f t="array" ref="BP124">SUMPRODUCT($BH124*(Misc_calcs!$G$29:$Z$29))*$I124*(1+Assumptions!$G$83)</f>
        <v>356.05707841484946</v>
      </c>
      <c r="BQ124" s="150"/>
      <c r="BR124" s="198">
        <f t="shared" si="7"/>
        <v>3646.7955602349457</v>
      </c>
      <c r="BS124" s="150"/>
      <c r="BT124" s="198">
        <f t="shared" si="8"/>
        <v>243539.27566822679</v>
      </c>
      <c r="BU124" s="150"/>
      <c r="BV124" s="198">
        <f t="shared" si="9"/>
        <v>196036.85188489244</v>
      </c>
      <c r="BW124" s="150"/>
      <c r="BX124" s="198" t="b">
        <f t="shared" si="10"/>
        <v>1</v>
      </c>
      <c r="BY124" s="150"/>
      <c r="BZ124" s="150"/>
      <c r="CA124" s="150"/>
      <c r="CB124" s="150"/>
      <c r="CC124" s="150"/>
      <c r="CD124" s="150"/>
      <c r="CE124" s="150"/>
      <c r="CF124" s="150"/>
      <c r="CG124" s="150"/>
      <c r="CH124" s="150"/>
      <c r="CI124" s="150"/>
      <c r="CJ124" s="150"/>
      <c r="CK124" s="150"/>
      <c r="CL124" s="150"/>
      <c r="CM124" s="150"/>
      <c r="CN124" s="150"/>
      <c r="CO124" s="150"/>
      <c r="CP124" s="150"/>
      <c r="CQ124" s="150"/>
      <c r="CR124" s="150"/>
      <c r="CS124" s="150"/>
      <c r="CT124" s="150"/>
      <c r="CU124" s="150"/>
      <c r="CV124" s="150"/>
      <c r="CW124" s="150"/>
      <c r="CX124" s="150"/>
    </row>
    <row r="125" spans="1:102" x14ac:dyDescent="0.2">
      <c r="A125" s="150"/>
      <c r="B125" s="191">
        <v>60555007</v>
      </c>
      <c r="C125" s="192" t="s">
        <v>152</v>
      </c>
      <c r="D125" s="193">
        <v>2017</v>
      </c>
      <c r="E125" s="191">
        <v>30352807</v>
      </c>
      <c r="F125" s="191">
        <v>30352806</v>
      </c>
      <c r="G125" s="194">
        <v>84.43</v>
      </c>
      <c r="H125" s="211">
        <v>49456.666168632706</v>
      </c>
      <c r="I125" s="195">
        <f>Assumptions!$G$37*Calcs!$G125</f>
        <v>8200.6859000000004</v>
      </c>
      <c r="K125" s="150"/>
      <c r="L125" s="196">
        <v>9.0000000000000006E-5</v>
      </c>
      <c r="M125" s="196">
        <v>9.0000000000000006E-5</v>
      </c>
      <c r="N125" s="196">
        <v>9.0000000000000006E-5</v>
      </c>
      <c r="O125" s="196">
        <v>9.0000000000000006E-5</v>
      </c>
      <c r="P125" s="196">
        <v>9.0000000000000006E-5</v>
      </c>
      <c r="Q125" s="196">
        <v>9.0000000000000006E-5</v>
      </c>
      <c r="R125" s="196">
        <v>9.0000000000000006E-5</v>
      </c>
      <c r="S125" s="196">
        <v>9.0000000000000006E-5</v>
      </c>
      <c r="T125" s="196">
        <v>9.0000000000000006E-5</v>
      </c>
      <c r="U125" s="196">
        <v>9.0000000000000006E-5</v>
      </c>
      <c r="V125" s="196">
        <v>9.0000000000000006E-5</v>
      </c>
      <c r="W125" s="196">
        <v>9.0000000000000006E-5</v>
      </c>
      <c r="X125" s="196">
        <v>9.0000000000000006E-5</v>
      </c>
      <c r="Y125" s="196">
        <v>9.0000000000000006E-5</v>
      </c>
      <c r="Z125" s="196">
        <v>9.0000000000000006E-5</v>
      </c>
      <c r="AA125" s="196">
        <v>9.0000000000000006E-5</v>
      </c>
      <c r="AB125" s="196">
        <v>9.0000000000000006E-5</v>
      </c>
      <c r="AC125" s="196">
        <v>9.0000000000000006E-5</v>
      </c>
      <c r="AD125" s="196">
        <v>9.0000000000000006E-5</v>
      </c>
      <c r="AE125" s="196">
        <v>9.0000000000000006E-5</v>
      </c>
      <c r="AF125" s="150"/>
      <c r="AG125" s="197">
        <v>23.689999999999998</v>
      </c>
      <c r="AH125" s="197">
        <v>25.856999999999999</v>
      </c>
      <c r="AI125" s="197">
        <v>26.398</v>
      </c>
      <c r="AJ125" s="197">
        <v>26.811</v>
      </c>
      <c r="AK125" s="197">
        <v>26.966000000000001</v>
      </c>
      <c r="AL125" s="197">
        <v>27.194999999999997</v>
      </c>
      <c r="AM125" s="197">
        <v>27.72</v>
      </c>
      <c r="AN125" s="197">
        <v>28.321999999999999</v>
      </c>
      <c r="AO125" s="197">
        <v>28.431999999999999</v>
      </c>
      <c r="AP125" s="197">
        <v>28.431999999999999</v>
      </c>
      <c r="AQ125" s="197">
        <v>28.431999999999999</v>
      </c>
      <c r="AR125" s="197">
        <v>28.431999999999999</v>
      </c>
      <c r="AS125" s="197">
        <v>28.431999999999999</v>
      </c>
      <c r="AT125" s="197">
        <v>28.431999999999999</v>
      </c>
      <c r="AU125" s="197">
        <v>28.431999999999999</v>
      </c>
      <c r="AV125" s="197">
        <v>28.431999999999999</v>
      </c>
      <c r="AW125" s="197">
        <v>28.431999999999999</v>
      </c>
      <c r="AX125" s="197">
        <v>28.431999999999999</v>
      </c>
      <c r="AY125" s="197">
        <v>28.431999999999999</v>
      </c>
      <c r="AZ125" s="197">
        <v>28.431999999999999</v>
      </c>
      <c r="BA125" s="150"/>
      <c r="BB125" s="198" cm="1">
        <f t="array" ref="BB125">SUMPRODUCT(($AG125:$AZ125)*(Misc_calcs!$G$29:$Z$29)*($L125:$AE125))*$H125</f>
        <v>1770.4419639451196</v>
      </c>
      <c r="BC125" s="150"/>
      <c r="BD125" s="198" cm="1">
        <f t="array" ref="BD125">SUMPRODUCT(($L125:$AE125)*(Misc_calcs!$G$29:$Z$29))*$I125*(1+Assumptions!$G$83)</f>
        <v>11.738782889781296</v>
      </c>
      <c r="BE125" s="150"/>
      <c r="BF125" s="198">
        <f t="shared" si="6"/>
        <v>1782.1807468349009</v>
      </c>
      <c r="BG125" s="150"/>
      <c r="BH125" s="199">
        <f>Assumptions!$G$86*$G125</f>
        <v>2.3772532950000004E-5</v>
      </c>
      <c r="BI125" s="150"/>
      <c r="BJ125" s="198">
        <f t="shared" si="11"/>
        <v>8200.6859000000004</v>
      </c>
      <c r="BK125" s="150"/>
      <c r="BL125" s="198" cm="1">
        <f t="array" ref="BL125">-SUMPRODUCT((PMT(real_disc,Assumptions!$G$40,BJ125))*(Misc_calcs!$G$29:$Z$29))</f>
        <v>4432.8595081811791</v>
      </c>
      <c r="BM125" s="150"/>
      <c r="BN125" s="198" cm="1">
        <f t="array" ref="BN125">SUMPRODUCT(($AG125:$AZ125)*(Misc_calcs!$G$29:$Z$29))*$BH125*$H125</f>
        <v>467.64322137720069</v>
      </c>
      <c r="BO125" s="150"/>
      <c r="BP125" s="198" cm="1">
        <f t="array" ref="BP125">SUMPRODUCT($BH125*(Misc_calcs!$G$29:$Z$29))*$I125*(1+Assumptions!$G$83)</f>
        <v>3.1006733671135782</v>
      </c>
      <c r="BQ125" s="150"/>
      <c r="BR125" s="198">
        <f t="shared" si="7"/>
        <v>470.74389474431428</v>
      </c>
      <c r="BS125" s="150"/>
      <c r="BT125" s="198">
        <f t="shared" si="8"/>
        <v>1311.4368520905866</v>
      </c>
      <c r="BU125" s="150"/>
      <c r="BV125" s="198">
        <f t="shared" si="9"/>
        <v>-3121.4226560905927</v>
      </c>
      <c r="BW125" s="150"/>
      <c r="BX125" s="198" t="b">
        <f t="shared" si="10"/>
        <v>0</v>
      </c>
      <c r="BY125" s="150"/>
      <c r="BZ125" s="150"/>
      <c r="CA125" s="150"/>
      <c r="CB125" s="150"/>
      <c r="CC125" s="150"/>
      <c r="CD125" s="150"/>
      <c r="CE125" s="150"/>
      <c r="CF125" s="150"/>
      <c r="CG125" s="150"/>
      <c r="CH125" s="150"/>
      <c r="CI125" s="150"/>
      <c r="CJ125" s="150"/>
      <c r="CK125" s="150"/>
      <c r="CL125" s="150"/>
      <c r="CM125" s="150"/>
      <c r="CN125" s="150"/>
      <c r="CO125" s="150"/>
      <c r="CP125" s="150"/>
      <c r="CQ125" s="150"/>
      <c r="CR125" s="150"/>
      <c r="CS125" s="150"/>
      <c r="CT125" s="150"/>
      <c r="CU125" s="150"/>
      <c r="CV125" s="150"/>
      <c r="CW125" s="150"/>
      <c r="CX125" s="150"/>
    </row>
    <row r="126" spans="1:102" x14ac:dyDescent="0.2">
      <c r="A126" s="150"/>
      <c r="B126" s="191">
        <v>60555024</v>
      </c>
      <c r="C126" s="192" t="s">
        <v>145</v>
      </c>
      <c r="D126" s="193">
        <v>2011</v>
      </c>
      <c r="E126" s="191">
        <v>30296142</v>
      </c>
      <c r="F126" s="191">
        <v>30296141</v>
      </c>
      <c r="G126" s="194">
        <v>87.54</v>
      </c>
      <c r="H126" s="211">
        <v>45198.640474687112</v>
      </c>
      <c r="I126" s="195">
        <f>Assumptions!$G$37*Calcs!$G126</f>
        <v>8502.7602000000006</v>
      </c>
      <c r="K126" s="150"/>
      <c r="L126" s="196">
        <v>9.0000000000000006E-5</v>
      </c>
      <c r="M126" s="196">
        <v>9.0000000000000006E-5</v>
      </c>
      <c r="N126" s="196">
        <v>9.0000000000000006E-5</v>
      </c>
      <c r="O126" s="196">
        <v>9.0000000000000006E-5</v>
      </c>
      <c r="P126" s="196">
        <v>9.0000000000000006E-5</v>
      </c>
      <c r="Q126" s="196">
        <v>9.0000000000000006E-5</v>
      </c>
      <c r="R126" s="196">
        <v>9.0000000000000006E-5</v>
      </c>
      <c r="S126" s="196">
        <v>9.0000000000000006E-5</v>
      </c>
      <c r="T126" s="196">
        <v>9.0000000000000006E-5</v>
      </c>
      <c r="U126" s="196">
        <v>9.0000000000000006E-5</v>
      </c>
      <c r="V126" s="196">
        <v>9.0000000000000006E-5</v>
      </c>
      <c r="W126" s="196">
        <v>9.0000000000000006E-5</v>
      </c>
      <c r="X126" s="196">
        <v>9.0000000000000006E-5</v>
      </c>
      <c r="Y126" s="196">
        <v>9.0000000000000006E-5</v>
      </c>
      <c r="Z126" s="196">
        <v>9.0000000000000006E-5</v>
      </c>
      <c r="AA126" s="196">
        <v>9.0000000000000006E-5</v>
      </c>
      <c r="AB126" s="196">
        <v>9.0000000000000006E-5</v>
      </c>
      <c r="AC126" s="196">
        <v>9.0000000000000006E-5</v>
      </c>
      <c r="AD126" s="196">
        <v>9.0000000000000006E-5</v>
      </c>
      <c r="AE126" s="196">
        <v>9.0000000000000006E-5</v>
      </c>
      <c r="AF126" s="150"/>
      <c r="AG126" s="197">
        <v>19.532</v>
      </c>
      <c r="AH126" s="197">
        <v>19.558999999999997</v>
      </c>
      <c r="AI126" s="197">
        <v>19.695999999999998</v>
      </c>
      <c r="AJ126" s="197">
        <v>19.782</v>
      </c>
      <c r="AK126" s="197">
        <v>19.675999999999998</v>
      </c>
      <c r="AL126" s="197">
        <v>19.636999999999997</v>
      </c>
      <c r="AM126" s="197">
        <v>19.768999999999998</v>
      </c>
      <c r="AN126" s="197">
        <v>19.945</v>
      </c>
      <c r="AO126" s="197">
        <v>19.835999999999999</v>
      </c>
      <c r="AP126" s="197">
        <v>19.835999999999999</v>
      </c>
      <c r="AQ126" s="197">
        <v>19.835999999999999</v>
      </c>
      <c r="AR126" s="197">
        <v>19.835999999999999</v>
      </c>
      <c r="AS126" s="197">
        <v>19.835999999999999</v>
      </c>
      <c r="AT126" s="197">
        <v>19.835999999999999</v>
      </c>
      <c r="AU126" s="197">
        <v>19.835999999999999</v>
      </c>
      <c r="AV126" s="197">
        <v>19.835999999999999</v>
      </c>
      <c r="AW126" s="197">
        <v>19.835999999999999</v>
      </c>
      <c r="AX126" s="197">
        <v>19.835999999999999</v>
      </c>
      <c r="AY126" s="197">
        <v>19.835999999999999</v>
      </c>
      <c r="AZ126" s="197">
        <v>19.835999999999999</v>
      </c>
      <c r="BA126" s="150"/>
      <c r="BB126" s="198" cm="1">
        <f t="array" ref="BB126">SUMPRODUCT(($AG126:$AZ126)*(Misc_calcs!$G$29:$Z$29)*($L126:$AE126))*$H126</f>
        <v>1162.5954495291671</v>
      </c>
      <c r="BC126" s="150"/>
      <c r="BD126" s="198" cm="1">
        <f t="array" ref="BD126">SUMPRODUCT(($L126:$AE126)*(Misc_calcs!$G$29:$Z$29))*$I126*(1+Assumptions!$G$83)</f>
        <v>12.171183870323993</v>
      </c>
      <c r="BE126" s="150"/>
      <c r="BF126" s="198">
        <f t="shared" si="6"/>
        <v>1174.7666333994912</v>
      </c>
      <c r="BG126" s="150"/>
      <c r="BH126" s="199">
        <f>Assumptions!$G$86*$G126</f>
        <v>2.4648200100000004E-5</v>
      </c>
      <c r="BI126" s="150"/>
      <c r="BJ126" s="198">
        <f t="shared" si="11"/>
        <v>8502.7602000000006</v>
      </c>
      <c r="BK126" s="150"/>
      <c r="BL126" s="198" cm="1">
        <f t="array" ref="BL126">-SUMPRODUCT((PMT(real_disc,Assumptions!$G$40,BJ126))*(Misc_calcs!$G$29:$Z$29))</f>
        <v>4596.1449881106273</v>
      </c>
      <c r="BM126" s="150"/>
      <c r="BN126" s="198" cm="1">
        <f t="array" ref="BN126">SUMPRODUCT(($AG126:$AZ126)*(Misc_calcs!$G$29:$Z$29))*$BH126*$H126</f>
        <v>318.39872528160407</v>
      </c>
      <c r="BO126" s="150"/>
      <c r="BP126" s="198" cm="1">
        <f t="array" ref="BP126">SUMPRODUCT($BH126*(Misc_calcs!$G$29:$Z$29))*$I126*(1+Assumptions!$G$83)</f>
        <v>3.3333086165515362</v>
      </c>
      <c r="BQ126" s="150"/>
      <c r="BR126" s="198">
        <f t="shared" si="7"/>
        <v>321.73203389815563</v>
      </c>
      <c r="BS126" s="150"/>
      <c r="BT126" s="198">
        <f t="shared" si="8"/>
        <v>853.03459950133561</v>
      </c>
      <c r="BU126" s="150"/>
      <c r="BV126" s="198">
        <f t="shared" si="9"/>
        <v>-3743.1103886092915</v>
      </c>
      <c r="BW126" s="150"/>
      <c r="BX126" s="198" t="b">
        <f t="shared" si="10"/>
        <v>0</v>
      </c>
      <c r="BY126" s="150"/>
      <c r="BZ126" s="150"/>
      <c r="CA126" s="150"/>
      <c r="CB126" s="150"/>
      <c r="CC126" s="150"/>
      <c r="CD126" s="150"/>
      <c r="CE126" s="150"/>
      <c r="CF126" s="150"/>
      <c r="CG126" s="150"/>
      <c r="CH126" s="150"/>
      <c r="CI126" s="150"/>
      <c r="CJ126" s="150"/>
      <c r="CK126" s="150"/>
      <c r="CL126" s="150"/>
      <c r="CM126" s="150"/>
      <c r="CN126" s="150"/>
      <c r="CO126" s="150"/>
      <c r="CP126" s="150"/>
      <c r="CQ126" s="150"/>
      <c r="CR126" s="150"/>
      <c r="CS126" s="150"/>
      <c r="CT126" s="150"/>
      <c r="CU126" s="150"/>
      <c r="CV126" s="150"/>
      <c r="CW126" s="150"/>
      <c r="CX126" s="150"/>
    </row>
    <row r="127" spans="1:102" x14ac:dyDescent="0.2">
      <c r="A127" s="150"/>
      <c r="B127" s="191">
        <v>60555035</v>
      </c>
      <c r="C127" s="192" t="s">
        <v>152</v>
      </c>
      <c r="D127" s="193">
        <v>2017</v>
      </c>
      <c r="E127" s="191">
        <v>30352812</v>
      </c>
      <c r="F127" s="191">
        <v>30352477</v>
      </c>
      <c r="G127" s="194">
        <v>319.45999999999998</v>
      </c>
      <c r="H127" s="211">
        <v>49456.666168632706</v>
      </c>
      <c r="I127" s="195">
        <f>Assumptions!$G$37*Calcs!$G127</f>
        <v>31029.149799999996</v>
      </c>
      <c r="K127" s="150"/>
      <c r="L127" s="196">
        <v>3.4000000000000002E-4</v>
      </c>
      <c r="M127" s="196">
        <v>3.4000000000000002E-4</v>
      </c>
      <c r="N127" s="196">
        <v>3.4000000000000002E-4</v>
      </c>
      <c r="O127" s="196">
        <v>3.4000000000000002E-4</v>
      </c>
      <c r="P127" s="196">
        <v>3.4000000000000002E-4</v>
      </c>
      <c r="Q127" s="196">
        <v>3.4000000000000002E-4</v>
      </c>
      <c r="R127" s="196">
        <v>3.4000000000000002E-4</v>
      </c>
      <c r="S127" s="196">
        <v>3.4000000000000002E-4</v>
      </c>
      <c r="T127" s="196">
        <v>3.4000000000000002E-4</v>
      </c>
      <c r="U127" s="196">
        <v>3.4000000000000002E-4</v>
      </c>
      <c r="V127" s="196">
        <v>3.4000000000000002E-4</v>
      </c>
      <c r="W127" s="196">
        <v>3.4000000000000002E-4</v>
      </c>
      <c r="X127" s="196">
        <v>3.4000000000000002E-4</v>
      </c>
      <c r="Y127" s="196">
        <v>3.4000000000000002E-4</v>
      </c>
      <c r="Z127" s="196">
        <v>3.4000000000000002E-4</v>
      </c>
      <c r="AA127" s="196">
        <v>3.4000000000000002E-4</v>
      </c>
      <c r="AB127" s="196">
        <v>3.4000000000000002E-4</v>
      </c>
      <c r="AC127" s="196">
        <v>3.4000000000000002E-4</v>
      </c>
      <c r="AD127" s="196">
        <v>3.4000000000000002E-4</v>
      </c>
      <c r="AE127" s="196">
        <v>3.4000000000000002E-4</v>
      </c>
      <c r="AF127" s="150"/>
      <c r="AG127" s="197">
        <v>23.689999999999998</v>
      </c>
      <c r="AH127" s="197">
        <v>25.856999999999999</v>
      </c>
      <c r="AI127" s="197">
        <v>26.398</v>
      </c>
      <c r="AJ127" s="197">
        <v>26.811</v>
      </c>
      <c r="AK127" s="197">
        <v>26.966000000000001</v>
      </c>
      <c r="AL127" s="197">
        <v>27.194999999999997</v>
      </c>
      <c r="AM127" s="197">
        <v>27.72</v>
      </c>
      <c r="AN127" s="197">
        <v>28.321999999999999</v>
      </c>
      <c r="AO127" s="197">
        <v>28.431999999999999</v>
      </c>
      <c r="AP127" s="197">
        <v>28.431999999999999</v>
      </c>
      <c r="AQ127" s="197">
        <v>28.431999999999999</v>
      </c>
      <c r="AR127" s="197">
        <v>28.431999999999999</v>
      </c>
      <c r="AS127" s="197">
        <v>28.431999999999999</v>
      </c>
      <c r="AT127" s="197">
        <v>28.431999999999999</v>
      </c>
      <c r="AU127" s="197">
        <v>28.431999999999999</v>
      </c>
      <c r="AV127" s="197">
        <v>28.431999999999999</v>
      </c>
      <c r="AW127" s="197">
        <v>28.431999999999999</v>
      </c>
      <c r="AX127" s="197">
        <v>28.431999999999999</v>
      </c>
      <c r="AY127" s="197">
        <v>28.431999999999999</v>
      </c>
      <c r="AZ127" s="197">
        <v>28.431999999999999</v>
      </c>
      <c r="BA127" s="150"/>
      <c r="BB127" s="198" cm="1">
        <f t="array" ref="BB127">SUMPRODUCT(($AG127:$AZ127)*(Misc_calcs!$G$29:$Z$29)*($L127:$AE127))*$H127</f>
        <v>6688.3363082371179</v>
      </c>
      <c r="BC127" s="150"/>
      <c r="BD127" s="198" cm="1">
        <f t="array" ref="BD127">SUMPRODUCT(($L127:$AE127)*(Misc_calcs!$G$29:$Z$29))*$I127*(1+Assumptions!$G$83)</f>
        <v>167.79506203293207</v>
      </c>
      <c r="BE127" s="150"/>
      <c r="BF127" s="198">
        <f t="shared" si="6"/>
        <v>6856.13137027005</v>
      </c>
      <c r="BG127" s="150"/>
      <c r="BH127" s="199">
        <f>Assumptions!$G$86*$G127</f>
        <v>8.99487549E-5</v>
      </c>
      <c r="BI127" s="150"/>
      <c r="BJ127" s="198">
        <f t="shared" si="11"/>
        <v>31029.149799999996</v>
      </c>
      <c r="BK127" s="150"/>
      <c r="BL127" s="198" cm="1">
        <f t="array" ref="BL127">-SUMPRODUCT((PMT(real_disc,Assumptions!$G$40,BJ127))*(Misc_calcs!$G$29:$Z$29))</f>
        <v>16772.726501048899</v>
      </c>
      <c r="BM127" s="150"/>
      <c r="BN127" s="198" cm="1">
        <f t="array" ref="BN127">SUMPRODUCT(($AG127:$AZ127)*(Misc_calcs!$G$29:$Z$29))*$BH127*$H127</f>
        <v>1769.4338919952684</v>
      </c>
      <c r="BO127" s="150"/>
      <c r="BP127" s="198" cm="1">
        <f t="array" ref="BP127">SUMPRODUCT($BH127*(Misc_calcs!$G$29:$Z$29))*$I127*(1+Assumptions!$G$83)</f>
        <v>44.391049730089712</v>
      </c>
      <c r="BQ127" s="150"/>
      <c r="BR127" s="198">
        <f t="shared" si="7"/>
        <v>1813.824941725358</v>
      </c>
      <c r="BS127" s="150"/>
      <c r="BT127" s="198">
        <f t="shared" si="8"/>
        <v>5042.3064285446917</v>
      </c>
      <c r="BU127" s="150"/>
      <c r="BV127" s="198">
        <f t="shared" si="9"/>
        <v>-11730.420072504206</v>
      </c>
      <c r="BW127" s="150"/>
      <c r="BX127" s="198" t="b">
        <f t="shared" si="10"/>
        <v>0</v>
      </c>
      <c r="BY127" s="150"/>
      <c r="BZ127" s="150"/>
      <c r="CA127" s="150"/>
      <c r="CB127" s="150"/>
      <c r="CC127" s="150"/>
      <c r="CD127" s="150"/>
      <c r="CE127" s="150"/>
      <c r="CF127" s="150"/>
      <c r="CG127" s="150"/>
      <c r="CH127" s="150"/>
      <c r="CI127" s="150"/>
      <c r="CJ127" s="150"/>
      <c r="CK127" s="150"/>
      <c r="CL127" s="150"/>
      <c r="CM127" s="150"/>
      <c r="CN127" s="150"/>
      <c r="CO127" s="150"/>
      <c r="CP127" s="150"/>
      <c r="CQ127" s="150"/>
      <c r="CR127" s="150"/>
      <c r="CS127" s="150"/>
      <c r="CT127" s="150"/>
      <c r="CU127" s="150"/>
      <c r="CV127" s="150"/>
      <c r="CW127" s="150"/>
      <c r="CX127" s="150"/>
    </row>
    <row r="128" spans="1:102" x14ac:dyDescent="0.2">
      <c r="A128" s="150"/>
      <c r="B128" s="191">
        <v>60555036</v>
      </c>
      <c r="C128" s="192" t="s">
        <v>145</v>
      </c>
      <c r="D128" s="193">
        <v>2010</v>
      </c>
      <c r="E128" s="191">
        <v>30228693</v>
      </c>
      <c r="F128" s="191">
        <v>30228694</v>
      </c>
      <c r="G128" s="194">
        <v>116.7</v>
      </c>
      <c r="H128" s="211">
        <v>45198.640474687112</v>
      </c>
      <c r="I128" s="195">
        <f>Assumptions!$G$37*Calcs!$G128</f>
        <v>11335.071</v>
      </c>
      <c r="K128" s="150"/>
      <c r="L128" s="196">
        <v>1.2E-4</v>
      </c>
      <c r="M128" s="196">
        <v>1.2E-4</v>
      </c>
      <c r="N128" s="196">
        <v>1.2E-4</v>
      </c>
      <c r="O128" s="196">
        <v>1.2E-4</v>
      </c>
      <c r="P128" s="196">
        <v>1.2E-4</v>
      </c>
      <c r="Q128" s="196">
        <v>1.2E-4</v>
      </c>
      <c r="R128" s="196">
        <v>1.2E-4</v>
      </c>
      <c r="S128" s="196">
        <v>1.2E-4</v>
      </c>
      <c r="T128" s="196">
        <v>1.2E-4</v>
      </c>
      <c r="U128" s="196">
        <v>1.2E-4</v>
      </c>
      <c r="V128" s="196">
        <v>1.2E-4</v>
      </c>
      <c r="W128" s="196">
        <v>1.2E-4</v>
      </c>
      <c r="X128" s="196">
        <v>1.2E-4</v>
      </c>
      <c r="Y128" s="196">
        <v>1.2E-4</v>
      </c>
      <c r="Z128" s="196">
        <v>1.2E-4</v>
      </c>
      <c r="AA128" s="196">
        <v>1.2E-4</v>
      </c>
      <c r="AB128" s="196">
        <v>1.2E-4</v>
      </c>
      <c r="AC128" s="196">
        <v>1.2E-4</v>
      </c>
      <c r="AD128" s="196">
        <v>1.2E-4</v>
      </c>
      <c r="AE128" s="196">
        <v>1.2E-4</v>
      </c>
      <c r="AF128" s="150"/>
      <c r="AG128" s="197">
        <v>19.532</v>
      </c>
      <c r="AH128" s="197">
        <v>19.558999999999997</v>
      </c>
      <c r="AI128" s="197">
        <v>19.695999999999998</v>
      </c>
      <c r="AJ128" s="197">
        <v>19.782</v>
      </c>
      <c r="AK128" s="197">
        <v>19.675999999999998</v>
      </c>
      <c r="AL128" s="197">
        <v>19.636999999999997</v>
      </c>
      <c r="AM128" s="197">
        <v>19.768999999999998</v>
      </c>
      <c r="AN128" s="197">
        <v>19.945</v>
      </c>
      <c r="AO128" s="197">
        <v>19.835999999999999</v>
      </c>
      <c r="AP128" s="197">
        <v>19.835999999999999</v>
      </c>
      <c r="AQ128" s="197">
        <v>19.835999999999999</v>
      </c>
      <c r="AR128" s="197">
        <v>19.835999999999999</v>
      </c>
      <c r="AS128" s="197">
        <v>19.835999999999999</v>
      </c>
      <c r="AT128" s="197">
        <v>19.835999999999999</v>
      </c>
      <c r="AU128" s="197">
        <v>19.835999999999999</v>
      </c>
      <c r="AV128" s="197">
        <v>19.835999999999999</v>
      </c>
      <c r="AW128" s="197">
        <v>19.835999999999999</v>
      </c>
      <c r="AX128" s="197">
        <v>19.835999999999999</v>
      </c>
      <c r="AY128" s="197">
        <v>19.835999999999999</v>
      </c>
      <c r="AZ128" s="197">
        <v>19.835999999999999</v>
      </c>
      <c r="BA128" s="150"/>
      <c r="BB128" s="198" cm="1">
        <f t="array" ref="BB128">SUMPRODUCT(($AG128:$AZ128)*(Misc_calcs!$G$29:$Z$29)*($L128:$AE128))*$H128</f>
        <v>1550.1272660388893</v>
      </c>
      <c r="BC128" s="150"/>
      <c r="BD128" s="198" cm="1">
        <f t="array" ref="BD128">SUMPRODUCT(($L128:$AE128)*(Misc_calcs!$G$29:$Z$29))*$I128*(1+Assumptions!$G$83)</f>
        <v>21.633952595640995</v>
      </c>
      <c r="BE128" s="150"/>
      <c r="BF128" s="198">
        <f t="shared" si="6"/>
        <v>1571.7612186345302</v>
      </c>
      <c r="BG128" s="150"/>
      <c r="BH128" s="199">
        <f>Assumptions!$G$86*$G128</f>
        <v>3.2858635500000005E-5</v>
      </c>
      <c r="BI128" s="150"/>
      <c r="BJ128" s="198">
        <f t="shared" si="11"/>
        <v>11335.071</v>
      </c>
      <c r="BK128" s="150"/>
      <c r="BL128" s="198" cm="1">
        <f t="array" ref="BL128">-SUMPRODUCT((PMT(real_disc,Assumptions!$G$40,BJ128))*(Misc_calcs!$G$29:$Z$29))</f>
        <v>6127.1432500857918</v>
      </c>
      <c r="BM128" s="150"/>
      <c r="BN128" s="198" cm="1">
        <f t="array" ref="BN128">SUMPRODUCT(($AG128:$AZ128)*(Misc_calcs!$G$29:$Z$29))*$BH128*$H128</f>
        <v>424.45889011152832</v>
      </c>
      <c r="BO128" s="150"/>
      <c r="BP128" s="198" cm="1">
        <f t="array" ref="BP128">SUMPRODUCT($BH128*(Misc_calcs!$G$29:$Z$29))*$I128*(1+Assumptions!$G$83)</f>
        <v>5.9238513563703856</v>
      </c>
      <c r="BQ128" s="150"/>
      <c r="BR128" s="198">
        <f t="shared" si="7"/>
        <v>430.38274146789871</v>
      </c>
      <c r="BS128" s="150"/>
      <c r="BT128" s="198">
        <f t="shared" si="8"/>
        <v>1141.3784771666315</v>
      </c>
      <c r="BU128" s="150"/>
      <c r="BV128" s="198">
        <f t="shared" si="9"/>
        <v>-4985.7647729191604</v>
      </c>
      <c r="BW128" s="150"/>
      <c r="BX128" s="198" t="b">
        <f t="shared" si="10"/>
        <v>0</v>
      </c>
      <c r="BY128" s="150"/>
      <c r="BZ128" s="150"/>
      <c r="CA128" s="150"/>
      <c r="CB128" s="150"/>
      <c r="CC128" s="150"/>
      <c r="CD128" s="150"/>
      <c r="CE128" s="150"/>
      <c r="CF128" s="150"/>
      <c r="CG128" s="150"/>
      <c r="CH128" s="150"/>
      <c r="CI128" s="150"/>
      <c r="CJ128" s="150"/>
      <c r="CK128" s="150"/>
      <c r="CL128" s="150"/>
      <c r="CM128" s="150"/>
      <c r="CN128" s="150"/>
      <c r="CO128" s="150"/>
      <c r="CP128" s="150"/>
      <c r="CQ128" s="150"/>
      <c r="CR128" s="150"/>
      <c r="CS128" s="150"/>
      <c r="CT128" s="150"/>
      <c r="CU128" s="150"/>
      <c r="CV128" s="150"/>
      <c r="CW128" s="150"/>
      <c r="CX128" s="150"/>
    </row>
    <row r="129" spans="1:102" x14ac:dyDescent="0.2">
      <c r="A129" s="150"/>
      <c r="B129" s="191">
        <v>60555040</v>
      </c>
      <c r="C129" s="192" t="s">
        <v>147</v>
      </c>
      <c r="D129" s="193">
        <v>1957</v>
      </c>
      <c r="E129" s="191">
        <v>32038688</v>
      </c>
      <c r="F129" s="191">
        <v>30028593</v>
      </c>
      <c r="G129" s="194">
        <v>2428.21</v>
      </c>
      <c r="H129" s="211">
        <v>48008.750708019099</v>
      </c>
      <c r="I129" s="195">
        <f>Assumptions!$G$37*Calcs!$G129</f>
        <v>235852.0373</v>
      </c>
      <c r="K129" s="150"/>
      <c r="L129" s="196">
        <v>2.3539999999999998E-2</v>
      </c>
      <c r="M129" s="196">
        <v>2.545E-2</v>
      </c>
      <c r="N129" s="196">
        <v>2.7519999999999999E-2</v>
      </c>
      <c r="O129" s="196">
        <v>2.9760000000000002E-2</v>
      </c>
      <c r="P129" s="196">
        <v>3.2199999999999999E-2</v>
      </c>
      <c r="Q129" s="196">
        <v>3.4840000000000003E-2</v>
      </c>
      <c r="R129" s="196">
        <v>3.771E-2</v>
      </c>
      <c r="S129" s="196">
        <v>4.0829999999999998E-2</v>
      </c>
      <c r="T129" s="196">
        <v>4.4209999999999999E-2</v>
      </c>
      <c r="U129" s="196">
        <v>4.7879999999999999E-2</v>
      </c>
      <c r="V129" s="196">
        <v>5.1869999999999999E-2</v>
      </c>
      <c r="W129" s="196">
        <v>5.6189999999999997E-2</v>
      </c>
      <c r="X129" s="196">
        <v>6.0900000000000003E-2</v>
      </c>
      <c r="Y129" s="196">
        <v>6.6000000000000003E-2</v>
      </c>
      <c r="Z129" s="196">
        <v>7.1550000000000002E-2</v>
      </c>
      <c r="AA129" s="196">
        <v>7.7579999999999996E-2</v>
      </c>
      <c r="AB129" s="196">
        <v>7.9579999999999998E-2</v>
      </c>
      <c r="AC129" s="196">
        <v>7.9579999999999998E-2</v>
      </c>
      <c r="AD129" s="196">
        <v>7.9579999999999998E-2</v>
      </c>
      <c r="AE129" s="196">
        <v>7.9579999999999998E-2</v>
      </c>
      <c r="AF129" s="150"/>
      <c r="AG129" s="197">
        <v>20.81</v>
      </c>
      <c r="AH129" s="197">
        <v>20.728999999999999</v>
      </c>
      <c r="AI129" s="197">
        <v>20.936</v>
      </c>
      <c r="AJ129" s="197">
        <v>21.052</v>
      </c>
      <c r="AK129" s="197">
        <v>20.881</v>
      </c>
      <c r="AL129" s="197">
        <v>20.79</v>
      </c>
      <c r="AM129" s="197">
        <v>21.036000000000001</v>
      </c>
      <c r="AN129" s="197">
        <v>21.419</v>
      </c>
      <c r="AO129" s="197">
        <v>21.323</v>
      </c>
      <c r="AP129" s="197">
        <v>21.323</v>
      </c>
      <c r="AQ129" s="197">
        <v>21.323</v>
      </c>
      <c r="AR129" s="197">
        <v>21.323</v>
      </c>
      <c r="AS129" s="197">
        <v>21.323</v>
      </c>
      <c r="AT129" s="197">
        <v>21.323</v>
      </c>
      <c r="AU129" s="197">
        <v>21.323</v>
      </c>
      <c r="AV129" s="197">
        <v>21.323</v>
      </c>
      <c r="AW129" s="197">
        <v>21.323</v>
      </c>
      <c r="AX129" s="197">
        <v>21.323</v>
      </c>
      <c r="AY129" s="197">
        <v>21.323</v>
      </c>
      <c r="AZ129" s="197">
        <v>21.323</v>
      </c>
      <c r="BA129" s="150"/>
      <c r="BB129" s="198" cm="1">
        <f t="array" ref="BB129">SUMPRODUCT(($AG129:$AZ129)*(Misc_calcs!$G$29:$Z$29)*($L129:$AE129))*$H129</f>
        <v>713049.09674003336</v>
      </c>
      <c r="BC129" s="150"/>
      <c r="BD129" s="198" cm="1">
        <f t="array" ref="BD129">SUMPRODUCT(($L129:$AE129)*(Misc_calcs!$G$29:$Z$29))*$I129*(1+Assumptions!$G$83)</f>
        <v>181639.12894960659</v>
      </c>
      <c r="BE129" s="150"/>
      <c r="BF129" s="198">
        <f t="shared" si="6"/>
        <v>894688.22568963992</v>
      </c>
      <c r="BG129" s="150"/>
      <c r="BH129" s="199">
        <f>Assumptions!$G$86*$G129</f>
        <v>6.8369894865000008E-4</v>
      </c>
      <c r="BI129" s="150"/>
      <c r="BJ129" s="198">
        <f t="shared" si="11"/>
        <v>235852.0373</v>
      </c>
      <c r="BK129" s="150"/>
      <c r="BL129" s="198" cm="1">
        <f t="array" ref="BL129">-SUMPRODUCT((PMT(real_disc,Assumptions!$G$40,BJ129))*(Misc_calcs!$G$29:$Z$29))</f>
        <v>127489.20746607387</v>
      </c>
      <c r="BM129" s="150"/>
      <c r="BN129" s="198" cm="1">
        <f t="array" ref="BN129">SUMPRODUCT(($AG129:$AZ129)*(Misc_calcs!$G$29:$Z$29))*$BH129*$H129</f>
        <v>10033.171257082873</v>
      </c>
      <c r="BO129" s="150"/>
      <c r="BP129" s="198" cm="1">
        <f t="array" ref="BP129">SUMPRODUCT($BH129*(Misc_calcs!$G$29:$Z$29))*$I129*(1+Assumptions!$G$83)</f>
        <v>2564.6902869730225</v>
      </c>
      <c r="BQ129" s="150"/>
      <c r="BR129" s="198">
        <f t="shared" si="7"/>
        <v>12597.861544055895</v>
      </c>
      <c r="BS129" s="150"/>
      <c r="BT129" s="198">
        <f t="shared" si="8"/>
        <v>882090.36414558406</v>
      </c>
      <c r="BU129" s="150"/>
      <c r="BV129" s="198">
        <f t="shared" si="9"/>
        <v>754601.15667951014</v>
      </c>
      <c r="BW129" s="150"/>
      <c r="BX129" s="198" t="b">
        <f t="shared" si="10"/>
        <v>1</v>
      </c>
      <c r="BY129" s="150"/>
      <c r="BZ129" s="150"/>
      <c r="CA129" s="150"/>
      <c r="CB129" s="150"/>
      <c r="CC129" s="150"/>
      <c r="CD129" s="150"/>
      <c r="CE129" s="150"/>
      <c r="CF129" s="150"/>
      <c r="CG129" s="150"/>
      <c r="CH129" s="150"/>
      <c r="CI129" s="150"/>
      <c r="CJ129" s="150"/>
      <c r="CK129" s="150"/>
      <c r="CL129" s="150"/>
      <c r="CM129" s="150"/>
      <c r="CN129" s="150"/>
      <c r="CO129" s="150"/>
      <c r="CP129" s="150"/>
      <c r="CQ129" s="150"/>
      <c r="CR129" s="150"/>
      <c r="CS129" s="150"/>
      <c r="CT129" s="150"/>
      <c r="CU129" s="150"/>
      <c r="CV129" s="150"/>
      <c r="CW129" s="150"/>
      <c r="CX129" s="150"/>
    </row>
    <row r="130" spans="1:102" x14ac:dyDescent="0.2">
      <c r="A130" s="150"/>
      <c r="B130" s="191">
        <v>60555045</v>
      </c>
      <c r="C130" s="192" t="s">
        <v>154</v>
      </c>
      <c r="D130" s="193">
        <v>1998</v>
      </c>
      <c r="E130" s="191">
        <v>30254691</v>
      </c>
      <c r="F130" s="191">
        <v>30254709</v>
      </c>
      <c r="G130" s="194">
        <v>7.93</v>
      </c>
      <c r="H130" s="211">
        <v>42821.287330177649</v>
      </c>
      <c r="I130" s="195">
        <f>Assumptions!$G$37*Calcs!$G130</f>
        <v>770.2408999999999</v>
      </c>
      <c r="K130" s="150"/>
      <c r="L130" s="196">
        <v>1.0000000000000001E-5</v>
      </c>
      <c r="M130" s="196">
        <v>1.0000000000000001E-5</v>
      </c>
      <c r="N130" s="196">
        <v>1.0000000000000001E-5</v>
      </c>
      <c r="O130" s="196">
        <v>1.0000000000000001E-5</v>
      </c>
      <c r="P130" s="196">
        <v>1.0000000000000001E-5</v>
      </c>
      <c r="Q130" s="196">
        <v>1.0000000000000001E-5</v>
      </c>
      <c r="R130" s="196">
        <v>1.0000000000000001E-5</v>
      </c>
      <c r="S130" s="196">
        <v>1.0000000000000001E-5</v>
      </c>
      <c r="T130" s="196">
        <v>1.0000000000000001E-5</v>
      </c>
      <c r="U130" s="196">
        <v>1.0000000000000001E-5</v>
      </c>
      <c r="V130" s="196">
        <v>1.0000000000000001E-5</v>
      </c>
      <c r="W130" s="196">
        <v>1.0000000000000001E-5</v>
      </c>
      <c r="X130" s="196">
        <v>1.0000000000000001E-5</v>
      </c>
      <c r="Y130" s="196">
        <v>1.0000000000000001E-5</v>
      </c>
      <c r="Z130" s="196">
        <v>1.0000000000000001E-5</v>
      </c>
      <c r="AA130" s="196">
        <v>1.0000000000000001E-5</v>
      </c>
      <c r="AB130" s="196">
        <v>1.0000000000000001E-5</v>
      </c>
      <c r="AC130" s="196">
        <v>1.0000000000000001E-5</v>
      </c>
      <c r="AD130" s="196">
        <v>1.0000000000000001E-5</v>
      </c>
      <c r="AE130" s="196">
        <v>1.0000000000000001E-5</v>
      </c>
      <c r="AF130" s="150"/>
      <c r="AG130" s="197">
        <v>6.5879999999999992</v>
      </c>
      <c r="AH130" s="197">
        <v>6.5640000000000001</v>
      </c>
      <c r="AI130" s="197">
        <v>6.5709999999999997</v>
      </c>
      <c r="AJ130" s="197">
        <v>6.5540000000000003</v>
      </c>
      <c r="AK130" s="197">
        <v>6.4909999999999997</v>
      </c>
      <c r="AL130" s="197">
        <v>6.444</v>
      </c>
      <c r="AM130" s="197">
        <v>6.444</v>
      </c>
      <c r="AN130" s="197">
        <v>6.4539999999999997</v>
      </c>
      <c r="AO130" s="197">
        <v>6.3940000000000001</v>
      </c>
      <c r="AP130" s="197">
        <v>6.3940000000000001</v>
      </c>
      <c r="AQ130" s="197">
        <v>6.3940000000000001</v>
      </c>
      <c r="AR130" s="197">
        <v>6.3940000000000001</v>
      </c>
      <c r="AS130" s="197">
        <v>6.3940000000000001</v>
      </c>
      <c r="AT130" s="197">
        <v>6.3940000000000001</v>
      </c>
      <c r="AU130" s="197">
        <v>6.3940000000000001</v>
      </c>
      <c r="AV130" s="197">
        <v>6.3940000000000001</v>
      </c>
      <c r="AW130" s="197">
        <v>6.3940000000000001</v>
      </c>
      <c r="AX130" s="197">
        <v>6.3940000000000001</v>
      </c>
      <c r="AY130" s="197">
        <v>6.3940000000000001</v>
      </c>
      <c r="AZ130" s="197">
        <v>6.3940000000000001</v>
      </c>
      <c r="BA130" s="150"/>
      <c r="BB130" s="198" cm="1">
        <f t="array" ref="BB130">SUMPRODUCT(($AG130:$AZ130)*(Misc_calcs!$G$29:$Z$29)*($L130:$AE130))*$H130</f>
        <v>39.959942192114553</v>
      </c>
      <c r="BC130" s="150"/>
      <c r="BD130" s="198" cm="1">
        <f t="array" ref="BD130">SUMPRODUCT(($L130:$AE130)*(Misc_calcs!$G$29:$Z$29))*$I130*(1+Assumptions!$G$83)</f>
        <v>0.12250588694903818</v>
      </c>
      <c r="BE130" s="150"/>
      <c r="BF130" s="198">
        <f t="shared" si="6"/>
        <v>40.082448079063589</v>
      </c>
      <c r="BG130" s="150"/>
      <c r="BH130" s="199">
        <f>Assumptions!$G$86*$G130</f>
        <v>2.23281045E-6</v>
      </c>
      <c r="BI130" s="150"/>
      <c r="BJ130" s="198">
        <f t="shared" si="11"/>
        <v>770.2408999999999</v>
      </c>
      <c r="BK130" s="150"/>
      <c r="BL130" s="198" cm="1">
        <f t="array" ref="BL130">-SUMPRODUCT((PMT(real_disc,Assumptions!$G$40,BJ130))*(Misc_calcs!$G$29:$Z$29))</f>
        <v>416.35172213522128</v>
      </c>
      <c r="BM130" s="150"/>
      <c r="BN130" s="198" cm="1">
        <f t="array" ref="BN130">SUMPRODUCT(($AG130:$AZ130)*(Misc_calcs!$G$29:$Z$29))*$BH130*$H130</f>
        <v>8.9222976507949294</v>
      </c>
      <c r="BO130" s="150"/>
      <c r="BP130" s="198" cm="1">
        <f t="array" ref="BP130">SUMPRODUCT($BH130*(Misc_calcs!$G$29:$Z$29))*$I130*(1+Assumptions!$G$83)</f>
        <v>2.735324245663311E-2</v>
      </c>
      <c r="BQ130" s="150"/>
      <c r="BR130" s="198">
        <f t="shared" si="7"/>
        <v>8.9496508932515617</v>
      </c>
      <c r="BS130" s="150"/>
      <c r="BT130" s="198">
        <f t="shared" si="8"/>
        <v>31.132797185812027</v>
      </c>
      <c r="BU130" s="150"/>
      <c r="BV130" s="198">
        <f t="shared" si="9"/>
        <v>-385.21892494940926</v>
      </c>
      <c r="BW130" s="150"/>
      <c r="BX130" s="198" t="b">
        <f t="shared" si="10"/>
        <v>0</v>
      </c>
      <c r="BY130" s="150"/>
      <c r="BZ130" s="150"/>
      <c r="CA130" s="150"/>
      <c r="CB130" s="150"/>
      <c r="CC130" s="150"/>
      <c r="CD130" s="150"/>
      <c r="CE130" s="150"/>
      <c r="CF130" s="150"/>
      <c r="CG130" s="150"/>
      <c r="CH130" s="150"/>
      <c r="CI130" s="150"/>
      <c r="CJ130" s="150"/>
      <c r="CK130" s="150"/>
      <c r="CL130" s="150"/>
      <c r="CM130" s="150"/>
      <c r="CN130" s="150"/>
      <c r="CO130" s="150"/>
      <c r="CP130" s="150"/>
      <c r="CQ130" s="150"/>
      <c r="CR130" s="150"/>
      <c r="CS130" s="150"/>
      <c r="CT130" s="150"/>
      <c r="CU130" s="150"/>
      <c r="CV130" s="150"/>
      <c r="CW130" s="150"/>
      <c r="CX130" s="150"/>
    </row>
    <row r="131" spans="1:102" x14ac:dyDescent="0.2">
      <c r="A131" s="150"/>
      <c r="B131" s="191">
        <v>60555056</v>
      </c>
      <c r="C131" s="192" t="s">
        <v>148</v>
      </c>
      <c r="D131" s="193">
        <v>2011</v>
      </c>
      <c r="E131" s="191">
        <v>30284425</v>
      </c>
      <c r="F131" s="191">
        <v>33063623</v>
      </c>
      <c r="G131" s="194">
        <v>10</v>
      </c>
      <c r="H131" s="211">
        <v>42126.312175037834</v>
      </c>
      <c r="I131" s="195">
        <f>Assumptions!$G$37*Calcs!$G131</f>
        <v>971.3</v>
      </c>
      <c r="K131" s="150"/>
      <c r="L131" s="196">
        <v>1.0000000000000001E-5</v>
      </c>
      <c r="M131" s="196">
        <v>1.0000000000000001E-5</v>
      </c>
      <c r="N131" s="196">
        <v>1.0000000000000001E-5</v>
      </c>
      <c r="O131" s="196">
        <v>1.0000000000000001E-5</v>
      </c>
      <c r="P131" s="196">
        <v>1.0000000000000001E-5</v>
      </c>
      <c r="Q131" s="196">
        <v>1.0000000000000001E-5</v>
      </c>
      <c r="R131" s="196">
        <v>1.0000000000000001E-5</v>
      </c>
      <c r="S131" s="196">
        <v>1.0000000000000001E-5</v>
      </c>
      <c r="T131" s="196">
        <v>1.0000000000000001E-5</v>
      </c>
      <c r="U131" s="196">
        <v>1.0000000000000001E-5</v>
      </c>
      <c r="V131" s="196">
        <v>1.0000000000000001E-5</v>
      </c>
      <c r="W131" s="196">
        <v>1.0000000000000001E-5</v>
      </c>
      <c r="X131" s="196">
        <v>1.0000000000000001E-5</v>
      </c>
      <c r="Y131" s="196">
        <v>1.0000000000000001E-5</v>
      </c>
      <c r="Z131" s="196">
        <v>1.0000000000000001E-5</v>
      </c>
      <c r="AA131" s="196">
        <v>1.0000000000000001E-5</v>
      </c>
      <c r="AB131" s="196">
        <v>1.0000000000000001E-5</v>
      </c>
      <c r="AC131" s="196">
        <v>1.0000000000000001E-5</v>
      </c>
      <c r="AD131" s="196">
        <v>1.0000000000000001E-5</v>
      </c>
      <c r="AE131" s="196">
        <v>1.0000000000000001E-5</v>
      </c>
      <c r="AF131" s="150"/>
      <c r="AG131" s="197">
        <v>49.002000000000002</v>
      </c>
      <c r="AH131" s="197">
        <v>49.525999999999996</v>
      </c>
      <c r="AI131" s="197">
        <v>50.314999999999998</v>
      </c>
      <c r="AJ131" s="197">
        <v>50.957999999999998</v>
      </c>
      <c r="AK131" s="197">
        <v>51.206999999999994</v>
      </c>
      <c r="AL131" s="197">
        <v>51.625</v>
      </c>
      <c r="AM131" s="197">
        <v>52.399000000000001</v>
      </c>
      <c r="AN131" s="197">
        <v>53.345999999999989</v>
      </c>
      <c r="AO131" s="197">
        <v>53.67</v>
      </c>
      <c r="AP131" s="197">
        <v>53.67</v>
      </c>
      <c r="AQ131" s="197">
        <v>53.67</v>
      </c>
      <c r="AR131" s="197">
        <v>53.67</v>
      </c>
      <c r="AS131" s="197">
        <v>53.67</v>
      </c>
      <c r="AT131" s="197">
        <v>53.67</v>
      </c>
      <c r="AU131" s="197">
        <v>53.67</v>
      </c>
      <c r="AV131" s="197">
        <v>53.67</v>
      </c>
      <c r="AW131" s="197">
        <v>53.67</v>
      </c>
      <c r="AX131" s="197">
        <v>53.67</v>
      </c>
      <c r="AY131" s="197">
        <v>53.67</v>
      </c>
      <c r="AZ131" s="197">
        <v>53.67</v>
      </c>
      <c r="BA131" s="150"/>
      <c r="BB131" s="198" cm="1">
        <f t="array" ref="BB131">SUMPRODUCT(($AG131:$AZ131)*(Misc_calcs!$G$29:$Z$29)*($L131:$AE131))*$H131</f>
        <v>318.86998237036664</v>
      </c>
      <c r="BC131" s="150"/>
      <c r="BD131" s="198" cm="1">
        <f t="array" ref="BD131">SUMPRODUCT(($L131:$AE131)*(Misc_calcs!$G$29:$Z$29))*$I131*(1+Assumptions!$G$83)</f>
        <v>0.15448409451328901</v>
      </c>
      <c r="BE131" s="150"/>
      <c r="BF131" s="198">
        <f t="shared" si="6"/>
        <v>319.02446646487994</v>
      </c>
      <c r="BG131" s="150"/>
      <c r="BH131" s="199">
        <f>Assumptions!$G$86*$G131</f>
        <v>2.8156500000000003E-6</v>
      </c>
      <c r="BI131" s="150"/>
      <c r="BJ131" s="198">
        <f t="shared" si="11"/>
        <v>971.3</v>
      </c>
      <c r="BK131" s="150"/>
      <c r="BL131" s="198" cm="1">
        <f t="array" ref="BL131">-SUMPRODUCT((PMT(real_disc,Assumptions!$G$40,BJ131))*(Misc_calcs!$G$29:$Z$29))</f>
        <v>525.03369752234721</v>
      </c>
      <c r="BM131" s="150"/>
      <c r="BN131" s="198" cm="1">
        <f t="array" ref="BN131">SUMPRODUCT(($AG131:$AZ131)*(Misc_calcs!$G$29:$Z$29))*$BH131*$H131</f>
        <v>89.782626586112301</v>
      </c>
      <c r="BO131" s="150"/>
      <c r="BP131" s="198" cm="1">
        <f t="array" ref="BP131">SUMPRODUCT($BH131*(Misc_calcs!$G$29:$Z$29))*$I131*(1+Assumptions!$G$83)</f>
        <v>4.3497314071634235E-2</v>
      </c>
      <c r="BQ131" s="150"/>
      <c r="BR131" s="198">
        <f t="shared" si="7"/>
        <v>89.82612390018393</v>
      </c>
      <c r="BS131" s="150"/>
      <c r="BT131" s="198">
        <f t="shared" si="8"/>
        <v>229.19834256469602</v>
      </c>
      <c r="BU131" s="150"/>
      <c r="BV131" s="198">
        <f t="shared" si="9"/>
        <v>-295.83535495765119</v>
      </c>
      <c r="BW131" s="150"/>
      <c r="BX131" s="198" t="b">
        <f t="shared" si="10"/>
        <v>0</v>
      </c>
      <c r="BY131" s="150"/>
      <c r="BZ131" s="150"/>
      <c r="CA131" s="150"/>
      <c r="CB131" s="150"/>
      <c r="CC131" s="150"/>
      <c r="CD131" s="150"/>
      <c r="CE131" s="150"/>
      <c r="CF131" s="150"/>
      <c r="CG131" s="150"/>
      <c r="CH131" s="150"/>
      <c r="CI131" s="150"/>
      <c r="CJ131" s="150"/>
      <c r="CK131" s="150"/>
      <c r="CL131" s="150"/>
      <c r="CM131" s="150"/>
      <c r="CN131" s="150"/>
      <c r="CO131" s="150"/>
      <c r="CP131" s="150"/>
      <c r="CQ131" s="150"/>
      <c r="CR131" s="150"/>
      <c r="CS131" s="150"/>
      <c r="CT131" s="150"/>
      <c r="CU131" s="150"/>
      <c r="CV131" s="150"/>
      <c r="CW131" s="150"/>
      <c r="CX131" s="150"/>
    </row>
    <row r="132" spans="1:102" x14ac:dyDescent="0.2">
      <c r="A132" s="150"/>
      <c r="B132" s="191">
        <v>60555102</v>
      </c>
      <c r="C132" s="192" t="s">
        <v>145</v>
      </c>
      <c r="D132" s="193">
        <v>2014</v>
      </c>
      <c r="E132" s="191">
        <v>31037393</v>
      </c>
      <c r="F132" s="191">
        <v>31037408</v>
      </c>
      <c r="G132" s="194">
        <v>1765.19</v>
      </c>
      <c r="H132" s="211">
        <v>45198.640474687112</v>
      </c>
      <c r="I132" s="195">
        <f>Assumptions!$G$37*Calcs!$G132</f>
        <v>171452.90469999998</v>
      </c>
      <c r="K132" s="150"/>
      <c r="L132" s="196">
        <v>1.89E-3</v>
      </c>
      <c r="M132" s="196">
        <v>1.89E-3</v>
      </c>
      <c r="N132" s="196">
        <v>1.89E-3</v>
      </c>
      <c r="O132" s="196">
        <v>1.89E-3</v>
      </c>
      <c r="P132" s="196">
        <v>1.89E-3</v>
      </c>
      <c r="Q132" s="196">
        <v>1.89E-3</v>
      </c>
      <c r="R132" s="196">
        <v>1.89E-3</v>
      </c>
      <c r="S132" s="196">
        <v>1.89E-3</v>
      </c>
      <c r="T132" s="196">
        <v>1.89E-3</v>
      </c>
      <c r="U132" s="196">
        <v>1.89E-3</v>
      </c>
      <c r="V132" s="196">
        <v>1.89E-3</v>
      </c>
      <c r="W132" s="196">
        <v>1.89E-3</v>
      </c>
      <c r="X132" s="196">
        <v>1.89E-3</v>
      </c>
      <c r="Y132" s="196">
        <v>1.89E-3</v>
      </c>
      <c r="Z132" s="196">
        <v>1.89E-3</v>
      </c>
      <c r="AA132" s="196">
        <v>1.89E-3</v>
      </c>
      <c r="AB132" s="196">
        <v>1.89E-3</v>
      </c>
      <c r="AC132" s="196">
        <v>1.89E-3</v>
      </c>
      <c r="AD132" s="196">
        <v>1.89E-3</v>
      </c>
      <c r="AE132" s="196">
        <v>1.89E-3</v>
      </c>
      <c r="AF132" s="150"/>
      <c r="AG132" s="197">
        <v>19.532</v>
      </c>
      <c r="AH132" s="197">
        <v>19.558999999999997</v>
      </c>
      <c r="AI132" s="197">
        <v>19.695999999999998</v>
      </c>
      <c r="AJ132" s="197">
        <v>19.782</v>
      </c>
      <c r="AK132" s="197">
        <v>19.675999999999998</v>
      </c>
      <c r="AL132" s="197">
        <v>19.636999999999997</v>
      </c>
      <c r="AM132" s="197">
        <v>19.768999999999998</v>
      </c>
      <c r="AN132" s="197">
        <v>19.945</v>
      </c>
      <c r="AO132" s="197">
        <v>19.835999999999999</v>
      </c>
      <c r="AP132" s="197">
        <v>19.835999999999999</v>
      </c>
      <c r="AQ132" s="197">
        <v>19.835999999999999</v>
      </c>
      <c r="AR132" s="197">
        <v>19.835999999999999</v>
      </c>
      <c r="AS132" s="197">
        <v>19.835999999999999</v>
      </c>
      <c r="AT132" s="197">
        <v>19.835999999999999</v>
      </c>
      <c r="AU132" s="197">
        <v>19.835999999999999</v>
      </c>
      <c r="AV132" s="197">
        <v>19.835999999999999</v>
      </c>
      <c r="AW132" s="197">
        <v>19.835999999999999</v>
      </c>
      <c r="AX132" s="197">
        <v>19.835999999999999</v>
      </c>
      <c r="AY132" s="197">
        <v>19.835999999999999</v>
      </c>
      <c r="AZ132" s="197">
        <v>19.835999999999999</v>
      </c>
      <c r="BA132" s="150"/>
      <c r="BB132" s="198" cm="1">
        <f t="array" ref="BB132">SUMPRODUCT(($AG132:$AZ132)*(Misc_calcs!$G$29:$Z$29)*($L132:$AE132))*$H132</f>
        <v>24414.504440112509</v>
      </c>
      <c r="BC132" s="150"/>
      <c r="BD132" s="198" cm="1">
        <f t="array" ref="BD132">SUMPRODUCT(($L132:$AE132)*(Misc_calcs!$G$29:$Z$29))*$I132*(1+Assumptions!$G$83)</f>
        <v>5153.9124192049494</v>
      </c>
      <c r="BE132" s="150"/>
      <c r="BF132" s="198">
        <f t="shared" si="6"/>
        <v>29568.416859317458</v>
      </c>
      <c r="BG132" s="150"/>
      <c r="BH132" s="199">
        <f>Assumptions!$G$86*$G132</f>
        <v>4.9701572235000008E-4</v>
      </c>
      <c r="BI132" s="150"/>
      <c r="BJ132" s="198">
        <f t="shared" si="11"/>
        <v>171452.90469999998</v>
      </c>
      <c r="BK132" s="150"/>
      <c r="BL132" s="198" cm="1">
        <f t="array" ref="BL132">-SUMPRODUCT((PMT(real_disc,Assumptions!$G$40,BJ132))*(Misc_calcs!$G$29:$Z$29))</f>
        <v>92678.423252947206</v>
      </c>
      <c r="BM132" s="150"/>
      <c r="BN132" s="198" cm="1">
        <f t="array" ref="BN132">SUMPRODUCT(($AG132:$AZ132)*(Misc_calcs!$G$29:$Z$29))*$BH132*$H132</f>
        <v>6420.313523872911</v>
      </c>
      <c r="BO132" s="150"/>
      <c r="BP132" s="198" cm="1">
        <f t="array" ref="BP132">SUMPRODUCT($BH132*(Misc_calcs!$G$29:$Z$29))*$I132*(1+Assumptions!$G$83)</f>
        <v>1355.3309544760762</v>
      </c>
      <c r="BQ132" s="150"/>
      <c r="BR132" s="198">
        <f t="shared" si="7"/>
        <v>7775.6444783489869</v>
      </c>
      <c r="BS132" s="150"/>
      <c r="BT132" s="198">
        <f t="shared" si="8"/>
        <v>21792.772380968472</v>
      </c>
      <c r="BU132" s="150"/>
      <c r="BV132" s="198">
        <f t="shared" si="9"/>
        <v>-70885.650871978738</v>
      </c>
      <c r="BW132" s="150"/>
      <c r="BX132" s="198" t="b">
        <f t="shared" si="10"/>
        <v>0</v>
      </c>
      <c r="BY132" s="150"/>
      <c r="BZ132" s="150"/>
      <c r="CA132" s="150"/>
      <c r="CB132" s="150"/>
      <c r="CC132" s="150"/>
      <c r="CD132" s="150"/>
      <c r="CE132" s="150"/>
      <c r="CF132" s="150"/>
      <c r="CG132" s="150"/>
      <c r="CH132" s="150"/>
      <c r="CI132" s="150"/>
      <c r="CJ132" s="150"/>
      <c r="CK132" s="150"/>
      <c r="CL132" s="150"/>
      <c r="CM132" s="150"/>
      <c r="CN132" s="150"/>
      <c r="CO132" s="150"/>
      <c r="CP132" s="150"/>
      <c r="CQ132" s="150"/>
      <c r="CR132" s="150"/>
      <c r="CS132" s="150"/>
      <c r="CT132" s="150"/>
      <c r="CU132" s="150"/>
      <c r="CV132" s="150"/>
      <c r="CW132" s="150"/>
      <c r="CX132" s="150"/>
    </row>
    <row r="133" spans="1:102" x14ac:dyDescent="0.2">
      <c r="A133" s="150"/>
      <c r="B133" s="191">
        <v>60555569</v>
      </c>
      <c r="C133" s="192" t="s">
        <v>154</v>
      </c>
      <c r="D133" s="193">
        <v>1998</v>
      </c>
      <c r="E133" s="191">
        <v>33065209</v>
      </c>
      <c r="F133" s="191">
        <v>33065210</v>
      </c>
      <c r="G133" s="194">
        <v>124.32</v>
      </c>
      <c r="H133" s="211">
        <v>42821.287330177649</v>
      </c>
      <c r="I133" s="195">
        <f>Assumptions!$G$37*Calcs!$G133</f>
        <v>12075.201599999999</v>
      </c>
      <c r="K133" s="150"/>
      <c r="L133" s="196">
        <v>1.2999999999999999E-4</v>
      </c>
      <c r="M133" s="196">
        <v>1.2999999999999999E-4</v>
      </c>
      <c r="N133" s="196">
        <v>1.2999999999999999E-4</v>
      </c>
      <c r="O133" s="196">
        <v>1.2999999999999999E-4</v>
      </c>
      <c r="P133" s="196">
        <v>1.2999999999999999E-4</v>
      </c>
      <c r="Q133" s="196">
        <v>1.2999999999999999E-4</v>
      </c>
      <c r="R133" s="196">
        <v>1.2999999999999999E-4</v>
      </c>
      <c r="S133" s="196">
        <v>1.2999999999999999E-4</v>
      </c>
      <c r="T133" s="196">
        <v>1.2999999999999999E-4</v>
      </c>
      <c r="U133" s="196">
        <v>1.2999999999999999E-4</v>
      </c>
      <c r="V133" s="196">
        <v>1.2999999999999999E-4</v>
      </c>
      <c r="W133" s="196">
        <v>1.2999999999999999E-4</v>
      </c>
      <c r="X133" s="196">
        <v>1.2999999999999999E-4</v>
      </c>
      <c r="Y133" s="196">
        <v>1.2999999999999999E-4</v>
      </c>
      <c r="Z133" s="196">
        <v>1.2999999999999999E-4</v>
      </c>
      <c r="AA133" s="196">
        <v>1.3999999999999999E-4</v>
      </c>
      <c r="AB133" s="196">
        <v>1.6000000000000001E-4</v>
      </c>
      <c r="AC133" s="196">
        <v>1.8000000000000001E-4</v>
      </c>
      <c r="AD133" s="196">
        <v>2.0000000000000001E-4</v>
      </c>
      <c r="AE133" s="196">
        <v>2.2000000000000001E-4</v>
      </c>
      <c r="AF133" s="150"/>
      <c r="AG133" s="197">
        <v>6.5879999999999992</v>
      </c>
      <c r="AH133" s="197">
        <v>6.5640000000000001</v>
      </c>
      <c r="AI133" s="197">
        <v>6.5709999999999997</v>
      </c>
      <c r="AJ133" s="197">
        <v>6.5540000000000003</v>
      </c>
      <c r="AK133" s="197">
        <v>6.4909999999999997</v>
      </c>
      <c r="AL133" s="197">
        <v>6.444</v>
      </c>
      <c r="AM133" s="197">
        <v>6.444</v>
      </c>
      <c r="AN133" s="197">
        <v>6.4539999999999997</v>
      </c>
      <c r="AO133" s="197">
        <v>6.3940000000000001</v>
      </c>
      <c r="AP133" s="197">
        <v>6.3940000000000001</v>
      </c>
      <c r="AQ133" s="197">
        <v>6.3940000000000001</v>
      </c>
      <c r="AR133" s="197">
        <v>6.3940000000000001</v>
      </c>
      <c r="AS133" s="197">
        <v>6.3940000000000001</v>
      </c>
      <c r="AT133" s="197">
        <v>6.3940000000000001</v>
      </c>
      <c r="AU133" s="197">
        <v>6.3940000000000001</v>
      </c>
      <c r="AV133" s="197">
        <v>6.3940000000000001</v>
      </c>
      <c r="AW133" s="197">
        <v>6.3940000000000001</v>
      </c>
      <c r="AX133" s="197">
        <v>6.3940000000000001</v>
      </c>
      <c r="AY133" s="197">
        <v>6.3940000000000001</v>
      </c>
      <c r="AZ133" s="197">
        <v>6.3940000000000001</v>
      </c>
      <c r="BA133" s="150"/>
      <c r="BB133" s="198" cm="1">
        <f t="array" ref="BB133">SUMPRODUCT(($AG133:$AZ133)*(Misc_calcs!$G$29:$Z$29)*($L133:$AE133))*$H133</f>
        <v>555.98123862525858</v>
      </c>
      <c r="BC133" s="150"/>
      <c r="BD133" s="198" cm="1">
        <f t="array" ref="BD133">SUMPRODUCT(($L133:$AE133)*(Misc_calcs!$G$29:$Z$29))*$I133*(1+Assumptions!$G$83)</f>
        <v>26.737908571177456</v>
      </c>
      <c r="BE133" s="150"/>
      <c r="BF133" s="198">
        <f t="shared" si="6"/>
        <v>582.7191471964361</v>
      </c>
      <c r="BG133" s="150"/>
      <c r="BH133" s="199">
        <f>Assumptions!$G$86*$G133</f>
        <v>3.5004160800000003E-5</v>
      </c>
      <c r="BI133" s="150"/>
      <c r="BJ133" s="198">
        <f t="shared" si="11"/>
        <v>12075.201599999999</v>
      </c>
      <c r="BK133" s="150"/>
      <c r="BL133" s="198" cm="1">
        <f t="array" ref="BL133">-SUMPRODUCT((PMT(real_disc,Assumptions!$G$40,BJ133))*(Misc_calcs!$G$29:$Z$29))</f>
        <v>6527.2189275978208</v>
      </c>
      <c r="BM133" s="150"/>
      <c r="BN133" s="198" cm="1">
        <f t="array" ref="BN133">SUMPRODUCT(($AG133:$AZ133)*(Misc_calcs!$G$29:$Z$29))*$BH133*$H133</f>
        <v>139.87642420514828</v>
      </c>
      <c r="BO133" s="150"/>
      <c r="BP133" s="198" cm="1">
        <f t="array" ref="BP133">SUMPRODUCT($BH133*(Misc_calcs!$G$29:$Z$29))*$I133*(1+Assumptions!$G$83)</f>
        <v>6.7227110213513352</v>
      </c>
      <c r="BQ133" s="150"/>
      <c r="BR133" s="198">
        <f t="shared" si="7"/>
        <v>146.59913522649961</v>
      </c>
      <c r="BS133" s="150"/>
      <c r="BT133" s="198">
        <f t="shared" si="8"/>
        <v>436.12001196993651</v>
      </c>
      <c r="BU133" s="150"/>
      <c r="BV133" s="198">
        <f t="shared" si="9"/>
        <v>-6091.0989156278847</v>
      </c>
      <c r="BW133" s="150"/>
      <c r="BX133" s="198" t="b">
        <f t="shared" si="10"/>
        <v>0</v>
      </c>
      <c r="BY133" s="150"/>
      <c r="BZ133" s="150"/>
      <c r="CA133" s="150"/>
      <c r="CB133" s="150"/>
      <c r="CC133" s="150"/>
      <c r="CD133" s="150"/>
      <c r="CE133" s="150"/>
      <c r="CF133" s="150"/>
      <c r="CG133" s="150"/>
      <c r="CH133" s="150"/>
      <c r="CI133" s="150"/>
      <c r="CJ133" s="150"/>
      <c r="CK133" s="150"/>
      <c r="CL133" s="150"/>
      <c r="CM133" s="150"/>
      <c r="CN133" s="150"/>
      <c r="CO133" s="150"/>
      <c r="CP133" s="150"/>
      <c r="CQ133" s="150"/>
      <c r="CR133" s="150"/>
      <c r="CS133" s="150"/>
      <c r="CT133" s="150"/>
      <c r="CU133" s="150"/>
      <c r="CV133" s="150"/>
      <c r="CW133" s="150"/>
      <c r="CX133" s="150"/>
    </row>
    <row r="134" spans="1:102" x14ac:dyDescent="0.2">
      <c r="A134" s="150"/>
      <c r="B134" s="191">
        <v>60845175</v>
      </c>
      <c r="C134" s="192" t="s">
        <v>147</v>
      </c>
      <c r="D134" s="193">
        <v>1957</v>
      </c>
      <c r="E134" s="191">
        <v>30598579</v>
      </c>
      <c r="F134" s="191">
        <v>33021368</v>
      </c>
      <c r="G134" s="194">
        <v>487.13</v>
      </c>
      <c r="H134" s="211">
        <v>48008.750708019099</v>
      </c>
      <c r="I134" s="195">
        <f>Assumptions!$G$37*Calcs!$G134</f>
        <v>47314.936900000001</v>
      </c>
      <c r="K134" s="150"/>
      <c r="L134" s="196">
        <v>4.7200000000000002E-3</v>
      </c>
      <c r="M134" s="196">
        <v>5.11E-3</v>
      </c>
      <c r="N134" s="196">
        <v>5.5199999999999997E-3</v>
      </c>
      <c r="O134" s="196">
        <v>5.9699999999999996E-3</v>
      </c>
      <c r="P134" s="196">
        <v>6.4599999999999996E-3</v>
      </c>
      <c r="Q134" s="196">
        <v>6.9899999999999997E-3</v>
      </c>
      <c r="R134" s="196">
        <v>7.5700000000000003E-3</v>
      </c>
      <c r="S134" s="196">
        <v>8.1899999999999994E-3</v>
      </c>
      <c r="T134" s="196">
        <v>8.8699999999999994E-3</v>
      </c>
      <c r="U134" s="196">
        <v>9.6100000000000005E-3</v>
      </c>
      <c r="V134" s="196">
        <v>1.04E-2</v>
      </c>
      <c r="W134" s="196">
        <v>1.1270000000000001E-2</v>
      </c>
      <c r="X134" s="196">
        <v>1.222E-2</v>
      </c>
      <c r="Y134" s="196">
        <v>1.324E-2</v>
      </c>
      <c r="Z134" s="196">
        <v>1.435E-2</v>
      </c>
      <c r="AA134" s="196">
        <v>1.5559999999999999E-2</v>
      </c>
      <c r="AB134" s="196">
        <v>1.5970000000000002E-2</v>
      </c>
      <c r="AC134" s="196">
        <v>1.5970000000000002E-2</v>
      </c>
      <c r="AD134" s="196">
        <v>1.5970000000000002E-2</v>
      </c>
      <c r="AE134" s="196">
        <v>1.5970000000000002E-2</v>
      </c>
      <c r="AF134" s="150"/>
      <c r="AG134" s="197">
        <v>20.81</v>
      </c>
      <c r="AH134" s="197">
        <v>20.728999999999999</v>
      </c>
      <c r="AI134" s="197">
        <v>20.936</v>
      </c>
      <c r="AJ134" s="197">
        <v>21.052</v>
      </c>
      <c r="AK134" s="197">
        <v>20.881</v>
      </c>
      <c r="AL134" s="197">
        <v>20.79</v>
      </c>
      <c r="AM134" s="197">
        <v>21.036000000000001</v>
      </c>
      <c r="AN134" s="197">
        <v>21.419</v>
      </c>
      <c r="AO134" s="197">
        <v>21.323</v>
      </c>
      <c r="AP134" s="197">
        <v>21.323</v>
      </c>
      <c r="AQ134" s="197">
        <v>21.323</v>
      </c>
      <c r="AR134" s="197">
        <v>21.323</v>
      </c>
      <c r="AS134" s="197">
        <v>21.323</v>
      </c>
      <c r="AT134" s="197">
        <v>21.323</v>
      </c>
      <c r="AU134" s="197">
        <v>21.323</v>
      </c>
      <c r="AV134" s="197">
        <v>21.323</v>
      </c>
      <c r="AW134" s="197">
        <v>21.323</v>
      </c>
      <c r="AX134" s="197">
        <v>21.323</v>
      </c>
      <c r="AY134" s="197">
        <v>21.323</v>
      </c>
      <c r="AZ134" s="197">
        <v>21.323</v>
      </c>
      <c r="BA134" s="150"/>
      <c r="BB134" s="198" cm="1">
        <f t="array" ref="BB134">SUMPRODUCT(($AG134:$AZ134)*(Misc_calcs!$G$29:$Z$29)*($L134:$AE134))*$H134</f>
        <v>143058.30945640762</v>
      </c>
      <c r="BC134" s="150"/>
      <c r="BD134" s="198" cm="1">
        <f t="array" ref="BD134">SUMPRODUCT(($L134:$AE134)*(Misc_calcs!$G$29:$Z$29))*$I134*(1+Assumptions!$G$83)</f>
        <v>7310.7491000099317</v>
      </c>
      <c r="BE134" s="150"/>
      <c r="BF134" s="198">
        <f t="shared" si="6"/>
        <v>150369.05855641756</v>
      </c>
      <c r="BG134" s="150"/>
      <c r="BH134" s="199">
        <f>Assumptions!$G$86*$G134</f>
        <v>1.3715875845000001E-4</v>
      </c>
      <c r="BI134" s="150"/>
      <c r="BJ134" s="198">
        <f t="shared" si="11"/>
        <v>47314.936900000001</v>
      </c>
      <c r="BK134" s="150"/>
      <c r="BL134" s="198" cm="1">
        <f t="array" ref="BL134">-SUMPRODUCT((PMT(real_disc,Assumptions!$G$40,BJ134))*(Misc_calcs!$G$29:$Z$29))</f>
        <v>25575.966507406101</v>
      </c>
      <c r="BM134" s="150"/>
      <c r="BN134" s="198" cm="1">
        <f t="array" ref="BN134">SUMPRODUCT(($AG134:$AZ134)*(Misc_calcs!$G$29:$Z$29))*$BH134*$H134</f>
        <v>2012.7825494758604</v>
      </c>
      <c r="BO134" s="150"/>
      <c r="BP134" s="198" cm="1">
        <f t="array" ref="BP134">SUMPRODUCT($BH134*(Misc_calcs!$G$29:$Z$29))*$I134*(1+Assumptions!$G$83)</f>
        <v>103.21722846067777</v>
      </c>
      <c r="BQ134" s="150"/>
      <c r="BR134" s="198">
        <f t="shared" si="7"/>
        <v>2115.9997779365381</v>
      </c>
      <c r="BS134" s="150"/>
      <c r="BT134" s="198">
        <f t="shared" si="8"/>
        <v>148253.058778481</v>
      </c>
      <c r="BU134" s="150"/>
      <c r="BV134" s="198">
        <f t="shared" si="9"/>
        <v>122677.0922710749</v>
      </c>
      <c r="BW134" s="150"/>
      <c r="BX134" s="198" t="b">
        <f t="shared" si="10"/>
        <v>1</v>
      </c>
      <c r="BY134" s="150"/>
      <c r="BZ134" s="150"/>
      <c r="CA134" s="150"/>
      <c r="CB134" s="150"/>
      <c r="CC134" s="150"/>
      <c r="CD134" s="150"/>
      <c r="CE134" s="150"/>
      <c r="CF134" s="150"/>
      <c r="CG134" s="150"/>
      <c r="CH134" s="150"/>
      <c r="CI134" s="150"/>
      <c r="CJ134" s="150"/>
      <c r="CK134" s="150"/>
      <c r="CL134" s="150"/>
      <c r="CM134" s="150"/>
      <c r="CN134" s="150"/>
      <c r="CO134" s="150"/>
      <c r="CP134" s="150"/>
      <c r="CQ134" s="150"/>
      <c r="CR134" s="150"/>
      <c r="CS134" s="150"/>
      <c r="CT134" s="150"/>
      <c r="CU134" s="150"/>
      <c r="CV134" s="150"/>
      <c r="CW134" s="150"/>
      <c r="CX134" s="150"/>
    </row>
    <row r="135" spans="1:102" x14ac:dyDescent="0.2">
      <c r="A135" s="150"/>
      <c r="B135" s="191">
        <v>60846589</v>
      </c>
      <c r="C135" s="192" t="s">
        <v>146</v>
      </c>
      <c r="D135" s="193">
        <v>1937</v>
      </c>
      <c r="E135" s="191">
        <v>33049269</v>
      </c>
      <c r="F135" s="191">
        <v>33049217</v>
      </c>
      <c r="G135" s="194">
        <v>5042.82</v>
      </c>
      <c r="H135" s="211">
        <v>43924.300227922555</v>
      </c>
      <c r="I135" s="195">
        <f>Assumptions!$G$37*Calcs!$G135</f>
        <v>489809.10659999994</v>
      </c>
      <c r="K135" s="150"/>
      <c r="L135" s="196">
        <v>4.718E-2</v>
      </c>
      <c r="M135" s="196">
        <v>5.0090000000000003E-2</v>
      </c>
      <c r="N135" s="196">
        <v>5.3190000000000001E-2</v>
      </c>
      <c r="O135" s="196">
        <v>5.6489999999999999E-2</v>
      </c>
      <c r="P135" s="196">
        <v>0.06</v>
      </c>
      <c r="Q135" s="196">
        <v>6.3740000000000005E-2</v>
      </c>
      <c r="R135" s="196">
        <v>6.7729999999999999E-2</v>
      </c>
      <c r="S135" s="196">
        <v>7.1970000000000006E-2</v>
      </c>
      <c r="T135" s="196">
        <v>7.6490000000000002E-2</v>
      </c>
      <c r="U135" s="196">
        <v>8.1299999999999997E-2</v>
      </c>
      <c r="V135" s="196">
        <v>8.6430000000000007E-2</v>
      </c>
      <c r="W135" s="196">
        <v>9.1889999999999999E-2</v>
      </c>
      <c r="X135" s="196">
        <v>9.7720000000000001E-2</v>
      </c>
      <c r="Y135" s="196">
        <v>0.10392</v>
      </c>
      <c r="Z135" s="196">
        <v>0.11053</v>
      </c>
      <c r="AA135" s="196">
        <v>0.11756999999999999</v>
      </c>
      <c r="AB135" s="196">
        <v>0.12506999999999999</v>
      </c>
      <c r="AC135" s="196">
        <v>0.13306999999999999</v>
      </c>
      <c r="AD135" s="196">
        <v>0.1416</v>
      </c>
      <c r="AE135" s="196">
        <v>0.15068999999999999</v>
      </c>
      <c r="AF135" s="150"/>
      <c r="AG135" s="197">
        <v>2.1360000000000001</v>
      </c>
      <c r="AH135" s="197">
        <v>2.1199999999999997</v>
      </c>
      <c r="AI135" s="197">
        <v>2.1199999999999997</v>
      </c>
      <c r="AJ135" s="197">
        <v>2.1199999999999997</v>
      </c>
      <c r="AK135" s="197">
        <v>2.11</v>
      </c>
      <c r="AL135" s="197">
        <v>2.09</v>
      </c>
      <c r="AM135" s="197">
        <v>2.09</v>
      </c>
      <c r="AN135" s="197">
        <v>2.0999999999999996</v>
      </c>
      <c r="AO135" s="197">
        <v>2.0799999999999996</v>
      </c>
      <c r="AP135" s="197">
        <v>2.0799999999999996</v>
      </c>
      <c r="AQ135" s="197">
        <v>2.0799999999999996</v>
      </c>
      <c r="AR135" s="197">
        <v>2.0799999999999996</v>
      </c>
      <c r="AS135" s="197">
        <v>2.0799999999999996</v>
      </c>
      <c r="AT135" s="197">
        <v>2.0799999999999996</v>
      </c>
      <c r="AU135" s="197">
        <v>2.0799999999999996</v>
      </c>
      <c r="AV135" s="197">
        <v>2.0799999999999996</v>
      </c>
      <c r="AW135" s="197">
        <v>2.0799999999999996</v>
      </c>
      <c r="AX135" s="197">
        <v>2.0799999999999996</v>
      </c>
      <c r="AY135" s="197">
        <v>2.0799999999999996</v>
      </c>
      <c r="AZ135" s="197">
        <v>2.0799999999999996</v>
      </c>
      <c r="BA135" s="150"/>
      <c r="BB135" s="198" cm="1">
        <f t="array" ref="BB135">SUMPRODUCT(($AG135:$AZ135)*(Misc_calcs!$G$29:$Z$29)*($L135:$AE135))*$H135</f>
        <v>110654.775691884</v>
      </c>
      <c r="BC135" s="150"/>
      <c r="BD135" s="198" cm="1">
        <f t="array" ref="BD135">SUMPRODUCT(($L135:$AE135)*(Misc_calcs!$G$29:$Z$29))*$I135*(1+Assumptions!$G$83)</f>
        <v>649406.98458720371</v>
      </c>
      <c r="BE135" s="150"/>
      <c r="BF135" s="198">
        <f t="shared" si="6"/>
        <v>760061.7602790877</v>
      </c>
      <c r="BG135" s="150"/>
      <c r="BH135" s="199">
        <f>Assumptions!$G$86*$G135</f>
        <v>1.4198816133E-3</v>
      </c>
      <c r="BI135" s="150"/>
      <c r="BJ135" s="198">
        <f t="shared" si="11"/>
        <v>489809.10659999994</v>
      </c>
      <c r="BK135" s="150"/>
      <c r="BL135" s="198" cm="1">
        <f t="array" ref="BL135">-SUMPRODUCT((PMT(real_disc,Assumptions!$G$40,BJ135))*(Misc_calcs!$G$29:$Z$29))</f>
        <v>264765.04305396427</v>
      </c>
      <c r="BM135" s="150"/>
      <c r="BN135" s="198" cm="1">
        <f t="array" ref="BN135">SUMPRODUCT(($AG135:$AZ135)*(Misc_calcs!$G$29:$Z$29))*$BH135*$H135</f>
        <v>1889.5611232766528</v>
      </c>
      <c r="BO135" s="150"/>
      <c r="BP135" s="198" cm="1">
        <f t="array" ref="BP135">SUMPRODUCT($BH135*(Misc_calcs!$G$29:$Z$29))*$I135*(1+Assumptions!$G$83)</f>
        <v>11061.381562809391</v>
      </c>
      <c r="BQ135" s="150"/>
      <c r="BR135" s="198">
        <f t="shared" si="7"/>
        <v>12950.942686086044</v>
      </c>
      <c r="BS135" s="150"/>
      <c r="BT135" s="198">
        <f t="shared" si="8"/>
        <v>747110.81759300164</v>
      </c>
      <c r="BU135" s="150"/>
      <c r="BV135" s="198">
        <f t="shared" si="9"/>
        <v>482345.77453903737</v>
      </c>
      <c r="BW135" s="150"/>
      <c r="BX135" s="198" t="b">
        <f t="shared" si="10"/>
        <v>1</v>
      </c>
      <c r="BY135" s="150"/>
      <c r="BZ135" s="150"/>
      <c r="CA135" s="150"/>
      <c r="CB135" s="150"/>
      <c r="CC135" s="150"/>
      <c r="CD135" s="150"/>
      <c r="CE135" s="150"/>
      <c r="CF135" s="150"/>
      <c r="CG135" s="150"/>
      <c r="CH135" s="150"/>
      <c r="CI135" s="150"/>
      <c r="CJ135" s="150"/>
      <c r="CK135" s="150"/>
      <c r="CL135" s="150"/>
      <c r="CM135" s="150"/>
      <c r="CN135" s="150"/>
      <c r="CO135" s="150"/>
      <c r="CP135" s="150"/>
      <c r="CQ135" s="150"/>
      <c r="CR135" s="150"/>
      <c r="CS135" s="150"/>
      <c r="CT135" s="150"/>
      <c r="CU135" s="150"/>
      <c r="CV135" s="150"/>
      <c r="CW135" s="150"/>
      <c r="CX135" s="150"/>
    </row>
    <row r="136" spans="1:102" x14ac:dyDescent="0.2">
      <c r="A136" s="150"/>
      <c r="B136" s="191">
        <v>60846644</v>
      </c>
      <c r="C136" s="192" t="s">
        <v>147</v>
      </c>
      <c r="D136" s="193">
        <v>1957</v>
      </c>
      <c r="E136" s="191">
        <v>30028593</v>
      </c>
      <c r="F136" s="191">
        <v>30598579</v>
      </c>
      <c r="G136" s="194">
        <v>771.84</v>
      </c>
      <c r="H136" s="211">
        <v>48008.750708019099</v>
      </c>
      <c r="I136" s="195">
        <f>Assumptions!$G$37*Calcs!$G136</f>
        <v>74968.819199999998</v>
      </c>
      <c r="K136" s="150"/>
      <c r="L136" s="196">
        <v>7.4799999999999997E-3</v>
      </c>
      <c r="M136" s="196">
        <v>8.09E-3</v>
      </c>
      <c r="N136" s="196">
        <v>8.7500000000000008E-3</v>
      </c>
      <c r="O136" s="196">
        <v>9.4599999999999997E-3</v>
      </c>
      <c r="P136" s="196">
        <v>1.0240000000000001E-2</v>
      </c>
      <c r="Q136" s="196">
        <v>1.108E-2</v>
      </c>
      <c r="R136" s="196">
        <v>1.1990000000000001E-2</v>
      </c>
      <c r="S136" s="196">
        <v>1.298E-2</v>
      </c>
      <c r="T136" s="196">
        <v>1.405E-2</v>
      </c>
      <c r="U136" s="196">
        <v>1.5219999999999999E-2</v>
      </c>
      <c r="V136" s="196">
        <v>1.6490000000000001E-2</v>
      </c>
      <c r="W136" s="196">
        <v>1.7860000000000001E-2</v>
      </c>
      <c r="X136" s="196">
        <v>1.9359999999999999E-2</v>
      </c>
      <c r="Y136" s="196">
        <v>2.0979999999999999E-2</v>
      </c>
      <c r="Z136" s="196">
        <v>2.274E-2</v>
      </c>
      <c r="AA136" s="196">
        <v>2.4660000000000001E-2</v>
      </c>
      <c r="AB136" s="196">
        <v>2.53E-2</v>
      </c>
      <c r="AC136" s="196">
        <v>2.53E-2</v>
      </c>
      <c r="AD136" s="196">
        <v>2.53E-2</v>
      </c>
      <c r="AE136" s="196">
        <v>2.53E-2</v>
      </c>
      <c r="AF136" s="150"/>
      <c r="AG136" s="197">
        <v>20.81</v>
      </c>
      <c r="AH136" s="197">
        <v>20.728999999999999</v>
      </c>
      <c r="AI136" s="197">
        <v>20.936</v>
      </c>
      <c r="AJ136" s="197">
        <v>21.052</v>
      </c>
      <c r="AK136" s="197">
        <v>20.881</v>
      </c>
      <c r="AL136" s="197">
        <v>20.79</v>
      </c>
      <c r="AM136" s="197">
        <v>21.036000000000001</v>
      </c>
      <c r="AN136" s="197">
        <v>21.419</v>
      </c>
      <c r="AO136" s="197">
        <v>21.323</v>
      </c>
      <c r="AP136" s="197">
        <v>21.323</v>
      </c>
      <c r="AQ136" s="197">
        <v>21.323</v>
      </c>
      <c r="AR136" s="197">
        <v>21.323</v>
      </c>
      <c r="AS136" s="197">
        <v>21.323</v>
      </c>
      <c r="AT136" s="197">
        <v>21.323</v>
      </c>
      <c r="AU136" s="197">
        <v>21.323</v>
      </c>
      <c r="AV136" s="197">
        <v>21.323</v>
      </c>
      <c r="AW136" s="197">
        <v>21.323</v>
      </c>
      <c r="AX136" s="197">
        <v>21.323</v>
      </c>
      <c r="AY136" s="197">
        <v>21.323</v>
      </c>
      <c r="AZ136" s="197">
        <v>21.323</v>
      </c>
      <c r="BA136" s="150"/>
      <c r="BB136" s="198" cm="1">
        <f t="array" ref="BB136">SUMPRODUCT(($AG136:$AZ136)*(Misc_calcs!$G$29:$Z$29)*($L136:$AE136))*$H136</f>
        <v>226675.09617942883</v>
      </c>
      <c r="BC136" s="150"/>
      <c r="BD136" s="198" cm="1">
        <f t="array" ref="BD136">SUMPRODUCT(($L136:$AE136)*(Misc_calcs!$G$29:$Z$29))*$I136*(1+Assumptions!$G$83)</f>
        <v>18354.182400276684</v>
      </c>
      <c r="BE136" s="150"/>
      <c r="BF136" s="198">
        <f t="shared" si="6"/>
        <v>245029.27857970551</v>
      </c>
      <c r="BG136" s="150"/>
      <c r="BH136" s="199">
        <f>Assumptions!$G$86*$G136</f>
        <v>2.1732312960000004E-4</v>
      </c>
      <c r="BI136" s="150"/>
      <c r="BJ136" s="198">
        <f t="shared" si="11"/>
        <v>74968.819199999998</v>
      </c>
      <c r="BK136" s="150"/>
      <c r="BL136" s="198" cm="1">
        <f t="array" ref="BL136">-SUMPRODUCT((PMT(real_disc,Assumptions!$G$40,BJ136))*(Misc_calcs!$G$29:$Z$29))</f>
        <v>40524.200909564846</v>
      </c>
      <c r="BM136" s="150"/>
      <c r="BN136" s="198" cm="1">
        <f t="array" ref="BN136">SUMPRODUCT(($AG136:$AZ136)*(Misc_calcs!$G$29:$Z$29))*$BH136*$H136</f>
        <v>3189.1817030103839</v>
      </c>
      <c r="BO136" s="150"/>
      <c r="BP136" s="198" cm="1">
        <f t="array" ref="BP136">SUMPRODUCT($BH136*(Misc_calcs!$G$29:$Z$29))*$I136*(1+Assumptions!$G$83)</f>
        <v>259.12958766731839</v>
      </c>
      <c r="BQ136" s="150"/>
      <c r="BR136" s="198">
        <f t="shared" si="7"/>
        <v>3448.3112906777023</v>
      </c>
      <c r="BS136" s="150"/>
      <c r="BT136" s="198">
        <f t="shared" si="8"/>
        <v>241580.96728902782</v>
      </c>
      <c r="BU136" s="150"/>
      <c r="BV136" s="198">
        <f t="shared" si="9"/>
        <v>201056.76637946296</v>
      </c>
      <c r="BW136" s="150"/>
      <c r="BX136" s="198" t="b">
        <f t="shared" si="10"/>
        <v>1</v>
      </c>
      <c r="BY136" s="150"/>
      <c r="BZ136" s="150"/>
      <c r="CA136" s="150"/>
      <c r="CB136" s="150"/>
      <c r="CC136" s="150"/>
      <c r="CD136" s="150"/>
      <c r="CE136" s="150"/>
      <c r="CF136" s="150"/>
      <c r="CG136" s="150"/>
      <c r="CH136" s="150"/>
      <c r="CI136" s="150"/>
      <c r="CJ136" s="150"/>
      <c r="CK136" s="150"/>
      <c r="CL136" s="150"/>
      <c r="CM136" s="150"/>
      <c r="CN136" s="150"/>
      <c r="CO136" s="150"/>
      <c r="CP136" s="150"/>
      <c r="CQ136" s="150"/>
      <c r="CR136" s="150"/>
      <c r="CS136" s="150"/>
      <c r="CT136" s="150"/>
      <c r="CU136" s="150"/>
      <c r="CV136" s="150"/>
      <c r="CW136" s="150"/>
      <c r="CX136" s="150"/>
    </row>
    <row r="137" spans="1:102" x14ac:dyDescent="0.2">
      <c r="A137" s="150"/>
      <c r="B137" s="191">
        <v>60859339</v>
      </c>
      <c r="C137" s="192" t="s">
        <v>153</v>
      </c>
      <c r="D137" s="193">
        <v>2004</v>
      </c>
      <c r="E137" s="191">
        <v>31030552</v>
      </c>
      <c r="F137" s="191">
        <v>30224948</v>
      </c>
      <c r="G137" s="194">
        <v>55.03</v>
      </c>
      <c r="H137" s="211">
        <v>52622.225082524186</v>
      </c>
      <c r="I137" s="195">
        <f>Assumptions!$G$37*Calcs!$G137</f>
        <v>5345.0639000000001</v>
      </c>
      <c r="K137" s="150"/>
      <c r="L137" s="196">
        <v>6.0000000000000002E-5</v>
      </c>
      <c r="M137" s="196">
        <v>6.0000000000000002E-5</v>
      </c>
      <c r="N137" s="196">
        <v>6.0000000000000002E-5</v>
      </c>
      <c r="O137" s="196">
        <v>6.0000000000000002E-5</v>
      </c>
      <c r="P137" s="196">
        <v>6.0000000000000002E-5</v>
      </c>
      <c r="Q137" s="196">
        <v>6.0000000000000002E-5</v>
      </c>
      <c r="R137" s="196">
        <v>6.0000000000000002E-5</v>
      </c>
      <c r="S137" s="196">
        <v>6.0000000000000002E-5</v>
      </c>
      <c r="T137" s="196">
        <v>6.0000000000000002E-5</v>
      </c>
      <c r="U137" s="196">
        <v>6.0000000000000002E-5</v>
      </c>
      <c r="V137" s="196">
        <v>6.0000000000000002E-5</v>
      </c>
      <c r="W137" s="196">
        <v>6.0000000000000002E-5</v>
      </c>
      <c r="X137" s="196">
        <v>6.0000000000000002E-5</v>
      </c>
      <c r="Y137" s="196">
        <v>6.0000000000000002E-5</v>
      </c>
      <c r="Z137" s="196">
        <v>6.0000000000000002E-5</v>
      </c>
      <c r="AA137" s="196">
        <v>6.0000000000000002E-5</v>
      </c>
      <c r="AB137" s="196">
        <v>6.0000000000000002E-5</v>
      </c>
      <c r="AC137" s="196">
        <v>6.0000000000000002E-5</v>
      </c>
      <c r="AD137" s="196">
        <v>6.0000000000000002E-5</v>
      </c>
      <c r="AE137" s="196">
        <v>6.0000000000000002E-5</v>
      </c>
      <c r="AF137" s="150"/>
      <c r="AG137" s="197">
        <v>33.747</v>
      </c>
      <c r="AH137" s="197">
        <v>33.765999999999998</v>
      </c>
      <c r="AI137" s="197">
        <v>34.015000000000001</v>
      </c>
      <c r="AJ137" s="197">
        <v>34.125</v>
      </c>
      <c r="AK137" s="197">
        <v>33.936</v>
      </c>
      <c r="AL137" s="197">
        <v>33.83</v>
      </c>
      <c r="AM137" s="197">
        <v>34.107999999999997</v>
      </c>
      <c r="AN137" s="197">
        <v>34.533000000000001</v>
      </c>
      <c r="AO137" s="197">
        <v>34.387999999999998</v>
      </c>
      <c r="AP137" s="197">
        <v>34.387999999999998</v>
      </c>
      <c r="AQ137" s="197">
        <v>34.387999999999998</v>
      </c>
      <c r="AR137" s="197">
        <v>34.387999999999998</v>
      </c>
      <c r="AS137" s="197">
        <v>34.387999999999998</v>
      </c>
      <c r="AT137" s="197">
        <v>34.387999999999998</v>
      </c>
      <c r="AU137" s="197">
        <v>34.387999999999998</v>
      </c>
      <c r="AV137" s="197">
        <v>34.387999999999998</v>
      </c>
      <c r="AW137" s="197">
        <v>34.387999999999998</v>
      </c>
      <c r="AX137" s="197">
        <v>34.387999999999998</v>
      </c>
      <c r="AY137" s="197">
        <v>34.387999999999998</v>
      </c>
      <c r="AZ137" s="197">
        <v>34.387999999999998</v>
      </c>
      <c r="BA137" s="150"/>
      <c r="BB137" s="198" cm="1">
        <f t="array" ref="BB137">SUMPRODUCT(($AG137:$AZ137)*(Misc_calcs!$G$29:$Z$29)*($L137:$AE137))*$H137</f>
        <v>1561.1700214296793</v>
      </c>
      <c r="BC137" s="150"/>
      <c r="BD137" s="198" cm="1">
        <f t="array" ref="BD137">SUMPRODUCT(($L137:$AE137)*(Misc_calcs!$G$29:$Z$29))*$I137*(1+Assumptions!$G$83)</f>
        <v>5.1007558326397771</v>
      </c>
      <c r="BE137" s="150"/>
      <c r="BF137" s="198">
        <f t="shared" ref="BF137:BF200" si="12">BB137+BD137</f>
        <v>1566.2707772623191</v>
      </c>
      <c r="BG137" s="150"/>
      <c r="BH137" s="199">
        <f>Assumptions!$G$86*$G137</f>
        <v>1.549452195E-5</v>
      </c>
      <c r="BI137" s="150"/>
      <c r="BJ137" s="198">
        <f t="shared" si="11"/>
        <v>5345.0639000000001</v>
      </c>
      <c r="BK137" s="150"/>
      <c r="BL137" s="198" cm="1">
        <f t="array" ref="BL137">-SUMPRODUCT((PMT(real_disc,Assumptions!$G$40,BJ137))*(Misc_calcs!$G$29:$Z$29))</f>
        <v>2889.260437465477</v>
      </c>
      <c r="BM137" s="150"/>
      <c r="BN137" s="198" cm="1">
        <f t="array" ref="BN137">SUMPRODUCT(($AG137:$AZ137)*(Misc_calcs!$G$29:$Z$29))*$BH137*$H137</f>
        <v>403.15971941206891</v>
      </c>
      <c r="BO137" s="150"/>
      <c r="BP137" s="198" cm="1">
        <f t="array" ref="BP137">SUMPRODUCT($BH137*(Misc_calcs!$G$29:$Z$29))*$I137*(1+Assumptions!$G$83)</f>
        <v>1.3172295535071261</v>
      </c>
      <c r="BQ137" s="150"/>
      <c r="BR137" s="198">
        <f t="shared" ref="BR137:BR200" si="13">BN137+BP137</f>
        <v>404.47694896557601</v>
      </c>
      <c r="BS137" s="150"/>
      <c r="BT137" s="198">
        <f t="shared" ref="BT137:BT200" si="14">BF137-BR137</f>
        <v>1161.7938282967432</v>
      </c>
      <c r="BU137" s="150"/>
      <c r="BV137" s="198">
        <f t="shared" ref="BV137:BV200" si="15">BT137-BL137</f>
        <v>-1727.4666091687338</v>
      </c>
      <c r="BW137" s="150"/>
      <c r="BX137" s="198" t="b">
        <f t="shared" ref="BX137:BX200" si="16">BV137&gt;0</f>
        <v>0</v>
      </c>
      <c r="BY137" s="150"/>
      <c r="BZ137" s="150"/>
      <c r="CA137" s="150"/>
      <c r="CB137" s="150"/>
      <c r="CC137" s="150"/>
      <c r="CD137" s="150"/>
      <c r="CE137" s="150"/>
      <c r="CF137" s="150"/>
      <c r="CG137" s="150"/>
      <c r="CH137" s="150"/>
      <c r="CI137" s="150"/>
      <c r="CJ137" s="150"/>
      <c r="CK137" s="150"/>
      <c r="CL137" s="150"/>
      <c r="CM137" s="150"/>
      <c r="CN137" s="150"/>
      <c r="CO137" s="150"/>
      <c r="CP137" s="150"/>
      <c r="CQ137" s="150"/>
      <c r="CR137" s="150"/>
      <c r="CS137" s="150"/>
      <c r="CT137" s="150"/>
      <c r="CU137" s="150"/>
      <c r="CV137" s="150"/>
      <c r="CW137" s="150"/>
      <c r="CX137" s="150"/>
    </row>
    <row r="138" spans="1:102" x14ac:dyDescent="0.2">
      <c r="A138" s="150"/>
      <c r="B138" s="191">
        <v>60859340</v>
      </c>
      <c r="C138" s="192" t="s">
        <v>153</v>
      </c>
      <c r="D138" s="193">
        <v>2008</v>
      </c>
      <c r="E138" s="191">
        <v>30265958</v>
      </c>
      <c r="F138" s="191">
        <v>30265959</v>
      </c>
      <c r="G138" s="194">
        <v>37.020000000000003</v>
      </c>
      <c r="H138" s="211">
        <v>52622.225082524186</v>
      </c>
      <c r="I138" s="195">
        <f>Assumptions!$G$37*Calcs!$G138</f>
        <v>3595.7526000000003</v>
      </c>
      <c r="K138" s="150"/>
      <c r="L138" s="196">
        <v>4.0000000000000003E-5</v>
      </c>
      <c r="M138" s="196">
        <v>4.0000000000000003E-5</v>
      </c>
      <c r="N138" s="196">
        <v>4.0000000000000003E-5</v>
      </c>
      <c r="O138" s="196">
        <v>4.0000000000000003E-5</v>
      </c>
      <c r="P138" s="196">
        <v>4.0000000000000003E-5</v>
      </c>
      <c r="Q138" s="196">
        <v>4.0000000000000003E-5</v>
      </c>
      <c r="R138" s="196">
        <v>4.0000000000000003E-5</v>
      </c>
      <c r="S138" s="196">
        <v>4.0000000000000003E-5</v>
      </c>
      <c r="T138" s="196">
        <v>4.0000000000000003E-5</v>
      </c>
      <c r="U138" s="196">
        <v>4.0000000000000003E-5</v>
      </c>
      <c r="V138" s="196">
        <v>4.0000000000000003E-5</v>
      </c>
      <c r="W138" s="196">
        <v>4.0000000000000003E-5</v>
      </c>
      <c r="X138" s="196">
        <v>4.0000000000000003E-5</v>
      </c>
      <c r="Y138" s="196">
        <v>4.0000000000000003E-5</v>
      </c>
      <c r="Z138" s="196">
        <v>4.0000000000000003E-5</v>
      </c>
      <c r="AA138" s="196">
        <v>4.0000000000000003E-5</v>
      </c>
      <c r="AB138" s="196">
        <v>4.0000000000000003E-5</v>
      </c>
      <c r="AC138" s="196">
        <v>4.0000000000000003E-5</v>
      </c>
      <c r="AD138" s="196">
        <v>4.0000000000000003E-5</v>
      </c>
      <c r="AE138" s="196">
        <v>4.0000000000000003E-5</v>
      </c>
      <c r="AF138" s="150"/>
      <c r="AG138" s="197">
        <v>33.747</v>
      </c>
      <c r="AH138" s="197">
        <v>33.765999999999998</v>
      </c>
      <c r="AI138" s="197">
        <v>34.015000000000001</v>
      </c>
      <c r="AJ138" s="197">
        <v>34.125</v>
      </c>
      <c r="AK138" s="197">
        <v>33.936</v>
      </c>
      <c r="AL138" s="197">
        <v>33.83</v>
      </c>
      <c r="AM138" s="197">
        <v>34.107999999999997</v>
      </c>
      <c r="AN138" s="197">
        <v>34.533000000000001</v>
      </c>
      <c r="AO138" s="197">
        <v>34.387999999999998</v>
      </c>
      <c r="AP138" s="197">
        <v>34.387999999999998</v>
      </c>
      <c r="AQ138" s="197">
        <v>34.387999999999998</v>
      </c>
      <c r="AR138" s="197">
        <v>34.387999999999998</v>
      </c>
      <c r="AS138" s="197">
        <v>34.387999999999998</v>
      </c>
      <c r="AT138" s="197">
        <v>34.387999999999998</v>
      </c>
      <c r="AU138" s="197">
        <v>34.387999999999998</v>
      </c>
      <c r="AV138" s="197">
        <v>34.387999999999998</v>
      </c>
      <c r="AW138" s="197">
        <v>34.387999999999998</v>
      </c>
      <c r="AX138" s="197">
        <v>34.387999999999998</v>
      </c>
      <c r="AY138" s="197">
        <v>34.387999999999998</v>
      </c>
      <c r="AZ138" s="197">
        <v>34.387999999999998</v>
      </c>
      <c r="BA138" s="150"/>
      <c r="BB138" s="198" cm="1">
        <f t="array" ref="BB138">SUMPRODUCT(($AG138:$AZ138)*(Misc_calcs!$G$29:$Z$29)*($L138:$AE138))*$H138</f>
        <v>1040.780014286453</v>
      </c>
      <c r="BC138" s="150"/>
      <c r="BD138" s="198" cm="1">
        <f t="array" ref="BD138">SUMPRODUCT(($L138:$AE138)*(Misc_calcs!$G$29:$Z$29))*$I138*(1+Assumptions!$G$83)</f>
        <v>2.2876004715527838</v>
      </c>
      <c r="BE138" s="150"/>
      <c r="BF138" s="198">
        <f t="shared" si="12"/>
        <v>1043.0676147580059</v>
      </c>
      <c r="BG138" s="150"/>
      <c r="BH138" s="199">
        <f>Assumptions!$G$86*$G138</f>
        <v>1.0423536300000001E-5</v>
      </c>
      <c r="BI138" s="150"/>
      <c r="BJ138" s="198">
        <f t="shared" ref="BJ138:BJ201" si="17">($I138)</f>
        <v>3595.7526000000003</v>
      </c>
      <c r="BK138" s="150"/>
      <c r="BL138" s="198" cm="1">
        <f t="array" ref="BL138">-SUMPRODUCT((PMT(real_disc,Assumptions!$G$40,BJ138))*(Misc_calcs!$G$29:$Z$29))</f>
        <v>1943.6747482277294</v>
      </c>
      <c r="BM138" s="150"/>
      <c r="BN138" s="198" cm="1">
        <f t="array" ref="BN138">SUMPRODUCT(($AG138:$AZ138)*(Misc_calcs!$G$29:$Z$29))*$BH138*$H138</f>
        <v>271.21520648073403</v>
      </c>
      <c r="BO138" s="150"/>
      <c r="BP138" s="198" cm="1">
        <f t="array" ref="BP138">SUMPRODUCT($BH138*(Misc_calcs!$G$29:$Z$29))*$I138*(1+Assumptions!$G$83)</f>
        <v>0.59612216387818895</v>
      </c>
      <c r="BQ138" s="150"/>
      <c r="BR138" s="198">
        <f t="shared" si="13"/>
        <v>271.81132864461222</v>
      </c>
      <c r="BS138" s="150"/>
      <c r="BT138" s="198">
        <f t="shared" si="14"/>
        <v>771.25628611339368</v>
      </c>
      <c r="BU138" s="150"/>
      <c r="BV138" s="198">
        <f t="shared" si="15"/>
        <v>-1172.4184621143359</v>
      </c>
      <c r="BW138" s="150"/>
      <c r="BX138" s="198" t="b">
        <f t="shared" si="16"/>
        <v>0</v>
      </c>
      <c r="BY138" s="150"/>
      <c r="BZ138" s="150"/>
      <c r="CA138" s="150"/>
      <c r="CB138" s="150"/>
      <c r="CC138" s="150"/>
      <c r="CD138" s="150"/>
      <c r="CE138" s="150"/>
      <c r="CF138" s="150"/>
      <c r="CG138" s="150"/>
      <c r="CH138" s="150"/>
      <c r="CI138" s="150"/>
      <c r="CJ138" s="150"/>
      <c r="CK138" s="150"/>
      <c r="CL138" s="150"/>
      <c r="CM138" s="150"/>
      <c r="CN138" s="150"/>
      <c r="CO138" s="150"/>
      <c r="CP138" s="150"/>
      <c r="CQ138" s="150"/>
      <c r="CR138" s="150"/>
      <c r="CS138" s="150"/>
      <c r="CT138" s="150"/>
      <c r="CU138" s="150"/>
      <c r="CV138" s="150"/>
      <c r="CW138" s="150"/>
      <c r="CX138" s="150"/>
    </row>
    <row r="139" spans="1:102" x14ac:dyDescent="0.2">
      <c r="A139" s="150"/>
      <c r="B139" s="191">
        <v>60859342</v>
      </c>
      <c r="C139" s="192" t="s">
        <v>153</v>
      </c>
      <c r="D139" s="193">
        <v>2018</v>
      </c>
      <c r="E139" s="191">
        <v>30544878</v>
      </c>
      <c r="F139" s="191">
        <v>30544876</v>
      </c>
      <c r="G139" s="194">
        <v>58.99</v>
      </c>
      <c r="H139" s="211">
        <v>52622.225082524186</v>
      </c>
      <c r="I139" s="195">
        <f>Assumptions!$G$37*Calcs!$G139</f>
        <v>5729.6986999999999</v>
      </c>
      <c r="K139" s="150"/>
      <c r="L139" s="196">
        <v>6.0000000000000002E-5</v>
      </c>
      <c r="M139" s="196">
        <v>6.0000000000000002E-5</v>
      </c>
      <c r="N139" s="196">
        <v>6.0000000000000002E-5</v>
      </c>
      <c r="O139" s="196">
        <v>6.0000000000000002E-5</v>
      </c>
      <c r="P139" s="196">
        <v>6.0000000000000002E-5</v>
      </c>
      <c r="Q139" s="196">
        <v>6.0000000000000002E-5</v>
      </c>
      <c r="R139" s="196">
        <v>6.0000000000000002E-5</v>
      </c>
      <c r="S139" s="196">
        <v>6.0000000000000002E-5</v>
      </c>
      <c r="T139" s="196">
        <v>6.0000000000000002E-5</v>
      </c>
      <c r="U139" s="196">
        <v>6.0000000000000002E-5</v>
      </c>
      <c r="V139" s="196">
        <v>6.0000000000000002E-5</v>
      </c>
      <c r="W139" s="196">
        <v>6.0000000000000002E-5</v>
      </c>
      <c r="X139" s="196">
        <v>6.0000000000000002E-5</v>
      </c>
      <c r="Y139" s="196">
        <v>6.0000000000000002E-5</v>
      </c>
      <c r="Z139" s="196">
        <v>6.0000000000000002E-5</v>
      </c>
      <c r="AA139" s="196">
        <v>6.0000000000000002E-5</v>
      </c>
      <c r="AB139" s="196">
        <v>6.0000000000000002E-5</v>
      </c>
      <c r="AC139" s="196">
        <v>6.0000000000000002E-5</v>
      </c>
      <c r="AD139" s="196">
        <v>6.0000000000000002E-5</v>
      </c>
      <c r="AE139" s="196">
        <v>6.0000000000000002E-5</v>
      </c>
      <c r="AF139" s="150"/>
      <c r="AG139" s="197">
        <v>33.747</v>
      </c>
      <c r="AH139" s="197">
        <v>33.765999999999998</v>
      </c>
      <c r="AI139" s="197">
        <v>34.015000000000001</v>
      </c>
      <c r="AJ139" s="197">
        <v>34.125</v>
      </c>
      <c r="AK139" s="197">
        <v>33.936</v>
      </c>
      <c r="AL139" s="197">
        <v>33.83</v>
      </c>
      <c r="AM139" s="197">
        <v>34.107999999999997</v>
      </c>
      <c r="AN139" s="197">
        <v>34.533000000000001</v>
      </c>
      <c r="AO139" s="197">
        <v>34.387999999999998</v>
      </c>
      <c r="AP139" s="197">
        <v>34.387999999999998</v>
      </c>
      <c r="AQ139" s="197">
        <v>34.387999999999998</v>
      </c>
      <c r="AR139" s="197">
        <v>34.387999999999998</v>
      </c>
      <c r="AS139" s="197">
        <v>34.387999999999998</v>
      </c>
      <c r="AT139" s="197">
        <v>34.387999999999998</v>
      </c>
      <c r="AU139" s="197">
        <v>34.387999999999998</v>
      </c>
      <c r="AV139" s="197">
        <v>34.387999999999998</v>
      </c>
      <c r="AW139" s="197">
        <v>34.387999999999998</v>
      </c>
      <c r="AX139" s="197">
        <v>34.387999999999998</v>
      </c>
      <c r="AY139" s="197">
        <v>34.387999999999998</v>
      </c>
      <c r="AZ139" s="197">
        <v>34.387999999999998</v>
      </c>
      <c r="BA139" s="150"/>
      <c r="BB139" s="198" cm="1">
        <f t="array" ref="BB139">SUMPRODUCT(($AG139:$AZ139)*(Misc_calcs!$G$29:$Z$29)*($L139:$AE139))*$H139</f>
        <v>1561.1700214296793</v>
      </c>
      <c r="BC139" s="150"/>
      <c r="BD139" s="198" cm="1">
        <f t="array" ref="BD139">SUMPRODUCT(($L139:$AE139)*(Misc_calcs!$G$29:$Z$29))*$I139*(1+Assumptions!$G$83)</f>
        <v>5.4678100412033519</v>
      </c>
      <c r="BE139" s="150"/>
      <c r="BF139" s="198">
        <f t="shared" si="12"/>
        <v>1566.6378314708827</v>
      </c>
      <c r="BG139" s="150"/>
      <c r="BH139" s="199">
        <f>Assumptions!$G$86*$G139</f>
        <v>1.660951935E-5</v>
      </c>
      <c r="BI139" s="150"/>
      <c r="BJ139" s="198">
        <f t="shared" si="17"/>
        <v>5729.6986999999999</v>
      </c>
      <c r="BK139" s="150"/>
      <c r="BL139" s="198" cm="1">
        <f t="array" ref="BL139">-SUMPRODUCT((PMT(real_disc,Assumptions!$G$40,BJ139))*(Misc_calcs!$G$29:$Z$29))</f>
        <v>3097.1737816843261</v>
      </c>
      <c r="BM139" s="150"/>
      <c r="BN139" s="198" cm="1">
        <f t="array" ref="BN139">SUMPRODUCT(($AG139:$AZ139)*(Misc_calcs!$G$29:$Z$29))*$BH139*$H139</f>
        <v>432.17139465960287</v>
      </c>
      <c r="BO139" s="150"/>
      <c r="BP139" s="198" cm="1">
        <f t="array" ref="BP139">SUMPRODUCT($BH139*(Misc_calcs!$G$29:$Z$29))*$I139*(1+Assumptions!$G$83)</f>
        <v>1.5136282780248562</v>
      </c>
      <c r="BQ139" s="150"/>
      <c r="BR139" s="198">
        <f t="shared" si="13"/>
        <v>433.68502293762771</v>
      </c>
      <c r="BS139" s="150"/>
      <c r="BT139" s="198">
        <f t="shared" si="14"/>
        <v>1132.9528085332549</v>
      </c>
      <c r="BU139" s="150"/>
      <c r="BV139" s="198">
        <f t="shared" si="15"/>
        <v>-1964.2209731510711</v>
      </c>
      <c r="BW139" s="150"/>
      <c r="BX139" s="198" t="b">
        <f t="shared" si="16"/>
        <v>0</v>
      </c>
      <c r="BY139" s="150"/>
      <c r="BZ139" s="150"/>
      <c r="CA139" s="150"/>
      <c r="CB139" s="150"/>
      <c r="CC139" s="150"/>
      <c r="CD139" s="150"/>
      <c r="CE139" s="150"/>
      <c r="CF139" s="150"/>
      <c r="CG139" s="150"/>
      <c r="CH139" s="150"/>
      <c r="CI139" s="150"/>
      <c r="CJ139" s="150"/>
      <c r="CK139" s="150"/>
      <c r="CL139" s="150"/>
      <c r="CM139" s="150"/>
      <c r="CN139" s="150"/>
      <c r="CO139" s="150"/>
      <c r="CP139" s="150"/>
      <c r="CQ139" s="150"/>
      <c r="CR139" s="150"/>
      <c r="CS139" s="150"/>
      <c r="CT139" s="150"/>
      <c r="CU139" s="150"/>
      <c r="CV139" s="150"/>
      <c r="CW139" s="150"/>
      <c r="CX139" s="150"/>
    </row>
    <row r="140" spans="1:102" x14ac:dyDescent="0.2">
      <c r="A140" s="150"/>
      <c r="B140" s="191">
        <v>60823678</v>
      </c>
      <c r="C140" s="192" t="s">
        <v>145</v>
      </c>
      <c r="D140" s="193">
        <v>2005</v>
      </c>
      <c r="E140" s="191">
        <v>30241541</v>
      </c>
      <c r="F140" s="191">
        <v>30241539</v>
      </c>
      <c r="G140" s="194">
        <v>20.52</v>
      </c>
      <c r="H140" s="211">
        <v>45198.640474687112</v>
      </c>
      <c r="I140" s="195">
        <f>Assumptions!$G$37*Calcs!$G140</f>
        <v>1993.1075999999998</v>
      </c>
      <c r="K140" s="150"/>
      <c r="L140" s="196">
        <v>2.0000000000000002E-5</v>
      </c>
      <c r="M140" s="196">
        <v>2.0000000000000002E-5</v>
      </c>
      <c r="N140" s="196">
        <v>2.0000000000000002E-5</v>
      </c>
      <c r="O140" s="196">
        <v>2.0000000000000002E-5</v>
      </c>
      <c r="P140" s="196">
        <v>2.0000000000000002E-5</v>
      </c>
      <c r="Q140" s="196">
        <v>2.0000000000000002E-5</v>
      </c>
      <c r="R140" s="196">
        <v>2.0000000000000002E-5</v>
      </c>
      <c r="S140" s="196">
        <v>2.0000000000000002E-5</v>
      </c>
      <c r="T140" s="196">
        <v>2.0000000000000002E-5</v>
      </c>
      <c r="U140" s="196">
        <v>2.0000000000000002E-5</v>
      </c>
      <c r="V140" s="196">
        <v>2.0000000000000002E-5</v>
      </c>
      <c r="W140" s="196">
        <v>2.0000000000000002E-5</v>
      </c>
      <c r="X140" s="196">
        <v>2.0000000000000002E-5</v>
      </c>
      <c r="Y140" s="196">
        <v>2.0000000000000002E-5</v>
      </c>
      <c r="Z140" s="196">
        <v>2.0000000000000002E-5</v>
      </c>
      <c r="AA140" s="196">
        <v>2.0000000000000002E-5</v>
      </c>
      <c r="AB140" s="196">
        <v>2.0000000000000002E-5</v>
      </c>
      <c r="AC140" s="196">
        <v>2.0000000000000002E-5</v>
      </c>
      <c r="AD140" s="196">
        <v>2.0000000000000002E-5</v>
      </c>
      <c r="AE140" s="196">
        <v>2.0000000000000002E-5</v>
      </c>
      <c r="AF140" s="150"/>
      <c r="AG140" s="197">
        <v>19.532</v>
      </c>
      <c r="AH140" s="197">
        <v>19.558999999999997</v>
      </c>
      <c r="AI140" s="197">
        <v>19.695999999999998</v>
      </c>
      <c r="AJ140" s="197">
        <v>19.782</v>
      </c>
      <c r="AK140" s="197">
        <v>19.675999999999998</v>
      </c>
      <c r="AL140" s="197">
        <v>19.636999999999997</v>
      </c>
      <c r="AM140" s="197">
        <v>19.768999999999998</v>
      </c>
      <c r="AN140" s="197">
        <v>19.945</v>
      </c>
      <c r="AO140" s="197">
        <v>19.835999999999999</v>
      </c>
      <c r="AP140" s="197">
        <v>19.835999999999999</v>
      </c>
      <c r="AQ140" s="197">
        <v>19.835999999999999</v>
      </c>
      <c r="AR140" s="197">
        <v>19.835999999999999</v>
      </c>
      <c r="AS140" s="197">
        <v>19.835999999999999</v>
      </c>
      <c r="AT140" s="197">
        <v>19.835999999999999</v>
      </c>
      <c r="AU140" s="197">
        <v>19.835999999999999</v>
      </c>
      <c r="AV140" s="197">
        <v>19.835999999999999</v>
      </c>
      <c r="AW140" s="197">
        <v>19.835999999999999</v>
      </c>
      <c r="AX140" s="197">
        <v>19.835999999999999</v>
      </c>
      <c r="AY140" s="197">
        <v>19.835999999999999</v>
      </c>
      <c r="AZ140" s="197">
        <v>19.835999999999999</v>
      </c>
      <c r="BA140" s="150"/>
      <c r="BB140" s="198" cm="1">
        <f t="array" ref="BB140">SUMPRODUCT(($AG140:$AZ140)*(Misc_calcs!$G$29:$Z$29)*($L140:$AE140))*$H140</f>
        <v>258.35454433981494</v>
      </c>
      <c r="BC140" s="150"/>
      <c r="BD140" s="198" cm="1">
        <f t="array" ref="BD140">SUMPRODUCT(($L140:$AE140)*(Misc_calcs!$G$29:$Z$29))*$I140*(1+Assumptions!$G$83)</f>
        <v>0.63400272388253809</v>
      </c>
      <c r="BE140" s="150"/>
      <c r="BF140" s="198">
        <f t="shared" si="12"/>
        <v>258.98854706369747</v>
      </c>
      <c r="BG140" s="150"/>
      <c r="BH140" s="199">
        <f>Assumptions!$G$86*$G140</f>
        <v>5.7777138000000007E-6</v>
      </c>
      <c r="BI140" s="150"/>
      <c r="BJ140" s="198">
        <f t="shared" si="17"/>
        <v>1993.1075999999998</v>
      </c>
      <c r="BK140" s="150"/>
      <c r="BL140" s="198" cm="1">
        <f t="array" ref="BL140">-SUMPRODUCT((PMT(real_disc,Assumptions!$G$40,BJ140))*(Misc_calcs!$G$29:$Z$29))</f>
        <v>1077.3691473158563</v>
      </c>
      <c r="BM140" s="150"/>
      <c r="BN140" s="198" cm="1">
        <f t="array" ref="BN140">SUMPRODUCT(($AG140:$AZ140)*(Misc_calcs!$G$29:$Z$29))*$BH140*$H140</f>
        <v>74.634930806243034</v>
      </c>
      <c r="BO140" s="150"/>
      <c r="BP140" s="198" cm="1">
        <f t="array" ref="BP140">SUMPRODUCT($BH140*(Misc_calcs!$G$29:$Z$29))*$I140*(1+Assumptions!$G$83)</f>
        <v>0.18315431435068652</v>
      </c>
      <c r="BQ140" s="150"/>
      <c r="BR140" s="198">
        <f t="shared" si="13"/>
        <v>74.818085120593722</v>
      </c>
      <c r="BS140" s="150"/>
      <c r="BT140" s="198">
        <f t="shared" si="14"/>
        <v>184.17046194310376</v>
      </c>
      <c r="BU140" s="150"/>
      <c r="BV140" s="198">
        <f t="shared" si="15"/>
        <v>-893.19868537275249</v>
      </c>
      <c r="BW140" s="150"/>
      <c r="BX140" s="198" t="b">
        <f t="shared" si="16"/>
        <v>0</v>
      </c>
      <c r="BY140" s="150"/>
      <c r="BZ140" s="150"/>
      <c r="CA140" s="150"/>
      <c r="CB140" s="150"/>
      <c r="CC140" s="150"/>
      <c r="CD140" s="150"/>
      <c r="CE140" s="150"/>
      <c r="CF140" s="150"/>
      <c r="CG140" s="150"/>
      <c r="CH140" s="150"/>
      <c r="CI140" s="150"/>
      <c r="CJ140" s="150"/>
      <c r="CK140" s="150"/>
      <c r="CL140" s="150"/>
      <c r="CM140" s="150"/>
      <c r="CN140" s="150"/>
      <c r="CO140" s="150"/>
      <c r="CP140" s="150"/>
      <c r="CQ140" s="150"/>
      <c r="CR140" s="150"/>
      <c r="CS140" s="150"/>
      <c r="CT140" s="150"/>
      <c r="CU140" s="150"/>
      <c r="CV140" s="150"/>
      <c r="CW140" s="150"/>
      <c r="CX140" s="150"/>
    </row>
    <row r="141" spans="1:102" x14ac:dyDescent="0.2">
      <c r="A141" s="150"/>
      <c r="B141" s="191">
        <v>60823677</v>
      </c>
      <c r="C141" s="192" t="s">
        <v>145</v>
      </c>
      <c r="D141" s="193">
        <v>2005</v>
      </c>
      <c r="E141" s="191">
        <v>30241532</v>
      </c>
      <c r="F141" s="191">
        <v>30241530</v>
      </c>
      <c r="G141" s="194">
        <v>22.76</v>
      </c>
      <c r="H141" s="211">
        <v>45198.640474687112</v>
      </c>
      <c r="I141" s="195">
        <f>Assumptions!$G$37*Calcs!$G141</f>
        <v>2210.6788000000001</v>
      </c>
      <c r="K141" s="150"/>
      <c r="L141" s="196">
        <v>2.0000000000000002E-5</v>
      </c>
      <c r="M141" s="196">
        <v>2.0000000000000002E-5</v>
      </c>
      <c r="N141" s="196">
        <v>2.0000000000000002E-5</v>
      </c>
      <c r="O141" s="196">
        <v>2.0000000000000002E-5</v>
      </c>
      <c r="P141" s="196">
        <v>2.0000000000000002E-5</v>
      </c>
      <c r="Q141" s="196">
        <v>2.0000000000000002E-5</v>
      </c>
      <c r="R141" s="196">
        <v>2.0000000000000002E-5</v>
      </c>
      <c r="S141" s="196">
        <v>2.0000000000000002E-5</v>
      </c>
      <c r="T141" s="196">
        <v>2.0000000000000002E-5</v>
      </c>
      <c r="U141" s="196">
        <v>2.0000000000000002E-5</v>
      </c>
      <c r="V141" s="196">
        <v>2.0000000000000002E-5</v>
      </c>
      <c r="W141" s="196">
        <v>2.0000000000000002E-5</v>
      </c>
      <c r="X141" s="196">
        <v>2.0000000000000002E-5</v>
      </c>
      <c r="Y141" s="196">
        <v>2.0000000000000002E-5</v>
      </c>
      <c r="Z141" s="196">
        <v>2.0000000000000002E-5</v>
      </c>
      <c r="AA141" s="196">
        <v>2.0000000000000002E-5</v>
      </c>
      <c r="AB141" s="196">
        <v>2.0000000000000002E-5</v>
      </c>
      <c r="AC141" s="196">
        <v>2.0000000000000002E-5</v>
      </c>
      <c r="AD141" s="196">
        <v>2.0000000000000002E-5</v>
      </c>
      <c r="AE141" s="196">
        <v>2.0000000000000002E-5</v>
      </c>
      <c r="AF141" s="150"/>
      <c r="AG141" s="197">
        <v>19.532</v>
      </c>
      <c r="AH141" s="197">
        <v>19.558999999999997</v>
      </c>
      <c r="AI141" s="197">
        <v>19.695999999999998</v>
      </c>
      <c r="AJ141" s="197">
        <v>19.782</v>
      </c>
      <c r="AK141" s="197">
        <v>19.675999999999998</v>
      </c>
      <c r="AL141" s="197">
        <v>19.636999999999997</v>
      </c>
      <c r="AM141" s="197">
        <v>19.768999999999998</v>
      </c>
      <c r="AN141" s="197">
        <v>19.945</v>
      </c>
      <c r="AO141" s="197">
        <v>19.835999999999999</v>
      </c>
      <c r="AP141" s="197">
        <v>19.835999999999999</v>
      </c>
      <c r="AQ141" s="197">
        <v>19.835999999999999</v>
      </c>
      <c r="AR141" s="197">
        <v>19.835999999999999</v>
      </c>
      <c r="AS141" s="197">
        <v>19.835999999999999</v>
      </c>
      <c r="AT141" s="197">
        <v>19.835999999999999</v>
      </c>
      <c r="AU141" s="197">
        <v>19.835999999999999</v>
      </c>
      <c r="AV141" s="197">
        <v>19.835999999999999</v>
      </c>
      <c r="AW141" s="197">
        <v>19.835999999999999</v>
      </c>
      <c r="AX141" s="197">
        <v>19.835999999999999</v>
      </c>
      <c r="AY141" s="197">
        <v>19.835999999999999</v>
      </c>
      <c r="AZ141" s="197">
        <v>19.835999999999999</v>
      </c>
      <c r="BA141" s="150"/>
      <c r="BB141" s="198" cm="1">
        <f t="array" ref="BB141">SUMPRODUCT(($AG141:$AZ141)*(Misc_calcs!$G$29:$Z$29)*($L141:$AE141))*$H141</f>
        <v>258.35454433981494</v>
      </c>
      <c r="BC141" s="150"/>
      <c r="BD141" s="198" cm="1">
        <f t="array" ref="BD141">SUMPRODUCT(($L141:$AE141)*(Misc_calcs!$G$29:$Z$29))*$I141*(1+Assumptions!$G$83)</f>
        <v>0.70321159822449164</v>
      </c>
      <c r="BE141" s="150"/>
      <c r="BF141" s="198">
        <f t="shared" si="12"/>
        <v>259.05775593803941</v>
      </c>
      <c r="BG141" s="150"/>
      <c r="BH141" s="199">
        <f>Assumptions!$G$86*$G141</f>
        <v>6.4084194000000013E-6</v>
      </c>
      <c r="BI141" s="150"/>
      <c r="BJ141" s="198">
        <f t="shared" si="17"/>
        <v>2210.6788000000001</v>
      </c>
      <c r="BK141" s="150"/>
      <c r="BL141" s="198" cm="1">
        <f t="array" ref="BL141">-SUMPRODUCT((PMT(real_disc,Assumptions!$G$40,BJ141))*(Misc_calcs!$G$29:$Z$29))</f>
        <v>1194.9766955608625</v>
      </c>
      <c r="BM141" s="150"/>
      <c r="BN141" s="198" cm="1">
        <f t="array" ref="BN141">SUMPRODUCT(($AG141:$AZ141)*(Misc_calcs!$G$29:$Z$29))*$BH141*$H141</f>
        <v>82.782213701271516</v>
      </c>
      <c r="BO141" s="150"/>
      <c r="BP141" s="198" cm="1">
        <f t="array" ref="BP141">SUMPRODUCT($BH141*(Misc_calcs!$G$29:$Z$29))*$I141*(1+Assumptions!$G$83)</f>
        <v>0.22532374241834199</v>
      </c>
      <c r="BQ141" s="150"/>
      <c r="BR141" s="198">
        <f t="shared" si="13"/>
        <v>83.007537443689856</v>
      </c>
      <c r="BS141" s="150"/>
      <c r="BT141" s="198">
        <f t="shared" si="14"/>
        <v>176.05021849434956</v>
      </c>
      <c r="BU141" s="150"/>
      <c r="BV141" s="198">
        <f t="shared" si="15"/>
        <v>-1018.9264770665129</v>
      </c>
      <c r="BW141" s="150"/>
      <c r="BX141" s="198" t="b">
        <f t="shared" si="16"/>
        <v>0</v>
      </c>
      <c r="BY141" s="150"/>
      <c r="BZ141" s="150"/>
      <c r="CA141" s="150"/>
      <c r="CB141" s="150"/>
      <c r="CC141" s="150"/>
      <c r="CD141" s="150"/>
      <c r="CE141" s="150"/>
      <c r="CF141" s="150"/>
      <c r="CG141" s="150"/>
      <c r="CH141" s="150"/>
      <c r="CI141" s="150"/>
      <c r="CJ141" s="150"/>
      <c r="CK141" s="150"/>
      <c r="CL141" s="150"/>
      <c r="CM141" s="150"/>
      <c r="CN141" s="150"/>
      <c r="CO141" s="150"/>
      <c r="CP141" s="150"/>
      <c r="CQ141" s="150"/>
      <c r="CR141" s="150"/>
      <c r="CS141" s="150"/>
      <c r="CT141" s="150"/>
      <c r="CU141" s="150"/>
      <c r="CV141" s="150"/>
      <c r="CW141" s="150"/>
      <c r="CX141" s="150"/>
    </row>
    <row r="142" spans="1:102" x14ac:dyDescent="0.2">
      <c r="A142" s="150"/>
      <c r="B142" s="191">
        <v>60823590</v>
      </c>
      <c r="C142" s="192" t="s">
        <v>145</v>
      </c>
      <c r="D142" s="193">
        <v>2005</v>
      </c>
      <c r="E142" s="191">
        <v>30241530</v>
      </c>
      <c r="F142" s="191">
        <v>30241536</v>
      </c>
      <c r="G142" s="194">
        <v>25.44</v>
      </c>
      <c r="H142" s="211">
        <v>45198.640474687112</v>
      </c>
      <c r="I142" s="195">
        <f>Assumptions!$G$37*Calcs!$G142</f>
        <v>2470.9872</v>
      </c>
      <c r="K142" s="150"/>
      <c r="L142" s="196">
        <v>3.0000000000000001E-5</v>
      </c>
      <c r="M142" s="196">
        <v>3.0000000000000001E-5</v>
      </c>
      <c r="N142" s="196">
        <v>3.0000000000000001E-5</v>
      </c>
      <c r="O142" s="196">
        <v>3.0000000000000001E-5</v>
      </c>
      <c r="P142" s="196">
        <v>3.0000000000000001E-5</v>
      </c>
      <c r="Q142" s="196">
        <v>3.0000000000000001E-5</v>
      </c>
      <c r="R142" s="196">
        <v>3.0000000000000001E-5</v>
      </c>
      <c r="S142" s="196">
        <v>3.0000000000000001E-5</v>
      </c>
      <c r="T142" s="196">
        <v>3.0000000000000001E-5</v>
      </c>
      <c r="U142" s="196">
        <v>3.0000000000000001E-5</v>
      </c>
      <c r="V142" s="196">
        <v>3.0000000000000001E-5</v>
      </c>
      <c r="W142" s="196">
        <v>3.0000000000000001E-5</v>
      </c>
      <c r="X142" s="196">
        <v>3.0000000000000001E-5</v>
      </c>
      <c r="Y142" s="196">
        <v>3.0000000000000001E-5</v>
      </c>
      <c r="Z142" s="196">
        <v>3.0000000000000001E-5</v>
      </c>
      <c r="AA142" s="196">
        <v>3.0000000000000001E-5</v>
      </c>
      <c r="AB142" s="196">
        <v>3.0000000000000001E-5</v>
      </c>
      <c r="AC142" s="196">
        <v>3.0000000000000001E-5</v>
      </c>
      <c r="AD142" s="196">
        <v>3.0000000000000001E-5</v>
      </c>
      <c r="AE142" s="196">
        <v>3.0000000000000001E-5</v>
      </c>
      <c r="AF142" s="150"/>
      <c r="AG142" s="197">
        <v>19.532</v>
      </c>
      <c r="AH142" s="197">
        <v>19.558999999999997</v>
      </c>
      <c r="AI142" s="197">
        <v>19.695999999999998</v>
      </c>
      <c r="AJ142" s="197">
        <v>19.782</v>
      </c>
      <c r="AK142" s="197">
        <v>19.675999999999998</v>
      </c>
      <c r="AL142" s="197">
        <v>19.636999999999997</v>
      </c>
      <c r="AM142" s="197">
        <v>19.768999999999998</v>
      </c>
      <c r="AN142" s="197">
        <v>19.945</v>
      </c>
      <c r="AO142" s="197">
        <v>19.835999999999999</v>
      </c>
      <c r="AP142" s="197">
        <v>19.835999999999999</v>
      </c>
      <c r="AQ142" s="197">
        <v>19.835999999999999</v>
      </c>
      <c r="AR142" s="197">
        <v>19.835999999999999</v>
      </c>
      <c r="AS142" s="197">
        <v>19.835999999999999</v>
      </c>
      <c r="AT142" s="197">
        <v>19.835999999999999</v>
      </c>
      <c r="AU142" s="197">
        <v>19.835999999999999</v>
      </c>
      <c r="AV142" s="197">
        <v>19.835999999999999</v>
      </c>
      <c r="AW142" s="197">
        <v>19.835999999999999</v>
      </c>
      <c r="AX142" s="197">
        <v>19.835999999999999</v>
      </c>
      <c r="AY142" s="197">
        <v>19.835999999999999</v>
      </c>
      <c r="AZ142" s="197">
        <v>19.835999999999999</v>
      </c>
      <c r="BA142" s="150"/>
      <c r="BB142" s="198" cm="1">
        <f t="array" ref="BB142">SUMPRODUCT(($AG142:$AZ142)*(Misc_calcs!$G$29:$Z$29)*($L142:$AE142))*$H142</f>
        <v>387.53181650972232</v>
      </c>
      <c r="BC142" s="150"/>
      <c r="BD142" s="198" cm="1">
        <f t="array" ref="BD142">SUMPRODUCT(($L142:$AE142)*(Misc_calcs!$G$29:$Z$29))*$I142*(1+Assumptions!$G$83)</f>
        <v>1.1790226093254221</v>
      </c>
      <c r="BE142" s="150"/>
      <c r="BF142" s="198">
        <f t="shared" si="12"/>
        <v>388.71083911904776</v>
      </c>
      <c r="BG142" s="150"/>
      <c r="BH142" s="199">
        <f>Assumptions!$G$86*$G142</f>
        <v>7.1630136000000009E-6</v>
      </c>
      <c r="BI142" s="150"/>
      <c r="BJ142" s="198">
        <f t="shared" si="17"/>
        <v>2470.9872</v>
      </c>
      <c r="BK142" s="150"/>
      <c r="BL142" s="198" cm="1">
        <f t="array" ref="BL142">-SUMPRODUCT((PMT(real_disc,Assumptions!$G$40,BJ142))*(Misc_calcs!$G$29:$Z$29))</f>
        <v>1335.6857264968512</v>
      </c>
      <c r="BM142" s="150"/>
      <c r="BN142" s="198" cm="1">
        <f t="array" ref="BN142">SUMPRODUCT(($AG142:$AZ142)*(Misc_calcs!$G$29:$Z$29))*$BH142*$H142</f>
        <v>92.529855736394879</v>
      </c>
      <c r="BO142" s="150"/>
      <c r="BP142" s="198" cm="1">
        <f t="array" ref="BP142">SUMPRODUCT($BH142*(Misc_calcs!$G$29:$Z$29))*$I142*(1+Assumptions!$G$83)</f>
        <v>0.28151183284351616</v>
      </c>
      <c r="BQ142" s="150"/>
      <c r="BR142" s="198">
        <f t="shared" si="13"/>
        <v>92.811367569238399</v>
      </c>
      <c r="BS142" s="150"/>
      <c r="BT142" s="198">
        <f t="shared" si="14"/>
        <v>295.89947154980939</v>
      </c>
      <c r="BU142" s="150"/>
      <c r="BV142" s="198">
        <f t="shared" si="15"/>
        <v>-1039.7862549470419</v>
      </c>
      <c r="BW142" s="150"/>
      <c r="BX142" s="198" t="b">
        <f t="shared" si="16"/>
        <v>0</v>
      </c>
      <c r="BY142" s="150"/>
      <c r="BZ142" s="150"/>
      <c r="CA142" s="150"/>
      <c r="CB142" s="150"/>
      <c r="CC142" s="150"/>
      <c r="CD142" s="150"/>
      <c r="CE142" s="150"/>
      <c r="CF142" s="150"/>
      <c r="CG142" s="150"/>
      <c r="CH142" s="150"/>
      <c r="CI142" s="150"/>
      <c r="CJ142" s="150"/>
      <c r="CK142" s="150"/>
      <c r="CL142" s="150"/>
      <c r="CM142" s="150"/>
      <c r="CN142" s="150"/>
      <c r="CO142" s="150"/>
      <c r="CP142" s="150"/>
      <c r="CQ142" s="150"/>
      <c r="CR142" s="150"/>
      <c r="CS142" s="150"/>
      <c r="CT142" s="150"/>
      <c r="CU142" s="150"/>
      <c r="CV142" s="150"/>
      <c r="CW142" s="150"/>
      <c r="CX142" s="150"/>
    </row>
    <row r="143" spans="1:102" x14ac:dyDescent="0.2">
      <c r="A143" s="150"/>
      <c r="B143" s="191">
        <v>60823555</v>
      </c>
      <c r="C143" s="192" t="s">
        <v>145</v>
      </c>
      <c r="D143" s="193">
        <v>2005</v>
      </c>
      <c r="E143" s="191">
        <v>30241536</v>
      </c>
      <c r="F143" s="191">
        <v>30241541</v>
      </c>
      <c r="G143" s="194">
        <v>24.26</v>
      </c>
      <c r="H143" s="211">
        <v>45198.640474687112</v>
      </c>
      <c r="I143" s="195">
        <f>Assumptions!$G$37*Calcs!$G143</f>
        <v>2356.3737999999998</v>
      </c>
      <c r="K143" s="150"/>
      <c r="L143" s="196">
        <v>3.0000000000000001E-5</v>
      </c>
      <c r="M143" s="196">
        <v>3.0000000000000001E-5</v>
      </c>
      <c r="N143" s="196">
        <v>3.0000000000000001E-5</v>
      </c>
      <c r="O143" s="196">
        <v>3.0000000000000001E-5</v>
      </c>
      <c r="P143" s="196">
        <v>3.0000000000000001E-5</v>
      </c>
      <c r="Q143" s="196">
        <v>3.0000000000000001E-5</v>
      </c>
      <c r="R143" s="196">
        <v>3.0000000000000001E-5</v>
      </c>
      <c r="S143" s="196">
        <v>3.0000000000000001E-5</v>
      </c>
      <c r="T143" s="196">
        <v>3.0000000000000001E-5</v>
      </c>
      <c r="U143" s="196">
        <v>3.0000000000000001E-5</v>
      </c>
      <c r="V143" s="196">
        <v>3.0000000000000001E-5</v>
      </c>
      <c r="W143" s="196">
        <v>3.0000000000000001E-5</v>
      </c>
      <c r="X143" s="196">
        <v>3.0000000000000001E-5</v>
      </c>
      <c r="Y143" s="196">
        <v>3.0000000000000001E-5</v>
      </c>
      <c r="Z143" s="196">
        <v>3.0000000000000001E-5</v>
      </c>
      <c r="AA143" s="196">
        <v>3.0000000000000001E-5</v>
      </c>
      <c r="AB143" s="196">
        <v>3.0000000000000001E-5</v>
      </c>
      <c r="AC143" s="196">
        <v>3.0000000000000001E-5</v>
      </c>
      <c r="AD143" s="196">
        <v>3.0000000000000001E-5</v>
      </c>
      <c r="AE143" s="196">
        <v>3.0000000000000001E-5</v>
      </c>
      <c r="AF143" s="150"/>
      <c r="AG143" s="197">
        <v>19.532</v>
      </c>
      <c r="AH143" s="197">
        <v>19.558999999999997</v>
      </c>
      <c r="AI143" s="197">
        <v>19.695999999999998</v>
      </c>
      <c r="AJ143" s="197">
        <v>19.782</v>
      </c>
      <c r="AK143" s="197">
        <v>19.675999999999998</v>
      </c>
      <c r="AL143" s="197">
        <v>19.636999999999997</v>
      </c>
      <c r="AM143" s="197">
        <v>19.768999999999998</v>
      </c>
      <c r="AN143" s="197">
        <v>19.945</v>
      </c>
      <c r="AO143" s="197">
        <v>19.835999999999999</v>
      </c>
      <c r="AP143" s="197">
        <v>19.835999999999999</v>
      </c>
      <c r="AQ143" s="197">
        <v>19.835999999999999</v>
      </c>
      <c r="AR143" s="197">
        <v>19.835999999999999</v>
      </c>
      <c r="AS143" s="197">
        <v>19.835999999999999</v>
      </c>
      <c r="AT143" s="197">
        <v>19.835999999999999</v>
      </c>
      <c r="AU143" s="197">
        <v>19.835999999999999</v>
      </c>
      <c r="AV143" s="197">
        <v>19.835999999999999</v>
      </c>
      <c r="AW143" s="197">
        <v>19.835999999999999</v>
      </c>
      <c r="AX143" s="197">
        <v>19.835999999999999</v>
      </c>
      <c r="AY143" s="197">
        <v>19.835999999999999</v>
      </c>
      <c r="AZ143" s="197">
        <v>19.835999999999999</v>
      </c>
      <c r="BA143" s="150"/>
      <c r="BB143" s="198" cm="1">
        <f t="array" ref="BB143">SUMPRODUCT(($AG143:$AZ143)*(Misc_calcs!$G$29:$Z$29)*($L143:$AE143))*$H143</f>
        <v>387.53181650972232</v>
      </c>
      <c r="BC143" s="150"/>
      <c r="BD143" s="198" cm="1">
        <f t="array" ref="BD143">SUMPRODUCT(($L143:$AE143)*(Misc_calcs!$G$29:$Z$29))*$I143*(1+Assumptions!$G$83)</f>
        <v>1.1243352398677176</v>
      </c>
      <c r="BE143" s="150"/>
      <c r="BF143" s="198">
        <f t="shared" si="12"/>
        <v>388.65615174959004</v>
      </c>
      <c r="BG143" s="150"/>
      <c r="BH143" s="199">
        <f>Assumptions!$G$86*$G143</f>
        <v>6.8307669000000005E-6</v>
      </c>
      <c r="BI143" s="150"/>
      <c r="BJ143" s="198">
        <f t="shared" si="17"/>
        <v>2356.3737999999998</v>
      </c>
      <c r="BK143" s="150"/>
      <c r="BL143" s="198" cm="1">
        <f t="array" ref="BL143">-SUMPRODUCT((PMT(real_disc,Assumptions!$G$40,BJ143))*(Misc_calcs!$G$29:$Z$29))</f>
        <v>1273.7317501892144</v>
      </c>
      <c r="BM143" s="150"/>
      <c r="BN143" s="198" cm="1">
        <f t="array" ref="BN143">SUMPRODUCT(($AG143:$AZ143)*(Misc_calcs!$G$29:$Z$29))*$BH143*$H143</f>
        <v>88.237983497049498</v>
      </c>
      <c r="BO143" s="150"/>
      <c r="BP143" s="198" cm="1">
        <f t="array" ref="BP143">SUMPRODUCT($BH143*(Misc_calcs!$G$29:$Z$29))*$I143*(1+Assumptions!$G$83)</f>
        <v>0.25600239803306551</v>
      </c>
      <c r="BQ143" s="150"/>
      <c r="BR143" s="198">
        <f t="shared" si="13"/>
        <v>88.49398589508256</v>
      </c>
      <c r="BS143" s="150"/>
      <c r="BT143" s="198">
        <f t="shared" si="14"/>
        <v>300.16216585450746</v>
      </c>
      <c r="BU143" s="150"/>
      <c r="BV143" s="198">
        <f t="shared" si="15"/>
        <v>-973.56958433470686</v>
      </c>
      <c r="BW143" s="150"/>
      <c r="BX143" s="198" t="b">
        <f t="shared" si="16"/>
        <v>0</v>
      </c>
      <c r="BY143" s="150"/>
      <c r="BZ143" s="150"/>
      <c r="CA143" s="150"/>
      <c r="CB143" s="150"/>
      <c r="CC143" s="150"/>
      <c r="CD143" s="150"/>
      <c r="CE143" s="150"/>
      <c r="CF143" s="150"/>
      <c r="CG143" s="150"/>
      <c r="CH143" s="150"/>
      <c r="CI143" s="150"/>
      <c r="CJ143" s="150"/>
      <c r="CK143" s="150"/>
      <c r="CL143" s="150"/>
      <c r="CM143" s="150"/>
      <c r="CN143" s="150"/>
      <c r="CO143" s="150"/>
      <c r="CP143" s="150"/>
      <c r="CQ143" s="150"/>
      <c r="CR143" s="150"/>
      <c r="CS143" s="150"/>
      <c r="CT143" s="150"/>
      <c r="CU143" s="150"/>
      <c r="CV143" s="150"/>
      <c r="CW143" s="150"/>
      <c r="CX143" s="150"/>
    </row>
    <row r="144" spans="1:102" x14ac:dyDescent="0.2">
      <c r="A144" s="150"/>
      <c r="B144" s="191">
        <v>60823548</v>
      </c>
      <c r="C144" s="192" t="s">
        <v>145</v>
      </c>
      <c r="D144" s="193">
        <v>1955</v>
      </c>
      <c r="E144" s="191">
        <v>30241541</v>
      </c>
      <c r="F144" s="191">
        <v>30241536</v>
      </c>
      <c r="G144" s="194">
        <v>24.26</v>
      </c>
      <c r="H144" s="211">
        <v>45198.640474687112</v>
      </c>
      <c r="I144" s="195">
        <f>Assumptions!$G$37*Calcs!$G144</f>
        <v>2356.3737999999998</v>
      </c>
      <c r="K144" s="150"/>
      <c r="L144" s="196">
        <v>2.3000000000000001E-4</v>
      </c>
      <c r="M144" s="196">
        <v>2.4000000000000001E-4</v>
      </c>
      <c r="N144" s="196">
        <v>2.5999999999999998E-4</v>
      </c>
      <c r="O144" s="196">
        <v>2.7999999999999998E-4</v>
      </c>
      <c r="P144" s="196">
        <v>3.1E-4</v>
      </c>
      <c r="Q144" s="196">
        <v>3.3E-4</v>
      </c>
      <c r="R144" s="196">
        <v>3.6000000000000002E-4</v>
      </c>
      <c r="S144" s="196">
        <v>3.8999999999999999E-4</v>
      </c>
      <c r="T144" s="196">
        <v>4.2000000000000002E-4</v>
      </c>
      <c r="U144" s="196">
        <v>4.4999999999999999E-4</v>
      </c>
      <c r="V144" s="196">
        <v>4.8999999999999998E-4</v>
      </c>
      <c r="W144" s="196">
        <v>5.2999999999999998E-4</v>
      </c>
      <c r="X144" s="196">
        <v>5.6999999999999998E-4</v>
      </c>
      <c r="Y144" s="196">
        <v>6.0999999999999997E-4</v>
      </c>
      <c r="Z144" s="196">
        <v>6.6E-4</v>
      </c>
      <c r="AA144" s="196">
        <v>7.2000000000000005E-4</v>
      </c>
      <c r="AB144" s="196">
        <v>7.7999999999999999E-4</v>
      </c>
      <c r="AC144" s="196">
        <v>8.0000000000000004E-4</v>
      </c>
      <c r="AD144" s="196">
        <v>8.0000000000000004E-4</v>
      </c>
      <c r="AE144" s="196">
        <v>8.0000000000000004E-4</v>
      </c>
      <c r="AF144" s="150"/>
      <c r="AG144" s="197">
        <v>19.532</v>
      </c>
      <c r="AH144" s="197">
        <v>19.558999999999997</v>
      </c>
      <c r="AI144" s="197">
        <v>19.695999999999998</v>
      </c>
      <c r="AJ144" s="197">
        <v>19.782</v>
      </c>
      <c r="AK144" s="197">
        <v>19.675999999999998</v>
      </c>
      <c r="AL144" s="197">
        <v>19.636999999999997</v>
      </c>
      <c r="AM144" s="197">
        <v>19.768999999999998</v>
      </c>
      <c r="AN144" s="197">
        <v>19.945</v>
      </c>
      <c r="AO144" s="197">
        <v>19.835999999999999</v>
      </c>
      <c r="AP144" s="197">
        <v>19.835999999999999</v>
      </c>
      <c r="AQ144" s="197">
        <v>19.835999999999999</v>
      </c>
      <c r="AR144" s="197">
        <v>19.835999999999999</v>
      </c>
      <c r="AS144" s="197">
        <v>19.835999999999999</v>
      </c>
      <c r="AT144" s="197">
        <v>19.835999999999999</v>
      </c>
      <c r="AU144" s="197">
        <v>19.835999999999999</v>
      </c>
      <c r="AV144" s="197">
        <v>19.835999999999999</v>
      </c>
      <c r="AW144" s="197">
        <v>19.835999999999999</v>
      </c>
      <c r="AX144" s="197">
        <v>19.835999999999999</v>
      </c>
      <c r="AY144" s="197">
        <v>19.835999999999999</v>
      </c>
      <c r="AZ144" s="197">
        <v>19.835999999999999</v>
      </c>
      <c r="BA144" s="150"/>
      <c r="BB144" s="198" cm="1">
        <f t="array" ref="BB144">SUMPRODUCT(($AG144:$AZ144)*(Misc_calcs!$G$29:$Z$29)*($L144:$AE144))*$H144</f>
        <v>5990.6851359412258</v>
      </c>
      <c r="BC144" s="150"/>
      <c r="BD144" s="198" cm="1">
        <f t="array" ref="BD144">SUMPRODUCT(($L144:$AE144)*(Misc_calcs!$G$29:$Z$29))*$I144*(1+Assumptions!$G$83)</f>
        <v>17.353671365514113</v>
      </c>
      <c r="BE144" s="150"/>
      <c r="BF144" s="198">
        <f t="shared" si="12"/>
        <v>6008.0388073067397</v>
      </c>
      <c r="BG144" s="150"/>
      <c r="BH144" s="199">
        <f>Assumptions!$G$86*$G144</f>
        <v>6.8307669000000005E-6</v>
      </c>
      <c r="BI144" s="150"/>
      <c r="BJ144" s="198">
        <f t="shared" si="17"/>
        <v>2356.3737999999998</v>
      </c>
      <c r="BK144" s="150"/>
      <c r="BL144" s="198" cm="1">
        <f t="array" ref="BL144">-SUMPRODUCT((PMT(real_disc,Assumptions!$G$40,BJ144))*(Misc_calcs!$G$29:$Z$29))</f>
        <v>1273.7317501892144</v>
      </c>
      <c r="BM144" s="150"/>
      <c r="BN144" s="198" cm="1">
        <f t="array" ref="BN144">SUMPRODUCT(($AG144:$AZ144)*(Misc_calcs!$G$29:$Z$29))*$BH144*$H144</f>
        <v>88.237983497049498</v>
      </c>
      <c r="BO144" s="150"/>
      <c r="BP144" s="198" cm="1">
        <f t="array" ref="BP144">SUMPRODUCT($BH144*(Misc_calcs!$G$29:$Z$29))*$I144*(1+Assumptions!$G$83)</f>
        <v>0.25600239803306551</v>
      </c>
      <c r="BQ144" s="150"/>
      <c r="BR144" s="198">
        <f t="shared" si="13"/>
        <v>88.49398589508256</v>
      </c>
      <c r="BS144" s="150"/>
      <c r="BT144" s="198">
        <f t="shared" si="14"/>
        <v>5919.5448214116568</v>
      </c>
      <c r="BU144" s="150"/>
      <c r="BV144" s="198">
        <f t="shared" si="15"/>
        <v>4645.8130712224429</v>
      </c>
      <c r="BW144" s="150"/>
      <c r="BX144" s="198" t="b">
        <f t="shared" si="16"/>
        <v>1</v>
      </c>
      <c r="BY144" s="150"/>
      <c r="BZ144" s="150"/>
      <c r="CA144" s="150"/>
      <c r="CB144" s="150"/>
      <c r="CC144" s="150"/>
      <c r="CD144" s="150"/>
      <c r="CE144" s="150"/>
      <c r="CF144" s="150"/>
      <c r="CG144" s="150"/>
      <c r="CH144" s="150"/>
      <c r="CI144" s="150"/>
      <c r="CJ144" s="150"/>
      <c r="CK144" s="150"/>
      <c r="CL144" s="150"/>
      <c r="CM144" s="150"/>
      <c r="CN144" s="150"/>
      <c r="CO144" s="150"/>
      <c r="CP144" s="150"/>
      <c r="CQ144" s="150"/>
      <c r="CR144" s="150"/>
      <c r="CS144" s="150"/>
      <c r="CT144" s="150"/>
      <c r="CU144" s="150"/>
      <c r="CV144" s="150"/>
      <c r="CW144" s="150"/>
      <c r="CX144" s="150"/>
    </row>
    <row r="145" spans="1:102" x14ac:dyDescent="0.2">
      <c r="A145" s="150"/>
      <c r="B145" s="191">
        <v>60823535</v>
      </c>
      <c r="C145" s="192" t="s">
        <v>145</v>
      </c>
      <c r="D145" s="193">
        <v>2005</v>
      </c>
      <c r="E145" s="191">
        <v>30241536</v>
      </c>
      <c r="F145" s="191">
        <v>30241530</v>
      </c>
      <c r="G145" s="194">
        <v>25.44</v>
      </c>
      <c r="H145" s="211">
        <v>45198.640474687112</v>
      </c>
      <c r="I145" s="195">
        <f>Assumptions!$G$37*Calcs!$G145</f>
        <v>2470.9872</v>
      </c>
      <c r="K145" s="150"/>
      <c r="L145" s="196">
        <v>3.0000000000000001E-5</v>
      </c>
      <c r="M145" s="196">
        <v>3.0000000000000001E-5</v>
      </c>
      <c r="N145" s="196">
        <v>3.0000000000000001E-5</v>
      </c>
      <c r="O145" s="196">
        <v>3.0000000000000001E-5</v>
      </c>
      <c r="P145" s="196">
        <v>3.0000000000000001E-5</v>
      </c>
      <c r="Q145" s="196">
        <v>3.0000000000000001E-5</v>
      </c>
      <c r="R145" s="196">
        <v>3.0000000000000001E-5</v>
      </c>
      <c r="S145" s="196">
        <v>3.0000000000000001E-5</v>
      </c>
      <c r="T145" s="196">
        <v>3.0000000000000001E-5</v>
      </c>
      <c r="U145" s="196">
        <v>3.0000000000000001E-5</v>
      </c>
      <c r="V145" s="196">
        <v>3.0000000000000001E-5</v>
      </c>
      <c r="W145" s="196">
        <v>3.0000000000000001E-5</v>
      </c>
      <c r="X145" s="196">
        <v>3.0000000000000001E-5</v>
      </c>
      <c r="Y145" s="196">
        <v>3.0000000000000001E-5</v>
      </c>
      <c r="Z145" s="196">
        <v>3.0000000000000001E-5</v>
      </c>
      <c r="AA145" s="196">
        <v>3.0000000000000001E-5</v>
      </c>
      <c r="AB145" s="196">
        <v>3.0000000000000001E-5</v>
      </c>
      <c r="AC145" s="196">
        <v>3.0000000000000001E-5</v>
      </c>
      <c r="AD145" s="196">
        <v>3.0000000000000001E-5</v>
      </c>
      <c r="AE145" s="196">
        <v>3.0000000000000001E-5</v>
      </c>
      <c r="AF145" s="150"/>
      <c r="AG145" s="197">
        <v>19.532</v>
      </c>
      <c r="AH145" s="197">
        <v>19.558999999999997</v>
      </c>
      <c r="AI145" s="197">
        <v>19.695999999999998</v>
      </c>
      <c r="AJ145" s="197">
        <v>19.782</v>
      </c>
      <c r="AK145" s="197">
        <v>19.675999999999998</v>
      </c>
      <c r="AL145" s="197">
        <v>19.636999999999997</v>
      </c>
      <c r="AM145" s="197">
        <v>19.768999999999998</v>
      </c>
      <c r="AN145" s="197">
        <v>19.945</v>
      </c>
      <c r="AO145" s="197">
        <v>19.835999999999999</v>
      </c>
      <c r="AP145" s="197">
        <v>19.835999999999999</v>
      </c>
      <c r="AQ145" s="197">
        <v>19.835999999999999</v>
      </c>
      <c r="AR145" s="197">
        <v>19.835999999999999</v>
      </c>
      <c r="AS145" s="197">
        <v>19.835999999999999</v>
      </c>
      <c r="AT145" s="197">
        <v>19.835999999999999</v>
      </c>
      <c r="AU145" s="197">
        <v>19.835999999999999</v>
      </c>
      <c r="AV145" s="197">
        <v>19.835999999999999</v>
      </c>
      <c r="AW145" s="197">
        <v>19.835999999999999</v>
      </c>
      <c r="AX145" s="197">
        <v>19.835999999999999</v>
      </c>
      <c r="AY145" s="197">
        <v>19.835999999999999</v>
      </c>
      <c r="AZ145" s="197">
        <v>19.835999999999999</v>
      </c>
      <c r="BA145" s="150"/>
      <c r="BB145" s="198" cm="1">
        <f t="array" ref="BB145">SUMPRODUCT(($AG145:$AZ145)*(Misc_calcs!$G$29:$Z$29)*($L145:$AE145))*$H145</f>
        <v>387.53181650972232</v>
      </c>
      <c r="BC145" s="150"/>
      <c r="BD145" s="198" cm="1">
        <f t="array" ref="BD145">SUMPRODUCT(($L145:$AE145)*(Misc_calcs!$G$29:$Z$29))*$I145*(1+Assumptions!$G$83)</f>
        <v>1.1790226093254221</v>
      </c>
      <c r="BE145" s="150"/>
      <c r="BF145" s="198">
        <f t="shared" si="12"/>
        <v>388.71083911904776</v>
      </c>
      <c r="BG145" s="150"/>
      <c r="BH145" s="199">
        <f>Assumptions!$G$86*$G145</f>
        <v>7.1630136000000009E-6</v>
      </c>
      <c r="BI145" s="150"/>
      <c r="BJ145" s="198">
        <f t="shared" si="17"/>
        <v>2470.9872</v>
      </c>
      <c r="BK145" s="150"/>
      <c r="BL145" s="198" cm="1">
        <f t="array" ref="BL145">-SUMPRODUCT((PMT(real_disc,Assumptions!$G$40,BJ145))*(Misc_calcs!$G$29:$Z$29))</f>
        <v>1335.6857264968512</v>
      </c>
      <c r="BM145" s="150"/>
      <c r="BN145" s="198" cm="1">
        <f t="array" ref="BN145">SUMPRODUCT(($AG145:$AZ145)*(Misc_calcs!$G$29:$Z$29))*$BH145*$H145</f>
        <v>92.529855736394879</v>
      </c>
      <c r="BO145" s="150"/>
      <c r="BP145" s="198" cm="1">
        <f t="array" ref="BP145">SUMPRODUCT($BH145*(Misc_calcs!$G$29:$Z$29))*$I145*(1+Assumptions!$G$83)</f>
        <v>0.28151183284351616</v>
      </c>
      <c r="BQ145" s="150"/>
      <c r="BR145" s="198">
        <f t="shared" si="13"/>
        <v>92.811367569238399</v>
      </c>
      <c r="BS145" s="150"/>
      <c r="BT145" s="198">
        <f t="shared" si="14"/>
        <v>295.89947154980939</v>
      </c>
      <c r="BU145" s="150"/>
      <c r="BV145" s="198">
        <f t="shared" si="15"/>
        <v>-1039.7862549470419</v>
      </c>
      <c r="BW145" s="150"/>
      <c r="BX145" s="198" t="b">
        <f t="shared" si="16"/>
        <v>0</v>
      </c>
      <c r="BY145" s="150"/>
      <c r="BZ145" s="150"/>
      <c r="CA145" s="150"/>
      <c r="CB145" s="150"/>
      <c r="CC145" s="150"/>
      <c r="CD145" s="150"/>
      <c r="CE145" s="150"/>
      <c r="CF145" s="150"/>
      <c r="CG145" s="150"/>
      <c r="CH145" s="150"/>
      <c r="CI145" s="150"/>
      <c r="CJ145" s="150"/>
      <c r="CK145" s="150"/>
      <c r="CL145" s="150"/>
      <c r="CM145" s="150"/>
      <c r="CN145" s="150"/>
      <c r="CO145" s="150"/>
      <c r="CP145" s="150"/>
      <c r="CQ145" s="150"/>
      <c r="CR145" s="150"/>
      <c r="CS145" s="150"/>
      <c r="CT145" s="150"/>
      <c r="CU145" s="150"/>
      <c r="CV145" s="150"/>
      <c r="CW145" s="150"/>
      <c r="CX145" s="150"/>
    </row>
    <row r="146" spans="1:102" x14ac:dyDescent="0.2">
      <c r="A146" s="150"/>
      <c r="B146" s="191">
        <v>60859343</v>
      </c>
      <c r="C146" s="192" t="s">
        <v>153</v>
      </c>
      <c r="D146" s="193">
        <v>2008</v>
      </c>
      <c r="E146" s="191">
        <v>30270040</v>
      </c>
      <c r="F146" s="191">
        <v>30225889</v>
      </c>
      <c r="G146" s="194">
        <v>30.74</v>
      </c>
      <c r="H146" s="211">
        <v>52622.225082524186</v>
      </c>
      <c r="I146" s="195">
        <f>Assumptions!$G$37*Calcs!$G146</f>
        <v>2985.7761999999998</v>
      </c>
      <c r="K146" s="150"/>
      <c r="L146" s="196">
        <v>3.0000000000000001E-5</v>
      </c>
      <c r="M146" s="196">
        <v>3.0000000000000001E-5</v>
      </c>
      <c r="N146" s="196">
        <v>3.0000000000000001E-5</v>
      </c>
      <c r="O146" s="196">
        <v>3.0000000000000001E-5</v>
      </c>
      <c r="P146" s="196">
        <v>3.0000000000000001E-5</v>
      </c>
      <c r="Q146" s="196">
        <v>3.0000000000000001E-5</v>
      </c>
      <c r="R146" s="196">
        <v>3.0000000000000001E-5</v>
      </c>
      <c r="S146" s="196">
        <v>3.0000000000000001E-5</v>
      </c>
      <c r="T146" s="196">
        <v>3.0000000000000001E-5</v>
      </c>
      <c r="U146" s="196">
        <v>3.0000000000000001E-5</v>
      </c>
      <c r="V146" s="196">
        <v>3.0000000000000001E-5</v>
      </c>
      <c r="W146" s="196">
        <v>3.0000000000000001E-5</v>
      </c>
      <c r="X146" s="196">
        <v>3.0000000000000001E-5</v>
      </c>
      <c r="Y146" s="196">
        <v>3.0000000000000001E-5</v>
      </c>
      <c r="Z146" s="196">
        <v>3.0000000000000001E-5</v>
      </c>
      <c r="AA146" s="196">
        <v>3.0000000000000001E-5</v>
      </c>
      <c r="AB146" s="196">
        <v>3.0000000000000001E-5</v>
      </c>
      <c r="AC146" s="196">
        <v>3.0000000000000001E-5</v>
      </c>
      <c r="AD146" s="196">
        <v>3.0000000000000001E-5</v>
      </c>
      <c r="AE146" s="196">
        <v>3.0000000000000001E-5</v>
      </c>
      <c r="AF146" s="150"/>
      <c r="AG146" s="197">
        <v>33.747</v>
      </c>
      <c r="AH146" s="197">
        <v>33.765999999999998</v>
      </c>
      <c r="AI146" s="197">
        <v>34.015000000000001</v>
      </c>
      <c r="AJ146" s="197">
        <v>34.125</v>
      </c>
      <c r="AK146" s="197">
        <v>33.936</v>
      </c>
      <c r="AL146" s="197">
        <v>33.83</v>
      </c>
      <c r="AM146" s="197">
        <v>34.107999999999997</v>
      </c>
      <c r="AN146" s="197">
        <v>34.533000000000001</v>
      </c>
      <c r="AO146" s="197">
        <v>34.387999999999998</v>
      </c>
      <c r="AP146" s="197">
        <v>34.387999999999998</v>
      </c>
      <c r="AQ146" s="197">
        <v>34.387999999999998</v>
      </c>
      <c r="AR146" s="197">
        <v>34.387999999999998</v>
      </c>
      <c r="AS146" s="197">
        <v>34.387999999999998</v>
      </c>
      <c r="AT146" s="197">
        <v>34.387999999999998</v>
      </c>
      <c r="AU146" s="197">
        <v>34.387999999999998</v>
      </c>
      <c r="AV146" s="197">
        <v>34.387999999999998</v>
      </c>
      <c r="AW146" s="197">
        <v>34.387999999999998</v>
      </c>
      <c r="AX146" s="197">
        <v>34.387999999999998</v>
      </c>
      <c r="AY146" s="197">
        <v>34.387999999999998</v>
      </c>
      <c r="AZ146" s="197">
        <v>34.387999999999998</v>
      </c>
      <c r="BA146" s="150"/>
      <c r="BB146" s="198" cm="1">
        <f t="array" ref="BB146">SUMPRODUCT(($AG146:$AZ146)*(Misc_calcs!$G$29:$Z$29)*($L146:$AE146))*$H146</f>
        <v>780.58501071483965</v>
      </c>
      <c r="BC146" s="150"/>
      <c r="BD146" s="198" cm="1">
        <f t="array" ref="BD146">SUMPRODUCT(($L146:$AE146)*(Misc_calcs!$G$29:$Z$29))*$I146*(1+Assumptions!$G$83)</f>
        <v>1.4246523196015515</v>
      </c>
      <c r="BE146" s="150"/>
      <c r="BF146" s="198">
        <f t="shared" si="12"/>
        <v>782.00966303444125</v>
      </c>
      <c r="BG146" s="150"/>
      <c r="BH146" s="199">
        <f>Assumptions!$G$86*$G146</f>
        <v>8.6553081000000001E-6</v>
      </c>
      <c r="BI146" s="150"/>
      <c r="BJ146" s="198">
        <f t="shared" si="17"/>
        <v>2985.7761999999998</v>
      </c>
      <c r="BK146" s="150"/>
      <c r="BL146" s="198" cm="1">
        <f t="array" ref="BL146">-SUMPRODUCT((PMT(real_disc,Assumptions!$G$40,BJ146))*(Misc_calcs!$G$29:$Z$29))</f>
        <v>1613.9535861836953</v>
      </c>
      <c r="BM146" s="150"/>
      <c r="BN146" s="198" cm="1">
        <f t="array" ref="BN146">SUMPRODUCT(($AG146:$AZ146)*(Misc_calcs!$G$29:$Z$29))*$BH146*$H146</f>
        <v>225.2067921992913</v>
      </c>
      <c r="BO146" s="150"/>
      <c r="BP146" s="198" cm="1">
        <f t="array" ref="BP146">SUMPRODUCT($BH146*(Misc_calcs!$G$29:$Z$29))*$I146*(1+Assumptions!$G$83)</f>
        <v>0.41102682538436991</v>
      </c>
      <c r="BQ146" s="150"/>
      <c r="BR146" s="198">
        <f t="shared" si="13"/>
        <v>225.61781902467567</v>
      </c>
      <c r="BS146" s="150"/>
      <c r="BT146" s="198">
        <f t="shared" si="14"/>
        <v>556.39184400976558</v>
      </c>
      <c r="BU146" s="150"/>
      <c r="BV146" s="198">
        <f t="shared" si="15"/>
        <v>-1057.5617421739298</v>
      </c>
      <c r="BW146" s="150"/>
      <c r="BX146" s="198" t="b">
        <f t="shared" si="16"/>
        <v>0</v>
      </c>
      <c r="BY146" s="150"/>
      <c r="BZ146" s="150"/>
      <c r="CA146" s="150"/>
      <c r="CB146" s="150"/>
      <c r="CC146" s="150"/>
      <c r="CD146" s="150"/>
      <c r="CE146" s="150"/>
      <c r="CF146" s="150"/>
      <c r="CG146" s="150"/>
      <c r="CH146" s="150"/>
      <c r="CI146" s="150"/>
      <c r="CJ146" s="150"/>
      <c r="CK146" s="150"/>
      <c r="CL146" s="150"/>
      <c r="CM146" s="150"/>
      <c r="CN146" s="150"/>
      <c r="CO146" s="150"/>
      <c r="CP146" s="150"/>
      <c r="CQ146" s="150"/>
      <c r="CR146" s="150"/>
      <c r="CS146" s="150"/>
      <c r="CT146" s="150"/>
      <c r="CU146" s="150"/>
      <c r="CV146" s="150"/>
      <c r="CW146" s="150"/>
      <c r="CX146" s="150"/>
    </row>
    <row r="147" spans="1:102" x14ac:dyDescent="0.2">
      <c r="A147" s="150"/>
      <c r="B147" s="191">
        <v>60859403</v>
      </c>
      <c r="C147" s="192" t="s">
        <v>153</v>
      </c>
      <c r="D147" s="193">
        <v>2005</v>
      </c>
      <c r="E147" s="191">
        <v>30238561</v>
      </c>
      <c r="F147" s="191">
        <v>30238563</v>
      </c>
      <c r="G147" s="194">
        <v>92.64</v>
      </c>
      <c r="H147" s="211">
        <v>52622.225082524186</v>
      </c>
      <c r="I147" s="195">
        <f>Assumptions!$G$37*Calcs!$G147</f>
        <v>8998.1232</v>
      </c>
      <c r="K147" s="150"/>
      <c r="L147" s="196">
        <v>1E-4</v>
      </c>
      <c r="M147" s="196">
        <v>1E-4</v>
      </c>
      <c r="N147" s="196">
        <v>1E-4</v>
      </c>
      <c r="O147" s="196">
        <v>1E-4</v>
      </c>
      <c r="P147" s="196">
        <v>1E-4</v>
      </c>
      <c r="Q147" s="196">
        <v>1E-4</v>
      </c>
      <c r="R147" s="196">
        <v>1E-4</v>
      </c>
      <c r="S147" s="196">
        <v>1E-4</v>
      </c>
      <c r="T147" s="196">
        <v>1E-4</v>
      </c>
      <c r="U147" s="196">
        <v>1E-4</v>
      </c>
      <c r="V147" s="196">
        <v>1E-4</v>
      </c>
      <c r="W147" s="196">
        <v>1E-4</v>
      </c>
      <c r="X147" s="196">
        <v>1E-4</v>
      </c>
      <c r="Y147" s="196">
        <v>1E-4</v>
      </c>
      <c r="Z147" s="196">
        <v>1E-4</v>
      </c>
      <c r="AA147" s="196">
        <v>1E-4</v>
      </c>
      <c r="AB147" s="196">
        <v>1E-4</v>
      </c>
      <c r="AC147" s="196">
        <v>1E-4</v>
      </c>
      <c r="AD147" s="196">
        <v>1E-4</v>
      </c>
      <c r="AE147" s="196">
        <v>1E-4</v>
      </c>
      <c r="AF147" s="150"/>
      <c r="AG147" s="197">
        <v>33.747</v>
      </c>
      <c r="AH147" s="197">
        <v>33.765999999999998</v>
      </c>
      <c r="AI147" s="197">
        <v>34.015000000000001</v>
      </c>
      <c r="AJ147" s="197">
        <v>34.125</v>
      </c>
      <c r="AK147" s="197">
        <v>33.936</v>
      </c>
      <c r="AL147" s="197">
        <v>33.83</v>
      </c>
      <c r="AM147" s="197">
        <v>34.107999999999997</v>
      </c>
      <c r="AN147" s="197">
        <v>34.533000000000001</v>
      </c>
      <c r="AO147" s="197">
        <v>34.387999999999998</v>
      </c>
      <c r="AP147" s="197">
        <v>34.387999999999998</v>
      </c>
      <c r="AQ147" s="197">
        <v>34.387999999999998</v>
      </c>
      <c r="AR147" s="197">
        <v>34.387999999999998</v>
      </c>
      <c r="AS147" s="197">
        <v>34.387999999999998</v>
      </c>
      <c r="AT147" s="197">
        <v>34.387999999999998</v>
      </c>
      <c r="AU147" s="197">
        <v>34.387999999999998</v>
      </c>
      <c r="AV147" s="197">
        <v>34.387999999999998</v>
      </c>
      <c r="AW147" s="197">
        <v>34.387999999999998</v>
      </c>
      <c r="AX147" s="197">
        <v>34.387999999999998</v>
      </c>
      <c r="AY147" s="197">
        <v>34.387999999999998</v>
      </c>
      <c r="AZ147" s="197">
        <v>34.387999999999998</v>
      </c>
      <c r="BA147" s="150"/>
      <c r="BB147" s="198" cm="1">
        <f t="array" ref="BB147">SUMPRODUCT(($AG147:$AZ147)*(Misc_calcs!$G$29:$Z$29)*($L147:$AE147))*$H147</f>
        <v>2601.9500357161319</v>
      </c>
      <c r="BC147" s="150"/>
      <c r="BD147" s="198" cm="1">
        <f t="array" ref="BD147">SUMPRODUCT(($L147:$AE147)*(Misc_calcs!$G$29:$Z$29))*$I147*(1+Assumptions!$G$83)</f>
        <v>14.311406515711095</v>
      </c>
      <c r="BE147" s="150"/>
      <c r="BF147" s="198">
        <f t="shared" si="12"/>
        <v>2616.2614422318429</v>
      </c>
      <c r="BG147" s="150"/>
      <c r="BH147" s="199">
        <f>Assumptions!$G$86*$G147</f>
        <v>2.6084181600000001E-5</v>
      </c>
      <c r="BI147" s="150"/>
      <c r="BJ147" s="198">
        <f t="shared" si="17"/>
        <v>8998.1232</v>
      </c>
      <c r="BK147" s="150"/>
      <c r="BL147" s="198" cm="1">
        <f t="array" ref="BL147">-SUMPRODUCT((PMT(real_disc,Assumptions!$G$40,BJ147))*(Misc_calcs!$G$29:$Z$29))</f>
        <v>4863.9121738470249</v>
      </c>
      <c r="BM147" s="150"/>
      <c r="BN147" s="198" cm="1">
        <f t="array" ref="BN147">SUMPRODUCT(($AG147:$AZ147)*(Misc_calcs!$G$29:$Z$29))*$BH147*$H147</f>
        <v>678.6973724574608</v>
      </c>
      <c r="BO147" s="150"/>
      <c r="BP147" s="198" cm="1">
        <f t="array" ref="BP147">SUMPRODUCT($BH147*(Misc_calcs!$G$29:$Z$29))*$I147*(1+Assumptions!$G$83)</f>
        <v>3.7330132650723149</v>
      </c>
      <c r="BQ147" s="150"/>
      <c r="BR147" s="198">
        <f t="shared" si="13"/>
        <v>682.43038572253306</v>
      </c>
      <c r="BS147" s="150"/>
      <c r="BT147" s="198">
        <f t="shared" si="14"/>
        <v>1933.8310565093097</v>
      </c>
      <c r="BU147" s="150"/>
      <c r="BV147" s="198">
        <f t="shared" si="15"/>
        <v>-2930.0811173377151</v>
      </c>
      <c r="BW147" s="150"/>
      <c r="BX147" s="198" t="b">
        <f t="shared" si="16"/>
        <v>0</v>
      </c>
      <c r="BY147" s="150"/>
      <c r="BZ147" s="150"/>
      <c r="CA147" s="150"/>
      <c r="CB147" s="150"/>
      <c r="CC147" s="150"/>
      <c r="CD147" s="150"/>
      <c r="CE147" s="150"/>
      <c r="CF147" s="150"/>
      <c r="CG147" s="150"/>
      <c r="CH147" s="150"/>
      <c r="CI147" s="150"/>
      <c r="CJ147" s="150"/>
      <c r="CK147" s="150"/>
      <c r="CL147" s="150"/>
      <c r="CM147" s="150"/>
      <c r="CN147" s="150"/>
      <c r="CO147" s="150"/>
      <c r="CP147" s="150"/>
      <c r="CQ147" s="150"/>
      <c r="CR147" s="150"/>
      <c r="CS147" s="150"/>
      <c r="CT147" s="150"/>
      <c r="CU147" s="150"/>
      <c r="CV147" s="150"/>
      <c r="CW147" s="150"/>
      <c r="CX147" s="150"/>
    </row>
    <row r="148" spans="1:102" x14ac:dyDescent="0.2">
      <c r="A148" s="150"/>
      <c r="B148" s="191">
        <v>60859404</v>
      </c>
      <c r="C148" s="192" t="s">
        <v>153</v>
      </c>
      <c r="D148" s="193">
        <v>2004</v>
      </c>
      <c r="E148" s="191">
        <v>30224948</v>
      </c>
      <c r="F148" s="191">
        <v>31030552</v>
      </c>
      <c r="G148" s="194">
        <v>55.03</v>
      </c>
      <c r="H148" s="211">
        <v>52622.225082524186</v>
      </c>
      <c r="I148" s="195">
        <f>Assumptions!$G$37*Calcs!$G148</f>
        <v>5345.0639000000001</v>
      </c>
      <c r="K148" s="150"/>
      <c r="L148" s="196">
        <v>6.0000000000000002E-5</v>
      </c>
      <c r="M148" s="196">
        <v>6.0000000000000002E-5</v>
      </c>
      <c r="N148" s="196">
        <v>6.0000000000000002E-5</v>
      </c>
      <c r="O148" s="196">
        <v>6.0000000000000002E-5</v>
      </c>
      <c r="P148" s="196">
        <v>6.0000000000000002E-5</v>
      </c>
      <c r="Q148" s="196">
        <v>6.0000000000000002E-5</v>
      </c>
      <c r="R148" s="196">
        <v>6.0000000000000002E-5</v>
      </c>
      <c r="S148" s="196">
        <v>6.0000000000000002E-5</v>
      </c>
      <c r="T148" s="196">
        <v>6.0000000000000002E-5</v>
      </c>
      <c r="U148" s="196">
        <v>6.0000000000000002E-5</v>
      </c>
      <c r="V148" s="196">
        <v>6.0000000000000002E-5</v>
      </c>
      <c r="W148" s="196">
        <v>6.0000000000000002E-5</v>
      </c>
      <c r="X148" s="196">
        <v>6.0000000000000002E-5</v>
      </c>
      <c r="Y148" s="196">
        <v>6.0000000000000002E-5</v>
      </c>
      <c r="Z148" s="196">
        <v>6.0000000000000002E-5</v>
      </c>
      <c r="AA148" s="196">
        <v>6.0000000000000002E-5</v>
      </c>
      <c r="AB148" s="196">
        <v>6.0000000000000002E-5</v>
      </c>
      <c r="AC148" s="196">
        <v>6.0000000000000002E-5</v>
      </c>
      <c r="AD148" s="196">
        <v>6.0000000000000002E-5</v>
      </c>
      <c r="AE148" s="196">
        <v>6.0000000000000002E-5</v>
      </c>
      <c r="AF148" s="150"/>
      <c r="AG148" s="197">
        <v>33.747</v>
      </c>
      <c r="AH148" s="197">
        <v>33.765999999999998</v>
      </c>
      <c r="AI148" s="197">
        <v>34.015000000000001</v>
      </c>
      <c r="AJ148" s="197">
        <v>34.125</v>
      </c>
      <c r="AK148" s="197">
        <v>33.936</v>
      </c>
      <c r="AL148" s="197">
        <v>33.83</v>
      </c>
      <c r="AM148" s="197">
        <v>34.107999999999997</v>
      </c>
      <c r="AN148" s="197">
        <v>34.533000000000001</v>
      </c>
      <c r="AO148" s="197">
        <v>34.387999999999998</v>
      </c>
      <c r="AP148" s="197">
        <v>34.387999999999998</v>
      </c>
      <c r="AQ148" s="197">
        <v>34.387999999999998</v>
      </c>
      <c r="AR148" s="197">
        <v>34.387999999999998</v>
      </c>
      <c r="AS148" s="197">
        <v>34.387999999999998</v>
      </c>
      <c r="AT148" s="197">
        <v>34.387999999999998</v>
      </c>
      <c r="AU148" s="197">
        <v>34.387999999999998</v>
      </c>
      <c r="AV148" s="197">
        <v>34.387999999999998</v>
      </c>
      <c r="AW148" s="197">
        <v>34.387999999999998</v>
      </c>
      <c r="AX148" s="197">
        <v>34.387999999999998</v>
      </c>
      <c r="AY148" s="197">
        <v>34.387999999999998</v>
      </c>
      <c r="AZ148" s="197">
        <v>34.387999999999998</v>
      </c>
      <c r="BA148" s="150"/>
      <c r="BB148" s="198" cm="1">
        <f t="array" ref="BB148">SUMPRODUCT(($AG148:$AZ148)*(Misc_calcs!$G$29:$Z$29)*($L148:$AE148))*$H148</f>
        <v>1561.1700214296793</v>
      </c>
      <c r="BC148" s="150"/>
      <c r="BD148" s="198" cm="1">
        <f t="array" ref="BD148">SUMPRODUCT(($L148:$AE148)*(Misc_calcs!$G$29:$Z$29))*$I148*(1+Assumptions!$G$83)</f>
        <v>5.1007558326397771</v>
      </c>
      <c r="BE148" s="150"/>
      <c r="BF148" s="198">
        <f t="shared" si="12"/>
        <v>1566.2707772623191</v>
      </c>
      <c r="BG148" s="150"/>
      <c r="BH148" s="199">
        <f>Assumptions!$G$86*$G148</f>
        <v>1.549452195E-5</v>
      </c>
      <c r="BI148" s="150"/>
      <c r="BJ148" s="198">
        <f t="shared" si="17"/>
        <v>5345.0639000000001</v>
      </c>
      <c r="BK148" s="150"/>
      <c r="BL148" s="198" cm="1">
        <f t="array" ref="BL148">-SUMPRODUCT((PMT(real_disc,Assumptions!$G$40,BJ148))*(Misc_calcs!$G$29:$Z$29))</f>
        <v>2889.260437465477</v>
      </c>
      <c r="BM148" s="150"/>
      <c r="BN148" s="198" cm="1">
        <f t="array" ref="BN148">SUMPRODUCT(($AG148:$AZ148)*(Misc_calcs!$G$29:$Z$29))*$BH148*$H148</f>
        <v>403.15971941206891</v>
      </c>
      <c r="BO148" s="150"/>
      <c r="BP148" s="198" cm="1">
        <f t="array" ref="BP148">SUMPRODUCT($BH148*(Misc_calcs!$G$29:$Z$29))*$I148*(1+Assumptions!$G$83)</f>
        <v>1.3172295535071261</v>
      </c>
      <c r="BQ148" s="150"/>
      <c r="BR148" s="198">
        <f t="shared" si="13"/>
        <v>404.47694896557601</v>
      </c>
      <c r="BS148" s="150"/>
      <c r="BT148" s="198">
        <f t="shared" si="14"/>
        <v>1161.7938282967432</v>
      </c>
      <c r="BU148" s="150"/>
      <c r="BV148" s="198">
        <f t="shared" si="15"/>
        <v>-1727.4666091687338</v>
      </c>
      <c r="BW148" s="150"/>
      <c r="BX148" s="198" t="b">
        <f t="shared" si="16"/>
        <v>0</v>
      </c>
      <c r="BY148" s="150"/>
      <c r="BZ148" s="150"/>
      <c r="CA148" s="150"/>
      <c r="CB148" s="150"/>
      <c r="CC148" s="150"/>
      <c r="CD148" s="150"/>
      <c r="CE148" s="150"/>
      <c r="CF148" s="150"/>
      <c r="CG148" s="150"/>
      <c r="CH148" s="150"/>
      <c r="CI148" s="150"/>
      <c r="CJ148" s="150"/>
      <c r="CK148" s="150"/>
      <c r="CL148" s="150"/>
      <c r="CM148" s="150"/>
      <c r="CN148" s="150"/>
      <c r="CO148" s="150"/>
      <c r="CP148" s="150"/>
      <c r="CQ148" s="150"/>
      <c r="CR148" s="150"/>
      <c r="CS148" s="150"/>
      <c r="CT148" s="150"/>
      <c r="CU148" s="150"/>
      <c r="CV148" s="150"/>
      <c r="CW148" s="150"/>
      <c r="CX148" s="150"/>
    </row>
    <row r="149" spans="1:102" x14ac:dyDescent="0.2">
      <c r="A149" s="150"/>
      <c r="B149" s="191">
        <v>60859408</v>
      </c>
      <c r="C149" s="192" t="s">
        <v>153</v>
      </c>
      <c r="D149" s="193">
        <v>2008</v>
      </c>
      <c r="E149" s="191">
        <v>30265981</v>
      </c>
      <c r="F149" s="191">
        <v>30265983</v>
      </c>
      <c r="G149" s="194">
        <v>66</v>
      </c>
      <c r="H149" s="211">
        <v>52622.225082524186</v>
      </c>
      <c r="I149" s="195">
        <f>Assumptions!$G$37*Calcs!$G149</f>
        <v>6410.58</v>
      </c>
      <c r="K149" s="150"/>
      <c r="L149" s="196">
        <v>6.9999999999999994E-5</v>
      </c>
      <c r="M149" s="196">
        <v>6.9999999999999994E-5</v>
      </c>
      <c r="N149" s="196">
        <v>6.9999999999999994E-5</v>
      </c>
      <c r="O149" s="196">
        <v>6.9999999999999994E-5</v>
      </c>
      <c r="P149" s="196">
        <v>6.9999999999999994E-5</v>
      </c>
      <c r="Q149" s="196">
        <v>6.9999999999999994E-5</v>
      </c>
      <c r="R149" s="196">
        <v>6.9999999999999994E-5</v>
      </c>
      <c r="S149" s="196">
        <v>6.9999999999999994E-5</v>
      </c>
      <c r="T149" s="196">
        <v>6.9999999999999994E-5</v>
      </c>
      <c r="U149" s="196">
        <v>6.9999999999999994E-5</v>
      </c>
      <c r="V149" s="196">
        <v>6.9999999999999994E-5</v>
      </c>
      <c r="W149" s="196">
        <v>6.9999999999999994E-5</v>
      </c>
      <c r="X149" s="196">
        <v>6.9999999999999994E-5</v>
      </c>
      <c r="Y149" s="196">
        <v>6.9999999999999994E-5</v>
      </c>
      <c r="Z149" s="196">
        <v>6.9999999999999994E-5</v>
      </c>
      <c r="AA149" s="196">
        <v>6.9999999999999994E-5</v>
      </c>
      <c r="AB149" s="196">
        <v>6.9999999999999994E-5</v>
      </c>
      <c r="AC149" s="196">
        <v>6.9999999999999994E-5</v>
      </c>
      <c r="AD149" s="196">
        <v>6.9999999999999994E-5</v>
      </c>
      <c r="AE149" s="196">
        <v>6.9999999999999994E-5</v>
      </c>
      <c r="AF149" s="150"/>
      <c r="AG149" s="197">
        <v>33.747</v>
      </c>
      <c r="AH149" s="197">
        <v>33.765999999999998</v>
      </c>
      <c r="AI149" s="197">
        <v>34.015000000000001</v>
      </c>
      <c r="AJ149" s="197">
        <v>34.125</v>
      </c>
      <c r="AK149" s="197">
        <v>33.936</v>
      </c>
      <c r="AL149" s="197">
        <v>33.83</v>
      </c>
      <c r="AM149" s="197">
        <v>34.107999999999997</v>
      </c>
      <c r="AN149" s="197">
        <v>34.533000000000001</v>
      </c>
      <c r="AO149" s="197">
        <v>34.387999999999998</v>
      </c>
      <c r="AP149" s="197">
        <v>34.387999999999998</v>
      </c>
      <c r="AQ149" s="197">
        <v>34.387999999999998</v>
      </c>
      <c r="AR149" s="197">
        <v>34.387999999999998</v>
      </c>
      <c r="AS149" s="197">
        <v>34.387999999999998</v>
      </c>
      <c r="AT149" s="197">
        <v>34.387999999999998</v>
      </c>
      <c r="AU149" s="197">
        <v>34.387999999999998</v>
      </c>
      <c r="AV149" s="197">
        <v>34.387999999999998</v>
      </c>
      <c r="AW149" s="197">
        <v>34.387999999999998</v>
      </c>
      <c r="AX149" s="197">
        <v>34.387999999999998</v>
      </c>
      <c r="AY149" s="197">
        <v>34.387999999999998</v>
      </c>
      <c r="AZ149" s="197">
        <v>34.387999999999998</v>
      </c>
      <c r="BA149" s="150"/>
      <c r="BB149" s="198" cm="1">
        <f t="array" ref="BB149">SUMPRODUCT(($AG149:$AZ149)*(Misc_calcs!$G$29:$Z$29)*($L149:$AE149))*$H149</f>
        <v>1821.3650250012929</v>
      </c>
      <c r="BC149" s="150"/>
      <c r="BD149" s="198" cm="1">
        <f t="array" ref="BD149">SUMPRODUCT(($L149:$AE149)*(Misc_calcs!$G$29:$Z$29))*$I149*(1+Assumptions!$G$83)</f>
        <v>7.1371651665139524</v>
      </c>
      <c r="BE149" s="150"/>
      <c r="BF149" s="198">
        <f t="shared" si="12"/>
        <v>1828.5021901678069</v>
      </c>
      <c r="BG149" s="150"/>
      <c r="BH149" s="199">
        <f>Assumptions!$G$86*$G149</f>
        <v>1.8583290000000001E-5</v>
      </c>
      <c r="BI149" s="150"/>
      <c r="BJ149" s="198">
        <f t="shared" si="17"/>
        <v>6410.58</v>
      </c>
      <c r="BK149" s="150"/>
      <c r="BL149" s="198" cm="1">
        <f t="array" ref="BL149">-SUMPRODUCT((PMT(real_disc,Assumptions!$G$40,BJ149))*(Misc_calcs!$G$29:$Z$29))</f>
        <v>3465.2224036474909</v>
      </c>
      <c r="BM149" s="150"/>
      <c r="BN149" s="198" cm="1">
        <f t="array" ref="BN149">SUMPRODUCT(($AG149:$AZ149)*(Misc_calcs!$G$29:$Z$29))*$BH149*$H149</f>
        <v>483.52792079223241</v>
      </c>
      <c r="BO149" s="150"/>
      <c r="BP149" s="198" cm="1">
        <f t="array" ref="BP149">SUMPRODUCT($BH149*(Misc_calcs!$G$29:$Z$29))*$I149*(1+Assumptions!$G$83)</f>
        <v>1.8947430009603874</v>
      </c>
      <c r="BQ149" s="150"/>
      <c r="BR149" s="198">
        <f t="shared" si="13"/>
        <v>485.42266379319278</v>
      </c>
      <c r="BS149" s="150"/>
      <c r="BT149" s="198">
        <f t="shared" si="14"/>
        <v>1343.079526374614</v>
      </c>
      <c r="BU149" s="150"/>
      <c r="BV149" s="198">
        <f t="shared" si="15"/>
        <v>-2122.1428772728768</v>
      </c>
      <c r="BW149" s="150"/>
      <c r="BX149" s="198" t="b">
        <f t="shared" si="16"/>
        <v>0</v>
      </c>
      <c r="BY149" s="150"/>
      <c r="BZ149" s="150"/>
      <c r="CA149" s="150"/>
      <c r="CB149" s="150"/>
      <c r="CC149" s="150"/>
      <c r="CD149" s="150"/>
      <c r="CE149" s="150"/>
      <c r="CF149" s="150"/>
      <c r="CG149" s="150"/>
      <c r="CH149" s="150"/>
      <c r="CI149" s="150"/>
      <c r="CJ149" s="150"/>
      <c r="CK149" s="150"/>
      <c r="CL149" s="150"/>
      <c r="CM149" s="150"/>
      <c r="CN149" s="150"/>
      <c r="CO149" s="150"/>
      <c r="CP149" s="150"/>
      <c r="CQ149" s="150"/>
      <c r="CR149" s="150"/>
      <c r="CS149" s="150"/>
      <c r="CT149" s="150"/>
      <c r="CU149" s="150"/>
      <c r="CV149" s="150"/>
      <c r="CW149" s="150"/>
      <c r="CX149" s="150"/>
    </row>
    <row r="150" spans="1:102" x14ac:dyDescent="0.2">
      <c r="A150" s="150"/>
      <c r="B150" s="191">
        <v>60859588</v>
      </c>
      <c r="C150" s="192" t="s">
        <v>153</v>
      </c>
      <c r="D150" s="193">
        <v>2008</v>
      </c>
      <c r="E150" s="191">
        <v>30265960</v>
      </c>
      <c r="F150" s="191">
        <v>30265959</v>
      </c>
      <c r="G150" s="194">
        <v>60.06</v>
      </c>
      <c r="H150" s="211">
        <v>52622.225082524186</v>
      </c>
      <c r="I150" s="195">
        <f>Assumptions!$G$37*Calcs!$G150</f>
        <v>5833.6278000000002</v>
      </c>
      <c r="K150" s="150"/>
      <c r="L150" s="196">
        <v>6.0000000000000002E-5</v>
      </c>
      <c r="M150" s="196">
        <v>6.0000000000000002E-5</v>
      </c>
      <c r="N150" s="196">
        <v>6.0000000000000002E-5</v>
      </c>
      <c r="O150" s="196">
        <v>6.0000000000000002E-5</v>
      </c>
      <c r="P150" s="196">
        <v>6.0000000000000002E-5</v>
      </c>
      <c r="Q150" s="196">
        <v>6.0000000000000002E-5</v>
      </c>
      <c r="R150" s="196">
        <v>6.0000000000000002E-5</v>
      </c>
      <c r="S150" s="196">
        <v>6.0000000000000002E-5</v>
      </c>
      <c r="T150" s="196">
        <v>6.0000000000000002E-5</v>
      </c>
      <c r="U150" s="196">
        <v>6.0000000000000002E-5</v>
      </c>
      <c r="V150" s="196">
        <v>6.0000000000000002E-5</v>
      </c>
      <c r="W150" s="196">
        <v>6.0000000000000002E-5</v>
      </c>
      <c r="X150" s="196">
        <v>6.0000000000000002E-5</v>
      </c>
      <c r="Y150" s="196">
        <v>6.0000000000000002E-5</v>
      </c>
      <c r="Z150" s="196">
        <v>6.0000000000000002E-5</v>
      </c>
      <c r="AA150" s="196">
        <v>6.0000000000000002E-5</v>
      </c>
      <c r="AB150" s="196">
        <v>6.0000000000000002E-5</v>
      </c>
      <c r="AC150" s="196">
        <v>6.0000000000000002E-5</v>
      </c>
      <c r="AD150" s="196">
        <v>6.0000000000000002E-5</v>
      </c>
      <c r="AE150" s="196">
        <v>6.0000000000000002E-5</v>
      </c>
      <c r="AF150" s="150"/>
      <c r="AG150" s="197">
        <v>33.747</v>
      </c>
      <c r="AH150" s="197">
        <v>33.765999999999998</v>
      </c>
      <c r="AI150" s="197">
        <v>34.015000000000001</v>
      </c>
      <c r="AJ150" s="197">
        <v>34.125</v>
      </c>
      <c r="AK150" s="197">
        <v>33.936</v>
      </c>
      <c r="AL150" s="197">
        <v>33.83</v>
      </c>
      <c r="AM150" s="197">
        <v>34.107999999999997</v>
      </c>
      <c r="AN150" s="197">
        <v>34.533000000000001</v>
      </c>
      <c r="AO150" s="197">
        <v>34.387999999999998</v>
      </c>
      <c r="AP150" s="197">
        <v>34.387999999999998</v>
      </c>
      <c r="AQ150" s="197">
        <v>34.387999999999998</v>
      </c>
      <c r="AR150" s="197">
        <v>34.387999999999998</v>
      </c>
      <c r="AS150" s="197">
        <v>34.387999999999998</v>
      </c>
      <c r="AT150" s="197">
        <v>34.387999999999998</v>
      </c>
      <c r="AU150" s="197">
        <v>34.387999999999998</v>
      </c>
      <c r="AV150" s="197">
        <v>34.387999999999998</v>
      </c>
      <c r="AW150" s="197">
        <v>34.387999999999998</v>
      </c>
      <c r="AX150" s="197">
        <v>34.387999999999998</v>
      </c>
      <c r="AY150" s="197">
        <v>34.387999999999998</v>
      </c>
      <c r="AZ150" s="197">
        <v>34.387999999999998</v>
      </c>
      <c r="BA150" s="150"/>
      <c r="BB150" s="198" cm="1">
        <f t="array" ref="BB150">SUMPRODUCT(($AG150:$AZ150)*(Misc_calcs!$G$29:$Z$29)*($L150:$AE150))*$H150</f>
        <v>1561.1700214296793</v>
      </c>
      <c r="BC150" s="150"/>
      <c r="BD150" s="198" cm="1">
        <f t="array" ref="BD150">SUMPRODUCT(($L150:$AE150)*(Misc_calcs!$G$29:$Z$29))*$I150*(1+Assumptions!$G$83)</f>
        <v>5.5669888298808843</v>
      </c>
      <c r="BE150" s="150"/>
      <c r="BF150" s="198">
        <f t="shared" si="12"/>
        <v>1566.7370102595603</v>
      </c>
      <c r="BG150" s="150"/>
      <c r="BH150" s="199">
        <f>Assumptions!$G$86*$G150</f>
        <v>1.6910793900000003E-5</v>
      </c>
      <c r="BI150" s="150"/>
      <c r="BJ150" s="198">
        <f t="shared" si="17"/>
        <v>5833.6278000000002</v>
      </c>
      <c r="BK150" s="150"/>
      <c r="BL150" s="198" cm="1">
        <f t="array" ref="BL150">-SUMPRODUCT((PMT(real_disc,Assumptions!$G$40,BJ150))*(Misc_calcs!$G$29:$Z$29))</f>
        <v>3153.3523873192175</v>
      </c>
      <c r="BM150" s="150"/>
      <c r="BN150" s="198" cm="1">
        <f t="array" ref="BN150">SUMPRODUCT(($AG150:$AZ150)*(Misc_calcs!$G$29:$Z$29))*$BH150*$H150</f>
        <v>440.01040792093153</v>
      </c>
      <c r="BO150" s="150"/>
      <c r="BP150" s="198" cm="1">
        <f t="array" ref="BP150">SUMPRODUCT($BH150*(Misc_calcs!$G$29:$Z$29))*$I150*(1+Assumptions!$G$83)</f>
        <v>1.5690366790952968</v>
      </c>
      <c r="BQ150" s="150"/>
      <c r="BR150" s="198">
        <f t="shared" si="13"/>
        <v>441.57944460002682</v>
      </c>
      <c r="BS150" s="150"/>
      <c r="BT150" s="198">
        <f t="shared" si="14"/>
        <v>1125.1575656595335</v>
      </c>
      <c r="BU150" s="150"/>
      <c r="BV150" s="198">
        <f t="shared" si="15"/>
        <v>-2028.1948216596841</v>
      </c>
      <c r="BW150" s="150"/>
      <c r="BX150" s="198" t="b">
        <f t="shared" si="16"/>
        <v>0</v>
      </c>
      <c r="BY150" s="150"/>
      <c r="BZ150" s="150"/>
      <c r="CA150" s="150"/>
      <c r="CB150" s="150"/>
      <c r="CC150" s="150"/>
      <c r="CD150" s="150"/>
      <c r="CE150" s="150"/>
      <c r="CF150" s="150"/>
      <c r="CG150" s="150"/>
      <c r="CH150" s="150"/>
      <c r="CI150" s="150"/>
      <c r="CJ150" s="150"/>
      <c r="CK150" s="150"/>
      <c r="CL150" s="150"/>
      <c r="CM150" s="150"/>
      <c r="CN150" s="150"/>
      <c r="CO150" s="150"/>
      <c r="CP150" s="150"/>
      <c r="CQ150" s="150"/>
      <c r="CR150" s="150"/>
      <c r="CS150" s="150"/>
      <c r="CT150" s="150"/>
      <c r="CU150" s="150"/>
      <c r="CV150" s="150"/>
      <c r="CW150" s="150"/>
      <c r="CX150" s="150"/>
    </row>
    <row r="151" spans="1:102" x14ac:dyDescent="0.2">
      <c r="A151" s="150"/>
      <c r="B151" s="191">
        <v>60859590</v>
      </c>
      <c r="C151" s="192" t="s">
        <v>147</v>
      </c>
      <c r="D151" s="193">
        <v>1999</v>
      </c>
      <c r="E151" s="191">
        <v>33018658</v>
      </c>
      <c r="F151" s="191">
        <v>33021817</v>
      </c>
      <c r="G151" s="194">
        <v>110.27</v>
      </c>
      <c r="H151" s="211">
        <v>48008.750708019099</v>
      </c>
      <c r="I151" s="195">
        <f>Assumptions!$G$37*Calcs!$G151</f>
        <v>10710.525099999999</v>
      </c>
      <c r="K151" s="150"/>
      <c r="L151" s="196">
        <v>1.2E-4</v>
      </c>
      <c r="M151" s="196">
        <v>1.2E-4</v>
      </c>
      <c r="N151" s="196">
        <v>1.2E-4</v>
      </c>
      <c r="O151" s="196">
        <v>1.2E-4</v>
      </c>
      <c r="P151" s="196">
        <v>1.2E-4</v>
      </c>
      <c r="Q151" s="196">
        <v>1.2E-4</v>
      </c>
      <c r="R151" s="196">
        <v>1.2E-4</v>
      </c>
      <c r="S151" s="196">
        <v>1.2E-4</v>
      </c>
      <c r="T151" s="196">
        <v>1.2E-4</v>
      </c>
      <c r="U151" s="196">
        <v>1.2E-4</v>
      </c>
      <c r="V151" s="196">
        <v>1.2E-4</v>
      </c>
      <c r="W151" s="196">
        <v>1.2E-4</v>
      </c>
      <c r="X151" s="196">
        <v>1.2E-4</v>
      </c>
      <c r="Y151" s="196">
        <v>1.2E-4</v>
      </c>
      <c r="Z151" s="196">
        <v>1.2E-4</v>
      </c>
      <c r="AA151" s="196">
        <v>1.2E-4</v>
      </c>
      <c r="AB151" s="196">
        <v>1.2999999999999999E-4</v>
      </c>
      <c r="AC151" s="196">
        <v>1.3999999999999999E-4</v>
      </c>
      <c r="AD151" s="196">
        <v>1.6000000000000001E-4</v>
      </c>
      <c r="AE151" s="196">
        <v>1.8000000000000001E-4</v>
      </c>
      <c r="AF151" s="150"/>
      <c r="AG151" s="197">
        <v>20.81</v>
      </c>
      <c r="AH151" s="197">
        <v>20.728999999999999</v>
      </c>
      <c r="AI151" s="197">
        <v>20.936</v>
      </c>
      <c r="AJ151" s="197">
        <v>21.052</v>
      </c>
      <c r="AK151" s="197">
        <v>20.881</v>
      </c>
      <c r="AL151" s="197">
        <v>20.79</v>
      </c>
      <c r="AM151" s="197">
        <v>21.036000000000001</v>
      </c>
      <c r="AN151" s="197">
        <v>21.419</v>
      </c>
      <c r="AO151" s="197">
        <v>21.323</v>
      </c>
      <c r="AP151" s="197">
        <v>21.323</v>
      </c>
      <c r="AQ151" s="197">
        <v>21.323</v>
      </c>
      <c r="AR151" s="197">
        <v>21.323</v>
      </c>
      <c r="AS151" s="197">
        <v>21.323</v>
      </c>
      <c r="AT151" s="197">
        <v>21.323</v>
      </c>
      <c r="AU151" s="197">
        <v>21.323</v>
      </c>
      <c r="AV151" s="197">
        <v>21.323</v>
      </c>
      <c r="AW151" s="197">
        <v>21.323</v>
      </c>
      <c r="AX151" s="197">
        <v>21.323</v>
      </c>
      <c r="AY151" s="197">
        <v>21.323</v>
      </c>
      <c r="AZ151" s="197">
        <v>21.323</v>
      </c>
      <c r="BA151" s="150"/>
      <c r="BB151" s="198" cm="1">
        <f t="array" ref="BB151">SUMPRODUCT(($AG151:$AZ151)*(Misc_calcs!$G$29:$Z$29)*($L151:$AE151))*$H151</f>
        <v>1831.0696280446132</v>
      </c>
      <c r="BC151" s="150"/>
      <c r="BD151" s="198" cm="1">
        <f t="array" ref="BD151">SUMPRODUCT(($L151:$AE151)*(Misc_calcs!$G$29:$Z$29))*$I151*(1+Assumptions!$G$83)</f>
        <v>21.248603218109547</v>
      </c>
      <c r="BE151" s="150"/>
      <c r="BF151" s="198">
        <f t="shared" si="12"/>
        <v>1852.3182312627227</v>
      </c>
      <c r="BG151" s="150"/>
      <c r="BH151" s="199">
        <f>Assumptions!$G$86*$G151</f>
        <v>3.1048172550000003E-5</v>
      </c>
      <c r="BI151" s="150"/>
      <c r="BJ151" s="198">
        <f t="shared" si="17"/>
        <v>10710.525099999999</v>
      </c>
      <c r="BK151" s="150"/>
      <c r="BL151" s="198" cm="1">
        <f t="array" ref="BL151">-SUMPRODUCT((PMT(real_disc,Assumptions!$G$40,BJ151))*(Misc_calcs!$G$29:$Z$29))</f>
        <v>5789.5465825789233</v>
      </c>
      <c r="BM151" s="150"/>
      <c r="BN151" s="198" cm="1">
        <f t="array" ref="BN151">SUMPRODUCT(($AG151:$AZ151)*(Misc_calcs!$G$29:$Z$29))*$BH151*$H151</f>
        <v>455.62689986390313</v>
      </c>
      <c r="BO151" s="150"/>
      <c r="BP151" s="198" cm="1">
        <f t="array" ref="BP151">SUMPRODUCT($BH151*(Misc_calcs!$G$29:$Z$29))*$I151*(1+Assumptions!$G$83)</f>
        <v>5.2890441167682507</v>
      </c>
      <c r="BQ151" s="150"/>
      <c r="BR151" s="198">
        <f t="shared" si="13"/>
        <v>460.91594398067139</v>
      </c>
      <c r="BS151" s="150"/>
      <c r="BT151" s="198">
        <f t="shared" si="14"/>
        <v>1391.4022872820515</v>
      </c>
      <c r="BU151" s="150"/>
      <c r="BV151" s="198">
        <f t="shared" si="15"/>
        <v>-4398.1442952968719</v>
      </c>
      <c r="BW151" s="150"/>
      <c r="BX151" s="198" t="b">
        <f t="shared" si="16"/>
        <v>0</v>
      </c>
      <c r="BY151" s="150"/>
      <c r="BZ151" s="150"/>
      <c r="CA151" s="150"/>
      <c r="CB151" s="150"/>
      <c r="CC151" s="150"/>
      <c r="CD151" s="150"/>
      <c r="CE151" s="150"/>
      <c r="CF151" s="150"/>
      <c r="CG151" s="150"/>
      <c r="CH151" s="150"/>
      <c r="CI151" s="150"/>
      <c r="CJ151" s="150"/>
      <c r="CK151" s="150"/>
      <c r="CL151" s="150"/>
      <c r="CM151" s="150"/>
      <c r="CN151" s="150"/>
      <c r="CO151" s="150"/>
      <c r="CP151" s="150"/>
      <c r="CQ151" s="150"/>
      <c r="CR151" s="150"/>
      <c r="CS151" s="150"/>
      <c r="CT151" s="150"/>
      <c r="CU151" s="150"/>
      <c r="CV151" s="150"/>
      <c r="CW151" s="150"/>
      <c r="CX151" s="150"/>
    </row>
    <row r="152" spans="1:102" x14ac:dyDescent="0.2">
      <c r="A152" s="150"/>
      <c r="B152" s="191">
        <v>60859591</v>
      </c>
      <c r="C152" s="192" t="s">
        <v>153</v>
      </c>
      <c r="D152" s="193">
        <v>2008</v>
      </c>
      <c r="E152" s="191">
        <v>30225892</v>
      </c>
      <c r="F152" s="191">
        <v>30225889</v>
      </c>
      <c r="G152" s="194">
        <v>373.91</v>
      </c>
      <c r="H152" s="211">
        <v>52622.225082524186</v>
      </c>
      <c r="I152" s="195">
        <f>Assumptions!$G$37*Calcs!$G152</f>
        <v>36317.878300000004</v>
      </c>
      <c r="K152" s="150"/>
      <c r="L152" s="196">
        <v>4.0000000000000002E-4</v>
      </c>
      <c r="M152" s="196">
        <v>4.0000000000000002E-4</v>
      </c>
      <c r="N152" s="196">
        <v>4.0000000000000002E-4</v>
      </c>
      <c r="O152" s="196">
        <v>4.0000000000000002E-4</v>
      </c>
      <c r="P152" s="196">
        <v>4.0000000000000002E-4</v>
      </c>
      <c r="Q152" s="196">
        <v>4.0000000000000002E-4</v>
      </c>
      <c r="R152" s="196">
        <v>4.0000000000000002E-4</v>
      </c>
      <c r="S152" s="196">
        <v>4.0000000000000002E-4</v>
      </c>
      <c r="T152" s="196">
        <v>4.0000000000000002E-4</v>
      </c>
      <c r="U152" s="196">
        <v>4.0000000000000002E-4</v>
      </c>
      <c r="V152" s="196">
        <v>4.0000000000000002E-4</v>
      </c>
      <c r="W152" s="196">
        <v>4.0000000000000002E-4</v>
      </c>
      <c r="X152" s="196">
        <v>4.0000000000000002E-4</v>
      </c>
      <c r="Y152" s="196">
        <v>4.0000000000000002E-4</v>
      </c>
      <c r="Z152" s="196">
        <v>4.0000000000000002E-4</v>
      </c>
      <c r="AA152" s="196">
        <v>4.0000000000000002E-4</v>
      </c>
      <c r="AB152" s="196">
        <v>4.0000000000000002E-4</v>
      </c>
      <c r="AC152" s="196">
        <v>4.0000000000000002E-4</v>
      </c>
      <c r="AD152" s="196">
        <v>4.0000000000000002E-4</v>
      </c>
      <c r="AE152" s="196">
        <v>4.0000000000000002E-4</v>
      </c>
      <c r="AF152" s="150"/>
      <c r="AG152" s="197">
        <v>33.747</v>
      </c>
      <c r="AH152" s="197">
        <v>33.765999999999998</v>
      </c>
      <c r="AI152" s="197">
        <v>34.015000000000001</v>
      </c>
      <c r="AJ152" s="197">
        <v>34.125</v>
      </c>
      <c r="AK152" s="197">
        <v>33.936</v>
      </c>
      <c r="AL152" s="197">
        <v>33.83</v>
      </c>
      <c r="AM152" s="197">
        <v>34.107999999999997</v>
      </c>
      <c r="AN152" s="197">
        <v>34.533000000000001</v>
      </c>
      <c r="AO152" s="197">
        <v>34.387999999999998</v>
      </c>
      <c r="AP152" s="197">
        <v>34.387999999999998</v>
      </c>
      <c r="AQ152" s="197">
        <v>34.387999999999998</v>
      </c>
      <c r="AR152" s="197">
        <v>34.387999999999998</v>
      </c>
      <c r="AS152" s="197">
        <v>34.387999999999998</v>
      </c>
      <c r="AT152" s="197">
        <v>34.387999999999998</v>
      </c>
      <c r="AU152" s="197">
        <v>34.387999999999998</v>
      </c>
      <c r="AV152" s="197">
        <v>34.387999999999998</v>
      </c>
      <c r="AW152" s="197">
        <v>34.387999999999998</v>
      </c>
      <c r="AX152" s="197">
        <v>34.387999999999998</v>
      </c>
      <c r="AY152" s="197">
        <v>34.387999999999998</v>
      </c>
      <c r="AZ152" s="197">
        <v>34.387999999999998</v>
      </c>
      <c r="BA152" s="150"/>
      <c r="BB152" s="198" cm="1">
        <f t="array" ref="BB152">SUMPRODUCT(($AG152:$AZ152)*(Misc_calcs!$G$29:$Z$29)*($L152:$AE152))*$H152</f>
        <v>10407.800142864528</v>
      </c>
      <c r="BC152" s="150"/>
      <c r="BD152" s="198" cm="1">
        <f t="array" ref="BD152">SUMPRODUCT(($L152:$AE152)*(Misc_calcs!$G$29:$Z$29))*$I152*(1+Assumptions!$G$83)</f>
        <v>231.0525911178556</v>
      </c>
      <c r="BE152" s="150"/>
      <c r="BF152" s="198">
        <f t="shared" si="12"/>
        <v>10638.852733982383</v>
      </c>
      <c r="BG152" s="150"/>
      <c r="BH152" s="199">
        <f>Assumptions!$G$86*$G152</f>
        <v>1.0527996915000002E-4</v>
      </c>
      <c r="BI152" s="150"/>
      <c r="BJ152" s="198">
        <f t="shared" si="17"/>
        <v>36317.878300000004</v>
      </c>
      <c r="BK152" s="150"/>
      <c r="BL152" s="198" cm="1">
        <f t="array" ref="BL152">-SUMPRODUCT((PMT(real_disc,Assumptions!$G$40,BJ152))*(Misc_calcs!$G$29:$Z$29))</f>
        <v>19631.534984058089</v>
      </c>
      <c r="BM152" s="150"/>
      <c r="BN152" s="198" cm="1">
        <f t="array" ref="BN152">SUMPRODUCT(($AG152:$AZ152)*(Misc_calcs!$G$29:$Z$29))*$BH152*$H152</f>
        <v>2739.3321949003584</v>
      </c>
      <c r="BO152" s="150"/>
      <c r="BP152" s="198" cm="1">
        <f t="array" ref="BP152">SUMPRODUCT($BH152*(Misc_calcs!$G$29:$Z$29))*$I152*(1+Assumptions!$G$83)</f>
        <v>60.813024162288507</v>
      </c>
      <c r="BQ152" s="150"/>
      <c r="BR152" s="198">
        <f t="shared" si="13"/>
        <v>2800.1452190626469</v>
      </c>
      <c r="BS152" s="150"/>
      <c r="BT152" s="198">
        <f t="shared" si="14"/>
        <v>7838.7075149197362</v>
      </c>
      <c r="BU152" s="150"/>
      <c r="BV152" s="198">
        <f t="shared" si="15"/>
        <v>-11792.827469138352</v>
      </c>
      <c r="BW152" s="150"/>
      <c r="BX152" s="198" t="b">
        <f t="shared" si="16"/>
        <v>0</v>
      </c>
      <c r="BY152" s="150"/>
      <c r="BZ152" s="150"/>
      <c r="CA152" s="150"/>
      <c r="CB152" s="150"/>
      <c r="CC152" s="150"/>
      <c r="CD152" s="150"/>
      <c r="CE152" s="150"/>
      <c r="CF152" s="150"/>
      <c r="CG152" s="150"/>
      <c r="CH152" s="150"/>
      <c r="CI152" s="150"/>
      <c r="CJ152" s="150"/>
      <c r="CK152" s="150"/>
      <c r="CL152" s="150"/>
      <c r="CM152" s="150"/>
      <c r="CN152" s="150"/>
      <c r="CO152" s="150"/>
      <c r="CP152" s="150"/>
      <c r="CQ152" s="150"/>
      <c r="CR152" s="150"/>
      <c r="CS152" s="150"/>
      <c r="CT152" s="150"/>
      <c r="CU152" s="150"/>
      <c r="CV152" s="150"/>
      <c r="CW152" s="150"/>
      <c r="CX152" s="150"/>
    </row>
    <row r="153" spans="1:102" x14ac:dyDescent="0.2">
      <c r="A153" s="150"/>
      <c r="B153" s="191">
        <v>60859634</v>
      </c>
      <c r="C153" s="192" t="s">
        <v>153</v>
      </c>
      <c r="D153" s="193">
        <v>2005</v>
      </c>
      <c r="E153" s="191">
        <v>30238570</v>
      </c>
      <c r="F153" s="191">
        <v>30238575</v>
      </c>
      <c r="G153" s="194">
        <v>768.31</v>
      </c>
      <c r="H153" s="211">
        <v>52622.225082524186</v>
      </c>
      <c r="I153" s="195">
        <f>Assumptions!$G$37*Calcs!$G153</f>
        <v>74625.950299999997</v>
      </c>
      <c r="K153" s="150"/>
      <c r="L153" s="196">
        <v>8.1999999999999998E-4</v>
      </c>
      <c r="M153" s="196">
        <v>8.1999999999999998E-4</v>
      </c>
      <c r="N153" s="196">
        <v>8.1999999999999998E-4</v>
      </c>
      <c r="O153" s="196">
        <v>8.1999999999999998E-4</v>
      </c>
      <c r="P153" s="196">
        <v>8.1999999999999998E-4</v>
      </c>
      <c r="Q153" s="196">
        <v>8.1999999999999998E-4</v>
      </c>
      <c r="R153" s="196">
        <v>8.1999999999999998E-4</v>
      </c>
      <c r="S153" s="196">
        <v>8.1999999999999998E-4</v>
      </c>
      <c r="T153" s="196">
        <v>8.1999999999999998E-4</v>
      </c>
      <c r="U153" s="196">
        <v>8.1999999999999998E-4</v>
      </c>
      <c r="V153" s="196">
        <v>8.1999999999999998E-4</v>
      </c>
      <c r="W153" s="196">
        <v>8.1999999999999998E-4</v>
      </c>
      <c r="X153" s="196">
        <v>8.1999999999999998E-4</v>
      </c>
      <c r="Y153" s="196">
        <v>8.1999999999999998E-4</v>
      </c>
      <c r="Z153" s="196">
        <v>8.1999999999999998E-4</v>
      </c>
      <c r="AA153" s="196">
        <v>8.1999999999999998E-4</v>
      </c>
      <c r="AB153" s="196">
        <v>8.1999999999999998E-4</v>
      </c>
      <c r="AC153" s="196">
        <v>8.1999999999999998E-4</v>
      </c>
      <c r="AD153" s="196">
        <v>8.1999999999999998E-4</v>
      </c>
      <c r="AE153" s="196">
        <v>8.1999999999999998E-4</v>
      </c>
      <c r="AF153" s="150"/>
      <c r="AG153" s="197">
        <v>33.747</v>
      </c>
      <c r="AH153" s="197">
        <v>33.765999999999998</v>
      </c>
      <c r="AI153" s="197">
        <v>34.015000000000001</v>
      </c>
      <c r="AJ153" s="197">
        <v>34.125</v>
      </c>
      <c r="AK153" s="197">
        <v>33.936</v>
      </c>
      <c r="AL153" s="197">
        <v>33.83</v>
      </c>
      <c r="AM153" s="197">
        <v>34.107999999999997</v>
      </c>
      <c r="AN153" s="197">
        <v>34.533000000000001</v>
      </c>
      <c r="AO153" s="197">
        <v>34.387999999999998</v>
      </c>
      <c r="AP153" s="197">
        <v>34.387999999999998</v>
      </c>
      <c r="AQ153" s="197">
        <v>34.387999999999998</v>
      </c>
      <c r="AR153" s="197">
        <v>34.387999999999998</v>
      </c>
      <c r="AS153" s="197">
        <v>34.387999999999998</v>
      </c>
      <c r="AT153" s="197">
        <v>34.387999999999998</v>
      </c>
      <c r="AU153" s="197">
        <v>34.387999999999998</v>
      </c>
      <c r="AV153" s="197">
        <v>34.387999999999998</v>
      </c>
      <c r="AW153" s="197">
        <v>34.387999999999998</v>
      </c>
      <c r="AX153" s="197">
        <v>34.387999999999998</v>
      </c>
      <c r="AY153" s="197">
        <v>34.387999999999998</v>
      </c>
      <c r="AZ153" s="197">
        <v>34.387999999999998</v>
      </c>
      <c r="BA153" s="150"/>
      <c r="BB153" s="198" cm="1">
        <f t="array" ref="BB153">SUMPRODUCT(($AG153:$AZ153)*(Misc_calcs!$G$29:$Z$29)*($L153:$AE153))*$H153</f>
        <v>21335.990292872288</v>
      </c>
      <c r="BC153" s="150"/>
      <c r="BD153" s="198" cm="1">
        <f t="array" ref="BD153">SUMPRODUCT(($L153:$AE153)*(Misc_calcs!$G$29:$Z$29))*$I153*(1+Assumptions!$G$83)</f>
        <v>973.27173217514166</v>
      </c>
      <c r="BE153" s="150"/>
      <c r="BF153" s="198">
        <f t="shared" si="12"/>
        <v>22309.262025047428</v>
      </c>
      <c r="BG153" s="150"/>
      <c r="BH153" s="199">
        <f>Assumptions!$G$86*$G153</f>
        <v>2.1632920515000001E-4</v>
      </c>
      <c r="BI153" s="150"/>
      <c r="BJ153" s="198">
        <f t="shared" si="17"/>
        <v>74625.950299999997</v>
      </c>
      <c r="BK153" s="150"/>
      <c r="BL153" s="198" cm="1">
        <f t="array" ref="BL153">-SUMPRODUCT((PMT(real_disc,Assumptions!$G$40,BJ153))*(Misc_calcs!$G$29:$Z$29))</f>
        <v>40338.864014339451</v>
      </c>
      <c r="BM153" s="150"/>
      <c r="BN153" s="198" cm="1">
        <f t="array" ref="BN153">SUMPRODUCT(($AG153:$AZ153)*(Misc_calcs!$G$29:$Z$29))*$BH153*$H153</f>
        <v>5628.7778306648497</v>
      </c>
      <c r="BO153" s="150"/>
      <c r="BP153" s="198" cm="1">
        <f t="array" ref="BP153">SUMPRODUCT($BH153*(Misc_calcs!$G$29:$Z$29))*$I153*(1+Assumptions!$G$83)</f>
        <v>256.76475636147819</v>
      </c>
      <c r="BQ153" s="150"/>
      <c r="BR153" s="198">
        <f t="shared" si="13"/>
        <v>5885.542587026328</v>
      </c>
      <c r="BS153" s="150"/>
      <c r="BT153" s="198">
        <f t="shared" si="14"/>
        <v>16423.7194380211</v>
      </c>
      <c r="BU153" s="150"/>
      <c r="BV153" s="198">
        <f t="shared" si="15"/>
        <v>-23915.144576318351</v>
      </c>
      <c r="BW153" s="150"/>
      <c r="BX153" s="198" t="b">
        <f t="shared" si="16"/>
        <v>0</v>
      </c>
      <c r="BY153" s="150"/>
      <c r="BZ153" s="150"/>
      <c r="CA153" s="150"/>
      <c r="CB153" s="150"/>
      <c r="CC153" s="150"/>
      <c r="CD153" s="150"/>
      <c r="CE153" s="150"/>
      <c r="CF153" s="150"/>
      <c r="CG153" s="150"/>
      <c r="CH153" s="150"/>
      <c r="CI153" s="150"/>
      <c r="CJ153" s="150"/>
      <c r="CK153" s="150"/>
      <c r="CL153" s="150"/>
      <c r="CM153" s="150"/>
      <c r="CN153" s="150"/>
      <c r="CO153" s="150"/>
      <c r="CP153" s="150"/>
      <c r="CQ153" s="150"/>
      <c r="CR153" s="150"/>
      <c r="CS153" s="150"/>
      <c r="CT153" s="150"/>
      <c r="CU153" s="150"/>
      <c r="CV153" s="150"/>
      <c r="CW153" s="150"/>
      <c r="CX153" s="150"/>
    </row>
    <row r="154" spans="1:102" x14ac:dyDescent="0.2">
      <c r="A154" s="150"/>
      <c r="B154" s="191">
        <v>60859637</v>
      </c>
      <c r="C154" s="192" t="s">
        <v>153</v>
      </c>
      <c r="D154" s="193">
        <v>2004</v>
      </c>
      <c r="E154" s="191">
        <v>30224961</v>
      </c>
      <c r="F154" s="191">
        <v>30224960</v>
      </c>
      <c r="G154" s="194">
        <v>139.88999999999999</v>
      </c>
      <c r="H154" s="211">
        <v>52622.225082524186</v>
      </c>
      <c r="I154" s="195">
        <f>Assumptions!$G$37*Calcs!$G154</f>
        <v>13587.515699999998</v>
      </c>
      <c r="K154" s="150"/>
      <c r="L154" s="196">
        <v>1.4999999999999999E-4</v>
      </c>
      <c r="M154" s="196">
        <v>1.4999999999999999E-4</v>
      </c>
      <c r="N154" s="196">
        <v>1.4999999999999999E-4</v>
      </c>
      <c r="O154" s="196">
        <v>1.4999999999999999E-4</v>
      </c>
      <c r="P154" s="196">
        <v>1.4999999999999999E-4</v>
      </c>
      <c r="Q154" s="196">
        <v>1.4999999999999999E-4</v>
      </c>
      <c r="R154" s="196">
        <v>1.4999999999999999E-4</v>
      </c>
      <c r="S154" s="196">
        <v>1.4999999999999999E-4</v>
      </c>
      <c r="T154" s="196">
        <v>1.4999999999999999E-4</v>
      </c>
      <c r="U154" s="196">
        <v>1.4999999999999999E-4</v>
      </c>
      <c r="V154" s="196">
        <v>1.4999999999999999E-4</v>
      </c>
      <c r="W154" s="196">
        <v>1.4999999999999999E-4</v>
      </c>
      <c r="X154" s="196">
        <v>1.4999999999999999E-4</v>
      </c>
      <c r="Y154" s="196">
        <v>1.4999999999999999E-4</v>
      </c>
      <c r="Z154" s="196">
        <v>1.4999999999999999E-4</v>
      </c>
      <c r="AA154" s="196">
        <v>1.4999999999999999E-4</v>
      </c>
      <c r="AB154" s="196">
        <v>1.4999999999999999E-4</v>
      </c>
      <c r="AC154" s="196">
        <v>1.4999999999999999E-4</v>
      </c>
      <c r="AD154" s="196">
        <v>1.4999999999999999E-4</v>
      </c>
      <c r="AE154" s="196">
        <v>1.4999999999999999E-4</v>
      </c>
      <c r="AF154" s="150"/>
      <c r="AG154" s="197">
        <v>33.747</v>
      </c>
      <c r="AH154" s="197">
        <v>33.765999999999998</v>
      </c>
      <c r="AI154" s="197">
        <v>34.015000000000001</v>
      </c>
      <c r="AJ154" s="197">
        <v>34.125</v>
      </c>
      <c r="AK154" s="197">
        <v>33.936</v>
      </c>
      <c r="AL154" s="197">
        <v>33.83</v>
      </c>
      <c r="AM154" s="197">
        <v>34.107999999999997</v>
      </c>
      <c r="AN154" s="197">
        <v>34.533000000000001</v>
      </c>
      <c r="AO154" s="197">
        <v>34.387999999999998</v>
      </c>
      <c r="AP154" s="197">
        <v>34.387999999999998</v>
      </c>
      <c r="AQ154" s="197">
        <v>34.387999999999998</v>
      </c>
      <c r="AR154" s="197">
        <v>34.387999999999998</v>
      </c>
      <c r="AS154" s="197">
        <v>34.387999999999998</v>
      </c>
      <c r="AT154" s="197">
        <v>34.387999999999998</v>
      </c>
      <c r="AU154" s="197">
        <v>34.387999999999998</v>
      </c>
      <c r="AV154" s="197">
        <v>34.387999999999998</v>
      </c>
      <c r="AW154" s="197">
        <v>34.387999999999998</v>
      </c>
      <c r="AX154" s="197">
        <v>34.387999999999998</v>
      </c>
      <c r="AY154" s="197">
        <v>34.387999999999998</v>
      </c>
      <c r="AZ154" s="197">
        <v>34.387999999999998</v>
      </c>
      <c r="BA154" s="150"/>
      <c r="BB154" s="198" cm="1">
        <f t="array" ref="BB154">SUMPRODUCT(($AG154:$AZ154)*(Misc_calcs!$G$29:$Z$29)*($L154:$AE154))*$H154</f>
        <v>3902.925053574198</v>
      </c>
      <c r="BC154" s="150"/>
      <c r="BD154" s="198" cm="1">
        <f t="array" ref="BD154">SUMPRODUCT(($L154:$AE154)*(Misc_calcs!$G$29:$Z$29))*$I154*(1+Assumptions!$G$83)</f>
        <v>32.416169972195995</v>
      </c>
      <c r="BE154" s="150"/>
      <c r="BF154" s="198">
        <f t="shared" si="12"/>
        <v>3935.3412235463938</v>
      </c>
      <c r="BG154" s="150"/>
      <c r="BH154" s="199">
        <f>Assumptions!$G$86*$G154</f>
        <v>3.9388127849999999E-5</v>
      </c>
      <c r="BI154" s="150"/>
      <c r="BJ154" s="198">
        <f t="shared" si="17"/>
        <v>13587.515699999998</v>
      </c>
      <c r="BK154" s="150"/>
      <c r="BL154" s="198" cm="1">
        <f t="array" ref="BL154">-SUMPRODUCT((PMT(real_disc,Assumptions!$G$40,BJ154))*(Misc_calcs!$G$29:$Z$29))</f>
        <v>7344.6963946401165</v>
      </c>
      <c r="BM154" s="150"/>
      <c r="BN154" s="198" cm="1">
        <f t="array" ref="BN154">SUMPRODUCT(($AG154:$AZ154)*(Misc_calcs!$G$29:$Z$29))*$BH154*$H154</f>
        <v>1024.8594066609908</v>
      </c>
      <c r="BO154" s="150"/>
      <c r="BP154" s="198" cm="1">
        <f t="array" ref="BP154">SUMPRODUCT($BH154*(Misc_calcs!$G$29:$Z$29))*$I154*(1+Assumptions!$G$83)</f>
        <v>8.5120816484812458</v>
      </c>
      <c r="BQ154" s="150"/>
      <c r="BR154" s="198">
        <f t="shared" si="13"/>
        <v>1033.3714883094719</v>
      </c>
      <c r="BS154" s="150"/>
      <c r="BT154" s="198">
        <f t="shared" si="14"/>
        <v>2901.9697352369221</v>
      </c>
      <c r="BU154" s="150"/>
      <c r="BV154" s="198">
        <f t="shared" si="15"/>
        <v>-4442.7266594031944</v>
      </c>
      <c r="BW154" s="150"/>
      <c r="BX154" s="198" t="b">
        <f t="shared" si="16"/>
        <v>0</v>
      </c>
      <c r="BY154" s="150"/>
      <c r="BZ154" s="150"/>
      <c r="CA154" s="150"/>
      <c r="CB154" s="150"/>
      <c r="CC154" s="150"/>
      <c r="CD154" s="150"/>
      <c r="CE154" s="150"/>
      <c r="CF154" s="150"/>
      <c r="CG154" s="150"/>
      <c r="CH154" s="150"/>
      <c r="CI154" s="150"/>
      <c r="CJ154" s="150"/>
      <c r="CK154" s="150"/>
      <c r="CL154" s="150"/>
      <c r="CM154" s="150"/>
      <c r="CN154" s="150"/>
      <c r="CO154" s="150"/>
      <c r="CP154" s="150"/>
      <c r="CQ154" s="150"/>
      <c r="CR154" s="150"/>
      <c r="CS154" s="150"/>
      <c r="CT154" s="150"/>
      <c r="CU154" s="150"/>
      <c r="CV154" s="150"/>
      <c r="CW154" s="150"/>
      <c r="CX154" s="150"/>
    </row>
    <row r="155" spans="1:102" x14ac:dyDescent="0.2">
      <c r="A155" s="150"/>
      <c r="B155" s="191">
        <v>60859642</v>
      </c>
      <c r="C155" s="192" t="s">
        <v>153</v>
      </c>
      <c r="D155" s="193">
        <v>2008</v>
      </c>
      <c r="E155" s="191">
        <v>30270041</v>
      </c>
      <c r="F155" s="191">
        <v>30270040</v>
      </c>
      <c r="G155" s="194">
        <v>30.54</v>
      </c>
      <c r="H155" s="211">
        <v>52622.225082524186</v>
      </c>
      <c r="I155" s="195">
        <f>Assumptions!$G$37*Calcs!$G155</f>
        <v>2966.3501999999999</v>
      </c>
      <c r="K155" s="150"/>
      <c r="L155" s="196">
        <v>3.0000000000000001E-5</v>
      </c>
      <c r="M155" s="196">
        <v>3.0000000000000001E-5</v>
      </c>
      <c r="N155" s="196">
        <v>3.0000000000000001E-5</v>
      </c>
      <c r="O155" s="196">
        <v>3.0000000000000001E-5</v>
      </c>
      <c r="P155" s="196">
        <v>3.0000000000000001E-5</v>
      </c>
      <c r="Q155" s="196">
        <v>3.0000000000000001E-5</v>
      </c>
      <c r="R155" s="196">
        <v>3.0000000000000001E-5</v>
      </c>
      <c r="S155" s="196">
        <v>3.0000000000000001E-5</v>
      </c>
      <c r="T155" s="196">
        <v>3.0000000000000001E-5</v>
      </c>
      <c r="U155" s="196">
        <v>3.0000000000000001E-5</v>
      </c>
      <c r="V155" s="196">
        <v>3.0000000000000001E-5</v>
      </c>
      <c r="W155" s="196">
        <v>3.0000000000000001E-5</v>
      </c>
      <c r="X155" s="196">
        <v>3.0000000000000001E-5</v>
      </c>
      <c r="Y155" s="196">
        <v>3.0000000000000001E-5</v>
      </c>
      <c r="Z155" s="196">
        <v>3.0000000000000001E-5</v>
      </c>
      <c r="AA155" s="196">
        <v>3.0000000000000001E-5</v>
      </c>
      <c r="AB155" s="196">
        <v>3.0000000000000001E-5</v>
      </c>
      <c r="AC155" s="196">
        <v>3.0000000000000001E-5</v>
      </c>
      <c r="AD155" s="196">
        <v>3.0000000000000001E-5</v>
      </c>
      <c r="AE155" s="196">
        <v>3.0000000000000001E-5</v>
      </c>
      <c r="AF155" s="150"/>
      <c r="AG155" s="197">
        <v>33.747</v>
      </c>
      <c r="AH155" s="197">
        <v>33.765999999999998</v>
      </c>
      <c r="AI155" s="197">
        <v>34.015000000000001</v>
      </c>
      <c r="AJ155" s="197">
        <v>34.125</v>
      </c>
      <c r="AK155" s="197">
        <v>33.936</v>
      </c>
      <c r="AL155" s="197">
        <v>33.83</v>
      </c>
      <c r="AM155" s="197">
        <v>34.107999999999997</v>
      </c>
      <c r="AN155" s="197">
        <v>34.533000000000001</v>
      </c>
      <c r="AO155" s="197">
        <v>34.387999999999998</v>
      </c>
      <c r="AP155" s="197">
        <v>34.387999999999998</v>
      </c>
      <c r="AQ155" s="197">
        <v>34.387999999999998</v>
      </c>
      <c r="AR155" s="197">
        <v>34.387999999999998</v>
      </c>
      <c r="AS155" s="197">
        <v>34.387999999999998</v>
      </c>
      <c r="AT155" s="197">
        <v>34.387999999999998</v>
      </c>
      <c r="AU155" s="197">
        <v>34.387999999999998</v>
      </c>
      <c r="AV155" s="197">
        <v>34.387999999999998</v>
      </c>
      <c r="AW155" s="197">
        <v>34.387999999999998</v>
      </c>
      <c r="AX155" s="197">
        <v>34.387999999999998</v>
      </c>
      <c r="AY155" s="197">
        <v>34.387999999999998</v>
      </c>
      <c r="AZ155" s="197">
        <v>34.387999999999998</v>
      </c>
      <c r="BA155" s="150"/>
      <c r="BB155" s="198" cm="1">
        <f t="array" ref="BB155">SUMPRODUCT(($AG155:$AZ155)*(Misc_calcs!$G$29:$Z$29)*($L155:$AE155))*$H155</f>
        <v>780.58501071483965</v>
      </c>
      <c r="BC155" s="150"/>
      <c r="BD155" s="198" cm="1">
        <f t="array" ref="BD155">SUMPRODUCT(($L155:$AE155)*(Misc_calcs!$G$29:$Z$29))*$I155*(1+Assumptions!$G$83)</f>
        <v>1.4153832739307544</v>
      </c>
      <c r="BE155" s="150"/>
      <c r="BF155" s="198">
        <f t="shared" si="12"/>
        <v>782.00039398877038</v>
      </c>
      <c r="BG155" s="150"/>
      <c r="BH155" s="199">
        <f>Assumptions!$G$86*$G155</f>
        <v>8.5989950999999998E-6</v>
      </c>
      <c r="BI155" s="150"/>
      <c r="BJ155" s="198">
        <f t="shared" si="17"/>
        <v>2966.3501999999999</v>
      </c>
      <c r="BK155" s="150"/>
      <c r="BL155" s="198" cm="1">
        <f t="array" ref="BL155">-SUMPRODUCT((PMT(real_disc,Assumptions!$G$40,BJ155))*(Misc_calcs!$G$29:$Z$29))</f>
        <v>1603.4529122332481</v>
      </c>
      <c r="BM155" s="150"/>
      <c r="BN155" s="198" cm="1">
        <f t="array" ref="BN155">SUMPRODUCT(($AG155:$AZ155)*(Misc_calcs!$G$29:$Z$29))*$BH155*$H155</f>
        <v>223.74155607567843</v>
      </c>
      <c r="BO155" s="150"/>
      <c r="BP155" s="198" cm="1">
        <f t="array" ref="BP155">SUMPRODUCT($BH155*(Misc_calcs!$G$29:$Z$29))*$I155*(1+Assumptions!$G$83)</f>
        <v>0.40569579457175031</v>
      </c>
      <c r="BQ155" s="150"/>
      <c r="BR155" s="198">
        <f t="shared" si="13"/>
        <v>224.14725187025019</v>
      </c>
      <c r="BS155" s="150"/>
      <c r="BT155" s="198">
        <f t="shared" si="14"/>
        <v>557.85314211852017</v>
      </c>
      <c r="BU155" s="150"/>
      <c r="BV155" s="198">
        <f t="shared" si="15"/>
        <v>-1045.599770114728</v>
      </c>
      <c r="BW155" s="150"/>
      <c r="BX155" s="198" t="b">
        <f t="shared" si="16"/>
        <v>0</v>
      </c>
      <c r="BY155" s="150"/>
      <c r="BZ155" s="150"/>
      <c r="CA155" s="150"/>
      <c r="CB155" s="150"/>
      <c r="CC155" s="150"/>
      <c r="CD155" s="150"/>
      <c r="CE155" s="150"/>
      <c r="CF155" s="150"/>
      <c r="CG155" s="150"/>
      <c r="CH155" s="150"/>
      <c r="CI155" s="150"/>
      <c r="CJ155" s="150"/>
      <c r="CK155" s="150"/>
      <c r="CL155" s="150"/>
      <c r="CM155" s="150"/>
      <c r="CN155" s="150"/>
      <c r="CO155" s="150"/>
      <c r="CP155" s="150"/>
      <c r="CQ155" s="150"/>
      <c r="CR155" s="150"/>
      <c r="CS155" s="150"/>
      <c r="CT155" s="150"/>
      <c r="CU155" s="150"/>
      <c r="CV155" s="150"/>
      <c r="CW155" s="150"/>
      <c r="CX155" s="150"/>
    </row>
    <row r="156" spans="1:102" x14ac:dyDescent="0.2">
      <c r="A156" s="150"/>
      <c r="B156" s="191">
        <v>60859660</v>
      </c>
      <c r="C156" s="192" t="s">
        <v>153</v>
      </c>
      <c r="D156" s="193">
        <v>2004</v>
      </c>
      <c r="E156" s="191">
        <v>30224978</v>
      </c>
      <c r="F156" s="191">
        <v>30224961</v>
      </c>
      <c r="G156" s="194">
        <v>2421.46</v>
      </c>
      <c r="H156" s="211">
        <v>52622.225082524186</v>
      </c>
      <c r="I156" s="195">
        <f>Assumptions!$G$37*Calcs!$G156</f>
        <v>235196.40979999999</v>
      </c>
      <c r="K156" s="150"/>
      <c r="L156" s="196">
        <v>2.5899999999999999E-3</v>
      </c>
      <c r="M156" s="196">
        <v>2.5899999999999999E-3</v>
      </c>
      <c r="N156" s="196">
        <v>2.5899999999999999E-3</v>
      </c>
      <c r="O156" s="196">
        <v>2.5899999999999999E-3</v>
      </c>
      <c r="P156" s="196">
        <v>2.5899999999999999E-3</v>
      </c>
      <c r="Q156" s="196">
        <v>2.5899999999999999E-3</v>
      </c>
      <c r="R156" s="196">
        <v>2.5899999999999999E-3</v>
      </c>
      <c r="S156" s="196">
        <v>2.5899999999999999E-3</v>
      </c>
      <c r="T156" s="196">
        <v>2.5899999999999999E-3</v>
      </c>
      <c r="U156" s="196">
        <v>2.5899999999999999E-3</v>
      </c>
      <c r="V156" s="196">
        <v>2.5899999999999999E-3</v>
      </c>
      <c r="W156" s="196">
        <v>2.5899999999999999E-3</v>
      </c>
      <c r="X156" s="196">
        <v>2.5899999999999999E-3</v>
      </c>
      <c r="Y156" s="196">
        <v>2.5899999999999999E-3</v>
      </c>
      <c r="Z156" s="196">
        <v>2.5899999999999999E-3</v>
      </c>
      <c r="AA156" s="196">
        <v>2.5899999999999999E-3</v>
      </c>
      <c r="AB156" s="196">
        <v>2.5899999999999999E-3</v>
      </c>
      <c r="AC156" s="196">
        <v>2.5899999999999999E-3</v>
      </c>
      <c r="AD156" s="196">
        <v>2.5899999999999999E-3</v>
      </c>
      <c r="AE156" s="196">
        <v>2.5899999999999999E-3</v>
      </c>
      <c r="AF156" s="150"/>
      <c r="AG156" s="197">
        <v>33.747</v>
      </c>
      <c r="AH156" s="197">
        <v>33.765999999999998</v>
      </c>
      <c r="AI156" s="197">
        <v>34.015000000000001</v>
      </c>
      <c r="AJ156" s="197">
        <v>34.125</v>
      </c>
      <c r="AK156" s="197">
        <v>33.936</v>
      </c>
      <c r="AL156" s="197">
        <v>33.83</v>
      </c>
      <c r="AM156" s="197">
        <v>34.107999999999997</v>
      </c>
      <c r="AN156" s="197">
        <v>34.533000000000001</v>
      </c>
      <c r="AO156" s="197">
        <v>34.387999999999998</v>
      </c>
      <c r="AP156" s="197">
        <v>34.387999999999998</v>
      </c>
      <c r="AQ156" s="197">
        <v>34.387999999999998</v>
      </c>
      <c r="AR156" s="197">
        <v>34.387999999999998</v>
      </c>
      <c r="AS156" s="197">
        <v>34.387999999999998</v>
      </c>
      <c r="AT156" s="197">
        <v>34.387999999999998</v>
      </c>
      <c r="AU156" s="197">
        <v>34.387999999999998</v>
      </c>
      <c r="AV156" s="197">
        <v>34.387999999999998</v>
      </c>
      <c r="AW156" s="197">
        <v>34.387999999999998</v>
      </c>
      <c r="AX156" s="197">
        <v>34.387999999999998</v>
      </c>
      <c r="AY156" s="197">
        <v>34.387999999999998</v>
      </c>
      <c r="AZ156" s="197">
        <v>34.387999999999998</v>
      </c>
      <c r="BA156" s="150"/>
      <c r="BB156" s="198" cm="1">
        <f t="array" ref="BB156">SUMPRODUCT(($AG156:$AZ156)*(Misc_calcs!$G$29:$Z$29)*($L156:$AE156))*$H156</f>
        <v>67390.505925047837</v>
      </c>
      <c r="BC156" s="150"/>
      <c r="BD156" s="198" cm="1">
        <f t="array" ref="BD156">SUMPRODUCT(($L156:$AE156)*(Misc_calcs!$G$29:$Z$29))*$I156*(1+Assumptions!$G$83)</f>
        <v>9688.5957374538557</v>
      </c>
      <c r="BE156" s="150"/>
      <c r="BF156" s="198">
        <f t="shared" si="12"/>
        <v>77079.101662501693</v>
      </c>
      <c r="BG156" s="150"/>
      <c r="BH156" s="199">
        <f>Assumptions!$G$86*$G156</f>
        <v>6.8179838490000006E-4</v>
      </c>
      <c r="BI156" s="150"/>
      <c r="BJ156" s="198">
        <f t="shared" si="17"/>
        <v>235196.40979999999</v>
      </c>
      <c r="BK156" s="150"/>
      <c r="BL156" s="198" cm="1">
        <f t="array" ref="BL156">-SUMPRODUCT((PMT(real_disc,Assumptions!$G$40,BJ156))*(Misc_calcs!$G$29:$Z$29))</f>
        <v>127134.80972024631</v>
      </c>
      <c r="BM156" s="150"/>
      <c r="BN156" s="198" cm="1">
        <f t="array" ref="BN156">SUMPRODUCT(($AG156:$AZ156)*(Misc_calcs!$G$29:$Z$29))*$BH156*$H156</f>
        <v>17740.053319417562</v>
      </c>
      <c r="BO156" s="150"/>
      <c r="BP156" s="198" cm="1">
        <f t="array" ref="BP156">SUMPRODUCT($BH156*(Misc_calcs!$G$29:$Z$29))*$I156*(1+Assumptions!$G$83)</f>
        <v>2550.4513226814911</v>
      </c>
      <c r="BQ156" s="150"/>
      <c r="BR156" s="198">
        <f t="shared" si="13"/>
        <v>20290.504642099055</v>
      </c>
      <c r="BS156" s="150"/>
      <c r="BT156" s="198">
        <f t="shared" si="14"/>
        <v>56788.597020402638</v>
      </c>
      <c r="BU156" s="150"/>
      <c r="BV156" s="198">
        <f t="shared" si="15"/>
        <v>-70346.212699843672</v>
      </c>
      <c r="BW156" s="150"/>
      <c r="BX156" s="198" t="b">
        <f t="shared" si="16"/>
        <v>0</v>
      </c>
      <c r="BY156" s="150"/>
      <c r="BZ156" s="150"/>
      <c r="CA156" s="150"/>
      <c r="CB156" s="150"/>
      <c r="CC156" s="150"/>
      <c r="CD156" s="150"/>
      <c r="CE156" s="150"/>
      <c r="CF156" s="150"/>
      <c r="CG156" s="150"/>
      <c r="CH156" s="150"/>
      <c r="CI156" s="150"/>
      <c r="CJ156" s="150"/>
      <c r="CK156" s="150"/>
      <c r="CL156" s="150"/>
      <c r="CM156" s="150"/>
      <c r="CN156" s="150"/>
      <c r="CO156" s="150"/>
      <c r="CP156" s="150"/>
      <c r="CQ156" s="150"/>
      <c r="CR156" s="150"/>
      <c r="CS156" s="150"/>
      <c r="CT156" s="150"/>
      <c r="CU156" s="150"/>
      <c r="CV156" s="150"/>
      <c r="CW156" s="150"/>
      <c r="CX156" s="150"/>
    </row>
    <row r="157" spans="1:102" x14ac:dyDescent="0.2">
      <c r="A157" s="150"/>
      <c r="B157" s="191">
        <v>60859664</v>
      </c>
      <c r="C157" s="192" t="s">
        <v>153</v>
      </c>
      <c r="D157" s="193">
        <v>2004</v>
      </c>
      <c r="E157" s="191">
        <v>30224980</v>
      </c>
      <c r="F157" s="191">
        <v>30224978</v>
      </c>
      <c r="G157" s="194">
        <v>321.18</v>
      </c>
      <c r="H157" s="211">
        <v>52622.225082524186</v>
      </c>
      <c r="I157" s="195">
        <f>Assumptions!$G$37*Calcs!$G157</f>
        <v>31196.213400000001</v>
      </c>
      <c r="K157" s="150"/>
      <c r="L157" s="196">
        <v>3.4000000000000002E-4</v>
      </c>
      <c r="M157" s="196">
        <v>3.4000000000000002E-4</v>
      </c>
      <c r="N157" s="196">
        <v>3.4000000000000002E-4</v>
      </c>
      <c r="O157" s="196">
        <v>3.4000000000000002E-4</v>
      </c>
      <c r="P157" s="196">
        <v>3.4000000000000002E-4</v>
      </c>
      <c r="Q157" s="196">
        <v>3.4000000000000002E-4</v>
      </c>
      <c r="R157" s="196">
        <v>3.4000000000000002E-4</v>
      </c>
      <c r="S157" s="196">
        <v>3.4000000000000002E-4</v>
      </c>
      <c r="T157" s="196">
        <v>3.4000000000000002E-4</v>
      </c>
      <c r="U157" s="196">
        <v>3.4000000000000002E-4</v>
      </c>
      <c r="V157" s="196">
        <v>3.4000000000000002E-4</v>
      </c>
      <c r="W157" s="196">
        <v>3.4000000000000002E-4</v>
      </c>
      <c r="X157" s="196">
        <v>3.4000000000000002E-4</v>
      </c>
      <c r="Y157" s="196">
        <v>3.4000000000000002E-4</v>
      </c>
      <c r="Z157" s="196">
        <v>3.4000000000000002E-4</v>
      </c>
      <c r="AA157" s="196">
        <v>3.4000000000000002E-4</v>
      </c>
      <c r="AB157" s="196">
        <v>3.4000000000000002E-4</v>
      </c>
      <c r="AC157" s="196">
        <v>3.4000000000000002E-4</v>
      </c>
      <c r="AD157" s="196">
        <v>3.4000000000000002E-4</v>
      </c>
      <c r="AE157" s="196">
        <v>3.4000000000000002E-4</v>
      </c>
      <c r="AF157" s="150"/>
      <c r="AG157" s="197">
        <v>33.747</v>
      </c>
      <c r="AH157" s="197">
        <v>33.765999999999998</v>
      </c>
      <c r="AI157" s="197">
        <v>34.015000000000001</v>
      </c>
      <c r="AJ157" s="197">
        <v>34.125</v>
      </c>
      <c r="AK157" s="197">
        <v>33.936</v>
      </c>
      <c r="AL157" s="197">
        <v>33.83</v>
      </c>
      <c r="AM157" s="197">
        <v>34.107999999999997</v>
      </c>
      <c r="AN157" s="197">
        <v>34.533000000000001</v>
      </c>
      <c r="AO157" s="197">
        <v>34.387999999999998</v>
      </c>
      <c r="AP157" s="197">
        <v>34.387999999999998</v>
      </c>
      <c r="AQ157" s="197">
        <v>34.387999999999998</v>
      </c>
      <c r="AR157" s="197">
        <v>34.387999999999998</v>
      </c>
      <c r="AS157" s="197">
        <v>34.387999999999998</v>
      </c>
      <c r="AT157" s="197">
        <v>34.387999999999998</v>
      </c>
      <c r="AU157" s="197">
        <v>34.387999999999998</v>
      </c>
      <c r="AV157" s="197">
        <v>34.387999999999998</v>
      </c>
      <c r="AW157" s="197">
        <v>34.387999999999998</v>
      </c>
      <c r="AX157" s="197">
        <v>34.387999999999998</v>
      </c>
      <c r="AY157" s="197">
        <v>34.387999999999998</v>
      </c>
      <c r="AZ157" s="197">
        <v>34.387999999999998</v>
      </c>
      <c r="BA157" s="150"/>
      <c r="BB157" s="198" cm="1">
        <f t="array" ref="BB157">SUMPRODUCT(($AG157:$AZ157)*(Misc_calcs!$G$29:$Z$29)*($L157:$AE157))*$H157</f>
        <v>8846.6301214348478</v>
      </c>
      <c r="BC157" s="150"/>
      <c r="BD157" s="198" cm="1">
        <f t="array" ref="BD157">SUMPRODUCT(($L157:$AE157)*(Misc_calcs!$G$29:$Z$29))*$I157*(1+Assumptions!$G$83)</f>
        <v>168.69848501764579</v>
      </c>
      <c r="BE157" s="150"/>
      <c r="BF157" s="198">
        <f t="shared" si="12"/>
        <v>9015.3286064524927</v>
      </c>
      <c r="BG157" s="150"/>
      <c r="BH157" s="199">
        <f>Assumptions!$G$86*$G157</f>
        <v>9.0433046700000007E-5</v>
      </c>
      <c r="BI157" s="150"/>
      <c r="BJ157" s="198">
        <f t="shared" si="17"/>
        <v>31196.213400000001</v>
      </c>
      <c r="BK157" s="150"/>
      <c r="BL157" s="198" cm="1">
        <f t="array" ref="BL157">-SUMPRODUCT((PMT(real_disc,Assumptions!$G$40,BJ157))*(Misc_calcs!$G$29:$Z$29))</f>
        <v>16863.032297022746</v>
      </c>
      <c r="BM157" s="150"/>
      <c r="BN157" s="198" cm="1">
        <f t="array" ref="BN157">SUMPRODUCT(($AG157:$AZ157)*(Misc_calcs!$G$29:$Z$29))*$BH157*$H157</f>
        <v>2353.0226909098365</v>
      </c>
      <c r="BO157" s="150"/>
      <c r="BP157" s="198" cm="1">
        <f t="array" ref="BP157">SUMPRODUCT($BH157*(Misc_calcs!$G$29:$Z$29))*$I157*(1+Assumptions!$G$83)</f>
        <v>44.870346981823566</v>
      </c>
      <c r="BQ157" s="150"/>
      <c r="BR157" s="198">
        <f t="shared" si="13"/>
        <v>2397.8930378916602</v>
      </c>
      <c r="BS157" s="150"/>
      <c r="BT157" s="198">
        <f t="shared" si="14"/>
        <v>6617.4355685608325</v>
      </c>
      <c r="BU157" s="150"/>
      <c r="BV157" s="198">
        <f t="shared" si="15"/>
        <v>-10245.596728461915</v>
      </c>
      <c r="BW157" s="150"/>
      <c r="BX157" s="198" t="b">
        <f t="shared" si="16"/>
        <v>0</v>
      </c>
      <c r="BY157" s="150"/>
      <c r="BZ157" s="150"/>
      <c r="CA157" s="150"/>
      <c r="CB157" s="150"/>
      <c r="CC157" s="150"/>
      <c r="CD157" s="150"/>
      <c r="CE157" s="150"/>
      <c r="CF157" s="150"/>
      <c r="CG157" s="150"/>
      <c r="CH157" s="150"/>
      <c r="CI157" s="150"/>
      <c r="CJ157" s="150"/>
      <c r="CK157" s="150"/>
      <c r="CL157" s="150"/>
      <c r="CM157" s="150"/>
      <c r="CN157" s="150"/>
      <c r="CO157" s="150"/>
      <c r="CP157" s="150"/>
      <c r="CQ157" s="150"/>
      <c r="CR157" s="150"/>
      <c r="CS157" s="150"/>
      <c r="CT157" s="150"/>
      <c r="CU157" s="150"/>
      <c r="CV157" s="150"/>
      <c r="CW157" s="150"/>
      <c r="CX157" s="150"/>
    </row>
    <row r="158" spans="1:102" x14ac:dyDescent="0.2">
      <c r="A158" s="150"/>
      <c r="B158" s="191">
        <v>60859667</v>
      </c>
      <c r="C158" s="192" t="s">
        <v>153</v>
      </c>
      <c r="D158" s="193">
        <v>2008</v>
      </c>
      <c r="E158" s="191">
        <v>30266163</v>
      </c>
      <c r="F158" s="191">
        <v>30266167</v>
      </c>
      <c r="G158" s="194">
        <v>415.04</v>
      </c>
      <c r="H158" s="211">
        <v>52622.225082524186</v>
      </c>
      <c r="I158" s="195">
        <f>Assumptions!$G$37*Calcs!$G158</f>
        <v>40312.835200000001</v>
      </c>
      <c r="K158" s="150"/>
      <c r="L158" s="196">
        <v>4.4000000000000002E-4</v>
      </c>
      <c r="M158" s="196">
        <v>4.4000000000000002E-4</v>
      </c>
      <c r="N158" s="196">
        <v>4.4000000000000002E-4</v>
      </c>
      <c r="O158" s="196">
        <v>4.4000000000000002E-4</v>
      </c>
      <c r="P158" s="196">
        <v>4.4000000000000002E-4</v>
      </c>
      <c r="Q158" s="196">
        <v>4.4000000000000002E-4</v>
      </c>
      <c r="R158" s="196">
        <v>4.4000000000000002E-4</v>
      </c>
      <c r="S158" s="196">
        <v>4.4000000000000002E-4</v>
      </c>
      <c r="T158" s="196">
        <v>4.4000000000000002E-4</v>
      </c>
      <c r="U158" s="196">
        <v>4.4000000000000002E-4</v>
      </c>
      <c r="V158" s="196">
        <v>4.4000000000000002E-4</v>
      </c>
      <c r="W158" s="196">
        <v>4.4000000000000002E-4</v>
      </c>
      <c r="X158" s="196">
        <v>4.4000000000000002E-4</v>
      </c>
      <c r="Y158" s="196">
        <v>4.4000000000000002E-4</v>
      </c>
      <c r="Z158" s="196">
        <v>4.4000000000000002E-4</v>
      </c>
      <c r="AA158" s="196">
        <v>4.4000000000000002E-4</v>
      </c>
      <c r="AB158" s="196">
        <v>4.4000000000000002E-4</v>
      </c>
      <c r="AC158" s="196">
        <v>4.4000000000000002E-4</v>
      </c>
      <c r="AD158" s="196">
        <v>4.4000000000000002E-4</v>
      </c>
      <c r="AE158" s="196">
        <v>4.4000000000000002E-4</v>
      </c>
      <c r="AF158" s="150"/>
      <c r="AG158" s="197">
        <v>33.747</v>
      </c>
      <c r="AH158" s="197">
        <v>33.765999999999998</v>
      </c>
      <c r="AI158" s="197">
        <v>34.015000000000001</v>
      </c>
      <c r="AJ158" s="197">
        <v>34.125</v>
      </c>
      <c r="AK158" s="197">
        <v>33.936</v>
      </c>
      <c r="AL158" s="197">
        <v>33.83</v>
      </c>
      <c r="AM158" s="197">
        <v>34.107999999999997</v>
      </c>
      <c r="AN158" s="197">
        <v>34.533000000000001</v>
      </c>
      <c r="AO158" s="197">
        <v>34.387999999999998</v>
      </c>
      <c r="AP158" s="197">
        <v>34.387999999999998</v>
      </c>
      <c r="AQ158" s="197">
        <v>34.387999999999998</v>
      </c>
      <c r="AR158" s="197">
        <v>34.387999999999998</v>
      </c>
      <c r="AS158" s="197">
        <v>34.387999999999998</v>
      </c>
      <c r="AT158" s="197">
        <v>34.387999999999998</v>
      </c>
      <c r="AU158" s="197">
        <v>34.387999999999998</v>
      </c>
      <c r="AV158" s="197">
        <v>34.387999999999998</v>
      </c>
      <c r="AW158" s="197">
        <v>34.387999999999998</v>
      </c>
      <c r="AX158" s="197">
        <v>34.387999999999998</v>
      </c>
      <c r="AY158" s="197">
        <v>34.387999999999998</v>
      </c>
      <c r="AZ158" s="197">
        <v>34.387999999999998</v>
      </c>
      <c r="BA158" s="150"/>
      <c r="BB158" s="198" cm="1">
        <f t="array" ref="BB158">SUMPRODUCT(($AG158:$AZ158)*(Misc_calcs!$G$29:$Z$29)*($L158:$AE158))*$H158</f>
        <v>11448.580157150982</v>
      </c>
      <c r="BC158" s="150"/>
      <c r="BD158" s="198" cm="1">
        <f t="array" ref="BD158">SUMPRODUCT(($L158:$AE158)*(Misc_calcs!$G$29:$Z$29))*$I158*(1+Assumptions!$G$83)</f>
        <v>282.11514578190014</v>
      </c>
      <c r="BE158" s="150"/>
      <c r="BF158" s="198">
        <f t="shared" si="12"/>
        <v>11730.695302932882</v>
      </c>
      <c r="BG158" s="150"/>
      <c r="BH158" s="199">
        <f>Assumptions!$G$86*$G158</f>
        <v>1.1686073760000002E-4</v>
      </c>
      <c r="BI158" s="150"/>
      <c r="BJ158" s="198">
        <f t="shared" si="17"/>
        <v>40312.835200000001</v>
      </c>
      <c r="BK158" s="150"/>
      <c r="BL158" s="198" cm="1">
        <f t="array" ref="BL158">-SUMPRODUCT((PMT(real_disc,Assumptions!$G$40,BJ158))*(Misc_calcs!$G$29:$Z$29))</f>
        <v>21790.998581967502</v>
      </c>
      <c r="BM158" s="150"/>
      <c r="BN158" s="198" cm="1">
        <f t="array" ref="BN158">SUMPRODUCT(($AG158:$AZ158)*(Misc_calcs!$G$29:$Z$29))*$BH158*$H158</f>
        <v>3040.6580037213357</v>
      </c>
      <c r="BO158" s="150"/>
      <c r="BP158" s="198" cm="1">
        <f t="array" ref="BP158">SUMPRODUCT($BH158*(Misc_calcs!$G$29:$Z$29))*$I158*(1+Assumptions!$G$83)</f>
        <v>74.927690964100876</v>
      </c>
      <c r="BQ158" s="150"/>
      <c r="BR158" s="198">
        <f t="shared" si="13"/>
        <v>3115.5856946854365</v>
      </c>
      <c r="BS158" s="150"/>
      <c r="BT158" s="198">
        <f t="shared" si="14"/>
        <v>8615.1096082474451</v>
      </c>
      <c r="BU158" s="150"/>
      <c r="BV158" s="198">
        <f t="shared" si="15"/>
        <v>-13175.888973720057</v>
      </c>
      <c r="BW158" s="150"/>
      <c r="BX158" s="198" t="b">
        <f t="shared" si="16"/>
        <v>0</v>
      </c>
      <c r="BY158" s="150"/>
      <c r="BZ158" s="150"/>
      <c r="CA158" s="150"/>
      <c r="CB158" s="150"/>
      <c r="CC158" s="150"/>
      <c r="CD158" s="150"/>
      <c r="CE158" s="150"/>
      <c r="CF158" s="150"/>
      <c r="CG158" s="150"/>
      <c r="CH158" s="150"/>
      <c r="CI158" s="150"/>
      <c r="CJ158" s="150"/>
      <c r="CK158" s="150"/>
      <c r="CL158" s="150"/>
      <c r="CM158" s="150"/>
      <c r="CN158" s="150"/>
      <c r="CO158" s="150"/>
      <c r="CP158" s="150"/>
      <c r="CQ158" s="150"/>
      <c r="CR158" s="150"/>
      <c r="CS158" s="150"/>
      <c r="CT158" s="150"/>
      <c r="CU158" s="150"/>
      <c r="CV158" s="150"/>
      <c r="CW158" s="150"/>
      <c r="CX158" s="150"/>
    </row>
    <row r="159" spans="1:102" x14ac:dyDescent="0.2">
      <c r="A159" s="150"/>
      <c r="B159" s="191">
        <v>60859669</v>
      </c>
      <c r="C159" s="192" t="s">
        <v>153</v>
      </c>
      <c r="D159" s="193">
        <v>2006</v>
      </c>
      <c r="E159" s="191">
        <v>30246893</v>
      </c>
      <c r="F159" s="191">
        <v>30238557</v>
      </c>
      <c r="G159" s="194">
        <v>239.88</v>
      </c>
      <c r="H159" s="211">
        <v>52622.225082524186</v>
      </c>
      <c r="I159" s="195">
        <f>Assumptions!$G$37*Calcs!$G159</f>
        <v>23299.544399999999</v>
      </c>
      <c r="K159" s="150"/>
      <c r="L159" s="196">
        <v>2.5999999999999998E-4</v>
      </c>
      <c r="M159" s="196">
        <v>2.5999999999999998E-4</v>
      </c>
      <c r="N159" s="196">
        <v>2.5999999999999998E-4</v>
      </c>
      <c r="O159" s="196">
        <v>2.5999999999999998E-4</v>
      </c>
      <c r="P159" s="196">
        <v>2.5999999999999998E-4</v>
      </c>
      <c r="Q159" s="196">
        <v>2.5999999999999998E-4</v>
      </c>
      <c r="R159" s="196">
        <v>2.5999999999999998E-4</v>
      </c>
      <c r="S159" s="196">
        <v>2.5999999999999998E-4</v>
      </c>
      <c r="T159" s="196">
        <v>2.5999999999999998E-4</v>
      </c>
      <c r="U159" s="196">
        <v>2.5999999999999998E-4</v>
      </c>
      <c r="V159" s="196">
        <v>2.5999999999999998E-4</v>
      </c>
      <c r="W159" s="196">
        <v>2.5999999999999998E-4</v>
      </c>
      <c r="X159" s="196">
        <v>2.5999999999999998E-4</v>
      </c>
      <c r="Y159" s="196">
        <v>2.5999999999999998E-4</v>
      </c>
      <c r="Z159" s="196">
        <v>2.5999999999999998E-4</v>
      </c>
      <c r="AA159" s="196">
        <v>2.5999999999999998E-4</v>
      </c>
      <c r="AB159" s="196">
        <v>2.5999999999999998E-4</v>
      </c>
      <c r="AC159" s="196">
        <v>2.5999999999999998E-4</v>
      </c>
      <c r="AD159" s="196">
        <v>2.5999999999999998E-4</v>
      </c>
      <c r="AE159" s="196">
        <v>2.5999999999999998E-4</v>
      </c>
      <c r="AF159" s="150"/>
      <c r="AG159" s="197">
        <v>33.747</v>
      </c>
      <c r="AH159" s="197">
        <v>33.765999999999998</v>
      </c>
      <c r="AI159" s="197">
        <v>34.015000000000001</v>
      </c>
      <c r="AJ159" s="197">
        <v>34.125</v>
      </c>
      <c r="AK159" s="197">
        <v>33.936</v>
      </c>
      <c r="AL159" s="197">
        <v>33.83</v>
      </c>
      <c r="AM159" s="197">
        <v>34.107999999999997</v>
      </c>
      <c r="AN159" s="197">
        <v>34.533000000000001</v>
      </c>
      <c r="AO159" s="197">
        <v>34.387999999999998</v>
      </c>
      <c r="AP159" s="197">
        <v>34.387999999999998</v>
      </c>
      <c r="AQ159" s="197">
        <v>34.387999999999998</v>
      </c>
      <c r="AR159" s="197">
        <v>34.387999999999998</v>
      </c>
      <c r="AS159" s="197">
        <v>34.387999999999998</v>
      </c>
      <c r="AT159" s="197">
        <v>34.387999999999998</v>
      </c>
      <c r="AU159" s="197">
        <v>34.387999999999998</v>
      </c>
      <c r="AV159" s="197">
        <v>34.387999999999998</v>
      </c>
      <c r="AW159" s="197">
        <v>34.387999999999998</v>
      </c>
      <c r="AX159" s="197">
        <v>34.387999999999998</v>
      </c>
      <c r="AY159" s="197">
        <v>34.387999999999998</v>
      </c>
      <c r="AZ159" s="197">
        <v>34.387999999999998</v>
      </c>
      <c r="BA159" s="150"/>
      <c r="BB159" s="198" cm="1">
        <f t="array" ref="BB159">SUMPRODUCT(($AG159:$AZ159)*(Misc_calcs!$G$29:$Z$29)*($L159:$AE159))*$H159</f>
        <v>6765.0700928619435</v>
      </c>
      <c r="BC159" s="150"/>
      <c r="BD159" s="198" cm="1">
        <f t="array" ref="BD159">SUMPRODUCT(($L159:$AE159)*(Misc_calcs!$G$29:$Z$29))*$I159*(1+Assumptions!$G$83)</f>
        <v>96.349875938804189</v>
      </c>
      <c r="BE159" s="150"/>
      <c r="BF159" s="198">
        <f t="shared" si="12"/>
        <v>6861.4199688007475</v>
      </c>
      <c r="BG159" s="150"/>
      <c r="BH159" s="199">
        <f>Assumptions!$G$86*$G159</f>
        <v>6.75418122E-5</v>
      </c>
      <c r="BI159" s="150"/>
      <c r="BJ159" s="198">
        <f t="shared" si="17"/>
        <v>23299.544399999999</v>
      </c>
      <c r="BK159" s="150"/>
      <c r="BL159" s="198" cm="1">
        <f t="array" ref="BL159">-SUMPRODUCT((PMT(real_disc,Assumptions!$G$40,BJ159))*(Misc_calcs!$G$29:$Z$29))</f>
        <v>12594.508336166071</v>
      </c>
      <c r="BM159" s="150"/>
      <c r="BN159" s="198" cm="1">
        <f t="array" ref="BN159">SUMPRODUCT(($AG159:$AZ159)*(Misc_calcs!$G$29:$Z$29))*$BH159*$H159</f>
        <v>1757.404206661223</v>
      </c>
      <c r="BO159" s="150"/>
      <c r="BP159" s="198" cm="1">
        <f t="array" ref="BP159">SUMPRODUCT($BH159*(Misc_calcs!$G$29:$Z$29))*$I159*(1+Assumptions!$G$83)</f>
        <v>25.029404715969275</v>
      </c>
      <c r="BQ159" s="150"/>
      <c r="BR159" s="198">
        <f t="shared" si="13"/>
        <v>1782.4336113771924</v>
      </c>
      <c r="BS159" s="150"/>
      <c r="BT159" s="198">
        <f t="shared" si="14"/>
        <v>5078.9863574235551</v>
      </c>
      <c r="BU159" s="150"/>
      <c r="BV159" s="198">
        <f t="shared" si="15"/>
        <v>-7515.5219787425158</v>
      </c>
      <c r="BW159" s="150"/>
      <c r="BX159" s="198" t="b">
        <f t="shared" si="16"/>
        <v>0</v>
      </c>
      <c r="BY159" s="150"/>
      <c r="BZ159" s="150"/>
      <c r="CA159" s="150"/>
      <c r="CB159" s="150"/>
      <c r="CC159" s="150"/>
      <c r="CD159" s="150"/>
      <c r="CE159" s="150"/>
      <c r="CF159" s="150"/>
      <c r="CG159" s="150"/>
      <c r="CH159" s="150"/>
      <c r="CI159" s="150"/>
      <c r="CJ159" s="150"/>
      <c r="CK159" s="150"/>
      <c r="CL159" s="150"/>
      <c r="CM159" s="150"/>
      <c r="CN159" s="150"/>
      <c r="CO159" s="150"/>
      <c r="CP159" s="150"/>
      <c r="CQ159" s="150"/>
      <c r="CR159" s="150"/>
      <c r="CS159" s="150"/>
      <c r="CT159" s="150"/>
      <c r="CU159" s="150"/>
      <c r="CV159" s="150"/>
      <c r="CW159" s="150"/>
      <c r="CX159" s="150"/>
    </row>
    <row r="160" spans="1:102" x14ac:dyDescent="0.2">
      <c r="A160" s="150"/>
      <c r="B160" s="191">
        <v>60859672</v>
      </c>
      <c r="C160" s="192" t="s">
        <v>153</v>
      </c>
      <c r="D160" s="193">
        <v>2005</v>
      </c>
      <c r="E160" s="191">
        <v>30238575</v>
      </c>
      <c r="F160" s="191">
        <v>30238576</v>
      </c>
      <c r="G160" s="194">
        <v>160.77000000000001</v>
      </c>
      <c r="H160" s="211">
        <v>52622.225082524186</v>
      </c>
      <c r="I160" s="195">
        <f>Assumptions!$G$37*Calcs!$G160</f>
        <v>15615.590099999999</v>
      </c>
      <c r="K160" s="150"/>
      <c r="L160" s="196">
        <v>1.7000000000000001E-4</v>
      </c>
      <c r="M160" s="196">
        <v>1.7000000000000001E-4</v>
      </c>
      <c r="N160" s="196">
        <v>1.7000000000000001E-4</v>
      </c>
      <c r="O160" s="196">
        <v>1.7000000000000001E-4</v>
      </c>
      <c r="P160" s="196">
        <v>1.7000000000000001E-4</v>
      </c>
      <c r="Q160" s="196">
        <v>1.7000000000000001E-4</v>
      </c>
      <c r="R160" s="196">
        <v>1.7000000000000001E-4</v>
      </c>
      <c r="S160" s="196">
        <v>1.7000000000000001E-4</v>
      </c>
      <c r="T160" s="196">
        <v>1.7000000000000001E-4</v>
      </c>
      <c r="U160" s="196">
        <v>1.7000000000000001E-4</v>
      </c>
      <c r="V160" s="196">
        <v>1.7000000000000001E-4</v>
      </c>
      <c r="W160" s="196">
        <v>1.7000000000000001E-4</v>
      </c>
      <c r="X160" s="196">
        <v>1.7000000000000001E-4</v>
      </c>
      <c r="Y160" s="196">
        <v>1.7000000000000001E-4</v>
      </c>
      <c r="Z160" s="196">
        <v>1.7000000000000001E-4</v>
      </c>
      <c r="AA160" s="196">
        <v>1.7000000000000001E-4</v>
      </c>
      <c r="AB160" s="196">
        <v>1.7000000000000001E-4</v>
      </c>
      <c r="AC160" s="196">
        <v>1.7000000000000001E-4</v>
      </c>
      <c r="AD160" s="196">
        <v>1.7000000000000001E-4</v>
      </c>
      <c r="AE160" s="196">
        <v>1.7000000000000001E-4</v>
      </c>
      <c r="AF160" s="150"/>
      <c r="AG160" s="197">
        <v>33.747</v>
      </c>
      <c r="AH160" s="197">
        <v>33.765999999999998</v>
      </c>
      <c r="AI160" s="197">
        <v>34.015000000000001</v>
      </c>
      <c r="AJ160" s="197">
        <v>34.125</v>
      </c>
      <c r="AK160" s="197">
        <v>33.936</v>
      </c>
      <c r="AL160" s="197">
        <v>33.83</v>
      </c>
      <c r="AM160" s="197">
        <v>34.107999999999997</v>
      </c>
      <c r="AN160" s="197">
        <v>34.533000000000001</v>
      </c>
      <c r="AO160" s="197">
        <v>34.387999999999998</v>
      </c>
      <c r="AP160" s="197">
        <v>34.387999999999998</v>
      </c>
      <c r="AQ160" s="197">
        <v>34.387999999999998</v>
      </c>
      <c r="AR160" s="197">
        <v>34.387999999999998</v>
      </c>
      <c r="AS160" s="197">
        <v>34.387999999999998</v>
      </c>
      <c r="AT160" s="197">
        <v>34.387999999999998</v>
      </c>
      <c r="AU160" s="197">
        <v>34.387999999999998</v>
      </c>
      <c r="AV160" s="197">
        <v>34.387999999999998</v>
      </c>
      <c r="AW160" s="197">
        <v>34.387999999999998</v>
      </c>
      <c r="AX160" s="197">
        <v>34.387999999999998</v>
      </c>
      <c r="AY160" s="197">
        <v>34.387999999999998</v>
      </c>
      <c r="AZ160" s="197">
        <v>34.387999999999998</v>
      </c>
      <c r="BA160" s="150"/>
      <c r="BB160" s="198" cm="1">
        <f t="array" ref="BB160">SUMPRODUCT(($AG160:$AZ160)*(Misc_calcs!$G$29:$Z$29)*($L160:$AE160))*$H160</f>
        <v>4423.3150607174239</v>
      </c>
      <c r="BC160" s="150"/>
      <c r="BD160" s="198" cm="1">
        <f t="array" ref="BD160">SUMPRODUCT(($L160:$AE160)*(Misc_calcs!$G$29:$Z$29))*$I160*(1+Assumptions!$G$83)</f>
        <v>42.221893387332514</v>
      </c>
      <c r="BE160" s="150"/>
      <c r="BF160" s="198">
        <f t="shared" si="12"/>
        <v>4465.5369541047567</v>
      </c>
      <c r="BG160" s="150"/>
      <c r="BH160" s="199">
        <f>Assumptions!$G$86*$G160</f>
        <v>4.5267205050000009E-5</v>
      </c>
      <c r="BI160" s="150"/>
      <c r="BJ160" s="198">
        <f t="shared" si="17"/>
        <v>15615.590099999999</v>
      </c>
      <c r="BK160" s="150"/>
      <c r="BL160" s="198" cm="1">
        <f t="array" ref="BL160">-SUMPRODUCT((PMT(real_disc,Assumptions!$G$40,BJ160))*(Misc_calcs!$G$29:$Z$29))</f>
        <v>8440.9667550667746</v>
      </c>
      <c r="BM160" s="150"/>
      <c r="BN160" s="198" cm="1">
        <f t="array" ref="BN160">SUMPRODUCT(($AG160:$AZ160)*(Misc_calcs!$G$29:$Z$29))*$BH160*$H160</f>
        <v>1177.83005796617</v>
      </c>
      <c r="BO160" s="150"/>
      <c r="BP160" s="198" cm="1">
        <f t="array" ref="BP160">SUMPRODUCT($BH160*(Misc_calcs!$G$29:$Z$29))*$I160*(1+Assumptions!$G$83)</f>
        <v>11.242747679786003</v>
      </c>
      <c r="BQ160" s="150"/>
      <c r="BR160" s="198">
        <f t="shared" si="13"/>
        <v>1189.0728056459559</v>
      </c>
      <c r="BS160" s="150"/>
      <c r="BT160" s="198">
        <f t="shared" si="14"/>
        <v>3276.464148458801</v>
      </c>
      <c r="BU160" s="150"/>
      <c r="BV160" s="198">
        <f t="shared" si="15"/>
        <v>-5164.5026066079736</v>
      </c>
      <c r="BW160" s="150"/>
      <c r="BX160" s="198" t="b">
        <f t="shared" si="16"/>
        <v>0</v>
      </c>
      <c r="BY160" s="150"/>
      <c r="BZ160" s="150"/>
      <c r="CA160" s="150"/>
      <c r="CB160" s="150"/>
      <c r="CC160" s="150"/>
      <c r="CD160" s="150"/>
      <c r="CE160" s="150"/>
      <c r="CF160" s="150"/>
      <c r="CG160" s="150"/>
      <c r="CH160" s="150"/>
      <c r="CI160" s="150"/>
      <c r="CJ160" s="150"/>
      <c r="CK160" s="150"/>
      <c r="CL160" s="150"/>
      <c r="CM160" s="150"/>
      <c r="CN160" s="150"/>
      <c r="CO160" s="150"/>
      <c r="CP160" s="150"/>
      <c r="CQ160" s="150"/>
      <c r="CR160" s="150"/>
      <c r="CS160" s="150"/>
      <c r="CT160" s="150"/>
      <c r="CU160" s="150"/>
      <c r="CV160" s="150"/>
      <c r="CW160" s="150"/>
      <c r="CX160" s="150"/>
    </row>
    <row r="161" spans="1:102" x14ac:dyDescent="0.2">
      <c r="A161" s="150"/>
      <c r="B161" s="191">
        <v>60859674</v>
      </c>
      <c r="C161" s="192" t="s">
        <v>153</v>
      </c>
      <c r="D161" s="193">
        <v>2004</v>
      </c>
      <c r="E161" s="191">
        <v>30224960</v>
      </c>
      <c r="F161" s="191">
        <v>30590487</v>
      </c>
      <c r="G161" s="194">
        <v>140.28</v>
      </c>
      <c r="H161" s="211">
        <v>52622.225082524186</v>
      </c>
      <c r="I161" s="195">
        <f>Assumptions!$G$37*Calcs!$G161</f>
        <v>13625.3964</v>
      </c>
      <c r="K161" s="150"/>
      <c r="L161" s="196">
        <v>1.4999999999999999E-4</v>
      </c>
      <c r="M161" s="196">
        <v>1.4999999999999999E-4</v>
      </c>
      <c r="N161" s="196">
        <v>1.4999999999999999E-4</v>
      </c>
      <c r="O161" s="196">
        <v>1.4999999999999999E-4</v>
      </c>
      <c r="P161" s="196">
        <v>1.4999999999999999E-4</v>
      </c>
      <c r="Q161" s="196">
        <v>1.4999999999999999E-4</v>
      </c>
      <c r="R161" s="196">
        <v>1.4999999999999999E-4</v>
      </c>
      <c r="S161" s="196">
        <v>1.4999999999999999E-4</v>
      </c>
      <c r="T161" s="196">
        <v>1.4999999999999999E-4</v>
      </c>
      <c r="U161" s="196">
        <v>1.4999999999999999E-4</v>
      </c>
      <c r="V161" s="196">
        <v>1.4999999999999999E-4</v>
      </c>
      <c r="W161" s="196">
        <v>1.4999999999999999E-4</v>
      </c>
      <c r="X161" s="196">
        <v>1.4999999999999999E-4</v>
      </c>
      <c r="Y161" s="196">
        <v>1.4999999999999999E-4</v>
      </c>
      <c r="Z161" s="196">
        <v>1.4999999999999999E-4</v>
      </c>
      <c r="AA161" s="196">
        <v>1.4999999999999999E-4</v>
      </c>
      <c r="AB161" s="196">
        <v>1.4999999999999999E-4</v>
      </c>
      <c r="AC161" s="196">
        <v>1.4999999999999999E-4</v>
      </c>
      <c r="AD161" s="196">
        <v>1.4999999999999999E-4</v>
      </c>
      <c r="AE161" s="196">
        <v>1.4999999999999999E-4</v>
      </c>
      <c r="AF161" s="150"/>
      <c r="AG161" s="197">
        <v>33.747</v>
      </c>
      <c r="AH161" s="197">
        <v>33.765999999999998</v>
      </c>
      <c r="AI161" s="197">
        <v>34.015000000000001</v>
      </c>
      <c r="AJ161" s="197">
        <v>34.125</v>
      </c>
      <c r="AK161" s="197">
        <v>33.936</v>
      </c>
      <c r="AL161" s="197">
        <v>33.83</v>
      </c>
      <c r="AM161" s="197">
        <v>34.107999999999997</v>
      </c>
      <c r="AN161" s="197">
        <v>34.533000000000001</v>
      </c>
      <c r="AO161" s="197">
        <v>34.387999999999998</v>
      </c>
      <c r="AP161" s="197">
        <v>34.387999999999998</v>
      </c>
      <c r="AQ161" s="197">
        <v>34.387999999999998</v>
      </c>
      <c r="AR161" s="197">
        <v>34.387999999999998</v>
      </c>
      <c r="AS161" s="197">
        <v>34.387999999999998</v>
      </c>
      <c r="AT161" s="197">
        <v>34.387999999999998</v>
      </c>
      <c r="AU161" s="197">
        <v>34.387999999999998</v>
      </c>
      <c r="AV161" s="197">
        <v>34.387999999999998</v>
      </c>
      <c r="AW161" s="197">
        <v>34.387999999999998</v>
      </c>
      <c r="AX161" s="197">
        <v>34.387999999999998</v>
      </c>
      <c r="AY161" s="197">
        <v>34.387999999999998</v>
      </c>
      <c r="AZ161" s="197">
        <v>34.387999999999998</v>
      </c>
      <c r="BA161" s="150"/>
      <c r="BB161" s="198" cm="1">
        <f t="array" ref="BB161">SUMPRODUCT(($AG161:$AZ161)*(Misc_calcs!$G$29:$Z$29)*($L161:$AE161))*$H161</f>
        <v>3902.925053574198</v>
      </c>
      <c r="BC161" s="150"/>
      <c r="BD161" s="198" cm="1">
        <f t="array" ref="BD161">SUMPRODUCT(($L161:$AE161)*(Misc_calcs!$G$29:$Z$29))*$I161*(1+Assumptions!$G$83)</f>
        <v>32.506543167486271</v>
      </c>
      <c r="BE161" s="150"/>
      <c r="BF161" s="198">
        <f t="shared" si="12"/>
        <v>3935.4315967416842</v>
      </c>
      <c r="BG161" s="150"/>
      <c r="BH161" s="199">
        <f>Assumptions!$G$86*$G161</f>
        <v>3.9497938200000001E-5</v>
      </c>
      <c r="BI161" s="150"/>
      <c r="BJ161" s="198">
        <f t="shared" si="17"/>
        <v>13625.3964</v>
      </c>
      <c r="BK161" s="150"/>
      <c r="BL161" s="198" cm="1">
        <f t="array" ref="BL161">-SUMPRODUCT((PMT(real_disc,Assumptions!$G$40,BJ161))*(Misc_calcs!$G$29:$Z$29))</f>
        <v>7365.1727088434873</v>
      </c>
      <c r="BM161" s="150"/>
      <c r="BN161" s="198" cm="1">
        <f t="array" ref="BN161">SUMPRODUCT(($AG161:$AZ161)*(Misc_calcs!$G$29:$Z$29))*$BH161*$H161</f>
        <v>1027.7166171020358</v>
      </c>
      <c r="BO161" s="150"/>
      <c r="BP161" s="198" cm="1">
        <f t="array" ref="BP161">SUMPRODUCT($BH161*(Misc_calcs!$G$29:$Z$29))*$I161*(1+Assumptions!$G$83)</f>
        <v>8.5596095541667001</v>
      </c>
      <c r="BQ161" s="150"/>
      <c r="BR161" s="198">
        <f t="shared" si="13"/>
        <v>1036.2762266562024</v>
      </c>
      <c r="BS161" s="150"/>
      <c r="BT161" s="198">
        <f t="shared" si="14"/>
        <v>2899.155370085482</v>
      </c>
      <c r="BU161" s="150"/>
      <c r="BV161" s="198">
        <f t="shared" si="15"/>
        <v>-4466.0173387580053</v>
      </c>
      <c r="BW161" s="150"/>
      <c r="BX161" s="198" t="b">
        <f t="shared" si="16"/>
        <v>0</v>
      </c>
      <c r="BY161" s="150"/>
      <c r="BZ161" s="150"/>
      <c r="CA161" s="150"/>
      <c r="CB161" s="150"/>
      <c r="CC161" s="150"/>
      <c r="CD161" s="150"/>
      <c r="CE161" s="150"/>
      <c r="CF161" s="150"/>
      <c r="CG161" s="150"/>
      <c r="CH161" s="150"/>
      <c r="CI161" s="150"/>
      <c r="CJ161" s="150"/>
      <c r="CK161" s="150"/>
      <c r="CL161" s="150"/>
      <c r="CM161" s="150"/>
      <c r="CN161" s="150"/>
      <c r="CO161" s="150"/>
      <c r="CP161" s="150"/>
      <c r="CQ161" s="150"/>
      <c r="CR161" s="150"/>
      <c r="CS161" s="150"/>
      <c r="CT161" s="150"/>
      <c r="CU161" s="150"/>
      <c r="CV161" s="150"/>
      <c r="CW161" s="150"/>
      <c r="CX161" s="150"/>
    </row>
    <row r="162" spans="1:102" x14ac:dyDescent="0.2">
      <c r="A162" s="150"/>
      <c r="B162" s="191">
        <v>60740562</v>
      </c>
      <c r="C162" s="192" t="s">
        <v>145</v>
      </c>
      <c r="D162" s="193">
        <v>2010</v>
      </c>
      <c r="E162" s="191">
        <v>30282337</v>
      </c>
      <c r="F162" s="191">
        <v>30282335</v>
      </c>
      <c r="G162" s="194">
        <v>227.69</v>
      </c>
      <c r="H162" s="211">
        <v>45198.640474687112</v>
      </c>
      <c r="I162" s="195">
        <f>Assumptions!$G$37*Calcs!$G162</f>
        <v>22115.529699999999</v>
      </c>
      <c r="K162" s="150"/>
      <c r="L162" s="196">
        <v>2.4000000000000001E-4</v>
      </c>
      <c r="M162" s="196">
        <v>2.4000000000000001E-4</v>
      </c>
      <c r="N162" s="196">
        <v>2.4000000000000001E-4</v>
      </c>
      <c r="O162" s="196">
        <v>2.4000000000000001E-4</v>
      </c>
      <c r="P162" s="196">
        <v>2.4000000000000001E-4</v>
      </c>
      <c r="Q162" s="196">
        <v>2.4000000000000001E-4</v>
      </c>
      <c r="R162" s="196">
        <v>2.4000000000000001E-4</v>
      </c>
      <c r="S162" s="196">
        <v>2.4000000000000001E-4</v>
      </c>
      <c r="T162" s="196">
        <v>2.4000000000000001E-4</v>
      </c>
      <c r="U162" s="196">
        <v>2.4000000000000001E-4</v>
      </c>
      <c r="V162" s="196">
        <v>2.4000000000000001E-4</v>
      </c>
      <c r="W162" s="196">
        <v>2.4000000000000001E-4</v>
      </c>
      <c r="X162" s="196">
        <v>2.4000000000000001E-4</v>
      </c>
      <c r="Y162" s="196">
        <v>2.4000000000000001E-4</v>
      </c>
      <c r="Z162" s="196">
        <v>2.4000000000000001E-4</v>
      </c>
      <c r="AA162" s="196">
        <v>2.4000000000000001E-4</v>
      </c>
      <c r="AB162" s="196">
        <v>2.4000000000000001E-4</v>
      </c>
      <c r="AC162" s="196">
        <v>2.4000000000000001E-4</v>
      </c>
      <c r="AD162" s="196">
        <v>2.4000000000000001E-4</v>
      </c>
      <c r="AE162" s="196">
        <v>2.4000000000000001E-4</v>
      </c>
      <c r="AF162" s="150"/>
      <c r="AG162" s="197">
        <v>19.532</v>
      </c>
      <c r="AH162" s="197">
        <v>19.558999999999997</v>
      </c>
      <c r="AI162" s="197">
        <v>19.695999999999998</v>
      </c>
      <c r="AJ162" s="197">
        <v>19.782</v>
      </c>
      <c r="AK162" s="197">
        <v>19.675999999999998</v>
      </c>
      <c r="AL162" s="197">
        <v>19.636999999999997</v>
      </c>
      <c r="AM162" s="197">
        <v>19.768999999999998</v>
      </c>
      <c r="AN162" s="197">
        <v>19.945</v>
      </c>
      <c r="AO162" s="197">
        <v>19.835999999999999</v>
      </c>
      <c r="AP162" s="197">
        <v>19.835999999999999</v>
      </c>
      <c r="AQ162" s="197">
        <v>19.835999999999999</v>
      </c>
      <c r="AR162" s="197">
        <v>19.835999999999999</v>
      </c>
      <c r="AS162" s="197">
        <v>19.835999999999999</v>
      </c>
      <c r="AT162" s="197">
        <v>19.835999999999999</v>
      </c>
      <c r="AU162" s="197">
        <v>19.835999999999999</v>
      </c>
      <c r="AV162" s="197">
        <v>19.835999999999999</v>
      </c>
      <c r="AW162" s="197">
        <v>19.835999999999999</v>
      </c>
      <c r="AX162" s="197">
        <v>19.835999999999999</v>
      </c>
      <c r="AY162" s="197">
        <v>19.835999999999999</v>
      </c>
      <c r="AZ162" s="197">
        <v>19.835999999999999</v>
      </c>
      <c r="BA162" s="150"/>
      <c r="BB162" s="198" cm="1">
        <f t="array" ref="BB162">SUMPRODUCT(($AG162:$AZ162)*(Misc_calcs!$G$29:$Z$29)*($L162:$AE162))*$H162</f>
        <v>3100.2545320777785</v>
      </c>
      <c r="BC162" s="150"/>
      <c r="BD162" s="198" cm="1">
        <f t="array" ref="BD162">SUMPRODUCT(($L162:$AE162)*(Misc_calcs!$G$29:$Z$29))*$I162*(1+Assumptions!$G$83)</f>
        <v>84.418760351353882</v>
      </c>
      <c r="BE162" s="150"/>
      <c r="BF162" s="198">
        <f t="shared" si="12"/>
        <v>3184.6732924291323</v>
      </c>
      <c r="BG162" s="150"/>
      <c r="BH162" s="199">
        <f>Assumptions!$G$86*$G162</f>
        <v>6.4109534850000002E-5</v>
      </c>
      <c r="BI162" s="150"/>
      <c r="BJ162" s="198">
        <f t="shared" si="17"/>
        <v>22115.529699999999</v>
      </c>
      <c r="BK162" s="150"/>
      <c r="BL162" s="198" cm="1">
        <f t="array" ref="BL162">-SUMPRODUCT((PMT(real_disc,Assumptions!$G$40,BJ162))*(Misc_calcs!$G$29:$Z$29))</f>
        <v>11954.492258886325</v>
      </c>
      <c r="BM162" s="150"/>
      <c r="BN162" s="198" cm="1">
        <f t="array" ref="BN162">SUMPRODUCT(($AG162:$AZ162)*(Misc_calcs!$G$29:$Z$29))*$BH162*$H162</f>
        <v>828.14948320046165</v>
      </c>
      <c r="BO162" s="150"/>
      <c r="BP162" s="198" cm="1">
        <f t="array" ref="BP162">SUMPRODUCT($BH162*(Misc_calcs!$G$29:$Z$29))*$I162*(1+Assumptions!$G$83)</f>
        <v>22.550197744745496</v>
      </c>
      <c r="BQ162" s="150"/>
      <c r="BR162" s="198">
        <f t="shared" si="13"/>
        <v>850.69968094520709</v>
      </c>
      <c r="BS162" s="150"/>
      <c r="BT162" s="198">
        <f t="shared" si="14"/>
        <v>2333.9736114839252</v>
      </c>
      <c r="BU162" s="150"/>
      <c r="BV162" s="198">
        <f t="shared" si="15"/>
        <v>-9620.5186474023994</v>
      </c>
      <c r="BW162" s="150"/>
      <c r="BX162" s="198" t="b">
        <f t="shared" si="16"/>
        <v>0</v>
      </c>
      <c r="BY162" s="150"/>
      <c r="BZ162" s="150"/>
      <c r="CA162" s="150"/>
      <c r="CB162" s="150"/>
      <c r="CC162" s="150"/>
      <c r="CD162" s="150"/>
      <c r="CE162" s="150"/>
      <c r="CF162" s="150"/>
      <c r="CG162" s="150"/>
      <c r="CH162" s="150"/>
      <c r="CI162" s="150"/>
      <c r="CJ162" s="150"/>
      <c r="CK162" s="150"/>
      <c r="CL162" s="150"/>
      <c r="CM162" s="150"/>
      <c r="CN162" s="150"/>
      <c r="CO162" s="150"/>
      <c r="CP162" s="150"/>
      <c r="CQ162" s="150"/>
      <c r="CR162" s="150"/>
      <c r="CS162" s="150"/>
      <c r="CT162" s="150"/>
      <c r="CU162" s="150"/>
      <c r="CV162" s="150"/>
      <c r="CW162" s="150"/>
      <c r="CX162" s="150"/>
    </row>
    <row r="163" spans="1:102" x14ac:dyDescent="0.2">
      <c r="A163" s="150"/>
      <c r="B163" s="191">
        <v>60767383</v>
      </c>
      <c r="C163" s="192" t="s">
        <v>151</v>
      </c>
      <c r="D163" s="193">
        <v>2018</v>
      </c>
      <c r="E163" s="191">
        <v>30547415</v>
      </c>
      <c r="F163" s="191">
        <v>30547413</v>
      </c>
      <c r="G163" s="194">
        <v>84.15</v>
      </c>
      <c r="H163" s="211">
        <v>61329.303481279239</v>
      </c>
      <c r="I163" s="195">
        <f>Assumptions!$G$37*Calcs!$G163</f>
        <v>8173.4895000000006</v>
      </c>
      <c r="K163" s="150"/>
      <c r="L163" s="196">
        <v>9.0000000000000006E-5</v>
      </c>
      <c r="M163" s="196">
        <v>9.0000000000000006E-5</v>
      </c>
      <c r="N163" s="196">
        <v>9.0000000000000006E-5</v>
      </c>
      <c r="O163" s="196">
        <v>9.0000000000000006E-5</v>
      </c>
      <c r="P163" s="196">
        <v>9.0000000000000006E-5</v>
      </c>
      <c r="Q163" s="196">
        <v>9.0000000000000006E-5</v>
      </c>
      <c r="R163" s="196">
        <v>9.0000000000000006E-5</v>
      </c>
      <c r="S163" s="196">
        <v>9.0000000000000006E-5</v>
      </c>
      <c r="T163" s="196">
        <v>9.0000000000000006E-5</v>
      </c>
      <c r="U163" s="196">
        <v>9.0000000000000006E-5</v>
      </c>
      <c r="V163" s="196">
        <v>9.0000000000000006E-5</v>
      </c>
      <c r="W163" s="196">
        <v>9.0000000000000006E-5</v>
      </c>
      <c r="X163" s="196">
        <v>9.0000000000000006E-5</v>
      </c>
      <c r="Y163" s="196">
        <v>9.0000000000000006E-5</v>
      </c>
      <c r="Z163" s="196">
        <v>9.0000000000000006E-5</v>
      </c>
      <c r="AA163" s="196">
        <v>9.0000000000000006E-5</v>
      </c>
      <c r="AB163" s="196">
        <v>9.0000000000000006E-5</v>
      </c>
      <c r="AC163" s="196">
        <v>9.0000000000000006E-5</v>
      </c>
      <c r="AD163" s="196">
        <v>9.0000000000000006E-5</v>
      </c>
      <c r="AE163" s="196">
        <v>9.0000000000000006E-5</v>
      </c>
      <c r="AF163" s="150"/>
      <c r="AG163" s="197">
        <v>25.013999999999999</v>
      </c>
      <c r="AH163" s="197">
        <v>25.255999999999997</v>
      </c>
      <c r="AI163" s="197">
        <v>25.701000000000001</v>
      </c>
      <c r="AJ163" s="197">
        <v>26.018999999999998</v>
      </c>
      <c r="AK163" s="197">
        <v>26.042000000000002</v>
      </c>
      <c r="AL163" s="197">
        <v>26.138999999999999</v>
      </c>
      <c r="AM163" s="197">
        <v>26.600999999999999</v>
      </c>
      <c r="AN163" s="197">
        <v>27.201999999999998</v>
      </c>
      <c r="AO163" s="197">
        <v>27.222999999999999</v>
      </c>
      <c r="AP163" s="197">
        <v>27.222999999999999</v>
      </c>
      <c r="AQ163" s="197">
        <v>27.222999999999999</v>
      </c>
      <c r="AR163" s="197">
        <v>27.222999999999999</v>
      </c>
      <c r="AS163" s="197">
        <v>27.222999999999999</v>
      </c>
      <c r="AT163" s="197">
        <v>27.222999999999999</v>
      </c>
      <c r="AU163" s="197">
        <v>27.222999999999999</v>
      </c>
      <c r="AV163" s="197">
        <v>27.222999999999999</v>
      </c>
      <c r="AW163" s="197">
        <v>27.222999999999999</v>
      </c>
      <c r="AX163" s="197">
        <v>27.222999999999999</v>
      </c>
      <c r="AY163" s="197">
        <v>27.222999999999999</v>
      </c>
      <c r="AZ163" s="197">
        <v>27.222999999999999</v>
      </c>
      <c r="BA163" s="150"/>
      <c r="BB163" s="198" cm="1">
        <f t="array" ref="BB163">SUMPRODUCT(($AG163:$AZ163)*(Misc_calcs!$G$29:$Z$29)*($L163:$AE163))*$H163</f>
        <v>2123.3553820036354</v>
      </c>
      <c r="BC163" s="150"/>
      <c r="BD163" s="198" cm="1">
        <f t="array" ref="BD163">SUMPRODUCT(($L163:$AE163)*(Misc_calcs!$G$29:$Z$29))*$I163*(1+Assumptions!$G$83)</f>
        <v>11.699852897963947</v>
      </c>
      <c r="BE163" s="150"/>
      <c r="BF163" s="198">
        <f t="shared" si="12"/>
        <v>2135.0552349015993</v>
      </c>
      <c r="BG163" s="150"/>
      <c r="BH163" s="199">
        <f>Assumptions!$G$86*$G163</f>
        <v>2.3693694750000004E-5</v>
      </c>
      <c r="BI163" s="150"/>
      <c r="BJ163" s="198">
        <f t="shared" si="17"/>
        <v>8173.4895000000006</v>
      </c>
      <c r="BK163" s="150"/>
      <c r="BL163" s="198" cm="1">
        <f t="array" ref="BL163">-SUMPRODUCT((PMT(real_disc,Assumptions!$G$40,BJ163))*(Misc_calcs!$G$29:$Z$29))</f>
        <v>4418.1585646505537</v>
      </c>
      <c r="BM163" s="150"/>
      <c r="BN163" s="198" cm="1">
        <f t="array" ref="BN163">SUMPRODUCT(($AG163:$AZ163)*(Misc_calcs!$G$29:$Z$29))*$BH163*$H163</f>
        <v>559.00149185515329</v>
      </c>
      <c r="BO163" s="150"/>
      <c r="BP163" s="198" cm="1">
        <f t="array" ref="BP163">SUMPRODUCT($BH163*(Misc_calcs!$G$29:$Z$29))*$I163*(1+Assumptions!$G$83)</f>
        <v>3.0801415909362291</v>
      </c>
      <c r="BQ163" s="150"/>
      <c r="BR163" s="198">
        <f t="shared" si="13"/>
        <v>562.08163344608954</v>
      </c>
      <c r="BS163" s="150"/>
      <c r="BT163" s="198">
        <f t="shared" si="14"/>
        <v>1572.9736014555097</v>
      </c>
      <c r="BU163" s="150"/>
      <c r="BV163" s="198">
        <f t="shared" si="15"/>
        <v>-2845.184963195044</v>
      </c>
      <c r="BW163" s="150"/>
      <c r="BX163" s="198" t="b">
        <f t="shared" si="16"/>
        <v>0</v>
      </c>
      <c r="BY163" s="150"/>
      <c r="BZ163" s="150"/>
      <c r="CA163" s="150"/>
      <c r="CB163" s="150"/>
      <c r="CC163" s="150"/>
      <c r="CD163" s="150"/>
      <c r="CE163" s="150"/>
      <c r="CF163" s="150"/>
      <c r="CG163" s="150"/>
      <c r="CH163" s="150"/>
      <c r="CI163" s="150"/>
      <c r="CJ163" s="150"/>
      <c r="CK163" s="150"/>
      <c r="CL163" s="150"/>
      <c r="CM163" s="150"/>
      <c r="CN163" s="150"/>
      <c r="CO163" s="150"/>
      <c r="CP163" s="150"/>
      <c r="CQ163" s="150"/>
      <c r="CR163" s="150"/>
      <c r="CS163" s="150"/>
      <c r="CT163" s="150"/>
      <c r="CU163" s="150"/>
      <c r="CV163" s="150"/>
      <c r="CW163" s="150"/>
      <c r="CX163" s="150"/>
    </row>
    <row r="164" spans="1:102" x14ac:dyDescent="0.2">
      <c r="A164" s="150"/>
      <c r="B164" s="191">
        <v>60767389</v>
      </c>
      <c r="C164" s="192" t="s">
        <v>151</v>
      </c>
      <c r="D164" s="193">
        <v>1998</v>
      </c>
      <c r="E164" s="191">
        <v>30552207</v>
      </c>
      <c r="F164" s="191">
        <v>33107012</v>
      </c>
      <c r="G164" s="194">
        <v>1146.19</v>
      </c>
      <c r="H164" s="211">
        <v>61329.303481279239</v>
      </c>
      <c r="I164" s="195">
        <f>Assumptions!$G$37*Calcs!$G164</f>
        <v>111329.4347</v>
      </c>
      <c r="K164" s="150"/>
      <c r="L164" s="196">
        <v>1.23E-3</v>
      </c>
      <c r="M164" s="196">
        <v>1.23E-3</v>
      </c>
      <c r="N164" s="196">
        <v>1.23E-3</v>
      </c>
      <c r="O164" s="196">
        <v>1.23E-3</v>
      </c>
      <c r="P164" s="196">
        <v>1.23E-3</v>
      </c>
      <c r="Q164" s="196">
        <v>1.23E-3</v>
      </c>
      <c r="R164" s="196">
        <v>1.23E-3</v>
      </c>
      <c r="S164" s="196">
        <v>1.23E-3</v>
      </c>
      <c r="T164" s="196">
        <v>1.23E-3</v>
      </c>
      <c r="U164" s="196">
        <v>1.23E-3</v>
      </c>
      <c r="V164" s="196">
        <v>1.23E-3</v>
      </c>
      <c r="W164" s="196">
        <v>1.23E-3</v>
      </c>
      <c r="X164" s="196">
        <v>1.23E-3</v>
      </c>
      <c r="Y164" s="196">
        <v>1.23E-3</v>
      </c>
      <c r="Z164" s="196">
        <v>1.23E-3</v>
      </c>
      <c r="AA164" s="196">
        <v>1.2899999999999999E-3</v>
      </c>
      <c r="AB164" s="196">
        <v>1.4400000000000001E-3</v>
      </c>
      <c r="AC164" s="196">
        <v>1.6199999999999999E-3</v>
      </c>
      <c r="AD164" s="196">
        <v>1.81E-3</v>
      </c>
      <c r="AE164" s="196">
        <v>2.0400000000000001E-3</v>
      </c>
      <c r="AF164" s="150"/>
      <c r="AG164" s="197">
        <v>25.013999999999999</v>
      </c>
      <c r="AH164" s="197">
        <v>25.255999999999997</v>
      </c>
      <c r="AI164" s="197">
        <v>25.701000000000001</v>
      </c>
      <c r="AJ164" s="197">
        <v>26.018999999999998</v>
      </c>
      <c r="AK164" s="197">
        <v>26.042000000000002</v>
      </c>
      <c r="AL164" s="197">
        <v>26.138999999999999</v>
      </c>
      <c r="AM164" s="197">
        <v>26.600999999999999</v>
      </c>
      <c r="AN164" s="197">
        <v>27.201999999999998</v>
      </c>
      <c r="AO164" s="197">
        <v>27.222999999999999</v>
      </c>
      <c r="AP164" s="197">
        <v>27.222999999999999</v>
      </c>
      <c r="AQ164" s="197">
        <v>27.222999999999999</v>
      </c>
      <c r="AR164" s="197">
        <v>27.222999999999999</v>
      </c>
      <c r="AS164" s="197">
        <v>27.222999999999999</v>
      </c>
      <c r="AT164" s="197">
        <v>27.222999999999999</v>
      </c>
      <c r="AU164" s="197">
        <v>27.222999999999999</v>
      </c>
      <c r="AV164" s="197">
        <v>27.222999999999999</v>
      </c>
      <c r="AW164" s="197">
        <v>27.222999999999999</v>
      </c>
      <c r="AX164" s="197">
        <v>27.222999999999999</v>
      </c>
      <c r="AY164" s="197">
        <v>27.222999999999999</v>
      </c>
      <c r="AZ164" s="197">
        <v>27.222999999999999</v>
      </c>
      <c r="BA164" s="150"/>
      <c r="BB164" s="198" cm="1">
        <f t="array" ref="BB164">SUMPRODUCT(($AG164:$AZ164)*(Misc_calcs!$G$29:$Z$29)*($L164:$AE164))*$H164</f>
        <v>30837.206789910724</v>
      </c>
      <c r="BC164" s="150"/>
      <c r="BD164" s="198" cm="1">
        <f t="array" ref="BD164">SUMPRODUCT(($L164:$AE164)*(Misc_calcs!$G$29:$Z$29))*$I164*(1+Assumptions!$G$83)</f>
        <v>2311.2890005035097</v>
      </c>
      <c r="BE164" s="150"/>
      <c r="BF164" s="198">
        <f t="shared" si="12"/>
        <v>33148.495790414236</v>
      </c>
      <c r="BG164" s="150"/>
      <c r="BH164" s="199">
        <f>Assumptions!$G$86*$G164</f>
        <v>3.2272698735000006E-4</v>
      </c>
      <c r="BI164" s="150"/>
      <c r="BJ164" s="198">
        <f t="shared" si="17"/>
        <v>111329.4347</v>
      </c>
      <c r="BK164" s="150"/>
      <c r="BL164" s="198" cm="1">
        <f t="array" ref="BL164">-SUMPRODUCT((PMT(real_disc,Assumptions!$G$40,BJ164))*(Misc_calcs!$G$29:$Z$29))</f>
        <v>60178.837376313902</v>
      </c>
      <c r="BM164" s="150"/>
      <c r="BN164" s="198" cm="1">
        <f t="array" ref="BN164">SUMPRODUCT(($AG164:$AZ164)*(Misc_calcs!$G$29:$Z$29))*$BH164*$H164</f>
        <v>7614.045394527132</v>
      </c>
      <c r="BO164" s="150"/>
      <c r="BP164" s="198" cm="1">
        <f t="array" ref="BP164">SUMPRODUCT($BH164*(Misc_calcs!$G$29:$Z$29))*$I164*(1+Assumptions!$G$83)</f>
        <v>571.44662307887359</v>
      </c>
      <c r="BQ164" s="150"/>
      <c r="BR164" s="198">
        <f t="shared" si="13"/>
        <v>8185.4920176060059</v>
      </c>
      <c r="BS164" s="150"/>
      <c r="BT164" s="198">
        <f t="shared" si="14"/>
        <v>24963.003772808232</v>
      </c>
      <c r="BU164" s="150"/>
      <c r="BV164" s="198">
        <f t="shared" si="15"/>
        <v>-35215.833603505671</v>
      </c>
      <c r="BW164" s="150"/>
      <c r="BX164" s="198" t="b">
        <f t="shared" si="16"/>
        <v>0</v>
      </c>
      <c r="BY164" s="150"/>
      <c r="BZ164" s="150"/>
      <c r="CA164" s="150"/>
      <c r="CB164" s="150"/>
      <c r="CC164" s="150"/>
      <c r="CD164" s="150"/>
      <c r="CE164" s="150"/>
      <c r="CF164" s="150"/>
      <c r="CG164" s="150"/>
      <c r="CH164" s="150"/>
      <c r="CI164" s="150"/>
      <c r="CJ164" s="150"/>
      <c r="CK164" s="150"/>
      <c r="CL164" s="150"/>
      <c r="CM164" s="150"/>
      <c r="CN164" s="150"/>
      <c r="CO164" s="150"/>
      <c r="CP164" s="150"/>
      <c r="CQ164" s="150"/>
      <c r="CR164" s="150"/>
      <c r="CS164" s="150"/>
      <c r="CT164" s="150"/>
      <c r="CU164" s="150"/>
      <c r="CV164" s="150"/>
      <c r="CW164" s="150"/>
      <c r="CX164" s="150"/>
    </row>
    <row r="165" spans="1:102" x14ac:dyDescent="0.2">
      <c r="A165" s="150"/>
      <c r="B165" s="191">
        <v>60770694</v>
      </c>
      <c r="C165" s="192" t="s">
        <v>151</v>
      </c>
      <c r="D165" s="193">
        <v>1998</v>
      </c>
      <c r="E165" s="191">
        <v>30355658</v>
      </c>
      <c r="F165" s="191">
        <v>30312136</v>
      </c>
      <c r="G165" s="194">
        <v>428.83</v>
      </c>
      <c r="H165" s="211">
        <v>61329.303481279239</v>
      </c>
      <c r="I165" s="195">
        <f>Assumptions!$G$37*Calcs!$G165</f>
        <v>41652.257899999997</v>
      </c>
      <c r="K165" s="150"/>
      <c r="L165" s="196">
        <v>4.6000000000000001E-4</v>
      </c>
      <c r="M165" s="196">
        <v>4.6000000000000001E-4</v>
      </c>
      <c r="N165" s="196">
        <v>4.6000000000000001E-4</v>
      </c>
      <c r="O165" s="196">
        <v>4.6000000000000001E-4</v>
      </c>
      <c r="P165" s="196">
        <v>4.6000000000000001E-4</v>
      </c>
      <c r="Q165" s="196">
        <v>4.6000000000000001E-4</v>
      </c>
      <c r="R165" s="196">
        <v>4.6000000000000001E-4</v>
      </c>
      <c r="S165" s="196">
        <v>4.6000000000000001E-4</v>
      </c>
      <c r="T165" s="196">
        <v>4.6000000000000001E-4</v>
      </c>
      <c r="U165" s="196">
        <v>4.6000000000000001E-4</v>
      </c>
      <c r="V165" s="196">
        <v>4.6000000000000001E-4</v>
      </c>
      <c r="W165" s="196">
        <v>4.6000000000000001E-4</v>
      </c>
      <c r="X165" s="196">
        <v>4.6000000000000001E-4</v>
      </c>
      <c r="Y165" s="196">
        <v>4.6000000000000001E-4</v>
      </c>
      <c r="Z165" s="196">
        <v>4.6000000000000001E-4</v>
      </c>
      <c r="AA165" s="196">
        <v>4.8000000000000001E-4</v>
      </c>
      <c r="AB165" s="196">
        <v>5.4000000000000001E-4</v>
      </c>
      <c r="AC165" s="196">
        <v>6.0999999999999997E-4</v>
      </c>
      <c r="AD165" s="196">
        <v>6.8000000000000005E-4</v>
      </c>
      <c r="AE165" s="196">
        <v>7.6000000000000004E-4</v>
      </c>
      <c r="AF165" s="150"/>
      <c r="AG165" s="197">
        <v>25.013999999999999</v>
      </c>
      <c r="AH165" s="197">
        <v>25.255999999999997</v>
      </c>
      <c r="AI165" s="197">
        <v>25.701000000000001</v>
      </c>
      <c r="AJ165" s="197">
        <v>26.018999999999998</v>
      </c>
      <c r="AK165" s="197">
        <v>26.042000000000002</v>
      </c>
      <c r="AL165" s="197">
        <v>26.138999999999999</v>
      </c>
      <c r="AM165" s="197">
        <v>26.600999999999999</v>
      </c>
      <c r="AN165" s="197">
        <v>27.201999999999998</v>
      </c>
      <c r="AO165" s="197">
        <v>27.222999999999999</v>
      </c>
      <c r="AP165" s="197">
        <v>27.222999999999999</v>
      </c>
      <c r="AQ165" s="197">
        <v>27.222999999999999</v>
      </c>
      <c r="AR165" s="197">
        <v>27.222999999999999</v>
      </c>
      <c r="AS165" s="197">
        <v>27.222999999999999</v>
      </c>
      <c r="AT165" s="197">
        <v>27.222999999999999</v>
      </c>
      <c r="AU165" s="197">
        <v>27.222999999999999</v>
      </c>
      <c r="AV165" s="197">
        <v>27.222999999999999</v>
      </c>
      <c r="AW165" s="197">
        <v>27.222999999999999</v>
      </c>
      <c r="AX165" s="197">
        <v>27.222999999999999</v>
      </c>
      <c r="AY165" s="197">
        <v>27.222999999999999</v>
      </c>
      <c r="AZ165" s="197">
        <v>27.222999999999999</v>
      </c>
      <c r="BA165" s="150"/>
      <c r="BB165" s="198" cm="1">
        <f t="array" ref="BB165">SUMPRODUCT(($AG165:$AZ165)*(Misc_calcs!$G$29:$Z$29)*($L165:$AE165))*$H165</f>
        <v>11535.632402836374</v>
      </c>
      <c r="BC165" s="150"/>
      <c r="BD165" s="198" cm="1">
        <f t="array" ref="BD165">SUMPRODUCT(($L165:$AE165)*(Misc_calcs!$G$29:$Z$29))*$I165*(1+Assumptions!$G$83)</f>
        <v>323.47948595899635</v>
      </c>
      <c r="BE165" s="150"/>
      <c r="BF165" s="198">
        <f t="shared" si="12"/>
        <v>11859.111888795371</v>
      </c>
      <c r="BG165" s="150"/>
      <c r="BH165" s="199">
        <f>Assumptions!$G$86*$G165</f>
        <v>1.2074351895E-4</v>
      </c>
      <c r="BI165" s="150"/>
      <c r="BJ165" s="198">
        <f t="shared" si="17"/>
        <v>41652.257899999997</v>
      </c>
      <c r="BK165" s="150"/>
      <c r="BL165" s="198" cm="1">
        <f t="array" ref="BL165">-SUMPRODUCT((PMT(real_disc,Assumptions!$G$40,BJ165))*(Misc_calcs!$G$29:$Z$29))</f>
        <v>22515.020050850813</v>
      </c>
      <c r="BM165" s="150"/>
      <c r="BN165" s="198" cm="1">
        <f t="array" ref="BN165">SUMPRODUCT(($AG165:$AZ165)*(Misc_calcs!$G$29:$Z$29))*$BH165*$H165</f>
        <v>2848.682231161561</v>
      </c>
      <c r="BO165" s="150"/>
      <c r="BP165" s="198" cm="1">
        <f t="array" ref="BP165">SUMPRODUCT($BH165*(Misc_calcs!$G$29:$Z$29))*$I165*(1+Assumptions!$G$83)</f>
        <v>79.989459178995233</v>
      </c>
      <c r="BQ165" s="150"/>
      <c r="BR165" s="198">
        <f t="shared" si="13"/>
        <v>2928.6716903405563</v>
      </c>
      <c r="BS165" s="150"/>
      <c r="BT165" s="198">
        <f t="shared" si="14"/>
        <v>8930.4401984548149</v>
      </c>
      <c r="BU165" s="150"/>
      <c r="BV165" s="198">
        <f t="shared" si="15"/>
        <v>-13584.579852395998</v>
      </c>
      <c r="BW165" s="150"/>
      <c r="BX165" s="198" t="b">
        <f t="shared" si="16"/>
        <v>0</v>
      </c>
      <c r="BY165" s="150"/>
      <c r="BZ165" s="150"/>
      <c r="CA165" s="150"/>
      <c r="CB165" s="150"/>
      <c r="CC165" s="150"/>
      <c r="CD165" s="150"/>
      <c r="CE165" s="150"/>
      <c r="CF165" s="150"/>
      <c r="CG165" s="150"/>
      <c r="CH165" s="150"/>
      <c r="CI165" s="150"/>
      <c r="CJ165" s="150"/>
      <c r="CK165" s="150"/>
      <c r="CL165" s="150"/>
      <c r="CM165" s="150"/>
      <c r="CN165" s="150"/>
      <c r="CO165" s="150"/>
      <c r="CP165" s="150"/>
      <c r="CQ165" s="150"/>
      <c r="CR165" s="150"/>
      <c r="CS165" s="150"/>
      <c r="CT165" s="150"/>
      <c r="CU165" s="150"/>
      <c r="CV165" s="150"/>
      <c r="CW165" s="150"/>
      <c r="CX165" s="150"/>
    </row>
    <row r="166" spans="1:102" x14ac:dyDescent="0.2">
      <c r="A166" s="150"/>
      <c r="B166" s="191">
        <v>60785776</v>
      </c>
      <c r="C166" s="192" t="s">
        <v>147</v>
      </c>
      <c r="D166" s="193">
        <v>1959</v>
      </c>
      <c r="E166" s="191">
        <v>32038422</v>
      </c>
      <c r="F166" s="191">
        <v>32038476</v>
      </c>
      <c r="G166" s="194">
        <v>1962.16</v>
      </c>
      <c r="H166" s="211">
        <v>48008.750708019099</v>
      </c>
      <c r="I166" s="195">
        <f>Assumptions!$G$37*Calcs!$G166</f>
        <v>190584.60079999999</v>
      </c>
      <c r="K166" s="150"/>
      <c r="L166" s="196">
        <v>1.8540000000000001E-2</v>
      </c>
      <c r="M166" s="196">
        <v>2.009E-2</v>
      </c>
      <c r="N166" s="196">
        <v>2.1760000000000002E-2</v>
      </c>
      <c r="O166" s="196">
        <v>2.359E-2</v>
      </c>
      <c r="P166" s="196">
        <v>2.5569999999999999E-2</v>
      </c>
      <c r="Q166" s="196">
        <v>2.7720000000000002E-2</v>
      </c>
      <c r="R166" s="196">
        <v>3.007E-2</v>
      </c>
      <c r="S166" s="196">
        <v>3.2620000000000003E-2</v>
      </c>
      <c r="T166" s="196">
        <v>3.5400000000000001E-2</v>
      </c>
      <c r="U166" s="196">
        <v>3.8420000000000003E-2</v>
      </c>
      <c r="V166" s="196">
        <v>4.1709999999999997E-2</v>
      </c>
      <c r="W166" s="196">
        <v>4.5280000000000001E-2</v>
      </c>
      <c r="X166" s="196">
        <v>4.9180000000000001E-2</v>
      </c>
      <c r="Y166" s="196">
        <v>5.3420000000000002E-2</v>
      </c>
      <c r="Z166" s="196">
        <v>5.8040000000000001E-2</v>
      </c>
      <c r="AA166" s="196">
        <v>6.3060000000000005E-2</v>
      </c>
      <c r="AB166" s="196">
        <v>6.4310000000000006E-2</v>
      </c>
      <c r="AC166" s="196">
        <v>6.4310000000000006E-2</v>
      </c>
      <c r="AD166" s="196">
        <v>6.4310000000000006E-2</v>
      </c>
      <c r="AE166" s="196">
        <v>6.4310000000000006E-2</v>
      </c>
      <c r="AF166" s="150"/>
      <c r="AG166" s="197">
        <v>20.81</v>
      </c>
      <c r="AH166" s="197">
        <v>20.728999999999999</v>
      </c>
      <c r="AI166" s="197">
        <v>20.936</v>
      </c>
      <c r="AJ166" s="197">
        <v>21.052</v>
      </c>
      <c r="AK166" s="197">
        <v>20.881</v>
      </c>
      <c r="AL166" s="197">
        <v>20.79</v>
      </c>
      <c r="AM166" s="197">
        <v>21.036000000000001</v>
      </c>
      <c r="AN166" s="197">
        <v>21.419</v>
      </c>
      <c r="AO166" s="197">
        <v>21.323</v>
      </c>
      <c r="AP166" s="197">
        <v>21.323</v>
      </c>
      <c r="AQ166" s="197">
        <v>21.323</v>
      </c>
      <c r="AR166" s="197">
        <v>21.323</v>
      </c>
      <c r="AS166" s="197">
        <v>21.323</v>
      </c>
      <c r="AT166" s="197">
        <v>21.323</v>
      </c>
      <c r="AU166" s="197">
        <v>21.323</v>
      </c>
      <c r="AV166" s="197">
        <v>21.323</v>
      </c>
      <c r="AW166" s="197">
        <v>21.323</v>
      </c>
      <c r="AX166" s="197">
        <v>21.323</v>
      </c>
      <c r="AY166" s="197">
        <v>21.323</v>
      </c>
      <c r="AZ166" s="197">
        <v>21.323</v>
      </c>
      <c r="BA166" s="150"/>
      <c r="BB166" s="198" cm="1">
        <f t="array" ref="BB166">SUMPRODUCT(($AG166:$AZ166)*(Misc_calcs!$G$29:$Z$29)*($L166:$AE166))*$H166</f>
        <v>572777.77915776288</v>
      </c>
      <c r="BC166" s="150"/>
      <c r="BD166" s="198" cm="1">
        <f t="array" ref="BD166">SUMPRODUCT(($L166:$AE166)*(Misc_calcs!$G$29:$Z$29))*$I166*(1+Assumptions!$G$83)</f>
        <v>117894.48174884201</v>
      </c>
      <c r="BE166" s="150"/>
      <c r="BF166" s="198">
        <f t="shared" si="12"/>
        <v>690672.26090660493</v>
      </c>
      <c r="BG166" s="150"/>
      <c r="BH166" s="199">
        <f>Assumptions!$G$86*$G166</f>
        <v>5.5247558040000006E-4</v>
      </c>
      <c r="BI166" s="150"/>
      <c r="BJ166" s="198">
        <f t="shared" si="17"/>
        <v>190584.60079999999</v>
      </c>
      <c r="BK166" s="150"/>
      <c r="BL166" s="198" cm="1">
        <f t="array" ref="BL166">-SUMPRODUCT((PMT(real_disc,Assumptions!$G$40,BJ166))*(Misc_calcs!$G$29:$Z$29))</f>
        <v>103020.01199304489</v>
      </c>
      <c r="BM166" s="150"/>
      <c r="BN166" s="198" cm="1">
        <f t="array" ref="BN166">SUMPRODUCT(($AG166:$AZ166)*(Misc_calcs!$G$29:$Z$29))*$BH166*$H166</f>
        <v>8107.4895967802322</v>
      </c>
      <c r="BO166" s="150"/>
      <c r="BP166" s="198" cm="1">
        <f t="array" ref="BP166">SUMPRODUCT($BH166*(Misc_calcs!$G$29:$Z$29))*$I166*(1+Assumptions!$G$83)</f>
        <v>1674.6778513636589</v>
      </c>
      <c r="BQ166" s="150"/>
      <c r="BR166" s="198">
        <f t="shared" si="13"/>
        <v>9782.1674481438913</v>
      </c>
      <c r="BS166" s="150"/>
      <c r="BT166" s="198">
        <f t="shared" si="14"/>
        <v>680890.09345846099</v>
      </c>
      <c r="BU166" s="150"/>
      <c r="BV166" s="198">
        <f t="shared" si="15"/>
        <v>577870.08146541612</v>
      </c>
      <c r="BW166" s="150"/>
      <c r="BX166" s="198" t="b">
        <f t="shared" si="16"/>
        <v>1</v>
      </c>
      <c r="BY166" s="150"/>
      <c r="BZ166" s="150"/>
      <c r="CA166" s="150"/>
      <c r="CB166" s="150"/>
      <c r="CC166" s="150"/>
      <c r="CD166" s="150"/>
      <c r="CE166" s="150"/>
      <c r="CF166" s="150"/>
      <c r="CG166" s="150"/>
      <c r="CH166" s="150"/>
      <c r="CI166" s="150"/>
      <c r="CJ166" s="150"/>
      <c r="CK166" s="150"/>
      <c r="CL166" s="150"/>
      <c r="CM166" s="150"/>
      <c r="CN166" s="150"/>
      <c r="CO166" s="150"/>
      <c r="CP166" s="150"/>
      <c r="CQ166" s="150"/>
      <c r="CR166" s="150"/>
      <c r="CS166" s="150"/>
      <c r="CT166" s="150"/>
      <c r="CU166" s="150"/>
      <c r="CV166" s="150"/>
      <c r="CW166" s="150"/>
      <c r="CX166" s="150"/>
    </row>
    <row r="167" spans="1:102" x14ac:dyDescent="0.2">
      <c r="A167" s="150"/>
      <c r="B167" s="191">
        <v>60785863</v>
      </c>
      <c r="C167" s="192" t="s">
        <v>147</v>
      </c>
      <c r="D167" s="193">
        <v>1959</v>
      </c>
      <c r="E167" s="191">
        <v>32038476</v>
      </c>
      <c r="F167" s="191">
        <v>32038588</v>
      </c>
      <c r="G167" s="194">
        <v>4032.56</v>
      </c>
      <c r="H167" s="211">
        <v>48008.750708019099</v>
      </c>
      <c r="I167" s="195">
        <f>Assumptions!$G$37*Calcs!$G167</f>
        <v>391682.5528</v>
      </c>
      <c r="K167" s="150"/>
      <c r="L167" s="196">
        <v>3.8109999999999998E-2</v>
      </c>
      <c r="M167" s="196">
        <v>4.1279999999999997E-2</v>
      </c>
      <c r="N167" s="196">
        <v>4.4720000000000003E-2</v>
      </c>
      <c r="O167" s="196">
        <v>4.8469999999999999E-2</v>
      </c>
      <c r="P167" s="196">
        <v>5.2549999999999999E-2</v>
      </c>
      <c r="Q167" s="196">
        <v>5.6980000000000003E-2</v>
      </c>
      <c r="R167" s="196">
        <v>6.1800000000000001E-2</v>
      </c>
      <c r="S167" s="196">
        <v>6.7040000000000002E-2</v>
      </c>
      <c r="T167" s="196">
        <v>7.2749999999999995E-2</v>
      </c>
      <c r="U167" s="196">
        <v>7.8960000000000002E-2</v>
      </c>
      <c r="V167" s="196">
        <v>8.5709999999999995E-2</v>
      </c>
      <c r="W167" s="196">
        <v>9.307E-2</v>
      </c>
      <c r="X167" s="196">
        <v>0.10106999999999999</v>
      </c>
      <c r="Y167" s="196">
        <v>0.10978</v>
      </c>
      <c r="Z167" s="196">
        <v>0.11927</v>
      </c>
      <c r="AA167" s="196">
        <v>0.12959999999999999</v>
      </c>
      <c r="AB167" s="196">
        <v>0.13217000000000001</v>
      </c>
      <c r="AC167" s="196">
        <v>0.13217000000000001</v>
      </c>
      <c r="AD167" s="196">
        <v>0.13217000000000001</v>
      </c>
      <c r="AE167" s="196">
        <v>0.13217000000000001</v>
      </c>
      <c r="AF167" s="150"/>
      <c r="AG167" s="197">
        <v>20.81</v>
      </c>
      <c r="AH167" s="197">
        <v>20.728999999999999</v>
      </c>
      <c r="AI167" s="197">
        <v>20.936</v>
      </c>
      <c r="AJ167" s="197">
        <v>21.052</v>
      </c>
      <c r="AK167" s="197">
        <v>20.881</v>
      </c>
      <c r="AL167" s="197">
        <v>20.79</v>
      </c>
      <c r="AM167" s="197">
        <v>21.036000000000001</v>
      </c>
      <c r="AN167" s="197">
        <v>21.419</v>
      </c>
      <c r="AO167" s="197">
        <v>21.323</v>
      </c>
      <c r="AP167" s="197">
        <v>21.323</v>
      </c>
      <c r="AQ167" s="197">
        <v>21.323</v>
      </c>
      <c r="AR167" s="197">
        <v>21.323</v>
      </c>
      <c r="AS167" s="197">
        <v>21.323</v>
      </c>
      <c r="AT167" s="197">
        <v>21.323</v>
      </c>
      <c r="AU167" s="197">
        <v>21.323</v>
      </c>
      <c r="AV167" s="197">
        <v>21.323</v>
      </c>
      <c r="AW167" s="197">
        <v>21.323</v>
      </c>
      <c r="AX167" s="197">
        <v>21.323</v>
      </c>
      <c r="AY167" s="197">
        <v>21.323</v>
      </c>
      <c r="AZ167" s="197">
        <v>21.323</v>
      </c>
      <c r="BA167" s="150"/>
      <c r="BB167" s="198" cm="1">
        <f t="array" ref="BB167">SUMPRODUCT(($AG167:$AZ167)*(Misc_calcs!$G$29:$Z$29)*($L167:$AE167))*$H167</f>
        <v>1177142.4109181433</v>
      </c>
      <c r="BC167" s="150"/>
      <c r="BD167" s="198" cm="1">
        <f t="array" ref="BD167">SUMPRODUCT(($L167:$AE167)*(Misc_calcs!$G$29:$Z$29))*$I167*(1+Assumptions!$G$83)</f>
        <v>497946.60876470455</v>
      </c>
      <c r="BE167" s="150"/>
      <c r="BF167" s="198">
        <f t="shared" si="12"/>
        <v>1675089.0196828479</v>
      </c>
      <c r="BG167" s="150"/>
      <c r="BH167" s="199">
        <f>Assumptions!$G$86*$G167</f>
        <v>1.1354277564E-3</v>
      </c>
      <c r="BI167" s="150"/>
      <c r="BJ167" s="198">
        <f t="shared" si="17"/>
        <v>391682.5528</v>
      </c>
      <c r="BK167" s="150"/>
      <c r="BL167" s="198" cm="1">
        <f t="array" ref="BL167">-SUMPRODUCT((PMT(real_disc,Assumptions!$G$40,BJ167))*(Misc_calcs!$G$29:$Z$29))</f>
        <v>211722.98872807162</v>
      </c>
      <c r="BM167" s="150"/>
      <c r="BN167" s="198" cm="1">
        <f t="array" ref="BN167">SUMPRODUCT(($AG167:$AZ167)*(Misc_calcs!$G$29:$Z$29))*$BH167*$H167</f>
        <v>16662.218294324666</v>
      </c>
      <c r="BO167" s="150"/>
      <c r="BP167" s="198" cm="1">
        <f t="array" ref="BP167">SUMPRODUCT($BH167*(Misc_calcs!$G$29:$Z$29))*$I167*(1+Assumptions!$G$83)</f>
        <v>7073.3331934963035</v>
      </c>
      <c r="BQ167" s="150"/>
      <c r="BR167" s="198">
        <f t="shared" si="13"/>
        <v>23735.551487820969</v>
      </c>
      <c r="BS167" s="150"/>
      <c r="BT167" s="198">
        <f t="shared" si="14"/>
        <v>1651353.468195027</v>
      </c>
      <c r="BU167" s="150"/>
      <c r="BV167" s="198">
        <f t="shared" si="15"/>
        <v>1439630.4794669554</v>
      </c>
      <c r="BW167" s="150"/>
      <c r="BX167" s="198" t="b">
        <f t="shared" si="16"/>
        <v>1</v>
      </c>
      <c r="BY167" s="150"/>
      <c r="BZ167" s="150"/>
      <c r="CA167" s="150"/>
      <c r="CB167" s="150"/>
      <c r="CC167" s="150"/>
      <c r="CD167" s="150"/>
      <c r="CE167" s="150"/>
      <c r="CF167" s="150"/>
      <c r="CG167" s="150"/>
      <c r="CH167" s="150"/>
      <c r="CI167" s="150"/>
      <c r="CJ167" s="150"/>
      <c r="CK167" s="150"/>
      <c r="CL167" s="150"/>
      <c r="CM167" s="150"/>
      <c r="CN167" s="150"/>
      <c r="CO167" s="150"/>
      <c r="CP167" s="150"/>
      <c r="CQ167" s="150"/>
      <c r="CR167" s="150"/>
      <c r="CS167" s="150"/>
      <c r="CT167" s="150"/>
      <c r="CU167" s="150"/>
      <c r="CV167" s="150"/>
      <c r="CW167" s="150"/>
      <c r="CX167" s="150"/>
    </row>
    <row r="168" spans="1:102" x14ac:dyDescent="0.2">
      <c r="A168" s="150"/>
      <c r="B168" s="191">
        <v>60796872</v>
      </c>
      <c r="C168" s="192" t="s">
        <v>154</v>
      </c>
      <c r="D168" s="191">
        <v>1998</v>
      </c>
      <c r="E168" s="191">
        <v>30590268</v>
      </c>
      <c r="F168" s="191">
        <v>33065058</v>
      </c>
      <c r="G168" s="194">
        <v>67.97</v>
      </c>
      <c r="H168" s="211">
        <v>42821.287330177649</v>
      </c>
      <c r="I168" s="195">
        <f>Assumptions!$G$37*Calcs!$G168</f>
        <v>6601.9260999999997</v>
      </c>
      <c r="K168" s="150"/>
      <c r="L168" s="196">
        <v>7.2752900000000006E-5</v>
      </c>
      <c r="M168" s="196">
        <v>7.2752900000000006E-5</v>
      </c>
      <c r="N168" s="196">
        <v>7.2752900000000006E-5</v>
      </c>
      <c r="O168" s="196">
        <v>7.2752900000000006E-5</v>
      </c>
      <c r="P168" s="196">
        <v>7.2752900000000006E-5</v>
      </c>
      <c r="Q168" s="196">
        <v>7.2752900000000006E-5</v>
      </c>
      <c r="R168" s="196">
        <v>7.2752900000000006E-5</v>
      </c>
      <c r="S168" s="196">
        <v>7.2752900000000006E-5</v>
      </c>
      <c r="T168" s="196">
        <v>7.2752900000000006E-5</v>
      </c>
      <c r="U168" s="196">
        <v>7.2752900000000006E-5</v>
      </c>
      <c r="V168" s="196">
        <v>7.2752900000000006E-5</v>
      </c>
      <c r="W168" s="196">
        <v>7.2752900000000006E-5</v>
      </c>
      <c r="X168" s="196">
        <v>7.2752900000000006E-5</v>
      </c>
      <c r="Y168" s="196">
        <v>7.2752900000000006E-5</v>
      </c>
      <c r="Z168" s="196">
        <v>7.2752900000000006E-5</v>
      </c>
      <c r="AA168" s="196">
        <v>7.6546300000000003E-5</v>
      </c>
      <c r="AB168" s="196">
        <v>8.5614599999999998E-5</v>
      </c>
      <c r="AC168" s="196">
        <v>9.5910700000000003E-5</v>
      </c>
      <c r="AD168" s="196">
        <v>1.07611E-4</v>
      </c>
      <c r="AE168" s="196">
        <v>1.2091699999999999E-4</v>
      </c>
      <c r="AF168" s="150"/>
      <c r="AG168" s="197">
        <v>6.5879999999999992</v>
      </c>
      <c r="AH168" s="197">
        <v>6.5640000000000001</v>
      </c>
      <c r="AI168" s="197">
        <v>6.5709999999999997</v>
      </c>
      <c r="AJ168" s="197">
        <v>6.5540000000000003</v>
      </c>
      <c r="AK168" s="197">
        <v>6.4909999999999997</v>
      </c>
      <c r="AL168" s="197">
        <v>6.444</v>
      </c>
      <c r="AM168" s="197">
        <v>6.444</v>
      </c>
      <c r="AN168" s="197">
        <v>6.4539999999999997</v>
      </c>
      <c r="AO168" s="197">
        <v>6.3940000000000001</v>
      </c>
      <c r="AP168" s="197">
        <v>6.3940000000000001</v>
      </c>
      <c r="AQ168" s="197">
        <v>6.3940000000000001</v>
      </c>
      <c r="AR168" s="197">
        <v>6.3940000000000001</v>
      </c>
      <c r="AS168" s="197">
        <v>6.3940000000000001</v>
      </c>
      <c r="AT168" s="197">
        <v>6.3940000000000001</v>
      </c>
      <c r="AU168" s="197">
        <v>6.3940000000000001</v>
      </c>
      <c r="AV168" s="197">
        <v>6.3940000000000001</v>
      </c>
      <c r="AW168" s="197">
        <v>6.3940000000000001</v>
      </c>
      <c r="AX168" s="197">
        <v>6.3940000000000001</v>
      </c>
      <c r="AY168" s="197">
        <v>6.3940000000000001</v>
      </c>
      <c r="AZ168" s="197">
        <v>6.3940000000000001</v>
      </c>
      <c r="BA168" s="150"/>
      <c r="BB168" s="198" cm="1">
        <f t="array" ref="BB168">SUMPRODUCT(($AG168:$AZ168)*(Misc_calcs!$G$29:$Z$29)*($L168:$AE168))*$H168</f>
        <v>308.59157432353618</v>
      </c>
      <c r="BC168" s="150"/>
      <c r="BD168" s="198" cm="1">
        <f t="array" ref="BD168">SUMPRODUCT(($L168:$AE168)*(Misc_calcs!$G$29:$Z$29))*$I168*(1+Assumptions!$G$83)</f>
        <v>8.1132734734586194</v>
      </c>
      <c r="BE168" s="150"/>
      <c r="BF168" s="198">
        <f t="shared" si="12"/>
        <v>316.70484779699478</v>
      </c>
      <c r="BG168" s="150"/>
      <c r="BH168" s="199">
        <f>Assumptions!$G$86*$G168</f>
        <v>1.9137973050000001E-5</v>
      </c>
      <c r="BI168" s="150"/>
      <c r="BJ168" s="198">
        <f t="shared" si="17"/>
        <v>6601.9260999999997</v>
      </c>
      <c r="BK168" s="150"/>
      <c r="BL168" s="198" cm="1">
        <f t="array" ref="BL168">-SUMPRODUCT((PMT(real_disc,Assumptions!$G$40,BJ168))*(Misc_calcs!$G$29:$Z$29))</f>
        <v>3568.6540420593942</v>
      </c>
      <c r="BM168" s="150"/>
      <c r="BN168" s="198" cm="1">
        <f t="array" ref="BN168">SUMPRODUCT(($AG168:$AZ168)*(Misc_calcs!$G$29:$Z$29))*$BH168*$H168</f>
        <v>76.475229675224639</v>
      </c>
      <c r="BO168" s="150"/>
      <c r="BP168" s="198" cm="1">
        <f t="array" ref="BP168">SUMPRODUCT($BH168*(Misc_calcs!$G$29:$Z$29))*$I168*(1+Assumptions!$G$83)</f>
        <v>2.0095415037340705</v>
      </c>
      <c r="BQ168" s="150"/>
      <c r="BR168" s="198">
        <f t="shared" si="13"/>
        <v>78.484771178958709</v>
      </c>
      <c r="BS168" s="150"/>
      <c r="BT168" s="198">
        <f t="shared" si="14"/>
        <v>238.22007661803607</v>
      </c>
      <c r="BU168" s="150"/>
      <c r="BV168" s="198">
        <f t="shared" si="15"/>
        <v>-3330.4339654413579</v>
      </c>
      <c r="BW168" s="150"/>
      <c r="BX168" s="198" t="b">
        <f t="shared" si="16"/>
        <v>0</v>
      </c>
      <c r="BY168" s="150"/>
      <c r="BZ168" s="150"/>
      <c r="CA168" s="150"/>
      <c r="CB168" s="150"/>
      <c r="CC168" s="150"/>
      <c r="CD168" s="150"/>
      <c r="CE168" s="150"/>
      <c r="CF168" s="150"/>
      <c r="CG168" s="150"/>
      <c r="CH168" s="150"/>
      <c r="CI168" s="150"/>
      <c r="CJ168" s="150"/>
      <c r="CK168" s="150"/>
      <c r="CL168" s="150"/>
      <c r="CM168" s="150"/>
      <c r="CN168" s="150"/>
      <c r="CO168" s="150"/>
      <c r="CP168" s="150"/>
      <c r="CQ168" s="150"/>
      <c r="CR168" s="150"/>
      <c r="CS168" s="150"/>
      <c r="CT168" s="150"/>
      <c r="CU168" s="150"/>
      <c r="CV168" s="150"/>
      <c r="CW168" s="150"/>
      <c r="CX168" s="150"/>
    </row>
    <row r="169" spans="1:102" x14ac:dyDescent="0.2">
      <c r="A169" s="150"/>
      <c r="B169" s="191">
        <v>60797805</v>
      </c>
      <c r="C169" s="192" t="s">
        <v>154</v>
      </c>
      <c r="D169" s="191">
        <v>1998</v>
      </c>
      <c r="E169" s="191">
        <v>32154848</v>
      </c>
      <c r="F169" s="191">
        <v>30590268</v>
      </c>
      <c r="G169" s="194">
        <v>486.48</v>
      </c>
      <c r="H169" s="211">
        <v>42821.287330177649</v>
      </c>
      <c r="I169" s="195">
        <f>Assumptions!$G$37*Calcs!$G169</f>
        <v>47251.8024</v>
      </c>
      <c r="K169" s="150"/>
      <c r="L169" s="196">
        <v>5.20712E-4</v>
      </c>
      <c r="M169" s="196">
        <v>5.20712E-4</v>
      </c>
      <c r="N169" s="196">
        <v>5.20712E-4</v>
      </c>
      <c r="O169" s="196">
        <v>5.20712E-4</v>
      </c>
      <c r="P169" s="196">
        <v>5.20712E-4</v>
      </c>
      <c r="Q169" s="196">
        <v>5.20712E-4</v>
      </c>
      <c r="R169" s="196">
        <v>5.20712E-4</v>
      </c>
      <c r="S169" s="196">
        <v>5.20712E-4</v>
      </c>
      <c r="T169" s="196">
        <v>5.20712E-4</v>
      </c>
      <c r="U169" s="196">
        <v>5.20712E-4</v>
      </c>
      <c r="V169" s="196">
        <v>5.20712E-4</v>
      </c>
      <c r="W169" s="196">
        <v>5.20712E-4</v>
      </c>
      <c r="X169" s="196">
        <v>5.20712E-4</v>
      </c>
      <c r="Y169" s="196">
        <v>5.20712E-4</v>
      </c>
      <c r="Z169" s="196">
        <v>5.20712E-4</v>
      </c>
      <c r="AA169" s="196">
        <v>5.47863E-4</v>
      </c>
      <c r="AB169" s="196">
        <v>6.1276699999999996E-4</v>
      </c>
      <c r="AC169" s="196">
        <v>6.8645900000000005E-4</v>
      </c>
      <c r="AD169" s="196">
        <v>7.7019899999999995E-4</v>
      </c>
      <c r="AE169" s="196">
        <v>8.6543500000000001E-4</v>
      </c>
      <c r="AF169" s="150"/>
      <c r="AG169" s="197">
        <v>6.5879999999999992</v>
      </c>
      <c r="AH169" s="197">
        <v>6.5640000000000001</v>
      </c>
      <c r="AI169" s="197">
        <v>6.5709999999999997</v>
      </c>
      <c r="AJ169" s="197">
        <v>6.5540000000000003</v>
      </c>
      <c r="AK169" s="197">
        <v>6.4909999999999997</v>
      </c>
      <c r="AL169" s="197">
        <v>6.444</v>
      </c>
      <c r="AM169" s="197">
        <v>6.444</v>
      </c>
      <c r="AN169" s="197">
        <v>6.4539999999999997</v>
      </c>
      <c r="AO169" s="197">
        <v>6.3940000000000001</v>
      </c>
      <c r="AP169" s="197">
        <v>6.3940000000000001</v>
      </c>
      <c r="AQ169" s="197">
        <v>6.3940000000000001</v>
      </c>
      <c r="AR169" s="197">
        <v>6.3940000000000001</v>
      </c>
      <c r="AS169" s="197">
        <v>6.3940000000000001</v>
      </c>
      <c r="AT169" s="197">
        <v>6.3940000000000001</v>
      </c>
      <c r="AU169" s="197">
        <v>6.3940000000000001</v>
      </c>
      <c r="AV169" s="197">
        <v>6.3940000000000001</v>
      </c>
      <c r="AW169" s="197">
        <v>6.3940000000000001</v>
      </c>
      <c r="AX169" s="197">
        <v>6.3940000000000001</v>
      </c>
      <c r="AY169" s="197">
        <v>6.3940000000000001</v>
      </c>
      <c r="AZ169" s="197">
        <v>6.3940000000000001</v>
      </c>
      <c r="BA169" s="150"/>
      <c r="BB169" s="198" cm="1">
        <f t="array" ref="BB169">SUMPRODUCT(($AG169:$AZ169)*(Misc_calcs!$G$29:$Z$29)*($L169:$AE169))*$H169</f>
        <v>2208.6724993211164</v>
      </c>
      <c r="BC169" s="150"/>
      <c r="BD169" s="198" cm="1">
        <f t="array" ref="BD169">SUMPRODUCT(($L169:$AE169)*(Misc_calcs!$G$29:$Z$29))*$I169*(1+Assumptions!$G$83)</f>
        <v>415.61488669248644</v>
      </c>
      <c r="BE169" s="150"/>
      <c r="BF169" s="198">
        <f t="shared" si="12"/>
        <v>2624.2873860136028</v>
      </c>
      <c r="BG169" s="150"/>
      <c r="BH169" s="199">
        <f>Assumptions!$G$86*$G169</f>
        <v>1.3697574120000001E-4</v>
      </c>
      <c r="BI169" s="150"/>
      <c r="BJ169" s="198">
        <f t="shared" si="17"/>
        <v>47251.8024</v>
      </c>
      <c r="BK169" s="150"/>
      <c r="BL169" s="198" cm="1">
        <f t="array" ref="BL169">-SUMPRODUCT((PMT(real_disc,Assumptions!$G$40,BJ169))*(Misc_calcs!$G$29:$Z$29))</f>
        <v>25541.839317067148</v>
      </c>
      <c r="BM169" s="150"/>
      <c r="BN169" s="198" cm="1">
        <f t="array" ref="BN169">SUMPRODUCT(($AG169:$AZ169)*(Misc_calcs!$G$29:$Z$29))*$BH169*$H169</f>
        <v>547.35427000740458</v>
      </c>
      <c r="BO169" s="150"/>
      <c r="BP169" s="198" cm="1">
        <f t="array" ref="BP169">SUMPRODUCT($BH169*(Misc_calcs!$G$29:$Z$29))*$I169*(1+Assumptions!$G$83)</f>
        <v>102.94195723098143</v>
      </c>
      <c r="BQ169" s="150"/>
      <c r="BR169" s="198">
        <f t="shared" si="13"/>
        <v>650.296227238386</v>
      </c>
      <c r="BS169" s="150"/>
      <c r="BT169" s="198">
        <f t="shared" si="14"/>
        <v>1973.9911587752167</v>
      </c>
      <c r="BU169" s="150"/>
      <c r="BV169" s="198">
        <f t="shared" si="15"/>
        <v>-23567.84815829193</v>
      </c>
      <c r="BW169" s="150"/>
      <c r="BX169" s="198" t="b">
        <f t="shared" si="16"/>
        <v>0</v>
      </c>
      <c r="BY169" s="150"/>
      <c r="BZ169" s="150"/>
      <c r="CA169" s="150"/>
      <c r="CB169" s="150"/>
      <c r="CC169" s="150"/>
      <c r="CD169" s="150"/>
      <c r="CE169" s="150"/>
      <c r="CF169" s="150"/>
      <c r="CG169" s="150"/>
      <c r="CH169" s="150"/>
      <c r="CI169" s="150"/>
      <c r="CJ169" s="150"/>
      <c r="CK169" s="150"/>
      <c r="CL169" s="150"/>
      <c r="CM169" s="150"/>
      <c r="CN169" s="150"/>
      <c r="CO169" s="150"/>
      <c r="CP169" s="150"/>
      <c r="CQ169" s="150"/>
      <c r="CR169" s="150"/>
      <c r="CS169" s="150"/>
      <c r="CT169" s="150"/>
      <c r="CU169" s="150"/>
      <c r="CV169" s="150"/>
      <c r="CW169" s="150"/>
      <c r="CX169" s="150"/>
    </row>
    <row r="170" spans="1:102" x14ac:dyDescent="0.2">
      <c r="A170" s="150"/>
      <c r="B170" s="191">
        <v>60823120</v>
      </c>
      <c r="C170" s="192" t="s">
        <v>145</v>
      </c>
      <c r="D170" s="191">
        <v>2005</v>
      </c>
      <c r="E170" s="191">
        <v>30241537</v>
      </c>
      <c r="F170" s="191">
        <v>30241540</v>
      </c>
      <c r="G170" s="194">
        <v>33.409999999999997</v>
      </c>
      <c r="H170" s="211">
        <v>45198.640474687112</v>
      </c>
      <c r="I170" s="195">
        <f>Assumptions!$G$37*Calcs!$G170</f>
        <v>3245.1132999999995</v>
      </c>
      <c r="K170" s="150"/>
      <c r="L170" s="196">
        <v>3.5760999999999999E-5</v>
      </c>
      <c r="M170" s="196">
        <v>3.5760999999999999E-5</v>
      </c>
      <c r="N170" s="196">
        <v>3.5760999999999999E-5</v>
      </c>
      <c r="O170" s="196">
        <v>3.5760999999999999E-5</v>
      </c>
      <c r="P170" s="196">
        <v>3.5760999999999999E-5</v>
      </c>
      <c r="Q170" s="196">
        <v>3.5760999999999999E-5</v>
      </c>
      <c r="R170" s="196">
        <v>3.5760999999999999E-5</v>
      </c>
      <c r="S170" s="196">
        <v>3.5760999999999999E-5</v>
      </c>
      <c r="T170" s="196">
        <v>3.5760999999999999E-5</v>
      </c>
      <c r="U170" s="196">
        <v>3.5760999999999999E-5</v>
      </c>
      <c r="V170" s="196">
        <v>3.5760999999999999E-5</v>
      </c>
      <c r="W170" s="196">
        <v>3.5760999999999999E-5</v>
      </c>
      <c r="X170" s="196">
        <v>3.5760999999999999E-5</v>
      </c>
      <c r="Y170" s="196">
        <v>3.5760999999999999E-5</v>
      </c>
      <c r="Z170" s="196">
        <v>3.5760999999999999E-5</v>
      </c>
      <c r="AA170" s="196">
        <v>3.5760999999999999E-5</v>
      </c>
      <c r="AB170" s="196">
        <v>3.5760999999999999E-5</v>
      </c>
      <c r="AC170" s="196">
        <v>3.5760999999999999E-5</v>
      </c>
      <c r="AD170" s="196">
        <v>3.5760999999999999E-5</v>
      </c>
      <c r="AE170" s="196">
        <v>3.5760999999999999E-5</v>
      </c>
      <c r="AF170" s="150"/>
      <c r="AG170" s="197">
        <v>19.532</v>
      </c>
      <c r="AH170" s="197">
        <v>19.558999999999997</v>
      </c>
      <c r="AI170" s="197">
        <v>19.695999999999998</v>
      </c>
      <c r="AJ170" s="197">
        <v>19.782</v>
      </c>
      <c r="AK170" s="197">
        <v>19.675999999999998</v>
      </c>
      <c r="AL170" s="197">
        <v>19.636999999999997</v>
      </c>
      <c r="AM170" s="197">
        <v>19.768999999999998</v>
      </c>
      <c r="AN170" s="197">
        <v>19.945</v>
      </c>
      <c r="AO170" s="197">
        <v>19.835999999999999</v>
      </c>
      <c r="AP170" s="197">
        <v>19.835999999999999</v>
      </c>
      <c r="AQ170" s="197">
        <v>19.835999999999999</v>
      </c>
      <c r="AR170" s="197">
        <v>19.835999999999999</v>
      </c>
      <c r="AS170" s="197">
        <v>19.835999999999999</v>
      </c>
      <c r="AT170" s="197">
        <v>19.835999999999999</v>
      </c>
      <c r="AU170" s="197">
        <v>19.835999999999999</v>
      </c>
      <c r="AV170" s="197">
        <v>19.835999999999999</v>
      </c>
      <c r="AW170" s="197">
        <v>19.835999999999999</v>
      </c>
      <c r="AX170" s="197">
        <v>19.835999999999999</v>
      </c>
      <c r="AY170" s="197">
        <v>19.835999999999999</v>
      </c>
      <c r="AZ170" s="197">
        <v>19.835999999999999</v>
      </c>
      <c r="BA170" s="150"/>
      <c r="BB170" s="198" cm="1">
        <f t="array" ref="BB170">SUMPRODUCT(($AG170:$AZ170)*(Misc_calcs!$G$29:$Z$29)*($L170:$AE170))*$H170</f>
        <v>461.950843006806</v>
      </c>
      <c r="BC170" s="150"/>
      <c r="BD170" s="198" cm="1">
        <f t="array" ref="BD170">SUMPRODUCT(($L170:$AE170)*(Misc_calcs!$G$29:$Z$29))*$I170*(1+Assumptions!$G$83)</f>
        <v>1.845737355669558</v>
      </c>
      <c r="BE170" s="150"/>
      <c r="BF170" s="198">
        <f t="shared" si="12"/>
        <v>463.79658036247554</v>
      </c>
      <c r="BG170" s="150"/>
      <c r="BH170" s="199">
        <f>Assumptions!$G$86*$G170</f>
        <v>9.4070866499999989E-6</v>
      </c>
      <c r="BI170" s="150"/>
      <c r="BJ170" s="198">
        <f t="shared" si="17"/>
        <v>3245.1132999999995</v>
      </c>
      <c r="BK170" s="150"/>
      <c r="BL170" s="198" cm="1">
        <f t="array" ref="BL170">-SUMPRODUCT((PMT(real_disc,Assumptions!$G$40,BJ170))*(Misc_calcs!$G$29:$Z$29))</f>
        <v>1754.1375834221619</v>
      </c>
      <c r="BM170" s="150"/>
      <c r="BN170" s="198" cm="1">
        <f t="array" ref="BN170">SUMPRODUCT(($AG170:$AZ170)*(Misc_calcs!$G$29:$Z$29))*$BH170*$H170</f>
        <v>121.51817925129528</v>
      </c>
      <c r="BO170" s="150"/>
      <c r="BP170" s="198" cm="1">
        <f t="array" ref="BP170">SUMPRODUCT($BH170*(Misc_calcs!$G$29:$Z$29))*$I170*(1+Assumptions!$G$83)</f>
        <v>0.48552924241283513</v>
      </c>
      <c r="BQ170" s="150"/>
      <c r="BR170" s="198">
        <f t="shared" si="13"/>
        <v>122.00370849370812</v>
      </c>
      <c r="BS170" s="150"/>
      <c r="BT170" s="198">
        <f t="shared" si="14"/>
        <v>341.79287186876741</v>
      </c>
      <c r="BU170" s="150"/>
      <c r="BV170" s="198">
        <f t="shared" si="15"/>
        <v>-1412.3447115533945</v>
      </c>
      <c r="BW170" s="150"/>
      <c r="BX170" s="198" t="b">
        <f t="shared" si="16"/>
        <v>0</v>
      </c>
      <c r="BY170" s="150"/>
      <c r="BZ170" s="150"/>
      <c r="CA170" s="150"/>
      <c r="CB170" s="150"/>
      <c r="CC170" s="150"/>
      <c r="CD170" s="150"/>
      <c r="CE170" s="150"/>
      <c r="CF170" s="150"/>
      <c r="CG170" s="150"/>
      <c r="CH170" s="150"/>
      <c r="CI170" s="150"/>
      <c r="CJ170" s="150"/>
      <c r="CK170" s="150"/>
      <c r="CL170" s="150"/>
      <c r="CM170" s="150"/>
      <c r="CN170" s="150"/>
      <c r="CO170" s="150"/>
      <c r="CP170" s="150"/>
      <c r="CQ170" s="150"/>
      <c r="CR170" s="150"/>
      <c r="CS170" s="150"/>
      <c r="CT170" s="150"/>
      <c r="CU170" s="150"/>
      <c r="CV170" s="150"/>
      <c r="CW170" s="150"/>
      <c r="CX170" s="150"/>
    </row>
    <row r="171" spans="1:102" x14ac:dyDescent="0.2">
      <c r="A171" s="150"/>
      <c r="B171" s="191">
        <v>60823125</v>
      </c>
      <c r="C171" s="192" t="s">
        <v>145</v>
      </c>
      <c r="D171" s="191">
        <v>2005</v>
      </c>
      <c r="E171" s="191">
        <v>30241532</v>
      </c>
      <c r="F171" s="191">
        <v>30241534</v>
      </c>
      <c r="G171" s="194">
        <v>33.630000000000003</v>
      </c>
      <c r="H171" s="211">
        <v>45198.640474687112</v>
      </c>
      <c r="I171" s="195">
        <f>Assumptions!$G$37*Calcs!$G171</f>
        <v>3266.4819000000002</v>
      </c>
      <c r="K171" s="150"/>
      <c r="L171" s="196">
        <v>3.59964E-5</v>
      </c>
      <c r="M171" s="196">
        <v>3.59964E-5</v>
      </c>
      <c r="N171" s="196">
        <v>3.59964E-5</v>
      </c>
      <c r="O171" s="196">
        <v>3.59964E-5</v>
      </c>
      <c r="P171" s="196">
        <v>3.59964E-5</v>
      </c>
      <c r="Q171" s="196">
        <v>3.59964E-5</v>
      </c>
      <c r="R171" s="196">
        <v>3.59964E-5</v>
      </c>
      <c r="S171" s="196">
        <v>3.59964E-5</v>
      </c>
      <c r="T171" s="196">
        <v>3.59964E-5</v>
      </c>
      <c r="U171" s="196">
        <v>3.59964E-5</v>
      </c>
      <c r="V171" s="196">
        <v>3.59964E-5</v>
      </c>
      <c r="W171" s="196">
        <v>3.59964E-5</v>
      </c>
      <c r="X171" s="196">
        <v>3.59964E-5</v>
      </c>
      <c r="Y171" s="196">
        <v>3.59964E-5</v>
      </c>
      <c r="Z171" s="196">
        <v>3.59964E-5</v>
      </c>
      <c r="AA171" s="196">
        <v>3.59964E-5</v>
      </c>
      <c r="AB171" s="196">
        <v>3.59964E-5</v>
      </c>
      <c r="AC171" s="196">
        <v>3.59964E-5</v>
      </c>
      <c r="AD171" s="196">
        <v>3.59964E-5</v>
      </c>
      <c r="AE171" s="196">
        <v>3.59964E-5</v>
      </c>
      <c r="AF171" s="150"/>
      <c r="AG171" s="197">
        <v>19.532</v>
      </c>
      <c r="AH171" s="197">
        <v>19.558999999999997</v>
      </c>
      <c r="AI171" s="197">
        <v>19.695999999999998</v>
      </c>
      <c r="AJ171" s="197">
        <v>19.782</v>
      </c>
      <c r="AK171" s="197">
        <v>19.675999999999998</v>
      </c>
      <c r="AL171" s="197">
        <v>19.636999999999997</v>
      </c>
      <c r="AM171" s="197">
        <v>19.768999999999998</v>
      </c>
      <c r="AN171" s="197">
        <v>19.945</v>
      </c>
      <c r="AO171" s="197">
        <v>19.835999999999999</v>
      </c>
      <c r="AP171" s="197">
        <v>19.835999999999999</v>
      </c>
      <c r="AQ171" s="197">
        <v>19.835999999999999</v>
      </c>
      <c r="AR171" s="197">
        <v>19.835999999999999</v>
      </c>
      <c r="AS171" s="197">
        <v>19.835999999999999</v>
      </c>
      <c r="AT171" s="197">
        <v>19.835999999999999</v>
      </c>
      <c r="AU171" s="197">
        <v>19.835999999999999</v>
      </c>
      <c r="AV171" s="197">
        <v>19.835999999999999</v>
      </c>
      <c r="AW171" s="197">
        <v>19.835999999999999</v>
      </c>
      <c r="AX171" s="197">
        <v>19.835999999999999</v>
      </c>
      <c r="AY171" s="197">
        <v>19.835999999999999</v>
      </c>
      <c r="AZ171" s="197">
        <v>19.835999999999999</v>
      </c>
      <c r="BA171" s="150"/>
      <c r="BB171" s="198" cm="1">
        <f t="array" ref="BB171">SUMPRODUCT(($AG171:$AZ171)*(Misc_calcs!$G$29:$Z$29)*($L171:$AE171))*$H171</f>
        <v>464.99167599368553</v>
      </c>
      <c r="BC171" s="150"/>
      <c r="BD171" s="198" cm="1">
        <f t="array" ref="BD171">SUMPRODUCT(($L171:$AE171)*(Misc_calcs!$G$29:$Z$29))*$I171*(1+Assumptions!$G$83)</f>
        <v>1.8701210046499424</v>
      </c>
      <c r="BE171" s="150"/>
      <c r="BF171" s="198">
        <f t="shared" si="12"/>
        <v>466.86179699833548</v>
      </c>
      <c r="BG171" s="150"/>
      <c r="BH171" s="199">
        <f>Assumptions!$G$86*$G171</f>
        <v>9.469030950000001E-6</v>
      </c>
      <c r="BI171" s="150"/>
      <c r="BJ171" s="198">
        <f t="shared" si="17"/>
        <v>3266.4819000000002</v>
      </c>
      <c r="BK171" s="150"/>
      <c r="BL171" s="198" cm="1">
        <f t="array" ref="BL171">-SUMPRODUCT((PMT(real_disc,Assumptions!$G$40,BJ171))*(Misc_calcs!$G$29:$Z$29))</f>
        <v>1765.6883247676542</v>
      </c>
      <c r="BM171" s="150"/>
      <c r="BN171" s="198" cm="1">
        <f t="array" ref="BN171">SUMPRODUCT(($AG171:$AZ171)*(Misc_calcs!$G$29:$Z$29))*$BH171*$H171</f>
        <v>122.31835882134273</v>
      </c>
      <c r="BO171" s="150"/>
      <c r="BP171" s="198" cm="1">
        <f t="array" ref="BP171">SUMPRODUCT($BH171*(Misc_calcs!$G$29:$Z$29))*$I171*(1+Assumptions!$G$83)</f>
        <v>0.49194457427063271</v>
      </c>
      <c r="BQ171" s="150"/>
      <c r="BR171" s="198">
        <f t="shared" si="13"/>
        <v>122.81030339561336</v>
      </c>
      <c r="BS171" s="150"/>
      <c r="BT171" s="198">
        <f t="shared" si="14"/>
        <v>344.05149360272213</v>
      </c>
      <c r="BU171" s="150"/>
      <c r="BV171" s="198">
        <f t="shared" si="15"/>
        <v>-1421.6368311649321</v>
      </c>
      <c r="BW171" s="150"/>
      <c r="BX171" s="198" t="b">
        <f t="shared" si="16"/>
        <v>0</v>
      </c>
      <c r="BY171" s="150"/>
      <c r="BZ171" s="150"/>
      <c r="CA171" s="150"/>
      <c r="CB171" s="150"/>
      <c r="CC171" s="150"/>
      <c r="CD171" s="150"/>
      <c r="CE171" s="150"/>
      <c r="CF171" s="150"/>
      <c r="CG171" s="150"/>
      <c r="CH171" s="150"/>
      <c r="CI171" s="150"/>
      <c r="CJ171" s="150"/>
      <c r="CK171" s="150"/>
      <c r="CL171" s="150"/>
      <c r="CM171" s="150"/>
      <c r="CN171" s="150"/>
      <c r="CO171" s="150"/>
      <c r="CP171" s="150"/>
      <c r="CQ171" s="150"/>
      <c r="CR171" s="150"/>
      <c r="CS171" s="150"/>
      <c r="CT171" s="150"/>
      <c r="CU171" s="150"/>
      <c r="CV171" s="150"/>
      <c r="CW171" s="150"/>
      <c r="CX171" s="150"/>
    </row>
    <row r="172" spans="1:102" x14ac:dyDescent="0.2">
      <c r="A172" s="150"/>
      <c r="B172" s="191">
        <v>60860110</v>
      </c>
      <c r="C172" s="192" t="s">
        <v>153</v>
      </c>
      <c r="D172" s="191">
        <v>2007</v>
      </c>
      <c r="E172" s="191">
        <v>30257966</v>
      </c>
      <c r="F172" s="191">
        <v>30257967</v>
      </c>
      <c r="G172" s="194">
        <v>249.52</v>
      </c>
      <c r="H172" s="211">
        <v>52622.225082524186</v>
      </c>
      <c r="I172" s="195">
        <f>Assumptions!$G$37*Calcs!$G172</f>
        <v>24235.8776</v>
      </c>
      <c r="K172" s="150"/>
      <c r="L172" s="196">
        <v>2.6707800000000002E-4</v>
      </c>
      <c r="M172" s="196">
        <v>2.6707800000000002E-4</v>
      </c>
      <c r="N172" s="196">
        <v>2.6707800000000002E-4</v>
      </c>
      <c r="O172" s="196">
        <v>2.6707800000000002E-4</v>
      </c>
      <c r="P172" s="196">
        <v>2.6707800000000002E-4</v>
      </c>
      <c r="Q172" s="196">
        <v>2.6707800000000002E-4</v>
      </c>
      <c r="R172" s="196">
        <v>2.6707800000000002E-4</v>
      </c>
      <c r="S172" s="196">
        <v>2.6707800000000002E-4</v>
      </c>
      <c r="T172" s="196">
        <v>2.6707800000000002E-4</v>
      </c>
      <c r="U172" s="196">
        <v>2.6707800000000002E-4</v>
      </c>
      <c r="V172" s="196">
        <v>2.6707800000000002E-4</v>
      </c>
      <c r="W172" s="196">
        <v>2.6707800000000002E-4</v>
      </c>
      <c r="X172" s="196">
        <v>2.6707800000000002E-4</v>
      </c>
      <c r="Y172" s="196">
        <v>2.6707800000000002E-4</v>
      </c>
      <c r="Z172" s="196">
        <v>2.6707800000000002E-4</v>
      </c>
      <c r="AA172" s="196">
        <v>2.6707800000000002E-4</v>
      </c>
      <c r="AB172" s="196">
        <v>2.6707800000000002E-4</v>
      </c>
      <c r="AC172" s="196">
        <v>2.6707800000000002E-4</v>
      </c>
      <c r="AD172" s="196">
        <v>2.6707800000000002E-4</v>
      </c>
      <c r="AE172" s="196">
        <v>2.6707800000000002E-4</v>
      </c>
      <c r="AF172" s="150"/>
      <c r="AG172" s="197">
        <v>33.747</v>
      </c>
      <c r="AH172" s="197">
        <v>33.765999999999998</v>
      </c>
      <c r="AI172" s="197">
        <v>34.015000000000001</v>
      </c>
      <c r="AJ172" s="197">
        <v>34.125</v>
      </c>
      <c r="AK172" s="197">
        <v>33.936</v>
      </c>
      <c r="AL172" s="197">
        <v>33.83</v>
      </c>
      <c r="AM172" s="197">
        <v>34.107999999999997</v>
      </c>
      <c r="AN172" s="197">
        <v>34.533000000000001</v>
      </c>
      <c r="AO172" s="197">
        <v>34.387999999999998</v>
      </c>
      <c r="AP172" s="197">
        <v>34.387999999999998</v>
      </c>
      <c r="AQ172" s="197">
        <v>34.387999999999998</v>
      </c>
      <c r="AR172" s="197">
        <v>34.387999999999998</v>
      </c>
      <c r="AS172" s="197">
        <v>34.387999999999998</v>
      </c>
      <c r="AT172" s="197">
        <v>34.387999999999998</v>
      </c>
      <c r="AU172" s="197">
        <v>34.387999999999998</v>
      </c>
      <c r="AV172" s="197">
        <v>34.387999999999998</v>
      </c>
      <c r="AW172" s="197">
        <v>34.387999999999998</v>
      </c>
      <c r="AX172" s="197">
        <v>34.387999999999998</v>
      </c>
      <c r="AY172" s="197">
        <v>34.387999999999998</v>
      </c>
      <c r="AZ172" s="197">
        <v>34.387999999999998</v>
      </c>
      <c r="BA172" s="150"/>
      <c r="BB172" s="198" cm="1">
        <f t="array" ref="BB172">SUMPRODUCT(($AG172:$AZ172)*(Misc_calcs!$G$29:$Z$29)*($L172:$AE172))*$H172</f>
        <v>6949.2361163899341</v>
      </c>
      <c r="BC172" s="150"/>
      <c r="BD172" s="198" cm="1">
        <f t="array" ref="BD172">SUMPRODUCT(($L172:$AE172)*(Misc_calcs!$G$29:$Z$29))*$I172*(1+Assumptions!$G$83)</f>
        <v>102.95021283167731</v>
      </c>
      <c r="BE172" s="150"/>
      <c r="BF172" s="198">
        <f t="shared" si="12"/>
        <v>7052.1863292216112</v>
      </c>
      <c r="BG172" s="150"/>
      <c r="BH172" s="199">
        <f>Assumptions!$G$86*$G172</f>
        <v>7.0256098800000014E-5</v>
      </c>
      <c r="BI172" s="150"/>
      <c r="BJ172" s="198">
        <f t="shared" si="17"/>
        <v>24235.8776</v>
      </c>
      <c r="BK172" s="150"/>
      <c r="BL172" s="198" cm="1">
        <f t="array" ref="BL172">-SUMPRODUCT((PMT(real_disc,Assumptions!$G$40,BJ172))*(Misc_calcs!$G$29:$Z$29))</f>
        <v>13100.640820577608</v>
      </c>
      <c r="BM172" s="150"/>
      <c r="BN172" s="198" cm="1">
        <f t="array" ref="BN172">SUMPRODUCT(($AG172:$AZ172)*(Misc_calcs!$G$29:$Z$29))*$BH172*$H172</f>
        <v>1828.0285878193615</v>
      </c>
      <c r="BO172" s="150"/>
      <c r="BP172" s="198" cm="1">
        <f t="array" ref="BP172">SUMPRODUCT($BH172*(Misc_calcs!$G$29:$Z$29))*$I172*(1+Assumptions!$G$83)</f>
        <v>27.081527958811101</v>
      </c>
      <c r="BQ172" s="150"/>
      <c r="BR172" s="198">
        <f t="shared" si="13"/>
        <v>1855.1101157781727</v>
      </c>
      <c r="BS172" s="150"/>
      <c r="BT172" s="198">
        <f t="shared" si="14"/>
        <v>5197.076213443439</v>
      </c>
      <c r="BU172" s="150"/>
      <c r="BV172" s="198">
        <f t="shared" si="15"/>
        <v>-7903.5646071341689</v>
      </c>
      <c r="BW172" s="150"/>
      <c r="BX172" s="198" t="b">
        <f t="shared" si="16"/>
        <v>0</v>
      </c>
      <c r="BY172" s="150"/>
      <c r="BZ172" s="150"/>
      <c r="CA172" s="150"/>
      <c r="CB172" s="150"/>
      <c r="CC172" s="150"/>
      <c r="CD172" s="150"/>
      <c r="CE172" s="150"/>
      <c r="CF172" s="150"/>
      <c r="CG172" s="150"/>
      <c r="CH172" s="150"/>
      <c r="CI172" s="150"/>
      <c r="CJ172" s="150"/>
      <c r="CK172" s="150"/>
      <c r="CL172" s="150"/>
      <c r="CM172" s="150"/>
      <c r="CN172" s="150"/>
      <c r="CO172" s="150"/>
      <c r="CP172" s="150"/>
      <c r="CQ172" s="150"/>
      <c r="CR172" s="150"/>
      <c r="CS172" s="150"/>
      <c r="CT172" s="150"/>
      <c r="CU172" s="150"/>
      <c r="CV172" s="150"/>
      <c r="CW172" s="150"/>
      <c r="CX172" s="150"/>
    </row>
    <row r="173" spans="1:102" x14ac:dyDescent="0.2">
      <c r="A173" s="150"/>
      <c r="B173" s="191">
        <v>60860115</v>
      </c>
      <c r="C173" s="192" t="s">
        <v>147</v>
      </c>
      <c r="D173" s="191">
        <v>1999</v>
      </c>
      <c r="E173" s="191">
        <v>33018658</v>
      </c>
      <c r="F173" s="191">
        <v>32039829</v>
      </c>
      <c r="G173" s="194">
        <v>23.69</v>
      </c>
      <c r="H173" s="211">
        <v>48008.750708019099</v>
      </c>
      <c r="I173" s="195">
        <f>Assumptions!$G$37*Calcs!$G173</f>
        <v>2301.0097000000001</v>
      </c>
      <c r="K173" s="150"/>
      <c r="L173" s="196">
        <v>2.5357000000000001E-5</v>
      </c>
      <c r="M173" s="196">
        <v>2.5357000000000001E-5</v>
      </c>
      <c r="N173" s="196">
        <v>2.5357000000000001E-5</v>
      </c>
      <c r="O173" s="196">
        <v>2.5357000000000001E-5</v>
      </c>
      <c r="P173" s="196">
        <v>2.5357000000000001E-5</v>
      </c>
      <c r="Q173" s="196">
        <v>2.5357000000000001E-5</v>
      </c>
      <c r="R173" s="196">
        <v>2.5357000000000001E-5</v>
      </c>
      <c r="S173" s="196">
        <v>2.5357000000000001E-5</v>
      </c>
      <c r="T173" s="196">
        <v>2.5357000000000001E-5</v>
      </c>
      <c r="U173" s="196">
        <v>2.5357000000000001E-5</v>
      </c>
      <c r="V173" s="196">
        <v>2.5357000000000001E-5</v>
      </c>
      <c r="W173" s="196">
        <v>2.5357000000000001E-5</v>
      </c>
      <c r="X173" s="196">
        <v>2.5357000000000001E-5</v>
      </c>
      <c r="Y173" s="196">
        <v>2.5357000000000001E-5</v>
      </c>
      <c r="Z173" s="196">
        <v>2.5357000000000001E-5</v>
      </c>
      <c r="AA173" s="196">
        <v>2.5357000000000001E-5</v>
      </c>
      <c r="AB173" s="196">
        <v>2.7628E-5</v>
      </c>
      <c r="AC173" s="196">
        <v>3.0942399999999997E-5</v>
      </c>
      <c r="AD173" s="196">
        <v>3.4709999999999998E-5</v>
      </c>
      <c r="AE173" s="196">
        <v>3.8996499999999998E-5</v>
      </c>
      <c r="AF173" s="150"/>
      <c r="AG173" s="197">
        <v>20.81</v>
      </c>
      <c r="AH173" s="197">
        <v>20.728999999999999</v>
      </c>
      <c r="AI173" s="197">
        <v>20.936</v>
      </c>
      <c r="AJ173" s="197">
        <v>21.052</v>
      </c>
      <c r="AK173" s="197">
        <v>20.881</v>
      </c>
      <c r="AL173" s="197">
        <v>20.79</v>
      </c>
      <c r="AM173" s="197">
        <v>21.036000000000001</v>
      </c>
      <c r="AN173" s="197">
        <v>21.419</v>
      </c>
      <c r="AO173" s="197">
        <v>21.323</v>
      </c>
      <c r="AP173" s="197">
        <v>21.323</v>
      </c>
      <c r="AQ173" s="197">
        <v>21.323</v>
      </c>
      <c r="AR173" s="197">
        <v>21.323</v>
      </c>
      <c r="AS173" s="197">
        <v>21.323</v>
      </c>
      <c r="AT173" s="197">
        <v>21.323</v>
      </c>
      <c r="AU173" s="197">
        <v>21.323</v>
      </c>
      <c r="AV173" s="197">
        <v>21.323</v>
      </c>
      <c r="AW173" s="197">
        <v>21.323</v>
      </c>
      <c r="AX173" s="197">
        <v>21.323</v>
      </c>
      <c r="AY173" s="197">
        <v>21.323</v>
      </c>
      <c r="AZ173" s="197">
        <v>21.323</v>
      </c>
      <c r="BA173" s="150"/>
      <c r="BB173" s="198" cm="1">
        <f t="array" ref="BB173">SUMPRODUCT(($AG173:$AZ173)*(Misc_calcs!$G$29:$Z$29)*($L173:$AE173))*$H173</f>
        <v>388.76489251880264</v>
      </c>
      <c r="BC173" s="150"/>
      <c r="BD173" s="198" cm="1">
        <f t="array" ref="BD173">SUMPRODUCT(($L173:$AE173)*(Misc_calcs!$G$29:$Z$29))*$I173*(1+Assumptions!$G$83)</f>
        <v>0.96917741521143297</v>
      </c>
      <c r="BE173" s="150"/>
      <c r="BF173" s="198">
        <f t="shared" si="12"/>
        <v>389.73406993401409</v>
      </c>
      <c r="BG173" s="150"/>
      <c r="BH173" s="199">
        <f>Assumptions!$G$86*$G173</f>
        <v>6.6702748500000012E-6</v>
      </c>
      <c r="BI173" s="150"/>
      <c r="BJ173" s="198">
        <f t="shared" si="17"/>
        <v>2301.0097000000001</v>
      </c>
      <c r="BK173" s="150"/>
      <c r="BL173" s="198" cm="1">
        <f t="array" ref="BL173">-SUMPRODUCT((PMT(real_disc,Assumptions!$G$40,BJ173))*(Misc_calcs!$G$29:$Z$29))</f>
        <v>1243.8048294304413</v>
      </c>
      <c r="BM173" s="150"/>
      <c r="BN173" s="198" cm="1">
        <f t="array" ref="BN173">SUMPRODUCT(($AG173:$AZ173)*(Misc_calcs!$G$29:$Z$29))*$BH173*$H173</f>
        <v>97.885202301404433</v>
      </c>
      <c r="BO173" s="150"/>
      <c r="BP173" s="198" cm="1">
        <f t="array" ref="BP173">SUMPRODUCT($BH173*(Misc_calcs!$G$29:$Z$29))*$I173*(1+Assumptions!$G$83)</f>
        <v>0.24411392963757692</v>
      </c>
      <c r="BQ173" s="150"/>
      <c r="BR173" s="198">
        <f t="shared" si="13"/>
        <v>98.129316231042012</v>
      </c>
      <c r="BS173" s="150"/>
      <c r="BT173" s="198">
        <f t="shared" si="14"/>
        <v>291.60475370297206</v>
      </c>
      <c r="BU173" s="150"/>
      <c r="BV173" s="198">
        <f t="shared" si="15"/>
        <v>-952.2000757274692</v>
      </c>
      <c r="BW173" s="150"/>
      <c r="BX173" s="198" t="b">
        <f t="shared" si="16"/>
        <v>0</v>
      </c>
      <c r="BY173" s="150"/>
      <c r="BZ173" s="150"/>
      <c r="CA173" s="150"/>
      <c r="CB173" s="150"/>
      <c r="CC173" s="150"/>
      <c r="CD173" s="150"/>
      <c r="CE173" s="150"/>
      <c r="CF173" s="150"/>
      <c r="CG173" s="150"/>
      <c r="CH173" s="150"/>
      <c r="CI173" s="150"/>
      <c r="CJ173" s="150"/>
      <c r="CK173" s="150"/>
      <c r="CL173" s="150"/>
      <c r="CM173" s="150"/>
      <c r="CN173" s="150"/>
      <c r="CO173" s="150"/>
      <c r="CP173" s="150"/>
      <c r="CQ173" s="150"/>
      <c r="CR173" s="150"/>
      <c r="CS173" s="150"/>
      <c r="CT173" s="150"/>
      <c r="CU173" s="150"/>
      <c r="CV173" s="150"/>
      <c r="CW173" s="150"/>
      <c r="CX173" s="150"/>
    </row>
    <row r="174" spans="1:102" x14ac:dyDescent="0.2">
      <c r="A174" s="150"/>
      <c r="B174" s="191">
        <v>60860119</v>
      </c>
      <c r="C174" s="192" t="s">
        <v>153</v>
      </c>
      <c r="D174" s="191">
        <v>2007</v>
      </c>
      <c r="E174" s="191">
        <v>30246901</v>
      </c>
      <c r="F174" s="191">
        <v>33061889</v>
      </c>
      <c r="G174" s="194">
        <v>262.77</v>
      </c>
      <c r="H174" s="211">
        <v>52622.225082524186</v>
      </c>
      <c r="I174" s="195">
        <f>Assumptions!$G$37*Calcs!$G174</f>
        <v>25522.850099999996</v>
      </c>
      <c r="K174" s="150"/>
      <c r="L174" s="196">
        <v>2.8125999999999997E-4</v>
      </c>
      <c r="M174" s="196">
        <v>2.8125999999999997E-4</v>
      </c>
      <c r="N174" s="196">
        <v>2.8125999999999997E-4</v>
      </c>
      <c r="O174" s="196">
        <v>2.8125999999999997E-4</v>
      </c>
      <c r="P174" s="196">
        <v>2.8125999999999997E-4</v>
      </c>
      <c r="Q174" s="196">
        <v>2.8125999999999997E-4</v>
      </c>
      <c r="R174" s="196">
        <v>2.8125999999999997E-4</v>
      </c>
      <c r="S174" s="196">
        <v>2.8125999999999997E-4</v>
      </c>
      <c r="T174" s="196">
        <v>2.8125999999999997E-4</v>
      </c>
      <c r="U174" s="196">
        <v>2.8125999999999997E-4</v>
      </c>
      <c r="V174" s="196">
        <v>2.8125999999999997E-4</v>
      </c>
      <c r="W174" s="196">
        <v>2.8125999999999997E-4</v>
      </c>
      <c r="X174" s="196">
        <v>2.8125999999999997E-4</v>
      </c>
      <c r="Y174" s="196">
        <v>2.8125999999999997E-4</v>
      </c>
      <c r="Z174" s="196">
        <v>2.8125999999999997E-4</v>
      </c>
      <c r="AA174" s="196">
        <v>2.8125999999999997E-4</v>
      </c>
      <c r="AB174" s="196">
        <v>2.8125999999999997E-4</v>
      </c>
      <c r="AC174" s="196">
        <v>2.8125999999999997E-4</v>
      </c>
      <c r="AD174" s="196">
        <v>2.8125999999999997E-4</v>
      </c>
      <c r="AE174" s="196">
        <v>2.8125999999999997E-4</v>
      </c>
      <c r="AF174" s="150"/>
      <c r="AG174" s="197">
        <v>33.747</v>
      </c>
      <c r="AH174" s="197">
        <v>33.765999999999998</v>
      </c>
      <c r="AI174" s="197">
        <v>34.015000000000001</v>
      </c>
      <c r="AJ174" s="197">
        <v>34.125</v>
      </c>
      <c r="AK174" s="197">
        <v>33.936</v>
      </c>
      <c r="AL174" s="197">
        <v>33.83</v>
      </c>
      <c r="AM174" s="197">
        <v>34.107999999999997</v>
      </c>
      <c r="AN174" s="197">
        <v>34.533000000000001</v>
      </c>
      <c r="AO174" s="197">
        <v>34.387999999999998</v>
      </c>
      <c r="AP174" s="197">
        <v>34.387999999999998</v>
      </c>
      <c r="AQ174" s="197">
        <v>34.387999999999998</v>
      </c>
      <c r="AR174" s="197">
        <v>34.387999999999998</v>
      </c>
      <c r="AS174" s="197">
        <v>34.387999999999998</v>
      </c>
      <c r="AT174" s="197">
        <v>34.387999999999998</v>
      </c>
      <c r="AU174" s="197">
        <v>34.387999999999998</v>
      </c>
      <c r="AV174" s="197">
        <v>34.387999999999998</v>
      </c>
      <c r="AW174" s="197">
        <v>34.387999999999998</v>
      </c>
      <c r="AX174" s="197">
        <v>34.387999999999998</v>
      </c>
      <c r="AY174" s="197">
        <v>34.387999999999998</v>
      </c>
      <c r="AZ174" s="197">
        <v>34.387999999999998</v>
      </c>
      <c r="BA174" s="150"/>
      <c r="BB174" s="198" cm="1">
        <f t="array" ref="BB174">SUMPRODUCT(($AG174:$AZ174)*(Misc_calcs!$G$29:$Z$29)*($L174:$AE174))*$H174</f>
        <v>7318.244670455194</v>
      </c>
      <c r="BC174" s="150"/>
      <c r="BD174" s="198" cm="1">
        <f t="array" ref="BD174">SUMPRODUCT(($L174:$AE174)*(Misc_calcs!$G$29:$Z$29))*$I174*(1+Assumptions!$G$83)</f>
        <v>114.1740811402117</v>
      </c>
      <c r="BE174" s="150"/>
      <c r="BF174" s="198">
        <f t="shared" si="12"/>
        <v>7432.4187515954054</v>
      </c>
      <c r="BG174" s="150"/>
      <c r="BH174" s="199">
        <f>Assumptions!$G$86*$G174</f>
        <v>7.3986835050000006E-5</v>
      </c>
      <c r="BI174" s="150"/>
      <c r="BJ174" s="198">
        <f t="shared" si="17"/>
        <v>25522.850099999996</v>
      </c>
      <c r="BK174" s="150"/>
      <c r="BL174" s="198" cm="1">
        <f t="array" ref="BL174">-SUMPRODUCT((PMT(real_disc,Assumptions!$G$40,BJ174))*(Misc_calcs!$G$29:$Z$29))</f>
        <v>13796.310469794718</v>
      </c>
      <c r="BM174" s="150"/>
      <c r="BN174" s="198" cm="1">
        <f t="array" ref="BN174">SUMPRODUCT(($AG174:$AZ174)*(Misc_calcs!$G$29:$Z$29))*$BH174*$H174</f>
        <v>1925.1004810087109</v>
      </c>
      <c r="BO174" s="150"/>
      <c r="BP174" s="198" cm="1">
        <f t="array" ref="BP174">SUMPRODUCT($BH174*(Misc_calcs!$G$29:$Z$29))*$I174*(1+Assumptions!$G$83)</f>
        <v>30.034057129723955</v>
      </c>
      <c r="BQ174" s="150"/>
      <c r="BR174" s="198">
        <f t="shared" si="13"/>
        <v>1955.1345381384349</v>
      </c>
      <c r="BS174" s="150"/>
      <c r="BT174" s="198">
        <f t="shared" si="14"/>
        <v>5477.284213456971</v>
      </c>
      <c r="BU174" s="150"/>
      <c r="BV174" s="198">
        <f t="shared" si="15"/>
        <v>-8319.0262563377473</v>
      </c>
      <c r="BW174" s="150"/>
      <c r="BX174" s="198" t="b">
        <f t="shared" si="16"/>
        <v>0</v>
      </c>
      <c r="BY174" s="150"/>
      <c r="BZ174" s="150"/>
      <c r="CA174" s="150"/>
      <c r="CB174" s="150"/>
      <c r="CC174" s="150"/>
      <c r="CD174" s="150"/>
      <c r="CE174" s="150"/>
      <c r="CF174" s="150"/>
      <c r="CG174" s="150"/>
      <c r="CH174" s="150"/>
      <c r="CI174" s="150"/>
      <c r="CJ174" s="150"/>
      <c r="CK174" s="150"/>
      <c r="CL174" s="150"/>
      <c r="CM174" s="150"/>
      <c r="CN174" s="150"/>
      <c r="CO174" s="150"/>
      <c r="CP174" s="150"/>
      <c r="CQ174" s="150"/>
      <c r="CR174" s="150"/>
      <c r="CS174" s="150"/>
      <c r="CT174" s="150"/>
      <c r="CU174" s="150"/>
      <c r="CV174" s="150"/>
      <c r="CW174" s="150"/>
      <c r="CX174" s="150"/>
    </row>
    <row r="175" spans="1:102" x14ac:dyDescent="0.2">
      <c r="A175" s="150"/>
      <c r="B175" s="191">
        <v>60860120</v>
      </c>
      <c r="C175" s="192" t="s">
        <v>153</v>
      </c>
      <c r="D175" s="191">
        <v>2004</v>
      </c>
      <c r="E175" s="191">
        <v>30266185</v>
      </c>
      <c r="F175" s="191">
        <v>30266175</v>
      </c>
      <c r="G175" s="194">
        <v>651.09</v>
      </c>
      <c r="H175" s="211">
        <v>52622.225082524186</v>
      </c>
      <c r="I175" s="195">
        <f>Assumptions!$G$37*Calcs!$G175</f>
        <v>63240.371700000003</v>
      </c>
      <c r="K175" s="150"/>
      <c r="L175" s="196">
        <v>6.9690500000000005E-4</v>
      </c>
      <c r="M175" s="196">
        <v>6.9690500000000005E-4</v>
      </c>
      <c r="N175" s="196">
        <v>6.9690500000000005E-4</v>
      </c>
      <c r="O175" s="196">
        <v>6.9690500000000005E-4</v>
      </c>
      <c r="P175" s="196">
        <v>6.9690500000000005E-4</v>
      </c>
      <c r="Q175" s="196">
        <v>6.9690500000000005E-4</v>
      </c>
      <c r="R175" s="196">
        <v>6.9690500000000005E-4</v>
      </c>
      <c r="S175" s="196">
        <v>6.9690500000000005E-4</v>
      </c>
      <c r="T175" s="196">
        <v>6.9690500000000005E-4</v>
      </c>
      <c r="U175" s="196">
        <v>6.9690500000000005E-4</v>
      </c>
      <c r="V175" s="196">
        <v>6.9690500000000005E-4</v>
      </c>
      <c r="W175" s="196">
        <v>6.9690500000000005E-4</v>
      </c>
      <c r="X175" s="196">
        <v>6.9690500000000005E-4</v>
      </c>
      <c r="Y175" s="196">
        <v>6.9690500000000005E-4</v>
      </c>
      <c r="Z175" s="196">
        <v>6.9690500000000005E-4</v>
      </c>
      <c r="AA175" s="196">
        <v>6.9690500000000005E-4</v>
      </c>
      <c r="AB175" s="196">
        <v>6.9690500000000005E-4</v>
      </c>
      <c r="AC175" s="196">
        <v>6.9690500000000005E-4</v>
      </c>
      <c r="AD175" s="196">
        <v>6.9690500000000005E-4</v>
      </c>
      <c r="AE175" s="196">
        <v>6.9690500000000005E-4</v>
      </c>
      <c r="AF175" s="150"/>
      <c r="AG175" s="197">
        <v>33.747</v>
      </c>
      <c r="AH175" s="197">
        <v>33.765999999999998</v>
      </c>
      <c r="AI175" s="197">
        <v>34.015000000000001</v>
      </c>
      <c r="AJ175" s="197">
        <v>34.125</v>
      </c>
      <c r="AK175" s="197">
        <v>33.936</v>
      </c>
      <c r="AL175" s="197">
        <v>33.83</v>
      </c>
      <c r="AM175" s="197">
        <v>34.107999999999997</v>
      </c>
      <c r="AN175" s="197">
        <v>34.533000000000001</v>
      </c>
      <c r="AO175" s="197">
        <v>34.387999999999998</v>
      </c>
      <c r="AP175" s="197">
        <v>34.387999999999998</v>
      </c>
      <c r="AQ175" s="197">
        <v>34.387999999999998</v>
      </c>
      <c r="AR175" s="197">
        <v>34.387999999999998</v>
      </c>
      <c r="AS175" s="197">
        <v>34.387999999999998</v>
      </c>
      <c r="AT175" s="197">
        <v>34.387999999999998</v>
      </c>
      <c r="AU175" s="197">
        <v>34.387999999999998</v>
      </c>
      <c r="AV175" s="197">
        <v>34.387999999999998</v>
      </c>
      <c r="AW175" s="197">
        <v>34.387999999999998</v>
      </c>
      <c r="AX175" s="197">
        <v>34.387999999999998</v>
      </c>
      <c r="AY175" s="197">
        <v>34.387999999999998</v>
      </c>
      <c r="AZ175" s="197">
        <v>34.387999999999998</v>
      </c>
      <c r="BA175" s="150"/>
      <c r="BB175" s="198" cm="1">
        <f t="array" ref="BB175">SUMPRODUCT(($AG175:$AZ175)*(Misc_calcs!$G$29:$Z$29)*($L175:$AE175))*$H175</f>
        <v>18133.119896407512</v>
      </c>
      <c r="BC175" s="150"/>
      <c r="BD175" s="198" cm="1">
        <f t="array" ref="BD175">SUMPRODUCT(($L175:$AE175)*(Misc_calcs!$G$29:$Z$29))*$I175*(1+Assumptions!$G$83)</f>
        <v>700.96829830705997</v>
      </c>
      <c r="BE175" s="150"/>
      <c r="BF175" s="198">
        <f t="shared" si="12"/>
        <v>18834.088194714572</v>
      </c>
      <c r="BG175" s="150"/>
      <c r="BH175" s="199">
        <f>Assumptions!$G$86*$G175</f>
        <v>1.8332415585000001E-4</v>
      </c>
      <c r="BI175" s="150"/>
      <c r="BJ175" s="198">
        <f t="shared" si="17"/>
        <v>63240.371700000003</v>
      </c>
      <c r="BK175" s="150"/>
      <c r="BL175" s="198" cm="1">
        <f t="array" ref="BL175">-SUMPRODUCT((PMT(real_disc,Assumptions!$G$40,BJ175))*(Misc_calcs!$G$29:$Z$29))</f>
        <v>34184.419011982514</v>
      </c>
      <c r="BM175" s="150"/>
      <c r="BN175" s="198" cm="1">
        <f t="array" ref="BN175">SUMPRODUCT(($AG175:$AZ175)*(Misc_calcs!$G$29:$Z$29))*$BH175*$H175</f>
        <v>4770.0029386153728</v>
      </c>
      <c r="BO175" s="150"/>
      <c r="BP175" s="198" cm="1">
        <f t="array" ref="BP175">SUMPRODUCT($BH175*(Misc_calcs!$G$29:$Z$29))*$I175*(1+Assumptions!$G$83)</f>
        <v>184.39302568463816</v>
      </c>
      <c r="BQ175" s="150"/>
      <c r="BR175" s="198">
        <f t="shared" si="13"/>
        <v>4954.3959643000107</v>
      </c>
      <c r="BS175" s="150"/>
      <c r="BT175" s="198">
        <f t="shared" si="14"/>
        <v>13879.692230414561</v>
      </c>
      <c r="BU175" s="150"/>
      <c r="BV175" s="198">
        <f t="shared" si="15"/>
        <v>-20304.726781567952</v>
      </c>
      <c r="BW175" s="150"/>
      <c r="BX175" s="198" t="b">
        <f t="shared" si="16"/>
        <v>0</v>
      </c>
      <c r="BY175" s="150"/>
      <c r="BZ175" s="150"/>
      <c r="CA175" s="150"/>
      <c r="CB175" s="150"/>
      <c r="CC175" s="150"/>
      <c r="CD175" s="150"/>
      <c r="CE175" s="150"/>
      <c r="CF175" s="150"/>
      <c r="CG175" s="150"/>
      <c r="CH175" s="150"/>
      <c r="CI175" s="150"/>
      <c r="CJ175" s="150"/>
      <c r="CK175" s="150"/>
      <c r="CL175" s="150"/>
      <c r="CM175" s="150"/>
      <c r="CN175" s="150"/>
      <c r="CO175" s="150"/>
      <c r="CP175" s="150"/>
      <c r="CQ175" s="150"/>
      <c r="CR175" s="150"/>
      <c r="CS175" s="150"/>
      <c r="CT175" s="150"/>
      <c r="CU175" s="150"/>
      <c r="CV175" s="150"/>
      <c r="CW175" s="150"/>
      <c r="CX175" s="150"/>
    </row>
    <row r="176" spans="1:102" x14ac:dyDescent="0.2">
      <c r="A176" s="150"/>
      <c r="B176" s="191">
        <v>60860121</v>
      </c>
      <c r="C176" s="192" t="s">
        <v>153</v>
      </c>
      <c r="D176" s="191">
        <v>2004</v>
      </c>
      <c r="E176" s="191">
        <v>30266189</v>
      </c>
      <c r="F176" s="191">
        <v>30266185</v>
      </c>
      <c r="G176" s="194">
        <v>106.89</v>
      </c>
      <c r="H176" s="211">
        <v>52622.225082524186</v>
      </c>
      <c r="I176" s="195">
        <f>Assumptions!$G$37*Calcs!$G176</f>
        <v>10382.225699999999</v>
      </c>
      <c r="K176" s="150"/>
      <c r="L176" s="196">
        <v>1.14412E-4</v>
      </c>
      <c r="M176" s="196">
        <v>1.14412E-4</v>
      </c>
      <c r="N176" s="196">
        <v>1.14412E-4</v>
      </c>
      <c r="O176" s="196">
        <v>1.14412E-4</v>
      </c>
      <c r="P176" s="196">
        <v>1.14412E-4</v>
      </c>
      <c r="Q176" s="196">
        <v>1.14412E-4</v>
      </c>
      <c r="R176" s="196">
        <v>1.14412E-4</v>
      </c>
      <c r="S176" s="196">
        <v>1.14412E-4</v>
      </c>
      <c r="T176" s="196">
        <v>1.14412E-4</v>
      </c>
      <c r="U176" s="196">
        <v>1.14412E-4</v>
      </c>
      <c r="V176" s="196">
        <v>1.14412E-4</v>
      </c>
      <c r="W176" s="196">
        <v>1.14412E-4</v>
      </c>
      <c r="X176" s="196">
        <v>1.14412E-4</v>
      </c>
      <c r="Y176" s="196">
        <v>1.14412E-4</v>
      </c>
      <c r="Z176" s="196">
        <v>1.14412E-4</v>
      </c>
      <c r="AA176" s="196">
        <v>1.14412E-4</v>
      </c>
      <c r="AB176" s="196">
        <v>1.14412E-4</v>
      </c>
      <c r="AC176" s="196">
        <v>1.14412E-4</v>
      </c>
      <c r="AD176" s="196">
        <v>1.14412E-4</v>
      </c>
      <c r="AE176" s="196">
        <v>1.14412E-4</v>
      </c>
      <c r="AF176" s="150"/>
      <c r="AG176" s="197">
        <v>33.747</v>
      </c>
      <c r="AH176" s="197">
        <v>33.765999999999998</v>
      </c>
      <c r="AI176" s="197">
        <v>34.015000000000001</v>
      </c>
      <c r="AJ176" s="197">
        <v>34.125</v>
      </c>
      <c r="AK176" s="197">
        <v>33.936</v>
      </c>
      <c r="AL176" s="197">
        <v>33.83</v>
      </c>
      <c r="AM176" s="197">
        <v>34.107999999999997</v>
      </c>
      <c r="AN176" s="197">
        <v>34.533000000000001</v>
      </c>
      <c r="AO176" s="197">
        <v>34.387999999999998</v>
      </c>
      <c r="AP176" s="197">
        <v>34.387999999999998</v>
      </c>
      <c r="AQ176" s="197">
        <v>34.387999999999998</v>
      </c>
      <c r="AR176" s="197">
        <v>34.387999999999998</v>
      </c>
      <c r="AS176" s="197">
        <v>34.387999999999998</v>
      </c>
      <c r="AT176" s="197">
        <v>34.387999999999998</v>
      </c>
      <c r="AU176" s="197">
        <v>34.387999999999998</v>
      </c>
      <c r="AV176" s="197">
        <v>34.387999999999998</v>
      </c>
      <c r="AW176" s="197">
        <v>34.387999999999998</v>
      </c>
      <c r="AX176" s="197">
        <v>34.387999999999998</v>
      </c>
      <c r="AY176" s="197">
        <v>34.387999999999998</v>
      </c>
      <c r="AZ176" s="197">
        <v>34.387999999999998</v>
      </c>
      <c r="BA176" s="150"/>
      <c r="BB176" s="198" cm="1">
        <f t="array" ref="BB176">SUMPRODUCT(($AG176:$AZ176)*(Misc_calcs!$G$29:$Z$29)*($L176:$AE176))*$H176</f>
        <v>2976.9430748635414</v>
      </c>
      <c r="BC176" s="150"/>
      <c r="BD176" s="198" cm="1">
        <f t="array" ref="BD176">SUMPRODUCT(($L176:$AE176)*(Misc_calcs!$G$29:$Z$29))*$I176*(1+Assumptions!$G$83)</f>
        <v>18.892630299312632</v>
      </c>
      <c r="BE176" s="150"/>
      <c r="BF176" s="198">
        <f t="shared" si="12"/>
        <v>2995.8357051628541</v>
      </c>
      <c r="BG176" s="150"/>
      <c r="BH176" s="199">
        <f>Assumptions!$G$86*$G176</f>
        <v>3.0096482850000002E-5</v>
      </c>
      <c r="BI176" s="150"/>
      <c r="BJ176" s="198">
        <f t="shared" si="17"/>
        <v>10382.225699999999</v>
      </c>
      <c r="BK176" s="150"/>
      <c r="BL176" s="198" cm="1">
        <f t="array" ref="BL176">-SUMPRODUCT((PMT(real_disc,Assumptions!$G$40,BJ176))*(Misc_calcs!$G$29:$Z$29))</f>
        <v>5612.0851928163702</v>
      </c>
      <c r="BM176" s="150"/>
      <c r="BN176" s="198" cm="1">
        <f t="array" ref="BN176">SUMPRODUCT(($AG176:$AZ176)*(Misc_calcs!$G$29:$Z$29))*$BH176*$H176</f>
        <v>783.09544626487468</v>
      </c>
      <c r="BO176" s="150"/>
      <c r="BP176" s="198" cm="1">
        <f t="array" ref="BP176">SUMPRODUCT($BH176*(Misc_calcs!$G$29:$Z$29))*$I176*(1+Assumptions!$G$83)</f>
        <v>4.9697734835039444</v>
      </c>
      <c r="BQ176" s="150"/>
      <c r="BR176" s="198">
        <f t="shared" si="13"/>
        <v>788.06521974837858</v>
      </c>
      <c r="BS176" s="150"/>
      <c r="BT176" s="198">
        <f t="shared" si="14"/>
        <v>2207.7704854144754</v>
      </c>
      <c r="BU176" s="150"/>
      <c r="BV176" s="198">
        <f t="shared" si="15"/>
        <v>-3404.3147074018948</v>
      </c>
      <c r="BW176" s="150"/>
      <c r="BX176" s="198" t="b">
        <f t="shared" si="16"/>
        <v>0</v>
      </c>
      <c r="BY176" s="150"/>
      <c r="BZ176" s="150"/>
      <c r="CA176" s="150"/>
      <c r="CB176" s="150"/>
      <c r="CC176" s="150"/>
      <c r="CD176" s="150"/>
      <c r="CE176" s="150"/>
      <c r="CF176" s="150"/>
      <c r="CG176" s="150"/>
      <c r="CH176" s="150"/>
      <c r="CI176" s="150"/>
      <c r="CJ176" s="150"/>
      <c r="CK176" s="150"/>
      <c r="CL176" s="150"/>
      <c r="CM176" s="150"/>
      <c r="CN176" s="150"/>
      <c r="CO176" s="150"/>
      <c r="CP176" s="150"/>
      <c r="CQ176" s="150"/>
      <c r="CR176" s="150"/>
      <c r="CS176" s="150"/>
      <c r="CT176" s="150"/>
      <c r="CU176" s="150"/>
      <c r="CV176" s="150"/>
      <c r="CW176" s="150"/>
      <c r="CX176" s="150"/>
    </row>
    <row r="177" spans="1:102" x14ac:dyDescent="0.2">
      <c r="A177" s="150"/>
      <c r="B177" s="191">
        <v>60860123</v>
      </c>
      <c r="C177" s="192" t="s">
        <v>153</v>
      </c>
      <c r="D177" s="191">
        <v>2008</v>
      </c>
      <c r="E177" s="191">
        <v>30266157</v>
      </c>
      <c r="F177" s="191">
        <v>30266161</v>
      </c>
      <c r="G177" s="194">
        <v>478</v>
      </c>
      <c r="H177" s="211">
        <v>52622.225082524186</v>
      </c>
      <c r="I177" s="195">
        <f>Assumptions!$G$37*Calcs!$G177</f>
        <v>46428.14</v>
      </c>
      <c r="K177" s="150"/>
      <c r="L177" s="196">
        <v>5.1163499999999998E-4</v>
      </c>
      <c r="M177" s="196">
        <v>5.1163499999999998E-4</v>
      </c>
      <c r="N177" s="196">
        <v>5.1163499999999998E-4</v>
      </c>
      <c r="O177" s="196">
        <v>5.1163499999999998E-4</v>
      </c>
      <c r="P177" s="196">
        <v>5.1163499999999998E-4</v>
      </c>
      <c r="Q177" s="196">
        <v>5.1163499999999998E-4</v>
      </c>
      <c r="R177" s="196">
        <v>5.1163499999999998E-4</v>
      </c>
      <c r="S177" s="196">
        <v>5.1163499999999998E-4</v>
      </c>
      <c r="T177" s="196">
        <v>5.1163499999999998E-4</v>
      </c>
      <c r="U177" s="196">
        <v>5.1163499999999998E-4</v>
      </c>
      <c r="V177" s="196">
        <v>5.1163499999999998E-4</v>
      </c>
      <c r="W177" s="196">
        <v>5.1163499999999998E-4</v>
      </c>
      <c r="X177" s="196">
        <v>5.1163499999999998E-4</v>
      </c>
      <c r="Y177" s="196">
        <v>5.1163499999999998E-4</v>
      </c>
      <c r="Z177" s="196">
        <v>5.1163499999999998E-4</v>
      </c>
      <c r="AA177" s="196">
        <v>5.1163499999999998E-4</v>
      </c>
      <c r="AB177" s="196">
        <v>5.1163499999999998E-4</v>
      </c>
      <c r="AC177" s="196">
        <v>5.1163499999999998E-4</v>
      </c>
      <c r="AD177" s="196">
        <v>5.1163499999999998E-4</v>
      </c>
      <c r="AE177" s="196">
        <v>5.1163499999999998E-4</v>
      </c>
      <c r="AF177" s="150"/>
      <c r="AG177" s="197">
        <v>33.747</v>
      </c>
      <c r="AH177" s="197">
        <v>33.765999999999998</v>
      </c>
      <c r="AI177" s="197">
        <v>34.015000000000001</v>
      </c>
      <c r="AJ177" s="197">
        <v>34.125</v>
      </c>
      <c r="AK177" s="197">
        <v>33.936</v>
      </c>
      <c r="AL177" s="197">
        <v>33.83</v>
      </c>
      <c r="AM177" s="197">
        <v>34.107999999999997</v>
      </c>
      <c r="AN177" s="197">
        <v>34.533000000000001</v>
      </c>
      <c r="AO177" s="197">
        <v>34.387999999999998</v>
      </c>
      <c r="AP177" s="197">
        <v>34.387999999999998</v>
      </c>
      <c r="AQ177" s="197">
        <v>34.387999999999998</v>
      </c>
      <c r="AR177" s="197">
        <v>34.387999999999998</v>
      </c>
      <c r="AS177" s="197">
        <v>34.387999999999998</v>
      </c>
      <c r="AT177" s="197">
        <v>34.387999999999998</v>
      </c>
      <c r="AU177" s="197">
        <v>34.387999999999998</v>
      </c>
      <c r="AV177" s="197">
        <v>34.387999999999998</v>
      </c>
      <c r="AW177" s="197">
        <v>34.387999999999998</v>
      </c>
      <c r="AX177" s="197">
        <v>34.387999999999998</v>
      </c>
      <c r="AY177" s="197">
        <v>34.387999999999998</v>
      </c>
      <c r="AZ177" s="197">
        <v>34.387999999999998</v>
      </c>
      <c r="BA177" s="150"/>
      <c r="BB177" s="198" cm="1">
        <f t="array" ref="BB177">SUMPRODUCT(($AG177:$AZ177)*(Misc_calcs!$G$29:$Z$29)*($L177:$AE177))*$H177</f>
        <v>13312.487065236232</v>
      </c>
      <c r="BC177" s="150"/>
      <c r="BD177" s="198" cm="1">
        <f t="array" ref="BD177">SUMPRODUCT(($L177:$AE177)*(Misc_calcs!$G$29:$Z$29))*$I177*(1+Assumptions!$G$83)</f>
        <v>377.80866514834571</v>
      </c>
      <c r="BE177" s="150"/>
      <c r="BF177" s="198">
        <f t="shared" si="12"/>
        <v>13690.295730384578</v>
      </c>
      <c r="BG177" s="150"/>
      <c r="BH177" s="199">
        <f>Assumptions!$G$86*$G177</f>
        <v>1.3458807000000001E-4</v>
      </c>
      <c r="BI177" s="150"/>
      <c r="BJ177" s="198">
        <f t="shared" si="17"/>
        <v>46428.14</v>
      </c>
      <c r="BK177" s="150"/>
      <c r="BL177" s="198" cm="1">
        <f t="array" ref="BL177">-SUMPRODUCT((PMT(real_disc,Assumptions!$G$40,BJ177))*(Misc_calcs!$G$29:$Z$29))</f>
        <v>25096.610741568198</v>
      </c>
      <c r="BM177" s="150"/>
      <c r="BN177" s="198" cm="1">
        <f t="array" ref="BN177">SUMPRODUCT(($AG177:$AZ177)*(Misc_calcs!$G$29:$Z$29))*$BH177*$H177</f>
        <v>3501.9143354346534</v>
      </c>
      <c r="BO177" s="150"/>
      <c r="BP177" s="198" cm="1">
        <f t="array" ref="BP177">SUMPRODUCT($BH177*(Misc_calcs!$G$29:$Z$29))*$I177*(1+Assumptions!$G$83)</f>
        <v>99.384403083432773</v>
      </c>
      <c r="BQ177" s="150"/>
      <c r="BR177" s="198">
        <f t="shared" si="13"/>
        <v>3601.2987385180863</v>
      </c>
      <c r="BS177" s="150"/>
      <c r="BT177" s="198">
        <f t="shared" si="14"/>
        <v>10088.996991866492</v>
      </c>
      <c r="BU177" s="150"/>
      <c r="BV177" s="198">
        <f t="shared" si="15"/>
        <v>-15007.613749701706</v>
      </c>
      <c r="BW177" s="150"/>
      <c r="BX177" s="198" t="b">
        <f t="shared" si="16"/>
        <v>0</v>
      </c>
      <c r="BY177" s="150"/>
      <c r="BZ177" s="150"/>
      <c r="CA177" s="150"/>
      <c r="CB177" s="150"/>
      <c r="CC177" s="150"/>
      <c r="CD177" s="150"/>
      <c r="CE177" s="150"/>
      <c r="CF177" s="150"/>
      <c r="CG177" s="150"/>
      <c r="CH177" s="150"/>
      <c r="CI177" s="150"/>
      <c r="CJ177" s="150"/>
      <c r="CK177" s="150"/>
      <c r="CL177" s="150"/>
      <c r="CM177" s="150"/>
      <c r="CN177" s="150"/>
      <c r="CO177" s="150"/>
      <c r="CP177" s="150"/>
      <c r="CQ177" s="150"/>
      <c r="CR177" s="150"/>
      <c r="CS177" s="150"/>
      <c r="CT177" s="150"/>
      <c r="CU177" s="150"/>
      <c r="CV177" s="150"/>
      <c r="CW177" s="150"/>
      <c r="CX177" s="150"/>
    </row>
    <row r="178" spans="1:102" x14ac:dyDescent="0.2">
      <c r="A178" s="150"/>
      <c r="B178" s="191">
        <v>60860134</v>
      </c>
      <c r="C178" s="192" t="s">
        <v>153</v>
      </c>
      <c r="D178" s="191">
        <v>2014</v>
      </c>
      <c r="E178" s="191">
        <v>30322371</v>
      </c>
      <c r="F178" s="191">
        <v>30322372</v>
      </c>
      <c r="G178" s="194">
        <v>50.64</v>
      </c>
      <c r="H178" s="211">
        <v>52622.225082524186</v>
      </c>
      <c r="I178" s="195">
        <f>Assumptions!$G$37*Calcs!$G178</f>
        <v>4918.6632</v>
      </c>
      <c r="K178" s="150"/>
      <c r="L178" s="196">
        <v>5.4203399999999997E-5</v>
      </c>
      <c r="M178" s="196">
        <v>5.4203399999999997E-5</v>
      </c>
      <c r="N178" s="196">
        <v>5.4203399999999997E-5</v>
      </c>
      <c r="O178" s="196">
        <v>5.4203399999999997E-5</v>
      </c>
      <c r="P178" s="196">
        <v>5.4203399999999997E-5</v>
      </c>
      <c r="Q178" s="196">
        <v>5.4203399999999997E-5</v>
      </c>
      <c r="R178" s="196">
        <v>5.4203399999999997E-5</v>
      </c>
      <c r="S178" s="196">
        <v>5.4203399999999997E-5</v>
      </c>
      <c r="T178" s="196">
        <v>5.4203399999999997E-5</v>
      </c>
      <c r="U178" s="196">
        <v>5.4203399999999997E-5</v>
      </c>
      <c r="V178" s="196">
        <v>5.4203399999999997E-5</v>
      </c>
      <c r="W178" s="196">
        <v>5.4203399999999997E-5</v>
      </c>
      <c r="X178" s="196">
        <v>5.4203399999999997E-5</v>
      </c>
      <c r="Y178" s="196">
        <v>5.4203399999999997E-5</v>
      </c>
      <c r="Z178" s="196">
        <v>5.4203399999999997E-5</v>
      </c>
      <c r="AA178" s="196">
        <v>5.4203399999999997E-5</v>
      </c>
      <c r="AB178" s="196">
        <v>5.4203399999999997E-5</v>
      </c>
      <c r="AC178" s="196">
        <v>5.4203399999999997E-5</v>
      </c>
      <c r="AD178" s="196">
        <v>5.4203399999999997E-5</v>
      </c>
      <c r="AE178" s="196">
        <v>5.4203399999999997E-5</v>
      </c>
      <c r="AF178" s="150"/>
      <c r="AG178" s="197">
        <v>33.747</v>
      </c>
      <c r="AH178" s="197">
        <v>33.765999999999998</v>
      </c>
      <c r="AI178" s="197">
        <v>34.015000000000001</v>
      </c>
      <c r="AJ178" s="197">
        <v>34.125</v>
      </c>
      <c r="AK178" s="197">
        <v>33.936</v>
      </c>
      <c r="AL178" s="197">
        <v>33.83</v>
      </c>
      <c r="AM178" s="197">
        <v>34.107999999999997</v>
      </c>
      <c r="AN178" s="197">
        <v>34.533000000000001</v>
      </c>
      <c r="AO178" s="197">
        <v>34.387999999999998</v>
      </c>
      <c r="AP178" s="197">
        <v>34.387999999999998</v>
      </c>
      <c r="AQ178" s="197">
        <v>34.387999999999998</v>
      </c>
      <c r="AR178" s="197">
        <v>34.387999999999998</v>
      </c>
      <c r="AS178" s="197">
        <v>34.387999999999998</v>
      </c>
      <c r="AT178" s="197">
        <v>34.387999999999998</v>
      </c>
      <c r="AU178" s="197">
        <v>34.387999999999998</v>
      </c>
      <c r="AV178" s="197">
        <v>34.387999999999998</v>
      </c>
      <c r="AW178" s="197">
        <v>34.387999999999998</v>
      </c>
      <c r="AX178" s="197">
        <v>34.387999999999998</v>
      </c>
      <c r="AY178" s="197">
        <v>34.387999999999998</v>
      </c>
      <c r="AZ178" s="197">
        <v>34.387999999999998</v>
      </c>
      <c r="BA178" s="150"/>
      <c r="BB178" s="198" cm="1">
        <f t="array" ref="BB178">SUMPRODUCT(($AG178:$AZ178)*(Misc_calcs!$G$29:$Z$29)*($L178:$AE178))*$H178</f>
        <v>1410.3453856593578</v>
      </c>
      <c r="BC178" s="150"/>
      <c r="BD178" s="198" cm="1">
        <f t="array" ref="BD178">SUMPRODUCT(($L178:$AE178)*(Misc_calcs!$G$29:$Z$29))*$I178*(1+Assumptions!$G$83)</f>
        <v>4.2403723885494706</v>
      </c>
      <c r="BE178" s="150"/>
      <c r="BF178" s="198">
        <f t="shared" si="12"/>
        <v>1414.5857580479073</v>
      </c>
      <c r="BG178" s="150"/>
      <c r="BH178" s="199">
        <f>Assumptions!$G$86*$G178</f>
        <v>1.4258451600000001E-5</v>
      </c>
      <c r="BI178" s="150"/>
      <c r="BJ178" s="198">
        <f t="shared" si="17"/>
        <v>4918.6632</v>
      </c>
      <c r="BK178" s="150"/>
      <c r="BL178" s="198" cm="1">
        <f t="array" ref="BL178">-SUMPRODUCT((PMT(real_disc,Assumptions!$G$40,BJ178))*(Misc_calcs!$G$29:$Z$29))</f>
        <v>2658.7706442531662</v>
      </c>
      <c r="BM178" s="150"/>
      <c r="BN178" s="198" cm="1">
        <f t="array" ref="BN178">SUMPRODUCT(($AG178:$AZ178)*(Misc_calcs!$G$29:$Z$29))*$BH178*$H178</f>
        <v>370.99778649876743</v>
      </c>
      <c r="BO178" s="150"/>
      <c r="BP178" s="198" cm="1">
        <f t="array" ref="BP178">SUMPRODUCT($BH178*(Misc_calcs!$G$29:$Z$29))*$I178*(1+Assumptions!$G$83)</f>
        <v>1.1154492977951391</v>
      </c>
      <c r="BQ178" s="150"/>
      <c r="BR178" s="198">
        <f t="shared" si="13"/>
        <v>372.11323579656255</v>
      </c>
      <c r="BS178" s="150"/>
      <c r="BT178" s="198">
        <f t="shared" si="14"/>
        <v>1042.4725222513448</v>
      </c>
      <c r="BU178" s="150"/>
      <c r="BV178" s="198">
        <f t="shared" si="15"/>
        <v>-1616.2981220018214</v>
      </c>
      <c r="BW178" s="150"/>
      <c r="BX178" s="198" t="b">
        <f t="shared" si="16"/>
        <v>0</v>
      </c>
      <c r="BY178" s="150"/>
      <c r="BZ178" s="150"/>
      <c r="CA178" s="150"/>
      <c r="CB178" s="150"/>
      <c r="CC178" s="150"/>
      <c r="CD178" s="150"/>
      <c r="CE178" s="150"/>
      <c r="CF178" s="150"/>
      <c r="CG178" s="150"/>
      <c r="CH178" s="150"/>
      <c r="CI178" s="150"/>
      <c r="CJ178" s="150"/>
      <c r="CK178" s="150"/>
      <c r="CL178" s="150"/>
      <c r="CM178" s="150"/>
      <c r="CN178" s="150"/>
      <c r="CO178" s="150"/>
      <c r="CP178" s="150"/>
      <c r="CQ178" s="150"/>
      <c r="CR178" s="150"/>
      <c r="CS178" s="150"/>
      <c r="CT178" s="150"/>
      <c r="CU178" s="150"/>
      <c r="CV178" s="150"/>
      <c r="CW178" s="150"/>
      <c r="CX178" s="150"/>
    </row>
    <row r="179" spans="1:102" x14ac:dyDescent="0.2">
      <c r="A179" s="150"/>
      <c r="B179" s="191">
        <v>60860135</v>
      </c>
      <c r="C179" s="192" t="s">
        <v>153</v>
      </c>
      <c r="D179" s="191">
        <v>2008</v>
      </c>
      <c r="E179" s="191">
        <v>30266052</v>
      </c>
      <c r="F179" s="191">
        <v>30266058</v>
      </c>
      <c r="G179" s="194">
        <v>678</v>
      </c>
      <c r="H179" s="211">
        <v>52622.225082524186</v>
      </c>
      <c r="I179" s="195">
        <f>Assumptions!$G$37*Calcs!$G179</f>
        <v>65854.14</v>
      </c>
      <c r="K179" s="150"/>
      <c r="L179" s="196">
        <v>7.2570899999999995E-4</v>
      </c>
      <c r="M179" s="196">
        <v>7.2570899999999995E-4</v>
      </c>
      <c r="N179" s="196">
        <v>7.2570899999999995E-4</v>
      </c>
      <c r="O179" s="196">
        <v>7.2570899999999995E-4</v>
      </c>
      <c r="P179" s="196">
        <v>7.2570899999999995E-4</v>
      </c>
      <c r="Q179" s="196">
        <v>7.2570899999999995E-4</v>
      </c>
      <c r="R179" s="196">
        <v>7.2570899999999995E-4</v>
      </c>
      <c r="S179" s="196">
        <v>7.2570899999999995E-4</v>
      </c>
      <c r="T179" s="196">
        <v>7.2570899999999995E-4</v>
      </c>
      <c r="U179" s="196">
        <v>7.2570899999999995E-4</v>
      </c>
      <c r="V179" s="196">
        <v>7.2570899999999995E-4</v>
      </c>
      <c r="W179" s="196">
        <v>7.2570899999999995E-4</v>
      </c>
      <c r="X179" s="196">
        <v>7.2570899999999995E-4</v>
      </c>
      <c r="Y179" s="196">
        <v>7.2570899999999995E-4</v>
      </c>
      <c r="Z179" s="196">
        <v>7.2570899999999995E-4</v>
      </c>
      <c r="AA179" s="196">
        <v>7.2570899999999995E-4</v>
      </c>
      <c r="AB179" s="196">
        <v>7.2570899999999995E-4</v>
      </c>
      <c r="AC179" s="196">
        <v>7.2570899999999995E-4</v>
      </c>
      <c r="AD179" s="196">
        <v>7.2570899999999995E-4</v>
      </c>
      <c r="AE179" s="196">
        <v>7.2570899999999995E-4</v>
      </c>
      <c r="AF179" s="150"/>
      <c r="AG179" s="197">
        <v>33.747</v>
      </c>
      <c r="AH179" s="197">
        <v>33.765999999999998</v>
      </c>
      <c r="AI179" s="197">
        <v>34.015000000000001</v>
      </c>
      <c r="AJ179" s="197">
        <v>34.125</v>
      </c>
      <c r="AK179" s="197">
        <v>33.936</v>
      </c>
      <c r="AL179" s="197">
        <v>33.83</v>
      </c>
      <c r="AM179" s="197">
        <v>34.107999999999997</v>
      </c>
      <c r="AN179" s="197">
        <v>34.533000000000001</v>
      </c>
      <c r="AO179" s="197">
        <v>34.387999999999998</v>
      </c>
      <c r="AP179" s="197">
        <v>34.387999999999998</v>
      </c>
      <c r="AQ179" s="197">
        <v>34.387999999999998</v>
      </c>
      <c r="AR179" s="197">
        <v>34.387999999999998</v>
      </c>
      <c r="AS179" s="197">
        <v>34.387999999999998</v>
      </c>
      <c r="AT179" s="197">
        <v>34.387999999999998</v>
      </c>
      <c r="AU179" s="197">
        <v>34.387999999999998</v>
      </c>
      <c r="AV179" s="197">
        <v>34.387999999999998</v>
      </c>
      <c r="AW179" s="197">
        <v>34.387999999999998</v>
      </c>
      <c r="AX179" s="197">
        <v>34.387999999999998</v>
      </c>
      <c r="AY179" s="197">
        <v>34.387999999999998</v>
      </c>
      <c r="AZ179" s="197">
        <v>34.387999999999998</v>
      </c>
      <c r="BA179" s="150"/>
      <c r="BB179" s="198" cm="1">
        <f t="array" ref="BB179">SUMPRODUCT(($AG179:$AZ179)*(Misc_calcs!$G$29:$Z$29)*($L179:$AE179))*$H179</f>
        <v>18882.585584695185</v>
      </c>
      <c r="BC179" s="150"/>
      <c r="BD179" s="198" cm="1">
        <f t="array" ref="BD179">SUMPRODUCT(($L179:$AE179)*(Misc_calcs!$G$29:$Z$29))*$I179*(1+Assumptions!$G$83)</f>
        <v>760.10917471207961</v>
      </c>
      <c r="BE179" s="150"/>
      <c r="BF179" s="198">
        <f t="shared" si="12"/>
        <v>19642.694759407266</v>
      </c>
      <c r="BG179" s="150"/>
      <c r="BH179" s="199">
        <f>Assumptions!$G$86*$G179</f>
        <v>1.9090107000000001E-4</v>
      </c>
      <c r="BI179" s="150"/>
      <c r="BJ179" s="198">
        <f t="shared" si="17"/>
        <v>65854.14</v>
      </c>
      <c r="BK179" s="150"/>
      <c r="BL179" s="198" cm="1">
        <f t="array" ref="BL179">-SUMPRODUCT((PMT(real_disc,Assumptions!$G$40,BJ179))*(Misc_calcs!$G$29:$Z$29))</f>
        <v>35597.284692015142</v>
      </c>
      <c r="BM179" s="150"/>
      <c r="BN179" s="198" cm="1">
        <f t="array" ref="BN179">SUMPRODUCT(($AG179:$AZ179)*(Misc_calcs!$G$29:$Z$29))*$BH179*$H179</f>
        <v>4967.1504590474788</v>
      </c>
      <c r="BO179" s="150"/>
      <c r="BP179" s="198" cm="1">
        <f t="array" ref="BP179">SUMPRODUCT($BH179*(Misc_calcs!$G$29:$Z$29))*$I179*(1+Assumptions!$G$83)</f>
        <v>199.95019321705107</v>
      </c>
      <c r="BQ179" s="150"/>
      <c r="BR179" s="198">
        <f t="shared" si="13"/>
        <v>5167.1006522645303</v>
      </c>
      <c r="BS179" s="150"/>
      <c r="BT179" s="198">
        <f t="shared" si="14"/>
        <v>14475.594107142737</v>
      </c>
      <c r="BU179" s="150"/>
      <c r="BV179" s="198">
        <f t="shared" si="15"/>
        <v>-21121.690584872405</v>
      </c>
      <c r="BW179" s="150"/>
      <c r="BX179" s="198" t="b">
        <f t="shared" si="16"/>
        <v>0</v>
      </c>
      <c r="BY179" s="150"/>
      <c r="BZ179" s="150"/>
      <c r="CA179" s="150"/>
      <c r="CB179" s="150"/>
      <c r="CC179" s="150"/>
      <c r="CD179" s="150"/>
      <c r="CE179" s="150"/>
      <c r="CF179" s="150"/>
      <c r="CG179" s="150"/>
      <c r="CH179" s="150"/>
      <c r="CI179" s="150"/>
      <c r="CJ179" s="150"/>
      <c r="CK179" s="150"/>
      <c r="CL179" s="150"/>
      <c r="CM179" s="150"/>
      <c r="CN179" s="150"/>
      <c r="CO179" s="150"/>
      <c r="CP179" s="150"/>
      <c r="CQ179" s="150"/>
      <c r="CR179" s="150"/>
      <c r="CS179" s="150"/>
      <c r="CT179" s="150"/>
      <c r="CU179" s="150"/>
      <c r="CV179" s="150"/>
      <c r="CW179" s="150"/>
      <c r="CX179" s="150"/>
    </row>
    <row r="180" spans="1:102" x14ac:dyDescent="0.2">
      <c r="A180" s="150"/>
      <c r="B180" s="191">
        <v>60860138</v>
      </c>
      <c r="C180" s="192" t="s">
        <v>153</v>
      </c>
      <c r="D180" s="191">
        <v>2006</v>
      </c>
      <c r="E180" s="191">
        <v>30246893</v>
      </c>
      <c r="F180" s="191">
        <v>30246897</v>
      </c>
      <c r="G180" s="194">
        <v>1261.98</v>
      </c>
      <c r="H180" s="211">
        <v>52622.225082524186</v>
      </c>
      <c r="I180" s="195">
        <f>Assumptions!$G$37*Calcs!$G180</f>
        <v>122576.1174</v>
      </c>
      <c r="K180" s="150"/>
      <c r="L180" s="196">
        <v>1.350782E-3</v>
      </c>
      <c r="M180" s="196">
        <v>1.350782E-3</v>
      </c>
      <c r="N180" s="196">
        <v>1.350782E-3</v>
      </c>
      <c r="O180" s="196">
        <v>1.350782E-3</v>
      </c>
      <c r="P180" s="196">
        <v>1.350782E-3</v>
      </c>
      <c r="Q180" s="196">
        <v>1.350782E-3</v>
      </c>
      <c r="R180" s="196">
        <v>1.350782E-3</v>
      </c>
      <c r="S180" s="196">
        <v>1.350782E-3</v>
      </c>
      <c r="T180" s="196">
        <v>1.350782E-3</v>
      </c>
      <c r="U180" s="196">
        <v>1.350782E-3</v>
      </c>
      <c r="V180" s="196">
        <v>1.350782E-3</v>
      </c>
      <c r="W180" s="196">
        <v>1.350782E-3</v>
      </c>
      <c r="X180" s="196">
        <v>1.350782E-3</v>
      </c>
      <c r="Y180" s="196">
        <v>1.350782E-3</v>
      </c>
      <c r="Z180" s="196">
        <v>1.350782E-3</v>
      </c>
      <c r="AA180" s="196">
        <v>1.350782E-3</v>
      </c>
      <c r="AB180" s="196">
        <v>1.350782E-3</v>
      </c>
      <c r="AC180" s="196">
        <v>1.350782E-3</v>
      </c>
      <c r="AD180" s="196">
        <v>1.350782E-3</v>
      </c>
      <c r="AE180" s="196">
        <v>1.350782E-3</v>
      </c>
      <c r="AF180" s="150"/>
      <c r="AG180" s="197">
        <v>33.747</v>
      </c>
      <c r="AH180" s="197">
        <v>33.765999999999998</v>
      </c>
      <c r="AI180" s="197">
        <v>34.015000000000001</v>
      </c>
      <c r="AJ180" s="197">
        <v>34.125</v>
      </c>
      <c r="AK180" s="197">
        <v>33.936</v>
      </c>
      <c r="AL180" s="197">
        <v>33.83</v>
      </c>
      <c r="AM180" s="197">
        <v>34.107999999999997</v>
      </c>
      <c r="AN180" s="197">
        <v>34.533000000000001</v>
      </c>
      <c r="AO180" s="197">
        <v>34.387999999999998</v>
      </c>
      <c r="AP180" s="197">
        <v>34.387999999999998</v>
      </c>
      <c r="AQ180" s="197">
        <v>34.387999999999998</v>
      </c>
      <c r="AR180" s="197">
        <v>34.387999999999998</v>
      </c>
      <c r="AS180" s="197">
        <v>34.387999999999998</v>
      </c>
      <c r="AT180" s="197">
        <v>34.387999999999998</v>
      </c>
      <c r="AU180" s="197">
        <v>34.387999999999998</v>
      </c>
      <c r="AV180" s="197">
        <v>34.387999999999998</v>
      </c>
      <c r="AW180" s="197">
        <v>34.387999999999998</v>
      </c>
      <c r="AX180" s="197">
        <v>34.387999999999998</v>
      </c>
      <c r="AY180" s="197">
        <v>34.387999999999998</v>
      </c>
      <c r="AZ180" s="197">
        <v>34.387999999999998</v>
      </c>
      <c r="BA180" s="150"/>
      <c r="BB180" s="198" cm="1">
        <f t="array" ref="BB180">SUMPRODUCT(($AG180:$AZ180)*(Misc_calcs!$G$29:$Z$29)*($L180:$AE180))*$H180</f>
        <v>35146.672731447085</v>
      </c>
      <c r="BC180" s="150"/>
      <c r="BD180" s="198" cm="1">
        <f t="array" ref="BD180">SUMPRODUCT(($L180:$AE180)*(Misc_calcs!$G$29:$Z$29))*$I180*(1+Assumptions!$G$83)</f>
        <v>2633.4283621673703</v>
      </c>
      <c r="BE180" s="150"/>
      <c r="BF180" s="198">
        <f t="shared" si="12"/>
        <v>37780.101093614452</v>
      </c>
      <c r="BG180" s="150"/>
      <c r="BH180" s="199">
        <f>Assumptions!$G$86*$G180</f>
        <v>3.5532939870000003E-4</v>
      </c>
      <c r="BI180" s="150"/>
      <c r="BJ180" s="198">
        <f t="shared" si="17"/>
        <v>122576.1174</v>
      </c>
      <c r="BK180" s="150"/>
      <c r="BL180" s="198" cm="1">
        <f t="array" ref="BL180">-SUMPRODUCT((PMT(real_disc,Assumptions!$G$40,BJ180))*(Misc_calcs!$G$29:$Z$29))</f>
        <v>66258.202559925179</v>
      </c>
      <c r="BM180" s="150"/>
      <c r="BN180" s="198" cm="1">
        <f t="array" ref="BN180">SUMPRODUCT(($AG180:$AZ180)*(Misc_calcs!$G$29:$Z$29))*$BH180*$H180</f>
        <v>9245.4934163845683</v>
      </c>
      <c r="BO180" s="150"/>
      <c r="BP180" s="198" cm="1">
        <f t="array" ref="BP180">SUMPRODUCT($BH180*(Misc_calcs!$G$29:$Z$29))*$I180*(1+Assumptions!$G$83)</f>
        <v>692.73540545288415</v>
      </c>
      <c r="BQ180" s="150"/>
      <c r="BR180" s="198">
        <f t="shared" si="13"/>
        <v>9938.2288218374524</v>
      </c>
      <c r="BS180" s="150"/>
      <c r="BT180" s="198">
        <f t="shared" si="14"/>
        <v>27841.872271777</v>
      </c>
      <c r="BU180" s="150"/>
      <c r="BV180" s="198">
        <f t="shared" si="15"/>
        <v>-38416.33028814818</v>
      </c>
      <c r="BW180" s="150"/>
      <c r="BX180" s="198" t="b">
        <f t="shared" si="16"/>
        <v>0</v>
      </c>
      <c r="BY180" s="150"/>
      <c r="BZ180" s="150"/>
      <c r="CA180" s="150"/>
      <c r="CB180" s="150"/>
      <c r="CC180" s="150"/>
      <c r="CD180" s="150"/>
      <c r="CE180" s="150"/>
      <c r="CF180" s="150"/>
      <c r="CG180" s="150"/>
      <c r="CH180" s="150"/>
      <c r="CI180" s="150"/>
      <c r="CJ180" s="150"/>
      <c r="CK180" s="150"/>
      <c r="CL180" s="150"/>
      <c r="CM180" s="150"/>
      <c r="CN180" s="150"/>
      <c r="CO180" s="150"/>
      <c r="CP180" s="150"/>
      <c r="CQ180" s="150"/>
      <c r="CR180" s="150"/>
      <c r="CS180" s="150"/>
      <c r="CT180" s="150"/>
      <c r="CU180" s="150"/>
      <c r="CV180" s="150"/>
      <c r="CW180" s="150"/>
      <c r="CX180" s="150"/>
    </row>
    <row r="181" spans="1:102" x14ac:dyDescent="0.2">
      <c r="A181" s="150"/>
      <c r="B181" s="191">
        <v>60860244</v>
      </c>
      <c r="C181" s="192" t="s">
        <v>153</v>
      </c>
      <c r="D181" s="191">
        <v>2004</v>
      </c>
      <c r="E181" s="191">
        <v>30266174</v>
      </c>
      <c r="F181" s="191">
        <v>30266175</v>
      </c>
      <c r="G181" s="194">
        <v>29.5</v>
      </c>
      <c r="H181" s="211">
        <v>52622.225082524186</v>
      </c>
      <c r="I181" s="195">
        <f>Assumptions!$G$37*Calcs!$G181</f>
        <v>2865.335</v>
      </c>
      <c r="K181" s="150"/>
      <c r="L181" s="196">
        <v>3.1575799999999997E-5</v>
      </c>
      <c r="M181" s="196">
        <v>3.1575799999999997E-5</v>
      </c>
      <c r="N181" s="196">
        <v>3.1575799999999997E-5</v>
      </c>
      <c r="O181" s="196">
        <v>3.1575799999999997E-5</v>
      </c>
      <c r="P181" s="196">
        <v>3.1575799999999997E-5</v>
      </c>
      <c r="Q181" s="196">
        <v>3.1575799999999997E-5</v>
      </c>
      <c r="R181" s="196">
        <v>3.1575799999999997E-5</v>
      </c>
      <c r="S181" s="196">
        <v>3.1575799999999997E-5</v>
      </c>
      <c r="T181" s="196">
        <v>3.1575799999999997E-5</v>
      </c>
      <c r="U181" s="196">
        <v>3.1575799999999997E-5</v>
      </c>
      <c r="V181" s="196">
        <v>3.1575799999999997E-5</v>
      </c>
      <c r="W181" s="196">
        <v>3.1575799999999997E-5</v>
      </c>
      <c r="X181" s="196">
        <v>3.1575799999999997E-5</v>
      </c>
      <c r="Y181" s="196">
        <v>3.1575799999999997E-5</v>
      </c>
      <c r="Z181" s="196">
        <v>3.1575799999999997E-5</v>
      </c>
      <c r="AA181" s="196">
        <v>3.1575799999999997E-5</v>
      </c>
      <c r="AB181" s="196">
        <v>3.1575799999999997E-5</v>
      </c>
      <c r="AC181" s="196">
        <v>3.1575799999999997E-5</v>
      </c>
      <c r="AD181" s="196">
        <v>3.1575799999999997E-5</v>
      </c>
      <c r="AE181" s="196">
        <v>3.1575799999999997E-5</v>
      </c>
      <c r="AF181" s="150"/>
      <c r="AG181" s="197">
        <v>33.747</v>
      </c>
      <c r="AH181" s="197">
        <v>33.765999999999998</v>
      </c>
      <c r="AI181" s="197">
        <v>34.015000000000001</v>
      </c>
      <c r="AJ181" s="197">
        <v>34.125</v>
      </c>
      <c r="AK181" s="197">
        <v>33.936</v>
      </c>
      <c r="AL181" s="197">
        <v>33.83</v>
      </c>
      <c r="AM181" s="197">
        <v>34.107999999999997</v>
      </c>
      <c r="AN181" s="197">
        <v>34.533000000000001</v>
      </c>
      <c r="AO181" s="197">
        <v>34.387999999999998</v>
      </c>
      <c r="AP181" s="197">
        <v>34.387999999999998</v>
      </c>
      <c r="AQ181" s="197">
        <v>34.387999999999998</v>
      </c>
      <c r="AR181" s="197">
        <v>34.387999999999998</v>
      </c>
      <c r="AS181" s="197">
        <v>34.387999999999998</v>
      </c>
      <c r="AT181" s="197">
        <v>34.387999999999998</v>
      </c>
      <c r="AU181" s="197">
        <v>34.387999999999998</v>
      </c>
      <c r="AV181" s="197">
        <v>34.387999999999998</v>
      </c>
      <c r="AW181" s="197">
        <v>34.387999999999998</v>
      </c>
      <c r="AX181" s="197">
        <v>34.387999999999998</v>
      </c>
      <c r="AY181" s="197">
        <v>34.387999999999998</v>
      </c>
      <c r="AZ181" s="197">
        <v>34.387999999999998</v>
      </c>
      <c r="BA181" s="150"/>
      <c r="BB181" s="198" cm="1">
        <f t="array" ref="BB181">SUMPRODUCT(($AG181:$AZ181)*(Misc_calcs!$G$29:$Z$29)*($L181:$AE181))*$H181</f>
        <v>821.58653937765473</v>
      </c>
      <c r="BC181" s="150"/>
      <c r="BD181" s="198" cm="1">
        <f t="array" ref="BD181">SUMPRODUCT(($L181:$AE181)*(Misc_calcs!$G$29:$Z$29))*$I181*(1+Assumptions!$G$83)</f>
        <v>1.4389978671021497</v>
      </c>
      <c r="BE181" s="150"/>
      <c r="BF181" s="198">
        <f t="shared" si="12"/>
        <v>823.02553724475683</v>
      </c>
      <c r="BG181" s="150"/>
      <c r="BH181" s="199">
        <f>Assumptions!$G$86*$G181</f>
        <v>8.3061675000000013E-6</v>
      </c>
      <c r="BI181" s="150"/>
      <c r="BJ181" s="198">
        <f t="shared" si="17"/>
        <v>2865.335</v>
      </c>
      <c r="BK181" s="150"/>
      <c r="BL181" s="198" cm="1">
        <f t="array" ref="BL181">-SUMPRODUCT((PMT(real_disc,Assumptions!$G$40,BJ181))*(Misc_calcs!$G$29:$Z$29))</f>
        <v>1548.8494076909244</v>
      </c>
      <c r="BM181" s="150"/>
      <c r="BN181" s="198" cm="1">
        <f t="array" ref="BN181">SUMPRODUCT(($AG181:$AZ181)*(Misc_calcs!$G$29:$Z$29))*$BH181*$H181</f>
        <v>216.12232823289179</v>
      </c>
      <c r="BO181" s="150"/>
      <c r="BP181" s="198" cm="1">
        <f t="array" ref="BP181">SUMPRODUCT($BH181*(Misc_calcs!$G$29:$Z$29))*$I181*(1+Assumptions!$G$83)</f>
        <v>0.3785353757083969</v>
      </c>
      <c r="BQ181" s="150"/>
      <c r="BR181" s="198">
        <f t="shared" si="13"/>
        <v>216.50086360860018</v>
      </c>
      <c r="BS181" s="150"/>
      <c r="BT181" s="198">
        <f t="shared" si="14"/>
        <v>606.52467363615665</v>
      </c>
      <c r="BU181" s="150"/>
      <c r="BV181" s="198">
        <f t="shared" si="15"/>
        <v>-942.32473405476776</v>
      </c>
      <c r="BW181" s="150"/>
      <c r="BX181" s="198" t="b">
        <f t="shared" si="16"/>
        <v>0</v>
      </c>
      <c r="BY181" s="150"/>
      <c r="BZ181" s="150"/>
      <c r="CA181" s="150"/>
      <c r="CB181" s="150"/>
      <c r="CC181" s="150"/>
      <c r="CD181" s="150"/>
      <c r="CE181" s="150"/>
      <c r="CF181" s="150"/>
      <c r="CG181" s="150"/>
      <c r="CH181" s="150"/>
      <c r="CI181" s="150"/>
      <c r="CJ181" s="150"/>
      <c r="CK181" s="150"/>
      <c r="CL181" s="150"/>
      <c r="CM181" s="150"/>
      <c r="CN181" s="150"/>
      <c r="CO181" s="150"/>
      <c r="CP181" s="150"/>
      <c r="CQ181" s="150"/>
      <c r="CR181" s="150"/>
      <c r="CS181" s="150"/>
      <c r="CT181" s="150"/>
      <c r="CU181" s="150"/>
      <c r="CV181" s="150"/>
      <c r="CW181" s="150"/>
      <c r="CX181" s="150"/>
    </row>
    <row r="182" spans="1:102" x14ac:dyDescent="0.2">
      <c r="A182" s="150"/>
      <c r="B182" s="191">
        <v>60860280</v>
      </c>
      <c r="C182" s="192" t="s">
        <v>153</v>
      </c>
      <c r="D182" s="191">
        <v>2014</v>
      </c>
      <c r="E182" s="191">
        <v>30270040</v>
      </c>
      <c r="F182" s="191">
        <v>30322371</v>
      </c>
      <c r="G182" s="194">
        <v>54.22</v>
      </c>
      <c r="H182" s="211">
        <v>52622.225082524186</v>
      </c>
      <c r="I182" s="195">
        <f>Assumptions!$G$37*Calcs!$G182</f>
        <v>5266.3885999999993</v>
      </c>
      <c r="K182" s="150"/>
      <c r="L182" s="196">
        <v>5.8035300000000003E-5</v>
      </c>
      <c r="M182" s="196">
        <v>5.8035300000000003E-5</v>
      </c>
      <c r="N182" s="196">
        <v>5.8035300000000003E-5</v>
      </c>
      <c r="O182" s="196">
        <v>5.8035300000000003E-5</v>
      </c>
      <c r="P182" s="196">
        <v>5.8035300000000003E-5</v>
      </c>
      <c r="Q182" s="196">
        <v>5.8035300000000003E-5</v>
      </c>
      <c r="R182" s="196">
        <v>5.8035300000000003E-5</v>
      </c>
      <c r="S182" s="196">
        <v>5.8035300000000003E-5</v>
      </c>
      <c r="T182" s="196">
        <v>5.8035300000000003E-5</v>
      </c>
      <c r="U182" s="196">
        <v>5.8035300000000003E-5</v>
      </c>
      <c r="V182" s="196">
        <v>5.8035300000000003E-5</v>
      </c>
      <c r="W182" s="196">
        <v>5.8035300000000003E-5</v>
      </c>
      <c r="X182" s="196">
        <v>5.8035300000000003E-5</v>
      </c>
      <c r="Y182" s="196">
        <v>5.8035300000000003E-5</v>
      </c>
      <c r="Z182" s="196">
        <v>5.8035300000000003E-5</v>
      </c>
      <c r="AA182" s="196">
        <v>5.8035300000000003E-5</v>
      </c>
      <c r="AB182" s="196">
        <v>5.8035300000000003E-5</v>
      </c>
      <c r="AC182" s="196">
        <v>5.8035300000000003E-5</v>
      </c>
      <c r="AD182" s="196">
        <v>5.8035300000000003E-5</v>
      </c>
      <c r="AE182" s="196">
        <v>5.8035300000000003E-5</v>
      </c>
      <c r="AF182" s="150"/>
      <c r="AG182" s="197">
        <v>33.747</v>
      </c>
      <c r="AH182" s="197">
        <v>33.765999999999998</v>
      </c>
      <c r="AI182" s="197">
        <v>34.015000000000001</v>
      </c>
      <c r="AJ182" s="197">
        <v>34.125</v>
      </c>
      <c r="AK182" s="197">
        <v>33.936</v>
      </c>
      <c r="AL182" s="197">
        <v>33.83</v>
      </c>
      <c r="AM182" s="197">
        <v>34.107999999999997</v>
      </c>
      <c r="AN182" s="197">
        <v>34.533000000000001</v>
      </c>
      <c r="AO182" s="197">
        <v>34.387999999999998</v>
      </c>
      <c r="AP182" s="197">
        <v>34.387999999999998</v>
      </c>
      <c r="AQ182" s="197">
        <v>34.387999999999998</v>
      </c>
      <c r="AR182" s="197">
        <v>34.387999999999998</v>
      </c>
      <c r="AS182" s="197">
        <v>34.387999999999998</v>
      </c>
      <c r="AT182" s="197">
        <v>34.387999999999998</v>
      </c>
      <c r="AU182" s="197">
        <v>34.387999999999998</v>
      </c>
      <c r="AV182" s="197">
        <v>34.387999999999998</v>
      </c>
      <c r="AW182" s="197">
        <v>34.387999999999998</v>
      </c>
      <c r="AX182" s="197">
        <v>34.387999999999998</v>
      </c>
      <c r="AY182" s="197">
        <v>34.387999999999998</v>
      </c>
      <c r="AZ182" s="197">
        <v>34.387999999999998</v>
      </c>
      <c r="BA182" s="150"/>
      <c r="BB182" s="198" cm="1">
        <f t="array" ref="BB182">SUMPRODUCT(($AG182:$AZ182)*(Misc_calcs!$G$29:$Z$29)*($L182:$AE182))*$H182</f>
        <v>1510.0495090779648</v>
      </c>
      <c r="BC182" s="150"/>
      <c r="BD182" s="198" cm="1">
        <f t="array" ref="BD182">SUMPRODUCT(($L182:$AE182)*(Misc_calcs!$G$29:$Z$29))*$I182*(1+Assumptions!$G$83)</f>
        <v>4.8611107836605019</v>
      </c>
      <c r="BE182" s="150"/>
      <c r="BF182" s="198">
        <f t="shared" si="12"/>
        <v>1514.9106198616253</v>
      </c>
      <c r="BG182" s="150"/>
      <c r="BH182" s="199">
        <f>Assumptions!$G$86*$G182</f>
        <v>1.5266454299999999E-5</v>
      </c>
      <c r="BI182" s="150"/>
      <c r="BJ182" s="198">
        <f t="shared" si="17"/>
        <v>5266.3885999999993</v>
      </c>
      <c r="BK182" s="150"/>
      <c r="BL182" s="198" cm="1">
        <f t="array" ref="BL182">-SUMPRODUCT((PMT(real_disc,Assumptions!$G$40,BJ182))*(Misc_calcs!$G$29:$Z$29))</f>
        <v>2846.7327079661663</v>
      </c>
      <c r="BM182" s="150"/>
      <c r="BN182" s="198" cm="1">
        <f t="array" ref="BN182">SUMPRODUCT(($AG182:$AZ182)*(Misc_calcs!$G$29:$Z$29))*$BH182*$H182</f>
        <v>397.22551311143695</v>
      </c>
      <c r="BO182" s="150"/>
      <c r="BP182" s="198" cm="1">
        <f t="array" ref="BP182">SUMPRODUCT($BH182*(Misc_calcs!$G$29:$Z$29))*$I182*(1+Assumptions!$G$83)</f>
        <v>1.2787376928522844</v>
      </c>
      <c r="BQ182" s="150"/>
      <c r="BR182" s="198">
        <f t="shared" si="13"/>
        <v>398.50425080428926</v>
      </c>
      <c r="BS182" s="150"/>
      <c r="BT182" s="198">
        <f t="shared" si="14"/>
        <v>1116.406369057336</v>
      </c>
      <c r="BU182" s="150"/>
      <c r="BV182" s="198">
        <f t="shared" si="15"/>
        <v>-1730.3263389088304</v>
      </c>
      <c r="BW182" s="150"/>
      <c r="BX182" s="198" t="b">
        <f t="shared" si="16"/>
        <v>0</v>
      </c>
      <c r="BY182" s="150"/>
      <c r="BZ182" s="150"/>
      <c r="CA182" s="150"/>
      <c r="CB182" s="150"/>
      <c r="CC182" s="150"/>
      <c r="CD182" s="150"/>
      <c r="CE182" s="150"/>
      <c r="CF182" s="150"/>
      <c r="CG182" s="150"/>
      <c r="CH182" s="150"/>
      <c r="CI182" s="150"/>
      <c r="CJ182" s="150"/>
      <c r="CK182" s="150"/>
      <c r="CL182" s="150"/>
      <c r="CM182" s="150"/>
      <c r="CN182" s="150"/>
      <c r="CO182" s="150"/>
      <c r="CP182" s="150"/>
      <c r="CQ182" s="150"/>
      <c r="CR182" s="150"/>
      <c r="CS182" s="150"/>
      <c r="CT182" s="150"/>
      <c r="CU182" s="150"/>
      <c r="CV182" s="150"/>
      <c r="CW182" s="150"/>
      <c r="CX182" s="150"/>
    </row>
    <row r="183" spans="1:102" x14ac:dyDescent="0.2">
      <c r="A183" s="150"/>
      <c r="B183" s="191">
        <v>60863023</v>
      </c>
      <c r="C183" s="192" t="s">
        <v>145</v>
      </c>
      <c r="D183" s="191">
        <v>1955</v>
      </c>
      <c r="E183" s="191">
        <v>31037333</v>
      </c>
      <c r="F183" s="191">
        <v>30609791</v>
      </c>
      <c r="G183" s="194">
        <v>20.62</v>
      </c>
      <c r="H183" s="211">
        <v>45198.640474687112</v>
      </c>
      <c r="I183" s="195">
        <f>Assumptions!$G$37*Calcs!$G183</f>
        <v>2002.8206</v>
      </c>
      <c r="K183" s="150"/>
      <c r="L183" s="196">
        <v>1.9296800000000001E-4</v>
      </c>
      <c r="M183" s="196">
        <v>2.0804800000000001E-4</v>
      </c>
      <c r="N183" s="196">
        <v>2.24362E-4</v>
      </c>
      <c r="O183" s="196">
        <v>2.42012E-4</v>
      </c>
      <c r="P183" s="196">
        <v>2.6111100000000001E-4</v>
      </c>
      <c r="Q183" s="196">
        <v>2.8177999999999998E-4</v>
      </c>
      <c r="R183" s="196">
        <v>3.0414999999999999E-4</v>
      </c>
      <c r="S183" s="196">
        <v>3.2836600000000002E-4</v>
      </c>
      <c r="T183" s="196">
        <v>3.54583E-4</v>
      </c>
      <c r="U183" s="196">
        <v>3.8296800000000002E-4</v>
      </c>
      <c r="V183" s="196">
        <v>4.1370600000000001E-4</v>
      </c>
      <c r="W183" s="196">
        <v>4.46995E-4</v>
      </c>
      <c r="X183" s="196">
        <v>4.8305E-4</v>
      </c>
      <c r="Y183" s="196">
        <v>5.2210600000000005E-4</v>
      </c>
      <c r="Z183" s="196">
        <v>5.64417E-4</v>
      </c>
      <c r="AA183" s="196">
        <v>6.1025900000000004E-4</v>
      </c>
      <c r="AB183" s="196">
        <v>6.5992999999999998E-4</v>
      </c>
      <c r="AC183" s="196">
        <v>6.7581599999999998E-4</v>
      </c>
      <c r="AD183" s="196">
        <v>6.7581599999999998E-4</v>
      </c>
      <c r="AE183" s="196">
        <v>6.7581599999999998E-4</v>
      </c>
      <c r="AF183" s="150"/>
      <c r="AG183" s="197">
        <v>19.532</v>
      </c>
      <c r="AH183" s="197">
        <v>19.558999999999997</v>
      </c>
      <c r="AI183" s="197">
        <v>19.695999999999998</v>
      </c>
      <c r="AJ183" s="197">
        <v>19.782</v>
      </c>
      <c r="AK183" s="197">
        <v>19.675999999999998</v>
      </c>
      <c r="AL183" s="197">
        <v>19.636999999999997</v>
      </c>
      <c r="AM183" s="197">
        <v>19.768999999999998</v>
      </c>
      <c r="AN183" s="197">
        <v>19.945</v>
      </c>
      <c r="AO183" s="197">
        <v>19.835999999999999</v>
      </c>
      <c r="AP183" s="197">
        <v>19.835999999999999</v>
      </c>
      <c r="AQ183" s="197">
        <v>19.835999999999999</v>
      </c>
      <c r="AR183" s="197">
        <v>19.835999999999999</v>
      </c>
      <c r="AS183" s="197">
        <v>19.835999999999999</v>
      </c>
      <c r="AT183" s="197">
        <v>19.835999999999999</v>
      </c>
      <c r="AU183" s="197">
        <v>19.835999999999999</v>
      </c>
      <c r="AV183" s="197">
        <v>19.835999999999999</v>
      </c>
      <c r="AW183" s="197">
        <v>19.835999999999999</v>
      </c>
      <c r="AX183" s="197">
        <v>19.835999999999999</v>
      </c>
      <c r="AY183" s="197">
        <v>19.835999999999999</v>
      </c>
      <c r="AZ183" s="197">
        <v>19.835999999999999</v>
      </c>
      <c r="BA183" s="150"/>
      <c r="BB183" s="198" cm="1">
        <f t="array" ref="BB183">SUMPRODUCT(($AG183:$AZ183)*(Misc_calcs!$G$29:$Z$29)*($L183:$AE183))*$H183</f>
        <v>5084.2629502087484</v>
      </c>
      <c r="BC183" s="150"/>
      <c r="BD183" s="198" cm="1">
        <f t="array" ref="BD183">SUMPRODUCT(($L183:$AE183)*(Misc_calcs!$G$29:$Z$29))*$I183*(1+Assumptions!$G$83)</f>
        <v>12.51831391484445</v>
      </c>
      <c r="BE183" s="150"/>
      <c r="BF183" s="198">
        <f t="shared" si="12"/>
        <v>5096.7812641235932</v>
      </c>
      <c r="BG183" s="150"/>
      <c r="BH183" s="199">
        <f>Assumptions!$G$86*$G183</f>
        <v>5.8058703000000009E-6</v>
      </c>
      <c r="BI183" s="150"/>
      <c r="BJ183" s="198">
        <f t="shared" si="17"/>
        <v>2002.8206</v>
      </c>
      <c r="BK183" s="150"/>
      <c r="BL183" s="198" cm="1">
        <f t="array" ref="BL183">-SUMPRODUCT((PMT(real_disc,Assumptions!$G$40,BJ183))*(Misc_calcs!$G$29:$Z$29))</f>
        <v>1082.6194842910802</v>
      </c>
      <c r="BM183" s="150"/>
      <c r="BN183" s="198" cm="1">
        <f t="array" ref="BN183">SUMPRODUCT(($AG183:$AZ183)*(Misc_calcs!$G$29:$Z$29))*$BH183*$H183</f>
        <v>74.998648792628231</v>
      </c>
      <c r="BO183" s="150"/>
      <c r="BP183" s="198" cm="1">
        <f t="array" ref="BP183">SUMPRODUCT($BH183*(Misc_calcs!$G$29:$Z$29))*$I183*(1+Assumptions!$G$83)</f>
        <v>0.18494379385159362</v>
      </c>
      <c r="BQ183" s="150"/>
      <c r="BR183" s="198">
        <f t="shared" si="13"/>
        <v>75.183592586479818</v>
      </c>
      <c r="BS183" s="150"/>
      <c r="BT183" s="198">
        <f t="shared" si="14"/>
        <v>5021.5976715371135</v>
      </c>
      <c r="BU183" s="150"/>
      <c r="BV183" s="198">
        <f t="shared" si="15"/>
        <v>3938.9781872460335</v>
      </c>
      <c r="BW183" s="150"/>
      <c r="BX183" s="198" t="b">
        <f t="shared" si="16"/>
        <v>1</v>
      </c>
      <c r="BY183" s="150"/>
      <c r="BZ183" s="150"/>
      <c r="CA183" s="150"/>
      <c r="CB183" s="150"/>
      <c r="CC183" s="150"/>
      <c r="CD183" s="150"/>
      <c r="CE183" s="150"/>
      <c r="CF183" s="150"/>
      <c r="CG183" s="150"/>
      <c r="CH183" s="150"/>
      <c r="CI183" s="150"/>
      <c r="CJ183" s="150"/>
      <c r="CK183" s="150"/>
      <c r="CL183" s="150"/>
      <c r="CM183" s="150"/>
      <c r="CN183" s="150"/>
      <c r="CO183" s="150"/>
      <c r="CP183" s="150"/>
      <c r="CQ183" s="150"/>
      <c r="CR183" s="150"/>
      <c r="CS183" s="150"/>
      <c r="CT183" s="150"/>
      <c r="CU183" s="150"/>
      <c r="CV183" s="150"/>
      <c r="CW183" s="150"/>
      <c r="CX183" s="150"/>
    </row>
    <row r="184" spans="1:102" x14ac:dyDescent="0.2">
      <c r="A184" s="150"/>
      <c r="B184" s="191">
        <v>60863185</v>
      </c>
      <c r="C184" s="192" t="s">
        <v>153</v>
      </c>
      <c r="D184" s="191">
        <v>2006</v>
      </c>
      <c r="E184" s="191">
        <v>30246906</v>
      </c>
      <c r="F184" s="191">
        <v>30246909</v>
      </c>
      <c r="G184" s="194">
        <v>456.99</v>
      </c>
      <c r="H184" s="211">
        <v>52622.225082524186</v>
      </c>
      <c r="I184" s="195">
        <f>Assumptions!$G$37*Calcs!$G184</f>
        <v>44387.438699999999</v>
      </c>
      <c r="K184" s="150"/>
      <c r="L184" s="196">
        <v>4.89147E-4</v>
      </c>
      <c r="M184" s="196">
        <v>4.89147E-4</v>
      </c>
      <c r="N184" s="196">
        <v>4.89147E-4</v>
      </c>
      <c r="O184" s="196">
        <v>4.89147E-4</v>
      </c>
      <c r="P184" s="196">
        <v>4.89147E-4</v>
      </c>
      <c r="Q184" s="196">
        <v>4.89147E-4</v>
      </c>
      <c r="R184" s="196">
        <v>4.89147E-4</v>
      </c>
      <c r="S184" s="196">
        <v>4.89147E-4</v>
      </c>
      <c r="T184" s="196">
        <v>4.89147E-4</v>
      </c>
      <c r="U184" s="196">
        <v>4.89147E-4</v>
      </c>
      <c r="V184" s="196">
        <v>4.89147E-4</v>
      </c>
      <c r="W184" s="196">
        <v>4.89147E-4</v>
      </c>
      <c r="X184" s="196">
        <v>4.89147E-4</v>
      </c>
      <c r="Y184" s="196">
        <v>4.89147E-4</v>
      </c>
      <c r="Z184" s="196">
        <v>4.89147E-4</v>
      </c>
      <c r="AA184" s="196">
        <v>4.89147E-4</v>
      </c>
      <c r="AB184" s="196">
        <v>4.89147E-4</v>
      </c>
      <c r="AC184" s="196">
        <v>4.89147E-4</v>
      </c>
      <c r="AD184" s="196">
        <v>4.89147E-4</v>
      </c>
      <c r="AE184" s="196">
        <v>4.89147E-4</v>
      </c>
      <c r="AF184" s="150"/>
      <c r="AG184" s="197">
        <v>33.747</v>
      </c>
      <c r="AH184" s="197">
        <v>33.765999999999998</v>
      </c>
      <c r="AI184" s="197">
        <v>34.015000000000001</v>
      </c>
      <c r="AJ184" s="197">
        <v>34.125</v>
      </c>
      <c r="AK184" s="197">
        <v>33.936</v>
      </c>
      <c r="AL184" s="197">
        <v>33.83</v>
      </c>
      <c r="AM184" s="197">
        <v>34.107999999999997</v>
      </c>
      <c r="AN184" s="197">
        <v>34.533000000000001</v>
      </c>
      <c r="AO184" s="197">
        <v>34.387999999999998</v>
      </c>
      <c r="AP184" s="197">
        <v>34.387999999999998</v>
      </c>
      <c r="AQ184" s="197">
        <v>34.387999999999998</v>
      </c>
      <c r="AR184" s="197">
        <v>34.387999999999998</v>
      </c>
      <c r="AS184" s="197">
        <v>34.387999999999998</v>
      </c>
      <c r="AT184" s="197">
        <v>34.387999999999998</v>
      </c>
      <c r="AU184" s="197">
        <v>34.387999999999998</v>
      </c>
      <c r="AV184" s="197">
        <v>34.387999999999998</v>
      </c>
      <c r="AW184" s="197">
        <v>34.387999999999998</v>
      </c>
      <c r="AX184" s="197">
        <v>34.387999999999998</v>
      </c>
      <c r="AY184" s="197">
        <v>34.387999999999998</v>
      </c>
      <c r="AZ184" s="197">
        <v>34.387999999999998</v>
      </c>
      <c r="BA184" s="150"/>
      <c r="BB184" s="198" cm="1">
        <f t="array" ref="BB184">SUMPRODUCT(($AG184:$AZ184)*(Misc_calcs!$G$29:$Z$29)*($L184:$AE184))*$H184</f>
        <v>12727.360541204389</v>
      </c>
      <c r="BC184" s="150"/>
      <c r="BD184" s="198" cm="1">
        <f t="array" ref="BD184">SUMPRODUCT(($L184:$AE184)*(Misc_calcs!$G$29:$Z$29))*$I184*(1+Assumptions!$G$83)</f>
        <v>345.32646485839763</v>
      </c>
      <c r="BE184" s="150"/>
      <c r="BF184" s="198">
        <f t="shared" si="12"/>
        <v>13072.687006062786</v>
      </c>
      <c r="BG184" s="150"/>
      <c r="BH184" s="199">
        <f>Assumptions!$G$86*$G184</f>
        <v>1.2867238935E-4</v>
      </c>
      <c r="BI184" s="150"/>
      <c r="BJ184" s="198">
        <f t="shared" si="17"/>
        <v>44387.438699999999</v>
      </c>
      <c r="BK184" s="150"/>
      <c r="BL184" s="198" cm="1">
        <f t="array" ref="BL184">-SUMPRODUCT((PMT(real_disc,Assumptions!$G$40,BJ184))*(Misc_calcs!$G$29:$Z$29))</f>
        <v>23993.514943073744</v>
      </c>
      <c r="BM184" s="150"/>
      <c r="BN184" s="198" cm="1">
        <f t="array" ref="BN184">SUMPRODUCT(($AG184:$AZ184)*(Misc_calcs!$G$29:$Z$29))*$BH184*$H184</f>
        <v>3347.9912806491257</v>
      </c>
      <c r="BO184" s="150"/>
      <c r="BP184" s="198" cm="1">
        <f t="array" ref="BP184">SUMPRODUCT($BH184*(Misc_calcs!$G$29:$Z$29))*$I184*(1+Assumptions!$G$83)</f>
        <v>90.839729854458511</v>
      </c>
      <c r="BQ184" s="150"/>
      <c r="BR184" s="198">
        <f t="shared" si="13"/>
        <v>3438.8310105035844</v>
      </c>
      <c r="BS184" s="150"/>
      <c r="BT184" s="198">
        <f t="shared" si="14"/>
        <v>9633.8559955592027</v>
      </c>
      <c r="BU184" s="150"/>
      <c r="BV184" s="198">
        <f t="shared" si="15"/>
        <v>-14359.658947514541</v>
      </c>
      <c r="BW184" s="150"/>
      <c r="BX184" s="198" t="b">
        <f t="shared" si="16"/>
        <v>0</v>
      </c>
      <c r="BY184" s="150"/>
      <c r="BZ184" s="150"/>
      <c r="CA184" s="150"/>
      <c r="CB184" s="150"/>
      <c r="CC184" s="150"/>
      <c r="CD184" s="150"/>
      <c r="CE184" s="150"/>
      <c r="CF184" s="150"/>
      <c r="CG184" s="150"/>
      <c r="CH184" s="150"/>
      <c r="CI184" s="150"/>
      <c r="CJ184" s="150"/>
      <c r="CK184" s="150"/>
      <c r="CL184" s="150"/>
      <c r="CM184" s="150"/>
      <c r="CN184" s="150"/>
      <c r="CO184" s="150"/>
      <c r="CP184" s="150"/>
      <c r="CQ184" s="150"/>
      <c r="CR184" s="150"/>
      <c r="CS184" s="150"/>
      <c r="CT184" s="150"/>
      <c r="CU184" s="150"/>
      <c r="CV184" s="150"/>
      <c r="CW184" s="150"/>
      <c r="CX184" s="150"/>
    </row>
    <row r="185" spans="1:102" x14ac:dyDescent="0.2">
      <c r="A185" s="150"/>
      <c r="B185" s="191">
        <v>60863224</v>
      </c>
      <c r="C185" s="192" t="s">
        <v>153</v>
      </c>
      <c r="D185" s="191">
        <v>2006</v>
      </c>
      <c r="E185" s="191">
        <v>30246902</v>
      </c>
      <c r="F185" s="191">
        <v>30243871</v>
      </c>
      <c r="G185" s="194">
        <v>547.21</v>
      </c>
      <c r="H185" s="211">
        <v>52622.225082524186</v>
      </c>
      <c r="I185" s="195">
        <f>Assumptions!$G$37*Calcs!$G185</f>
        <v>53150.507299999997</v>
      </c>
      <c r="K185" s="150"/>
      <c r="L185" s="196">
        <v>5.8571600000000001E-4</v>
      </c>
      <c r="M185" s="196">
        <v>5.8571600000000001E-4</v>
      </c>
      <c r="N185" s="196">
        <v>5.8571600000000001E-4</v>
      </c>
      <c r="O185" s="196">
        <v>5.8571600000000001E-4</v>
      </c>
      <c r="P185" s="196">
        <v>5.8571600000000001E-4</v>
      </c>
      <c r="Q185" s="196">
        <v>5.8571600000000001E-4</v>
      </c>
      <c r="R185" s="196">
        <v>5.8571600000000001E-4</v>
      </c>
      <c r="S185" s="196">
        <v>5.8571600000000001E-4</v>
      </c>
      <c r="T185" s="196">
        <v>5.8571600000000001E-4</v>
      </c>
      <c r="U185" s="196">
        <v>5.8571600000000001E-4</v>
      </c>
      <c r="V185" s="196">
        <v>5.8571600000000001E-4</v>
      </c>
      <c r="W185" s="196">
        <v>5.8571600000000001E-4</v>
      </c>
      <c r="X185" s="196">
        <v>5.8571600000000001E-4</v>
      </c>
      <c r="Y185" s="196">
        <v>5.8571600000000001E-4</v>
      </c>
      <c r="Z185" s="196">
        <v>5.8571600000000001E-4</v>
      </c>
      <c r="AA185" s="196">
        <v>5.8571600000000001E-4</v>
      </c>
      <c r="AB185" s="196">
        <v>5.8571600000000001E-4</v>
      </c>
      <c r="AC185" s="196">
        <v>5.8571600000000001E-4</v>
      </c>
      <c r="AD185" s="196">
        <v>5.8571600000000001E-4</v>
      </c>
      <c r="AE185" s="196">
        <v>5.8571600000000001E-4</v>
      </c>
      <c r="AF185" s="150"/>
      <c r="AG185" s="197">
        <v>33.747</v>
      </c>
      <c r="AH185" s="197">
        <v>33.765999999999998</v>
      </c>
      <c r="AI185" s="197">
        <v>34.015000000000001</v>
      </c>
      <c r="AJ185" s="197">
        <v>34.125</v>
      </c>
      <c r="AK185" s="197">
        <v>33.936</v>
      </c>
      <c r="AL185" s="197">
        <v>33.83</v>
      </c>
      <c r="AM185" s="197">
        <v>34.107999999999997</v>
      </c>
      <c r="AN185" s="197">
        <v>34.533000000000001</v>
      </c>
      <c r="AO185" s="197">
        <v>34.387999999999998</v>
      </c>
      <c r="AP185" s="197">
        <v>34.387999999999998</v>
      </c>
      <c r="AQ185" s="197">
        <v>34.387999999999998</v>
      </c>
      <c r="AR185" s="197">
        <v>34.387999999999998</v>
      </c>
      <c r="AS185" s="197">
        <v>34.387999999999998</v>
      </c>
      <c r="AT185" s="197">
        <v>34.387999999999998</v>
      </c>
      <c r="AU185" s="197">
        <v>34.387999999999998</v>
      </c>
      <c r="AV185" s="197">
        <v>34.387999999999998</v>
      </c>
      <c r="AW185" s="197">
        <v>34.387999999999998</v>
      </c>
      <c r="AX185" s="197">
        <v>34.387999999999998</v>
      </c>
      <c r="AY185" s="197">
        <v>34.387999999999998</v>
      </c>
      <c r="AZ185" s="197">
        <v>34.387999999999998</v>
      </c>
      <c r="BA185" s="150"/>
      <c r="BB185" s="198" cm="1">
        <f t="array" ref="BB185">SUMPRODUCT(($AG185:$AZ185)*(Misc_calcs!$G$29:$Z$29)*($L185:$AE185))*$H185</f>
        <v>15240.037671195101</v>
      </c>
      <c r="BC185" s="150"/>
      <c r="BD185" s="198" cm="1">
        <f t="array" ref="BD185">SUMPRODUCT(($L185:$AE185)*(Misc_calcs!$G$29:$Z$29))*$I185*(1+Assumptions!$G$83)</f>
        <v>495.13643427603654</v>
      </c>
      <c r="BE185" s="150"/>
      <c r="BF185" s="198">
        <f t="shared" si="12"/>
        <v>15735.174105471138</v>
      </c>
      <c r="BG185" s="150"/>
      <c r="BH185" s="199">
        <f>Assumptions!$G$86*$G185</f>
        <v>1.5407518365000001E-4</v>
      </c>
      <c r="BI185" s="150"/>
      <c r="BJ185" s="198">
        <f t="shared" si="17"/>
        <v>53150.507299999997</v>
      </c>
      <c r="BK185" s="150"/>
      <c r="BL185" s="198" cm="1">
        <f t="array" ref="BL185">-SUMPRODUCT((PMT(real_disc,Assumptions!$G$40,BJ185))*(Misc_calcs!$G$29:$Z$29))</f>
        <v>28730.368962120359</v>
      </c>
      <c r="BM185" s="150"/>
      <c r="BN185" s="198" cm="1">
        <f t="array" ref="BN185">SUMPRODUCT(($AG185:$AZ185)*(Misc_calcs!$G$29:$Z$29))*$BH185*$H185</f>
        <v>4008.9592960108716</v>
      </c>
      <c r="BO185" s="150"/>
      <c r="BP185" s="198" cm="1">
        <f t="array" ref="BP185">SUMPRODUCT($BH185*(Misc_calcs!$G$29:$Z$29))*$I185*(1+Assumptions!$G$83)</f>
        <v>130.24782837225976</v>
      </c>
      <c r="BQ185" s="150"/>
      <c r="BR185" s="198">
        <f t="shared" si="13"/>
        <v>4139.2071243831315</v>
      </c>
      <c r="BS185" s="150"/>
      <c r="BT185" s="198">
        <f t="shared" si="14"/>
        <v>11595.966981088008</v>
      </c>
      <c r="BU185" s="150"/>
      <c r="BV185" s="198">
        <f t="shared" si="15"/>
        <v>-17134.401981032352</v>
      </c>
      <c r="BW185" s="150"/>
      <c r="BX185" s="198" t="b">
        <f t="shared" si="16"/>
        <v>0</v>
      </c>
      <c r="BY185" s="150"/>
      <c r="BZ185" s="150"/>
      <c r="CA185" s="150"/>
      <c r="CB185" s="150"/>
      <c r="CC185" s="150"/>
      <c r="CD185" s="150"/>
      <c r="CE185" s="150"/>
      <c r="CF185" s="150"/>
      <c r="CG185" s="150"/>
      <c r="CH185" s="150"/>
      <c r="CI185" s="150"/>
      <c r="CJ185" s="150"/>
      <c r="CK185" s="150"/>
      <c r="CL185" s="150"/>
      <c r="CM185" s="150"/>
      <c r="CN185" s="150"/>
      <c r="CO185" s="150"/>
      <c r="CP185" s="150"/>
      <c r="CQ185" s="150"/>
      <c r="CR185" s="150"/>
      <c r="CS185" s="150"/>
      <c r="CT185" s="150"/>
      <c r="CU185" s="150"/>
      <c r="CV185" s="150"/>
      <c r="CW185" s="150"/>
      <c r="CX185" s="150"/>
    </row>
    <row r="186" spans="1:102" x14ac:dyDescent="0.2">
      <c r="A186" s="150"/>
      <c r="B186" s="191">
        <v>60863436</v>
      </c>
      <c r="C186" s="192" t="s">
        <v>145</v>
      </c>
      <c r="D186" s="191">
        <v>1955</v>
      </c>
      <c r="E186" s="191">
        <v>30609791</v>
      </c>
      <c r="F186" s="191">
        <v>33012636</v>
      </c>
      <c r="G186" s="194">
        <v>7332.91</v>
      </c>
      <c r="H186" s="211">
        <v>45198.640474687112</v>
      </c>
      <c r="I186" s="195">
        <f>Assumptions!$G$37*Calcs!$G186</f>
        <v>712245.54829999991</v>
      </c>
      <c r="K186" s="150"/>
      <c r="L186" s="196">
        <v>6.8623422000000003E-2</v>
      </c>
      <c r="M186" s="196">
        <v>7.3986430000000006E-2</v>
      </c>
      <c r="N186" s="196">
        <v>7.9787962000000004E-2</v>
      </c>
      <c r="O186" s="196">
        <v>8.6064747999999996E-2</v>
      </c>
      <c r="P186" s="196">
        <v>9.2856638000000005E-2</v>
      </c>
      <c r="Q186" s="196">
        <v>0.100206871</v>
      </c>
      <c r="R186" s="196">
        <v>0.10816236999999999</v>
      </c>
      <c r="S186" s="196">
        <v>0.116774052</v>
      </c>
      <c r="T186" s="196">
        <v>0.12609717600000001</v>
      </c>
      <c r="U186" s="196">
        <v>0.13619171399999999</v>
      </c>
      <c r="V186" s="196">
        <v>0.14712275699999999</v>
      </c>
      <c r="W186" s="196">
        <v>0.15896095599999999</v>
      </c>
      <c r="X186" s="196">
        <v>0.17178299899999999</v>
      </c>
      <c r="Y186" s="196">
        <v>0.18567213399999999</v>
      </c>
      <c r="Z186" s="196">
        <v>0.20071872900000001</v>
      </c>
      <c r="AA186" s="196">
        <v>0.21702089099999999</v>
      </c>
      <c r="AB186" s="196">
        <v>0.23468512999999999</v>
      </c>
      <c r="AC186" s="196">
        <v>0.240334411</v>
      </c>
      <c r="AD186" s="196">
        <v>0.240334411</v>
      </c>
      <c r="AE186" s="196">
        <v>0.240334411</v>
      </c>
      <c r="AF186" s="150"/>
      <c r="AG186" s="197">
        <v>19.532</v>
      </c>
      <c r="AH186" s="197">
        <v>19.558999999999997</v>
      </c>
      <c r="AI186" s="197">
        <v>19.695999999999998</v>
      </c>
      <c r="AJ186" s="197">
        <v>19.782</v>
      </c>
      <c r="AK186" s="197">
        <v>19.675999999999998</v>
      </c>
      <c r="AL186" s="197">
        <v>19.636999999999997</v>
      </c>
      <c r="AM186" s="197">
        <v>19.768999999999998</v>
      </c>
      <c r="AN186" s="197">
        <v>19.945</v>
      </c>
      <c r="AO186" s="197">
        <v>19.835999999999999</v>
      </c>
      <c r="AP186" s="197">
        <v>19.835999999999999</v>
      </c>
      <c r="AQ186" s="197">
        <v>19.835999999999999</v>
      </c>
      <c r="AR186" s="197">
        <v>19.835999999999999</v>
      </c>
      <c r="AS186" s="197">
        <v>19.835999999999999</v>
      </c>
      <c r="AT186" s="197">
        <v>19.835999999999999</v>
      </c>
      <c r="AU186" s="197">
        <v>19.835999999999999</v>
      </c>
      <c r="AV186" s="197">
        <v>19.835999999999999</v>
      </c>
      <c r="AW186" s="197">
        <v>19.835999999999999</v>
      </c>
      <c r="AX186" s="197">
        <v>19.835999999999999</v>
      </c>
      <c r="AY186" s="197">
        <v>19.835999999999999</v>
      </c>
      <c r="AZ186" s="197">
        <v>19.835999999999999</v>
      </c>
      <c r="BA186" s="150"/>
      <c r="BB186" s="198" cm="1">
        <f t="array" ref="BB186">SUMPRODUCT(($AG186:$AZ186)*(Misc_calcs!$G$29:$Z$29)*($L186:$AE186))*$H186</f>
        <v>1808072.3756863291</v>
      </c>
      <c r="BC186" s="150"/>
      <c r="BD186" s="198" cm="1">
        <f t="array" ref="BD186">SUMPRODUCT(($L186:$AE186)*(Misc_calcs!$G$29:$Z$29))*$I186*(1+Assumptions!$G$83)</f>
        <v>1583147.3527210345</v>
      </c>
      <c r="BE186" s="150"/>
      <c r="BF186" s="198">
        <f t="shared" si="12"/>
        <v>3391219.7284073634</v>
      </c>
      <c r="BG186" s="150"/>
      <c r="BH186" s="199">
        <f>Assumptions!$G$86*$G186</f>
        <v>2.0646908041500002E-3</v>
      </c>
      <c r="BI186" s="150"/>
      <c r="BJ186" s="198">
        <f t="shared" si="17"/>
        <v>712245.54829999991</v>
      </c>
      <c r="BK186" s="150"/>
      <c r="BL186" s="198" cm="1">
        <f t="array" ref="BL186">-SUMPRODUCT((PMT(real_disc,Assumptions!$G$40,BJ186))*(Misc_calcs!$G$29:$Z$29))</f>
        <v>385002.48508985946</v>
      </c>
      <c r="BM186" s="150"/>
      <c r="BN186" s="198" cm="1">
        <f t="array" ref="BN186">SUMPRODUCT(($AG186:$AZ186)*(Misc_calcs!$G$29:$Z$29))*$BH186*$H186</f>
        <v>26671.112595438964</v>
      </c>
      <c r="BO186" s="150"/>
      <c r="BP186" s="198" cm="1">
        <f t="array" ref="BP186">SUMPRODUCT($BH186*(Misc_calcs!$G$29:$Z$29))*$I186*(1+Assumptions!$G$83)</f>
        <v>23389.188278797177</v>
      </c>
      <c r="BQ186" s="150"/>
      <c r="BR186" s="198">
        <f t="shared" si="13"/>
        <v>50060.300874236142</v>
      </c>
      <c r="BS186" s="150"/>
      <c r="BT186" s="198">
        <f t="shared" si="14"/>
        <v>3341159.4275331274</v>
      </c>
      <c r="BU186" s="150"/>
      <c r="BV186" s="198">
        <f t="shared" si="15"/>
        <v>2956156.9424432679</v>
      </c>
      <c r="BW186" s="150"/>
      <c r="BX186" s="198" t="b">
        <f t="shared" si="16"/>
        <v>1</v>
      </c>
      <c r="BY186" s="150"/>
      <c r="BZ186" s="150"/>
      <c r="CA186" s="150"/>
      <c r="CB186" s="150"/>
      <c r="CC186" s="150"/>
      <c r="CD186" s="150"/>
      <c r="CE186" s="150"/>
      <c r="CF186" s="150"/>
      <c r="CG186" s="150"/>
      <c r="CH186" s="150"/>
      <c r="CI186" s="150"/>
      <c r="CJ186" s="150"/>
      <c r="CK186" s="150"/>
      <c r="CL186" s="150"/>
      <c r="CM186" s="150"/>
      <c r="CN186" s="150"/>
      <c r="CO186" s="150"/>
      <c r="CP186" s="150"/>
      <c r="CQ186" s="150"/>
      <c r="CR186" s="150"/>
      <c r="CS186" s="150"/>
      <c r="CT186" s="150"/>
      <c r="CU186" s="150"/>
      <c r="CV186" s="150"/>
      <c r="CW186" s="150"/>
      <c r="CX186" s="150"/>
    </row>
    <row r="187" spans="1:102" x14ac:dyDescent="0.2">
      <c r="A187" s="150"/>
      <c r="B187" s="191">
        <v>60863646</v>
      </c>
      <c r="C187" s="192" t="s">
        <v>153</v>
      </c>
      <c r="D187" s="191">
        <v>2006</v>
      </c>
      <c r="E187" s="191">
        <v>30246909</v>
      </c>
      <c r="F187" s="191">
        <v>30590486</v>
      </c>
      <c r="G187" s="194">
        <v>311.51</v>
      </c>
      <c r="H187" s="211">
        <v>52622.225082524186</v>
      </c>
      <c r="I187" s="195">
        <f>Assumptions!$G$37*Calcs!$G187</f>
        <v>30256.966299999996</v>
      </c>
      <c r="K187" s="150"/>
      <c r="L187" s="196">
        <v>3.3343000000000001E-4</v>
      </c>
      <c r="M187" s="196">
        <v>3.3343000000000001E-4</v>
      </c>
      <c r="N187" s="196">
        <v>3.3343000000000001E-4</v>
      </c>
      <c r="O187" s="196">
        <v>3.3343000000000001E-4</v>
      </c>
      <c r="P187" s="196">
        <v>3.3343000000000001E-4</v>
      </c>
      <c r="Q187" s="196">
        <v>3.3343000000000001E-4</v>
      </c>
      <c r="R187" s="196">
        <v>3.3343000000000001E-4</v>
      </c>
      <c r="S187" s="196">
        <v>3.3343000000000001E-4</v>
      </c>
      <c r="T187" s="196">
        <v>3.3343000000000001E-4</v>
      </c>
      <c r="U187" s="196">
        <v>3.3343000000000001E-4</v>
      </c>
      <c r="V187" s="196">
        <v>3.3343000000000001E-4</v>
      </c>
      <c r="W187" s="196">
        <v>3.3343000000000001E-4</v>
      </c>
      <c r="X187" s="196">
        <v>3.3343000000000001E-4</v>
      </c>
      <c r="Y187" s="196">
        <v>3.3343000000000001E-4</v>
      </c>
      <c r="Z187" s="196">
        <v>3.3343000000000001E-4</v>
      </c>
      <c r="AA187" s="196">
        <v>3.3343000000000001E-4</v>
      </c>
      <c r="AB187" s="196">
        <v>3.3343000000000001E-4</v>
      </c>
      <c r="AC187" s="196">
        <v>3.3343000000000001E-4</v>
      </c>
      <c r="AD187" s="196">
        <v>3.3343000000000001E-4</v>
      </c>
      <c r="AE187" s="196">
        <v>3.3343000000000001E-4</v>
      </c>
      <c r="AF187" s="150"/>
      <c r="AG187" s="197">
        <v>33.747</v>
      </c>
      <c r="AH187" s="197">
        <v>33.765999999999998</v>
      </c>
      <c r="AI187" s="197">
        <v>34.015000000000001</v>
      </c>
      <c r="AJ187" s="197">
        <v>34.125</v>
      </c>
      <c r="AK187" s="197">
        <v>33.936</v>
      </c>
      <c r="AL187" s="197">
        <v>33.83</v>
      </c>
      <c r="AM187" s="197">
        <v>34.107999999999997</v>
      </c>
      <c r="AN187" s="197">
        <v>34.533000000000001</v>
      </c>
      <c r="AO187" s="197">
        <v>34.387999999999998</v>
      </c>
      <c r="AP187" s="197">
        <v>34.387999999999998</v>
      </c>
      <c r="AQ187" s="197">
        <v>34.387999999999998</v>
      </c>
      <c r="AR187" s="197">
        <v>34.387999999999998</v>
      </c>
      <c r="AS187" s="197">
        <v>34.387999999999998</v>
      </c>
      <c r="AT187" s="197">
        <v>34.387999999999998</v>
      </c>
      <c r="AU187" s="197">
        <v>34.387999999999998</v>
      </c>
      <c r="AV187" s="197">
        <v>34.387999999999998</v>
      </c>
      <c r="AW187" s="197">
        <v>34.387999999999998</v>
      </c>
      <c r="AX187" s="197">
        <v>34.387999999999998</v>
      </c>
      <c r="AY187" s="197">
        <v>34.387999999999998</v>
      </c>
      <c r="AZ187" s="197">
        <v>34.387999999999998</v>
      </c>
      <c r="BA187" s="150"/>
      <c r="BB187" s="198" cm="1">
        <f t="array" ref="BB187">SUMPRODUCT(($AG187:$AZ187)*(Misc_calcs!$G$29:$Z$29)*($L187:$AE187))*$H187</f>
        <v>8675.6820040882994</v>
      </c>
      <c r="BC187" s="150"/>
      <c r="BD187" s="198" cm="1">
        <f t="array" ref="BD187">SUMPRODUCT(($L187:$AE187)*(Misc_calcs!$G$29:$Z$29))*$I187*(1+Assumptions!$G$83)</f>
        <v>160.45765350172135</v>
      </c>
      <c r="BE187" s="150"/>
      <c r="BF187" s="198">
        <f t="shared" si="12"/>
        <v>8836.1396575900217</v>
      </c>
      <c r="BG187" s="150"/>
      <c r="BH187" s="199">
        <f>Assumptions!$G$86*$G187</f>
        <v>8.7710313150000002E-5</v>
      </c>
      <c r="BI187" s="150"/>
      <c r="BJ187" s="198">
        <f t="shared" si="17"/>
        <v>30256.966299999996</v>
      </c>
      <c r="BK187" s="150"/>
      <c r="BL187" s="198" cm="1">
        <f t="array" ref="BL187">-SUMPRODUCT((PMT(real_disc,Assumptions!$G$40,BJ187))*(Misc_calcs!$G$29:$Z$29))</f>
        <v>16355.324711518633</v>
      </c>
      <c r="BM187" s="150"/>
      <c r="BN187" s="198" cm="1">
        <f t="array" ref="BN187">SUMPRODUCT(($AG187:$AZ187)*(Misc_calcs!$G$29:$Z$29))*$BH187*$H187</f>
        <v>2282.1785243331565</v>
      </c>
      <c r="BO187" s="150"/>
      <c r="BP187" s="198" cm="1">
        <f t="array" ref="BP187">SUMPRODUCT($BH187*(Misc_calcs!$G$29:$Z$29))*$I187*(1+Assumptions!$G$83)</f>
        <v>42.209132459437271</v>
      </c>
      <c r="BQ187" s="150"/>
      <c r="BR187" s="198">
        <f t="shared" si="13"/>
        <v>2324.3876567925936</v>
      </c>
      <c r="BS187" s="150"/>
      <c r="BT187" s="198">
        <f t="shared" si="14"/>
        <v>6511.7520007974281</v>
      </c>
      <c r="BU187" s="150"/>
      <c r="BV187" s="198">
        <f t="shared" si="15"/>
        <v>-9843.5727107212042</v>
      </c>
      <c r="BW187" s="150"/>
      <c r="BX187" s="198" t="b">
        <f t="shared" si="16"/>
        <v>0</v>
      </c>
      <c r="BY187" s="150"/>
      <c r="BZ187" s="150"/>
      <c r="CA187" s="150"/>
      <c r="CB187" s="150"/>
      <c r="CC187" s="150"/>
      <c r="CD187" s="150"/>
      <c r="CE187" s="150"/>
      <c r="CF187" s="150"/>
      <c r="CG187" s="150"/>
      <c r="CH187" s="150"/>
      <c r="CI187" s="150"/>
      <c r="CJ187" s="150"/>
      <c r="CK187" s="150"/>
      <c r="CL187" s="150"/>
      <c r="CM187" s="150"/>
      <c r="CN187" s="150"/>
      <c r="CO187" s="150"/>
      <c r="CP187" s="150"/>
      <c r="CQ187" s="150"/>
      <c r="CR187" s="150"/>
      <c r="CS187" s="150"/>
      <c r="CT187" s="150"/>
      <c r="CU187" s="150"/>
      <c r="CV187" s="150"/>
      <c r="CW187" s="150"/>
      <c r="CX187" s="150"/>
    </row>
    <row r="188" spans="1:102" x14ac:dyDescent="0.2">
      <c r="A188" s="150"/>
      <c r="B188" s="191">
        <v>60863651</v>
      </c>
      <c r="C188" s="192" t="s">
        <v>153</v>
      </c>
      <c r="D188" s="191">
        <v>2006</v>
      </c>
      <c r="E188" s="191">
        <v>30243871</v>
      </c>
      <c r="F188" s="191">
        <v>30246906</v>
      </c>
      <c r="G188" s="194">
        <v>146.13</v>
      </c>
      <c r="H188" s="211">
        <v>52622.225082524186</v>
      </c>
      <c r="I188" s="195">
        <f>Assumptions!$G$37*Calcs!$G188</f>
        <v>14193.606899999999</v>
      </c>
      <c r="K188" s="150"/>
      <c r="L188" s="196">
        <v>1.5641299999999999E-4</v>
      </c>
      <c r="M188" s="196">
        <v>1.5641299999999999E-4</v>
      </c>
      <c r="N188" s="196">
        <v>1.5641299999999999E-4</v>
      </c>
      <c r="O188" s="196">
        <v>1.5641299999999999E-4</v>
      </c>
      <c r="P188" s="196">
        <v>1.5641299999999999E-4</v>
      </c>
      <c r="Q188" s="196">
        <v>1.5641299999999999E-4</v>
      </c>
      <c r="R188" s="196">
        <v>1.5641299999999999E-4</v>
      </c>
      <c r="S188" s="196">
        <v>1.5641299999999999E-4</v>
      </c>
      <c r="T188" s="196">
        <v>1.5641299999999999E-4</v>
      </c>
      <c r="U188" s="196">
        <v>1.5641299999999999E-4</v>
      </c>
      <c r="V188" s="196">
        <v>1.5641299999999999E-4</v>
      </c>
      <c r="W188" s="196">
        <v>1.5641299999999999E-4</v>
      </c>
      <c r="X188" s="196">
        <v>1.5641299999999999E-4</v>
      </c>
      <c r="Y188" s="196">
        <v>1.5641299999999999E-4</v>
      </c>
      <c r="Z188" s="196">
        <v>1.5641299999999999E-4</v>
      </c>
      <c r="AA188" s="196">
        <v>1.5641299999999999E-4</v>
      </c>
      <c r="AB188" s="196">
        <v>1.5641299999999999E-4</v>
      </c>
      <c r="AC188" s="196">
        <v>1.5641299999999999E-4</v>
      </c>
      <c r="AD188" s="196">
        <v>1.5641299999999999E-4</v>
      </c>
      <c r="AE188" s="196">
        <v>1.5641299999999999E-4</v>
      </c>
      <c r="AF188" s="150"/>
      <c r="AG188" s="197">
        <v>33.747</v>
      </c>
      <c r="AH188" s="197">
        <v>33.765999999999998</v>
      </c>
      <c r="AI188" s="197">
        <v>34.015000000000001</v>
      </c>
      <c r="AJ188" s="197">
        <v>34.125</v>
      </c>
      <c r="AK188" s="197">
        <v>33.936</v>
      </c>
      <c r="AL188" s="197">
        <v>33.83</v>
      </c>
      <c r="AM188" s="197">
        <v>34.107999999999997</v>
      </c>
      <c r="AN188" s="197">
        <v>34.533000000000001</v>
      </c>
      <c r="AO188" s="197">
        <v>34.387999999999998</v>
      </c>
      <c r="AP188" s="197">
        <v>34.387999999999998</v>
      </c>
      <c r="AQ188" s="197">
        <v>34.387999999999998</v>
      </c>
      <c r="AR188" s="197">
        <v>34.387999999999998</v>
      </c>
      <c r="AS188" s="197">
        <v>34.387999999999998</v>
      </c>
      <c r="AT188" s="197">
        <v>34.387999999999998</v>
      </c>
      <c r="AU188" s="197">
        <v>34.387999999999998</v>
      </c>
      <c r="AV188" s="197">
        <v>34.387999999999998</v>
      </c>
      <c r="AW188" s="197">
        <v>34.387999999999998</v>
      </c>
      <c r="AX188" s="197">
        <v>34.387999999999998</v>
      </c>
      <c r="AY188" s="197">
        <v>34.387999999999998</v>
      </c>
      <c r="AZ188" s="197">
        <v>34.387999999999998</v>
      </c>
      <c r="BA188" s="150"/>
      <c r="BB188" s="198" cm="1">
        <f t="array" ref="BB188">SUMPRODUCT(($AG188:$AZ188)*(Misc_calcs!$G$29:$Z$29)*($L188:$AE188))*$H188</f>
        <v>4069.7881093646738</v>
      </c>
      <c r="BC188" s="150"/>
      <c r="BD188" s="198" cm="1">
        <f t="array" ref="BD188">SUMPRODUCT(($L188:$AE188)*(Misc_calcs!$G$29:$Z$29))*$I188*(1+Assumptions!$G$83)</f>
        <v>35.309860502533965</v>
      </c>
      <c r="BE188" s="150"/>
      <c r="BF188" s="198">
        <f t="shared" si="12"/>
        <v>4105.0979698672081</v>
      </c>
      <c r="BG188" s="150"/>
      <c r="BH188" s="199">
        <f>Assumptions!$G$86*$G188</f>
        <v>4.1145093450000003E-5</v>
      </c>
      <c r="BI188" s="150"/>
      <c r="BJ188" s="198">
        <f t="shared" si="17"/>
        <v>14193.606899999999</v>
      </c>
      <c r="BK188" s="150"/>
      <c r="BL188" s="198" cm="1">
        <f t="array" ref="BL188">-SUMPRODUCT((PMT(real_disc,Assumptions!$G$40,BJ188))*(Misc_calcs!$G$29:$Z$29))</f>
        <v>7672.3174218940612</v>
      </c>
      <c r="BM188" s="150"/>
      <c r="BN188" s="198" cm="1">
        <f t="array" ref="BN188">SUMPRODUCT(($AG188:$AZ188)*(Misc_calcs!$G$29:$Z$29))*$BH188*$H188</f>
        <v>1070.5747737177112</v>
      </c>
      <c r="BO188" s="150"/>
      <c r="BP188" s="198" cm="1">
        <f t="array" ref="BP188">SUMPRODUCT($BH188*(Misc_calcs!$G$29:$Z$29))*$I188*(1+Assumptions!$G$83)</f>
        <v>9.2884063989772212</v>
      </c>
      <c r="BQ188" s="150"/>
      <c r="BR188" s="198">
        <f t="shared" si="13"/>
        <v>1079.8631801166885</v>
      </c>
      <c r="BS188" s="150"/>
      <c r="BT188" s="198">
        <f t="shared" si="14"/>
        <v>3025.2347897505197</v>
      </c>
      <c r="BU188" s="150"/>
      <c r="BV188" s="198">
        <f t="shared" si="15"/>
        <v>-4647.0826321435416</v>
      </c>
      <c r="BW188" s="150"/>
      <c r="BX188" s="198" t="b">
        <f t="shared" si="16"/>
        <v>0</v>
      </c>
      <c r="BY188" s="150"/>
      <c r="BZ188" s="150"/>
      <c r="CA188" s="150"/>
      <c r="CB188" s="150"/>
      <c r="CC188" s="150"/>
      <c r="CD188" s="150"/>
      <c r="CE188" s="150"/>
      <c r="CF188" s="150"/>
      <c r="CG188" s="150"/>
      <c r="CH188" s="150"/>
      <c r="CI188" s="150"/>
      <c r="CJ188" s="150"/>
      <c r="CK188" s="150"/>
      <c r="CL188" s="150"/>
      <c r="CM188" s="150"/>
      <c r="CN188" s="150"/>
      <c r="CO188" s="150"/>
      <c r="CP188" s="150"/>
      <c r="CQ188" s="150"/>
      <c r="CR188" s="150"/>
      <c r="CS188" s="150"/>
      <c r="CT188" s="150"/>
      <c r="CU188" s="150"/>
      <c r="CV188" s="150"/>
      <c r="CW188" s="150"/>
      <c r="CX188" s="150"/>
    </row>
    <row r="189" spans="1:102" x14ac:dyDescent="0.2">
      <c r="A189" s="150"/>
      <c r="B189" s="191">
        <v>60872966</v>
      </c>
      <c r="C189" s="192" t="s">
        <v>146</v>
      </c>
      <c r="D189" s="191">
        <v>1998</v>
      </c>
      <c r="E189" s="191">
        <v>30613971</v>
      </c>
      <c r="F189" s="191">
        <v>30086339</v>
      </c>
      <c r="G189" s="194">
        <v>7424.06</v>
      </c>
      <c r="H189" s="211">
        <v>43924.300227922555</v>
      </c>
      <c r="I189" s="195">
        <f>Assumptions!$G$37*Calcs!$G189</f>
        <v>721098.94779999997</v>
      </c>
      <c r="K189" s="150"/>
      <c r="L189" s="196">
        <v>7.9464700000000006E-3</v>
      </c>
      <c r="M189" s="196">
        <v>7.9464700000000006E-3</v>
      </c>
      <c r="N189" s="196">
        <v>7.9464700000000006E-3</v>
      </c>
      <c r="O189" s="196">
        <v>7.9464700000000006E-3</v>
      </c>
      <c r="P189" s="196">
        <v>7.9464700000000006E-3</v>
      </c>
      <c r="Q189" s="196">
        <v>7.9464700000000006E-3</v>
      </c>
      <c r="R189" s="196">
        <v>7.9464700000000006E-3</v>
      </c>
      <c r="S189" s="196">
        <v>7.9464700000000006E-3</v>
      </c>
      <c r="T189" s="196">
        <v>7.9464700000000006E-3</v>
      </c>
      <c r="U189" s="196">
        <v>7.9464700000000006E-3</v>
      </c>
      <c r="V189" s="196">
        <v>7.9464700000000006E-3</v>
      </c>
      <c r="W189" s="196">
        <v>7.9464700000000006E-3</v>
      </c>
      <c r="X189" s="196">
        <v>7.9464700000000006E-3</v>
      </c>
      <c r="Y189" s="196">
        <v>7.9464700000000006E-3</v>
      </c>
      <c r="Z189" s="196">
        <v>7.9464700000000006E-3</v>
      </c>
      <c r="AA189" s="196">
        <v>8.3608060000000001E-3</v>
      </c>
      <c r="AB189" s="196">
        <v>9.3512990000000004E-3</v>
      </c>
      <c r="AC189" s="196">
        <v>1.0475893E-2</v>
      </c>
      <c r="AD189" s="196">
        <v>1.1753829E-2</v>
      </c>
      <c r="AE189" s="196">
        <v>1.3207200000000001E-2</v>
      </c>
      <c r="AF189" s="150"/>
      <c r="AG189" s="197">
        <v>2.1360000000000001</v>
      </c>
      <c r="AH189" s="197">
        <v>2.1199999999999997</v>
      </c>
      <c r="AI189" s="197">
        <v>2.1199999999999997</v>
      </c>
      <c r="AJ189" s="197">
        <v>2.1199999999999997</v>
      </c>
      <c r="AK189" s="197">
        <v>2.11</v>
      </c>
      <c r="AL189" s="197">
        <v>2.09</v>
      </c>
      <c r="AM189" s="197">
        <v>2.09</v>
      </c>
      <c r="AN189" s="197">
        <v>2.0999999999999996</v>
      </c>
      <c r="AO189" s="197">
        <v>2.0799999999999996</v>
      </c>
      <c r="AP189" s="197">
        <v>2.0799999999999996</v>
      </c>
      <c r="AQ189" s="197">
        <v>2.0799999999999996</v>
      </c>
      <c r="AR189" s="197">
        <v>2.0799999999999996</v>
      </c>
      <c r="AS189" s="197">
        <v>2.0799999999999996</v>
      </c>
      <c r="AT189" s="197">
        <v>2.0799999999999996</v>
      </c>
      <c r="AU189" s="197">
        <v>2.0799999999999996</v>
      </c>
      <c r="AV189" s="197">
        <v>2.0799999999999996</v>
      </c>
      <c r="AW189" s="197">
        <v>2.0799999999999996</v>
      </c>
      <c r="AX189" s="197">
        <v>2.0799999999999996</v>
      </c>
      <c r="AY189" s="197">
        <v>2.0799999999999996</v>
      </c>
      <c r="AZ189" s="197">
        <v>2.0799999999999996</v>
      </c>
      <c r="BA189" s="150"/>
      <c r="BB189" s="198" cm="1">
        <f t="array" ref="BB189">SUMPRODUCT(($AG189:$AZ189)*(Misc_calcs!$G$29:$Z$29)*($L189:$AE189))*$H189</f>
        <v>11226.419298707006</v>
      </c>
      <c r="BC189" s="150"/>
      <c r="BD189" s="198" cm="1">
        <f t="array" ref="BD189">SUMPRODUCT(($L189:$AE189)*(Misc_calcs!$G$29:$Z$29))*$I189*(1+Assumptions!$G$83)</f>
        <v>96793.04973766132</v>
      </c>
      <c r="BE189" s="150"/>
      <c r="BF189" s="198">
        <f t="shared" si="12"/>
        <v>108019.46903636833</v>
      </c>
      <c r="BG189" s="150"/>
      <c r="BH189" s="199">
        <f>Assumptions!$G$86*$G189</f>
        <v>2.0903554539000004E-3</v>
      </c>
      <c r="BI189" s="150"/>
      <c r="BJ189" s="198">
        <f t="shared" si="17"/>
        <v>721098.94779999997</v>
      </c>
      <c r="BK189" s="150"/>
      <c r="BL189" s="198" cm="1">
        <f t="array" ref="BL189">-SUMPRODUCT((PMT(real_disc,Assumptions!$G$40,BJ189))*(Misc_calcs!$G$29:$Z$29))</f>
        <v>389788.16724277567</v>
      </c>
      <c r="BM189" s="150"/>
      <c r="BN189" s="198" cm="1">
        <f t="array" ref="BN189">SUMPRODUCT(($AG189:$AZ189)*(Misc_calcs!$G$29:$Z$29))*$BH189*$H189</f>
        <v>2781.8195281356998</v>
      </c>
      <c r="BO189" s="150"/>
      <c r="BP189" s="198" cm="1">
        <f t="array" ref="BP189">SUMPRODUCT($BH189*(Misc_calcs!$G$29:$Z$29))*$I189*(1+Assumptions!$G$83)</f>
        <v>23974.269700175904</v>
      </c>
      <c r="BQ189" s="150"/>
      <c r="BR189" s="198">
        <f t="shared" si="13"/>
        <v>26756.089228311605</v>
      </c>
      <c r="BS189" s="150"/>
      <c r="BT189" s="198">
        <f t="shared" si="14"/>
        <v>81263.379808056721</v>
      </c>
      <c r="BU189" s="150"/>
      <c r="BV189" s="198">
        <f t="shared" si="15"/>
        <v>-308524.78743471892</v>
      </c>
      <c r="BW189" s="150"/>
      <c r="BX189" s="198" t="b">
        <f t="shared" si="16"/>
        <v>0</v>
      </c>
      <c r="BY189" s="150"/>
      <c r="BZ189" s="150"/>
      <c r="CA189" s="150"/>
      <c r="CB189" s="150"/>
      <c r="CC189" s="150"/>
      <c r="CD189" s="150"/>
      <c r="CE189" s="150"/>
      <c r="CF189" s="150"/>
      <c r="CG189" s="150"/>
      <c r="CH189" s="150"/>
      <c r="CI189" s="150"/>
      <c r="CJ189" s="150"/>
      <c r="CK189" s="150"/>
      <c r="CL189" s="150"/>
      <c r="CM189" s="150"/>
      <c r="CN189" s="150"/>
      <c r="CO189" s="150"/>
      <c r="CP189" s="150"/>
      <c r="CQ189" s="150"/>
      <c r="CR189" s="150"/>
      <c r="CS189" s="150"/>
      <c r="CT189" s="150"/>
      <c r="CU189" s="150"/>
      <c r="CV189" s="150"/>
      <c r="CW189" s="150"/>
      <c r="CX189" s="150"/>
    </row>
    <row r="190" spans="1:102" x14ac:dyDescent="0.2">
      <c r="A190" s="150"/>
      <c r="B190" s="191">
        <v>60872973</v>
      </c>
      <c r="C190" s="192" t="s">
        <v>146</v>
      </c>
      <c r="D190" s="191">
        <v>1998</v>
      </c>
      <c r="E190" s="191">
        <v>30315709</v>
      </c>
      <c r="F190" s="191">
        <v>30613971</v>
      </c>
      <c r="G190" s="194">
        <v>1052.79</v>
      </c>
      <c r="H190" s="211">
        <v>43924.300227922555</v>
      </c>
      <c r="I190" s="195">
        <f>Assumptions!$G$37*Calcs!$G190</f>
        <v>102257.49269999999</v>
      </c>
      <c r="K190" s="150"/>
      <c r="L190" s="196">
        <v>1.1268719999999999E-3</v>
      </c>
      <c r="M190" s="196">
        <v>1.1268719999999999E-3</v>
      </c>
      <c r="N190" s="196">
        <v>1.1268719999999999E-3</v>
      </c>
      <c r="O190" s="196">
        <v>1.1268719999999999E-3</v>
      </c>
      <c r="P190" s="196">
        <v>1.1268719999999999E-3</v>
      </c>
      <c r="Q190" s="196">
        <v>1.1268719999999999E-3</v>
      </c>
      <c r="R190" s="196">
        <v>1.1268719999999999E-3</v>
      </c>
      <c r="S190" s="196">
        <v>1.1268719999999999E-3</v>
      </c>
      <c r="T190" s="196">
        <v>1.1268719999999999E-3</v>
      </c>
      <c r="U190" s="196">
        <v>1.1268719999999999E-3</v>
      </c>
      <c r="V190" s="196">
        <v>1.1268719999999999E-3</v>
      </c>
      <c r="W190" s="196">
        <v>1.1268719999999999E-3</v>
      </c>
      <c r="X190" s="196">
        <v>1.1268719999999999E-3</v>
      </c>
      <c r="Y190" s="196">
        <v>1.1268719999999999E-3</v>
      </c>
      <c r="Z190" s="196">
        <v>1.1268719999999999E-3</v>
      </c>
      <c r="AA190" s="196">
        <v>1.185628E-3</v>
      </c>
      <c r="AB190" s="196">
        <v>1.326088E-3</v>
      </c>
      <c r="AC190" s="196">
        <v>1.485564E-3</v>
      </c>
      <c r="AD190" s="196">
        <v>1.6667850000000001E-3</v>
      </c>
      <c r="AE190" s="196">
        <v>1.8728849999999999E-3</v>
      </c>
      <c r="AF190" s="150"/>
      <c r="AG190" s="197">
        <v>2.1360000000000001</v>
      </c>
      <c r="AH190" s="197">
        <v>2.1199999999999997</v>
      </c>
      <c r="AI190" s="197">
        <v>2.1199999999999997</v>
      </c>
      <c r="AJ190" s="197">
        <v>2.1199999999999997</v>
      </c>
      <c r="AK190" s="197">
        <v>2.11</v>
      </c>
      <c r="AL190" s="197">
        <v>2.09</v>
      </c>
      <c r="AM190" s="197">
        <v>2.09</v>
      </c>
      <c r="AN190" s="197">
        <v>2.0999999999999996</v>
      </c>
      <c r="AO190" s="197">
        <v>2.0799999999999996</v>
      </c>
      <c r="AP190" s="197">
        <v>2.0799999999999996</v>
      </c>
      <c r="AQ190" s="197">
        <v>2.0799999999999996</v>
      </c>
      <c r="AR190" s="197">
        <v>2.0799999999999996</v>
      </c>
      <c r="AS190" s="197">
        <v>2.0799999999999996</v>
      </c>
      <c r="AT190" s="197">
        <v>2.0799999999999996</v>
      </c>
      <c r="AU190" s="197">
        <v>2.0799999999999996</v>
      </c>
      <c r="AV190" s="197">
        <v>2.0799999999999996</v>
      </c>
      <c r="AW190" s="197">
        <v>2.0799999999999996</v>
      </c>
      <c r="AX190" s="197">
        <v>2.0799999999999996</v>
      </c>
      <c r="AY190" s="197">
        <v>2.0799999999999996</v>
      </c>
      <c r="AZ190" s="197">
        <v>2.0799999999999996</v>
      </c>
      <c r="BA190" s="150"/>
      <c r="BB190" s="198" cm="1">
        <f t="array" ref="BB190">SUMPRODUCT(($AG190:$AZ190)*(Misc_calcs!$G$29:$Z$29)*($L190:$AE190))*$H190</f>
        <v>1591.9946098800615</v>
      </c>
      <c r="BC190" s="150"/>
      <c r="BD190" s="198" cm="1">
        <f t="array" ref="BD190">SUMPRODUCT(($L190:$AE190)*(Misc_calcs!$G$29:$Z$29))*$I190*(1+Assumptions!$G$83)</f>
        <v>1946.4568742045622</v>
      </c>
      <c r="BE190" s="150"/>
      <c r="BF190" s="198">
        <f t="shared" si="12"/>
        <v>3538.4514840846236</v>
      </c>
      <c r="BG190" s="150"/>
      <c r="BH190" s="199">
        <f>Assumptions!$G$86*$G190</f>
        <v>2.9642881635000002E-4</v>
      </c>
      <c r="BI190" s="150"/>
      <c r="BJ190" s="198">
        <f t="shared" si="17"/>
        <v>102257.49269999999</v>
      </c>
      <c r="BK190" s="150"/>
      <c r="BL190" s="198" cm="1">
        <f t="array" ref="BL190">-SUMPRODUCT((PMT(real_disc,Assumptions!$G$40,BJ190))*(Misc_calcs!$G$29:$Z$29))</f>
        <v>55275.022641455194</v>
      </c>
      <c r="BM190" s="150"/>
      <c r="BN190" s="198" cm="1">
        <f t="array" ref="BN190">SUMPRODUCT(($AG190:$AZ190)*(Misc_calcs!$G$29:$Z$29))*$BH190*$H190</f>
        <v>394.48385129241728</v>
      </c>
      <c r="BO190" s="150"/>
      <c r="BP190" s="198" cm="1">
        <f t="array" ref="BP190">SUMPRODUCT($BH190*(Misc_calcs!$G$29:$Z$29))*$I190*(1+Assumptions!$G$83)</f>
        <v>482.10978114564904</v>
      </c>
      <c r="BQ190" s="150"/>
      <c r="BR190" s="198">
        <f t="shared" si="13"/>
        <v>876.59363243806638</v>
      </c>
      <c r="BS190" s="150"/>
      <c r="BT190" s="198">
        <f t="shared" si="14"/>
        <v>2661.8578516465573</v>
      </c>
      <c r="BU190" s="150"/>
      <c r="BV190" s="198">
        <f t="shared" si="15"/>
        <v>-52613.164789808638</v>
      </c>
      <c r="BW190" s="150"/>
      <c r="BX190" s="198" t="b">
        <f t="shared" si="16"/>
        <v>0</v>
      </c>
      <c r="BY190" s="150"/>
      <c r="BZ190" s="150"/>
      <c r="CA190" s="150"/>
      <c r="CB190" s="150"/>
      <c r="CC190" s="150"/>
      <c r="CD190" s="150"/>
      <c r="CE190" s="150"/>
      <c r="CF190" s="150"/>
      <c r="CG190" s="150"/>
      <c r="CH190" s="150"/>
      <c r="CI190" s="150"/>
      <c r="CJ190" s="150"/>
      <c r="CK190" s="150"/>
      <c r="CL190" s="150"/>
      <c r="CM190" s="150"/>
      <c r="CN190" s="150"/>
      <c r="CO190" s="150"/>
      <c r="CP190" s="150"/>
      <c r="CQ190" s="150"/>
      <c r="CR190" s="150"/>
      <c r="CS190" s="150"/>
      <c r="CT190" s="150"/>
      <c r="CU190" s="150"/>
      <c r="CV190" s="150"/>
      <c r="CW190" s="150"/>
      <c r="CX190" s="150"/>
    </row>
    <row r="191" spans="1:102" x14ac:dyDescent="0.2">
      <c r="A191" s="150"/>
      <c r="B191" s="191">
        <v>60876392</v>
      </c>
      <c r="C191" s="192" t="s">
        <v>145</v>
      </c>
      <c r="D191" s="191">
        <v>2010</v>
      </c>
      <c r="E191" s="191">
        <v>30609792</v>
      </c>
      <c r="F191" s="191">
        <v>30282332</v>
      </c>
      <c r="G191" s="194">
        <v>205.33</v>
      </c>
      <c r="H191" s="211">
        <v>45198.640474687112</v>
      </c>
      <c r="I191" s="195">
        <f>Assumptions!$G$37*Calcs!$G191</f>
        <v>19943.7029</v>
      </c>
      <c r="K191" s="150"/>
      <c r="L191" s="196">
        <v>2.1977800000000001E-4</v>
      </c>
      <c r="M191" s="196">
        <v>2.1977800000000001E-4</v>
      </c>
      <c r="N191" s="196">
        <v>2.1977800000000001E-4</v>
      </c>
      <c r="O191" s="196">
        <v>2.1977800000000001E-4</v>
      </c>
      <c r="P191" s="196">
        <v>2.1977800000000001E-4</v>
      </c>
      <c r="Q191" s="196">
        <v>2.1977800000000001E-4</v>
      </c>
      <c r="R191" s="196">
        <v>2.1977800000000001E-4</v>
      </c>
      <c r="S191" s="196">
        <v>2.1977800000000001E-4</v>
      </c>
      <c r="T191" s="196">
        <v>2.1977800000000001E-4</v>
      </c>
      <c r="U191" s="196">
        <v>2.1977800000000001E-4</v>
      </c>
      <c r="V191" s="196">
        <v>2.1977800000000001E-4</v>
      </c>
      <c r="W191" s="196">
        <v>2.1977800000000001E-4</v>
      </c>
      <c r="X191" s="196">
        <v>2.1977800000000001E-4</v>
      </c>
      <c r="Y191" s="196">
        <v>2.1977800000000001E-4</v>
      </c>
      <c r="Z191" s="196">
        <v>2.1977800000000001E-4</v>
      </c>
      <c r="AA191" s="196">
        <v>2.1977800000000001E-4</v>
      </c>
      <c r="AB191" s="196">
        <v>2.1977800000000001E-4</v>
      </c>
      <c r="AC191" s="196">
        <v>2.1977800000000001E-4</v>
      </c>
      <c r="AD191" s="196">
        <v>2.1977800000000001E-4</v>
      </c>
      <c r="AE191" s="196">
        <v>2.1977800000000001E-4</v>
      </c>
      <c r="AF191" s="150"/>
      <c r="AG191" s="197">
        <v>19.532</v>
      </c>
      <c r="AH191" s="197">
        <v>19.558999999999997</v>
      </c>
      <c r="AI191" s="197">
        <v>19.695999999999998</v>
      </c>
      <c r="AJ191" s="197">
        <v>19.782</v>
      </c>
      <c r="AK191" s="197">
        <v>19.675999999999998</v>
      </c>
      <c r="AL191" s="197">
        <v>19.636999999999997</v>
      </c>
      <c r="AM191" s="197">
        <v>19.768999999999998</v>
      </c>
      <c r="AN191" s="197">
        <v>19.945</v>
      </c>
      <c r="AO191" s="197">
        <v>19.835999999999999</v>
      </c>
      <c r="AP191" s="197">
        <v>19.835999999999999</v>
      </c>
      <c r="AQ191" s="197">
        <v>19.835999999999999</v>
      </c>
      <c r="AR191" s="197">
        <v>19.835999999999999</v>
      </c>
      <c r="AS191" s="197">
        <v>19.835999999999999</v>
      </c>
      <c r="AT191" s="197">
        <v>19.835999999999999</v>
      </c>
      <c r="AU191" s="197">
        <v>19.835999999999999</v>
      </c>
      <c r="AV191" s="197">
        <v>19.835999999999999</v>
      </c>
      <c r="AW191" s="197">
        <v>19.835999999999999</v>
      </c>
      <c r="AX191" s="197">
        <v>19.835999999999999</v>
      </c>
      <c r="AY191" s="197">
        <v>19.835999999999999</v>
      </c>
      <c r="AZ191" s="197">
        <v>19.835999999999999</v>
      </c>
      <c r="BA191" s="150"/>
      <c r="BB191" s="198" cm="1">
        <f t="array" ref="BB191">SUMPRODUCT(($AG191:$AZ191)*(Misc_calcs!$G$29:$Z$29)*($L191:$AE191))*$H191</f>
        <v>2839.0322522957917</v>
      </c>
      <c r="BC191" s="150"/>
      <c r="BD191" s="198" cm="1">
        <f t="array" ref="BD191">SUMPRODUCT(($L191:$AE191)*(Misc_calcs!$G$29:$Z$29))*$I191*(1+Assumptions!$G$83)</f>
        <v>69.714063191649373</v>
      </c>
      <c r="BE191" s="150"/>
      <c r="BF191" s="198">
        <f t="shared" si="12"/>
        <v>2908.7463154874413</v>
      </c>
      <c r="BG191" s="150"/>
      <c r="BH191" s="199">
        <f>Assumptions!$G$86*$G191</f>
        <v>5.7813741450000006E-5</v>
      </c>
      <c r="BI191" s="150"/>
      <c r="BJ191" s="198">
        <f t="shared" si="17"/>
        <v>19943.7029</v>
      </c>
      <c r="BK191" s="150"/>
      <c r="BL191" s="198" cm="1">
        <f t="array" ref="BL191">-SUMPRODUCT((PMT(real_disc,Assumptions!$G$40,BJ191))*(Misc_calcs!$G$29:$Z$29))</f>
        <v>10780.516911226356</v>
      </c>
      <c r="BM191" s="150"/>
      <c r="BN191" s="198" cm="1">
        <f t="array" ref="BN191">SUMPRODUCT(($AG191:$AZ191)*(Misc_calcs!$G$29:$Z$29))*$BH191*$H191</f>
        <v>746.82214144473096</v>
      </c>
      <c r="BO191" s="150"/>
      <c r="BP191" s="198" cm="1">
        <f t="array" ref="BP191">SUMPRODUCT($BH191*(Misc_calcs!$G$29:$Z$29))*$I191*(1+Assumptions!$G$83)</f>
        <v>18.338645473118234</v>
      </c>
      <c r="BQ191" s="150"/>
      <c r="BR191" s="198">
        <f t="shared" si="13"/>
        <v>765.16078691784924</v>
      </c>
      <c r="BS191" s="150"/>
      <c r="BT191" s="198">
        <f t="shared" si="14"/>
        <v>2143.585528569592</v>
      </c>
      <c r="BU191" s="150"/>
      <c r="BV191" s="198">
        <f t="shared" si="15"/>
        <v>-8636.9313826567632</v>
      </c>
      <c r="BW191" s="150"/>
      <c r="BX191" s="198" t="b">
        <f t="shared" si="16"/>
        <v>0</v>
      </c>
      <c r="BY191" s="150"/>
      <c r="BZ191" s="150"/>
      <c r="CA191" s="150"/>
      <c r="CB191" s="150"/>
      <c r="CC191" s="150"/>
      <c r="CD191" s="150"/>
      <c r="CE191" s="150"/>
      <c r="CF191" s="150"/>
      <c r="CG191" s="150"/>
      <c r="CH191" s="150"/>
      <c r="CI191" s="150"/>
      <c r="CJ191" s="150"/>
      <c r="CK191" s="150"/>
      <c r="CL191" s="150"/>
      <c r="CM191" s="150"/>
      <c r="CN191" s="150"/>
      <c r="CO191" s="150"/>
      <c r="CP191" s="150"/>
      <c r="CQ191" s="150"/>
      <c r="CR191" s="150"/>
      <c r="CS191" s="150"/>
      <c r="CT191" s="150"/>
      <c r="CU191" s="150"/>
      <c r="CV191" s="150"/>
      <c r="CW191" s="150"/>
      <c r="CX191" s="150"/>
    </row>
    <row r="192" spans="1:102" x14ac:dyDescent="0.2">
      <c r="A192" s="150"/>
      <c r="B192" s="191">
        <v>60876546</v>
      </c>
      <c r="C192" s="192" t="s">
        <v>145</v>
      </c>
      <c r="D192" s="191">
        <v>2010</v>
      </c>
      <c r="E192" s="191">
        <v>30228695</v>
      </c>
      <c r="F192" s="191">
        <v>30609792</v>
      </c>
      <c r="G192" s="194">
        <v>126.75</v>
      </c>
      <c r="H192" s="211">
        <v>45198.640474687112</v>
      </c>
      <c r="I192" s="195">
        <f>Assumptions!$G$37*Calcs!$G192</f>
        <v>12311.227499999999</v>
      </c>
      <c r="K192" s="150"/>
      <c r="L192" s="196">
        <v>1.3566899999999999E-4</v>
      </c>
      <c r="M192" s="196">
        <v>1.3566899999999999E-4</v>
      </c>
      <c r="N192" s="196">
        <v>1.3566899999999999E-4</v>
      </c>
      <c r="O192" s="196">
        <v>1.3566899999999999E-4</v>
      </c>
      <c r="P192" s="196">
        <v>1.3566899999999999E-4</v>
      </c>
      <c r="Q192" s="196">
        <v>1.3566899999999999E-4</v>
      </c>
      <c r="R192" s="196">
        <v>1.3566899999999999E-4</v>
      </c>
      <c r="S192" s="196">
        <v>1.3566899999999999E-4</v>
      </c>
      <c r="T192" s="196">
        <v>1.3566899999999999E-4</v>
      </c>
      <c r="U192" s="196">
        <v>1.3566899999999999E-4</v>
      </c>
      <c r="V192" s="196">
        <v>1.3566899999999999E-4</v>
      </c>
      <c r="W192" s="196">
        <v>1.3566899999999999E-4</v>
      </c>
      <c r="X192" s="196">
        <v>1.3566899999999999E-4</v>
      </c>
      <c r="Y192" s="196">
        <v>1.3566899999999999E-4</v>
      </c>
      <c r="Z192" s="196">
        <v>1.3566899999999999E-4</v>
      </c>
      <c r="AA192" s="196">
        <v>1.3566899999999999E-4</v>
      </c>
      <c r="AB192" s="196">
        <v>1.3566899999999999E-4</v>
      </c>
      <c r="AC192" s="196">
        <v>1.3566899999999999E-4</v>
      </c>
      <c r="AD192" s="196">
        <v>1.3566899999999999E-4</v>
      </c>
      <c r="AE192" s="196">
        <v>1.3566899999999999E-4</v>
      </c>
      <c r="AF192" s="150"/>
      <c r="AG192" s="197">
        <v>19.532</v>
      </c>
      <c r="AH192" s="197">
        <v>19.558999999999997</v>
      </c>
      <c r="AI192" s="197">
        <v>19.695999999999998</v>
      </c>
      <c r="AJ192" s="197">
        <v>19.782</v>
      </c>
      <c r="AK192" s="197">
        <v>19.675999999999998</v>
      </c>
      <c r="AL192" s="197">
        <v>19.636999999999997</v>
      </c>
      <c r="AM192" s="197">
        <v>19.768999999999998</v>
      </c>
      <c r="AN192" s="197">
        <v>19.945</v>
      </c>
      <c r="AO192" s="197">
        <v>19.835999999999999</v>
      </c>
      <c r="AP192" s="197">
        <v>19.835999999999999</v>
      </c>
      <c r="AQ192" s="197">
        <v>19.835999999999999</v>
      </c>
      <c r="AR192" s="197">
        <v>19.835999999999999</v>
      </c>
      <c r="AS192" s="197">
        <v>19.835999999999999</v>
      </c>
      <c r="AT192" s="197">
        <v>19.835999999999999</v>
      </c>
      <c r="AU192" s="197">
        <v>19.835999999999999</v>
      </c>
      <c r="AV192" s="197">
        <v>19.835999999999999</v>
      </c>
      <c r="AW192" s="197">
        <v>19.835999999999999</v>
      </c>
      <c r="AX192" s="197">
        <v>19.835999999999999</v>
      </c>
      <c r="AY192" s="197">
        <v>19.835999999999999</v>
      </c>
      <c r="AZ192" s="197">
        <v>19.835999999999999</v>
      </c>
      <c r="BA192" s="150"/>
      <c r="BB192" s="198" cm="1">
        <f t="array" ref="BB192">SUMPRODUCT(($AG192:$AZ192)*(Misc_calcs!$G$29:$Z$29)*($L192:$AE192))*$H192</f>
        <v>1752.5351338019163</v>
      </c>
      <c r="BC192" s="150"/>
      <c r="BD192" s="198" cm="1">
        <f t="array" ref="BD192">SUMPRODUCT(($L192:$AE192)*(Misc_calcs!$G$29:$Z$29))*$I192*(1+Assumptions!$G$83)</f>
        <v>26.565155568978419</v>
      </c>
      <c r="BE192" s="150"/>
      <c r="BF192" s="198">
        <f t="shared" si="12"/>
        <v>1779.1002893708949</v>
      </c>
      <c r="BG192" s="150"/>
      <c r="BH192" s="199">
        <f>Assumptions!$G$86*$G192</f>
        <v>3.5688363750000005E-5</v>
      </c>
      <c r="BI192" s="150"/>
      <c r="BJ192" s="198">
        <f t="shared" si="17"/>
        <v>12311.227499999999</v>
      </c>
      <c r="BK192" s="150"/>
      <c r="BL192" s="198" cm="1">
        <f t="array" ref="BL192">-SUMPRODUCT((PMT(real_disc,Assumptions!$G$40,BJ192))*(Misc_calcs!$G$29:$Z$29))</f>
        <v>6654.8021160957514</v>
      </c>
      <c r="BM192" s="150"/>
      <c r="BN192" s="198" cm="1">
        <f t="array" ref="BN192">SUMPRODUCT(($AG192:$AZ192)*(Misc_calcs!$G$29:$Z$29))*$BH192*$H192</f>
        <v>461.01254774324093</v>
      </c>
      <c r="BO192" s="150"/>
      <c r="BP192" s="198" cm="1">
        <f t="array" ref="BP192">SUMPRODUCT($BH192*(Misc_calcs!$G$29:$Z$29))*$I192*(1+Assumptions!$G$83)</f>
        <v>6.9880881779996926</v>
      </c>
      <c r="BQ192" s="150"/>
      <c r="BR192" s="198">
        <f t="shared" si="13"/>
        <v>468.00063592124064</v>
      </c>
      <c r="BS192" s="150"/>
      <c r="BT192" s="198">
        <f t="shared" si="14"/>
        <v>1311.0996534496542</v>
      </c>
      <c r="BU192" s="150"/>
      <c r="BV192" s="198">
        <f t="shared" si="15"/>
        <v>-5343.702462646097</v>
      </c>
      <c r="BW192" s="150"/>
      <c r="BX192" s="198" t="b">
        <f t="shared" si="16"/>
        <v>0</v>
      </c>
      <c r="BY192" s="150"/>
      <c r="BZ192" s="150"/>
      <c r="CA192" s="150"/>
      <c r="CB192" s="150"/>
      <c r="CC192" s="150"/>
      <c r="CD192" s="150"/>
      <c r="CE192" s="150"/>
      <c r="CF192" s="150"/>
      <c r="CG192" s="150"/>
      <c r="CH192" s="150"/>
      <c r="CI192" s="150"/>
      <c r="CJ192" s="150"/>
      <c r="CK192" s="150"/>
      <c r="CL192" s="150"/>
      <c r="CM192" s="150"/>
      <c r="CN192" s="150"/>
      <c r="CO192" s="150"/>
      <c r="CP192" s="150"/>
      <c r="CQ192" s="150"/>
      <c r="CR192" s="150"/>
      <c r="CS192" s="150"/>
      <c r="CT192" s="150"/>
      <c r="CU192" s="150"/>
      <c r="CV192" s="150"/>
      <c r="CW192" s="150"/>
      <c r="CX192" s="150"/>
    </row>
    <row r="193" spans="1:102" x14ac:dyDescent="0.2">
      <c r="A193" s="150"/>
      <c r="B193" s="191">
        <v>60860099</v>
      </c>
      <c r="C193" s="192" t="s">
        <v>153</v>
      </c>
      <c r="D193" s="191">
        <v>2008</v>
      </c>
      <c r="E193" s="191">
        <v>30265959</v>
      </c>
      <c r="F193" s="191">
        <v>30265958</v>
      </c>
      <c r="G193" s="194">
        <v>37.020000000000003</v>
      </c>
      <c r="H193" s="211">
        <v>52622.225082524186</v>
      </c>
      <c r="I193" s="195">
        <f>Assumptions!$G$37*Calcs!$G193</f>
        <v>3595.7526000000003</v>
      </c>
      <c r="K193" s="150"/>
      <c r="L193" s="196">
        <v>3.9625000000000001E-5</v>
      </c>
      <c r="M193" s="196">
        <v>3.9625000000000001E-5</v>
      </c>
      <c r="N193" s="196">
        <v>3.9625000000000001E-5</v>
      </c>
      <c r="O193" s="196">
        <v>3.9625000000000001E-5</v>
      </c>
      <c r="P193" s="196">
        <v>3.9625000000000001E-5</v>
      </c>
      <c r="Q193" s="196">
        <v>3.9625000000000001E-5</v>
      </c>
      <c r="R193" s="196">
        <v>3.9625000000000001E-5</v>
      </c>
      <c r="S193" s="196">
        <v>3.9625000000000001E-5</v>
      </c>
      <c r="T193" s="196">
        <v>3.9625000000000001E-5</v>
      </c>
      <c r="U193" s="196">
        <v>3.9625000000000001E-5</v>
      </c>
      <c r="V193" s="196">
        <v>3.9625000000000001E-5</v>
      </c>
      <c r="W193" s="196">
        <v>3.9625000000000001E-5</v>
      </c>
      <c r="X193" s="196">
        <v>3.9625000000000001E-5</v>
      </c>
      <c r="Y193" s="196">
        <v>3.9625000000000001E-5</v>
      </c>
      <c r="Z193" s="196">
        <v>3.9625000000000001E-5</v>
      </c>
      <c r="AA193" s="196">
        <v>3.9625000000000001E-5</v>
      </c>
      <c r="AB193" s="196">
        <v>3.9625000000000001E-5</v>
      </c>
      <c r="AC193" s="196">
        <v>3.9625000000000001E-5</v>
      </c>
      <c r="AD193" s="196">
        <v>3.9625000000000001E-5</v>
      </c>
      <c r="AE193" s="196">
        <v>3.9625000000000001E-5</v>
      </c>
      <c r="AF193" s="150"/>
      <c r="AG193" s="197">
        <v>33.747</v>
      </c>
      <c r="AH193" s="197">
        <v>33.765999999999998</v>
      </c>
      <c r="AI193" s="197">
        <v>34.015000000000001</v>
      </c>
      <c r="AJ193" s="197">
        <v>34.125</v>
      </c>
      <c r="AK193" s="197">
        <v>33.936</v>
      </c>
      <c r="AL193" s="197">
        <v>33.83</v>
      </c>
      <c r="AM193" s="197">
        <v>34.107999999999997</v>
      </c>
      <c r="AN193" s="197">
        <v>34.533000000000001</v>
      </c>
      <c r="AO193" s="197">
        <v>34.387999999999998</v>
      </c>
      <c r="AP193" s="197">
        <v>34.387999999999998</v>
      </c>
      <c r="AQ193" s="197">
        <v>34.387999999999998</v>
      </c>
      <c r="AR193" s="197">
        <v>34.387999999999998</v>
      </c>
      <c r="AS193" s="197">
        <v>34.387999999999998</v>
      </c>
      <c r="AT193" s="197">
        <v>34.387999999999998</v>
      </c>
      <c r="AU193" s="197">
        <v>34.387999999999998</v>
      </c>
      <c r="AV193" s="197">
        <v>34.387999999999998</v>
      </c>
      <c r="AW193" s="197">
        <v>34.387999999999998</v>
      </c>
      <c r="AX193" s="197">
        <v>34.387999999999998</v>
      </c>
      <c r="AY193" s="197">
        <v>34.387999999999998</v>
      </c>
      <c r="AZ193" s="197">
        <v>34.387999999999998</v>
      </c>
      <c r="BA193" s="150"/>
      <c r="BB193" s="198" cm="1">
        <f t="array" ref="BB193">SUMPRODUCT(($AG193:$AZ193)*(Misc_calcs!$G$29:$Z$29)*($L193:$AE193))*$H193</f>
        <v>1031.0227016525173</v>
      </c>
      <c r="BC193" s="150"/>
      <c r="BD193" s="198" cm="1">
        <f t="array" ref="BD193">SUMPRODUCT(($L193:$AE193)*(Misc_calcs!$G$29:$Z$29))*$I193*(1+Assumptions!$G$83)</f>
        <v>2.2661542171319766</v>
      </c>
      <c r="BE193" s="150"/>
      <c r="BF193" s="198">
        <f t="shared" si="12"/>
        <v>1033.2888558696493</v>
      </c>
      <c r="BG193" s="150"/>
      <c r="BH193" s="199">
        <f>Assumptions!$G$86*$G193</f>
        <v>1.0423536300000001E-5</v>
      </c>
      <c r="BI193" s="150"/>
      <c r="BJ193" s="198">
        <f t="shared" si="17"/>
        <v>3595.7526000000003</v>
      </c>
      <c r="BK193" s="150"/>
      <c r="BL193" s="198" cm="1">
        <f t="array" ref="BL193">-SUMPRODUCT((PMT(real_disc,Assumptions!$G$40,BJ193))*(Misc_calcs!$G$29:$Z$29))</f>
        <v>1943.6747482277294</v>
      </c>
      <c r="BM193" s="150"/>
      <c r="BN193" s="198" cm="1">
        <f t="array" ref="BN193">SUMPRODUCT(($AG193:$AZ193)*(Misc_calcs!$G$29:$Z$29))*$BH193*$H193</f>
        <v>271.21520648073403</v>
      </c>
      <c r="BO193" s="150"/>
      <c r="BP193" s="198" cm="1">
        <f t="array" ref="BP193">SUMPRODUCT($BH193*(Misc_calcs!$G$29:$Z$29))*$I193*(1+Assumptions!$G$83)</f>
        <v>0.59612216387818895</v>
      </c>
      <c r="BQ193" s="150"/>
      <c r="BR193" s="198">
        <f t="shared" si="13"/>
        <v>271.81132864461222</v>
      </c>
      <c r="BS193" s="150"/>
      <c r="BT193" s="198">
        <f t="shared" si="14"/>
        <v>761.47752722503708</v>
      </c>
      <c r="BU193" s="150"/>
      <c r="BV193" s="198">
        <f t="shared" si="15"/>
        <v>-1182.1972210026925</v>
      </c>
      <c r="BW193" s="150"/>
      <c r="BX193" s="198" t="b">
        <f t="shared" si="16"/>
        <v>0</v>
      </c>
      <c r="BY193" s="150"/>
      <c r="BZ193" s="150"/>
      <c r="CA193" s="150"/>
      <c r="CB193" s="150"/>
      <c r="CC193" s="150"/>
      <c r="CD193" s="150"/>
      <c r="CE193" s="150"/>
      <c r="CF193" s="150"/>
      <c r="CG193" s="150"/>
      <c r="CH193" s="150"/>
      <c r="CI193" s="150"/>
      <c r="CJ193" s="150"/>
      <c r="CK193" s="150"/>
      <c r="CL193" s="150"/>
      <c r="CM193" s="150"/>
      <c r="CN193" s="150"/>
      <c r="CO193" s="150"/>
      <c r="CP193" s="150"/>
      <c r="CQ193" s="150"/>
      <c r="CR193" s="150"/>
      <c r="CS193" s="150"/>
      <c r="CT193" s="150"/>
      <c r="CU193" s="150"/>
      <c r="CV193" s="150"/>
      <c r="CW193" s="150"/>
      <c r="CX193" s="150"/>
    </row>
    <row r="194" spans="1:102" x14ac:dyDescent="0.2">
      <c r="A194" s="150"/>
      <c r="B194" s="191">
        <v>60859677</v>
      </c>
      <c r="C194" s="192" t="s">
        <v>153</v>
      </c>
      <c r="D194" s="191">
        <v>2008</v>
      </c>
      <c r="E194" s="191">
        <v>30265983</v>
      </c>
      <c r="F194" s="191">
        <v>30266023</v>
      </c>
      <c r="G194" s="194">
        <v>515</v>
      </c>
      <c r="H194" s="211">
        <v>52622.225082524186</v>
      </c>
      <c r="I194" s="195">
        <f>Assumptions!$G$37*Calcs!$G194</f>
        <v>50021.95</v>
      </c>
      <c r="K194" s="150"/>
      <c r="L194" s="196">
        <v>5.5123900000000003E-4</v>
      </c>
      <c r="M194" s="196">
        <v>5.5123900000000003E-4</v>
      </c>
      <c r="N194" s="196">
        <v>5.5123900000000003E-4</v>
      </c>
      <c r="O194" s="196">
        <v>5.5123900000000003E-4</v>
      </c>
      <c r="P194" s="196">
        <v>5.5123900000000003E-4</v>
      </c>
      <c r="Q194" s="196">
        <v>5.5123900000000003E-4</v>
      </c>
      <c r="R194" s="196">
        <v>5.5123900000000003E-4</v>
      </c>
      <c r="S194" s="196">
        <v>5.5123900000000003E-4</v>
      </c>
      <c r="T194" s="196">
        <v>5.5123900000000003E-4</v>
      </c>
      <c r="U194" s="196">
        <v>5.5123900000000003E-4</v>
      </c>
      <c r="V194" s="196">
        <v>5.5123900000000003E-4</v>
      </c>
      <c r="W194" s="196">
        <v>5.5123900000000003E-4</v>
      </c>
      <c r="X194" s="196">
        <v>5.5123900000000003E-4</v>
      </c>
      <c r="Y194" s="196">
        <v>5.5123900000000003E-4</v>
      </c>
      <c r="Z194" s="196">
        <v>5.5123900000000003E-4</v>
      </c>
      <c r="AA194" s="196">
        <v>5.5123900000000003E-4</v>
      </c>
      <c r="AB194" s="196">
        <v>5.5123900000000003E-4</v>
      </c>
      <c r="AC194" s="196">
        <v>5.5123900000000003E-4</v>
      </c>
      <c r="AD194" s="196">
        <v>5.5123900000000003E-4</v>
      </c>
      <c r="AE194" s="196">
        <v>5.5123900000000003E-4</v>
      </c>
      <c r="AF194" s="150"/>
      <c r="AG194" s="197">
        <v>33.747</v>
      </c>
      <c r="AH194" s="197">
        <v>33.765999999999998</v>
      </c>
      <c r="AI194" s="197">
        <v>34.015000000000001</v>
      </c>
      <c r="AJ194" s="197">
        <v>34.125</v>
      </c>
      <c r="AK194" s="197">
        <v>33.936</v>
      </c>
      <c r="AL194" s="197">
        <v>33.83</v>
      </c>
      <c r="AM194" s="197">
        <v>34.107999999999997</v>
      </c>
      <c r="AN194" s="197">
        <v>34.533000000000001</v>
      </c>
      <c r="AO194" s="197">
        <v>34.387999999999998</v>
      </c>
      <c r="AP194" s="197">
        <v>34.387999999999998</v>
      </c>
      <c r="AQ194" s="197">
        <v>34.387999999999998</v>
      </c>
      <c r="AR194" s="197">
        <v>34.387999999999998</v>
      </c>
      <c r="AS194" s="197">
        <v>34.387999999999998</v>
      </c>
      <c r="AT194" s="197">
        <v>34.387999999999998</v>
      </c>
      <c r="AU194" s="197">
        <v>34.387999999999998</v>
      </c>
      <c r="AV194" s="197">
        <v>34.387999999999998</v>
      </c>
      <c r="AW194" s="197">
        <v>34.387999999999998</v>
      </c>
      <c r="AX194" s="197">
        <v>34.387999999999998</v>
      </c>
      <c r="AY194" s="197">
        <v>34.387999999999998</v>
      </c>
      <c r="AZ194" s="197">
        <v>34.387999999999998</v>
      </c>
      <c r="BA194" s="150"/>
      <c r="BB194" s="198" cm="1">
        <f t="array" ref="BB194">SUMPRODUCT(($AG194:$AZ194)*(Misc_calcs!$G$29:$Z$29)*($L194:$AE194))*$H194</f>
        <v>14342.96335738125</v>
      </c>
      <c r="BC194" s="150"/>
      <c r="BD194" s="198" cm="1">
        <f t="array" ref="BD194">SUMPRODUCT(($L194:$AE194)*(Misc_calcs!$G$29:$Z$29))*$I194*(1+Assumptions!$G$83)</f>
        <v>438.5619375433663</v>
      </c>
      <c r="BE194" s="150"/>
      <c r="BF194" s="198">
        <f t="shared" si="12"/>
        <v>14781.525294924617</v>
      </c>
      <c r="BG194" s="150"/>
      <c r="BH194" s="199">
        <f>Assumptions!$G$86*$G194</f>
        <v>1.4500597500000001E-4</v>
      </c>
      <c r="BI194" s="150"/>
      <c r="BJ194" s="198">
        <f t="shared" si="17"/>
        <v>50021.95</v>
      </c>
      <c r="BK194" s="150"/>
      <c r="BL194" s="198" cm="1">
        <f t="array" ref="BL194">-SUMPRODUCT((PMT(real_disc,Assumptions!$G$40,BJ194))*(Misc_calcs!$G$29:$Z$29))</f>
        <v>27039.235422400885</v>
      </c>
      <c r="BM194" s="150"/>
      <c r="BN194" s="198" cm="1">
        <f t="array" ref="BN194">SUMPRODUCT(($AG194:$AZ194)*(Misc_calcs!$G$29:$Z$29))*$BH194*$H194</f>
        <v>3772.9830183030258</v>
      </c>
      <c r="BO194" s="150"/>
      <c r="BP194" s="198" cm="1">
        <f t="array" ref="BP194">SUMPRODUCT($BH194*(Misc_calcs!$G$29:$Z$29))*$I194*(1+Assumptions!$G$83)</f>
        <v>115.36575124649185</v>
      </c>
      <c r="BQ194" s="150"/>
      <c r="BR194" s="198">
        <f t="shared" si="13"/>
        <v>3888.3487695495178</v>
      </c>
      <c r="BS194" s="150"/>
      <c r="BT194" s="198">
        <f t="shared" si="14"/>
        <v>10893.1765253751</v>
      </c>
      <c r="BU194" s="150"/>
      <c r="BV194" s="198">
        <f t="shared" si="15"/>
        <v>-16146.058897025785</v>
      </c>
      <c r="BW194" s="150"/>
      <c r="BX194" s="198" t="b">
        <f t="shared" si="16"/>
        <v>0</v>
      </c>
      <c r="BY194" s="150"/>
      <c r="BZ194" s="150"/>
      <c r="CA194" s="150"/>
      <c r="CB194" s="150"/>
      <c r="CC194" s="150"/>
      <c r="CD194" s="150"/>
      <c r="CE194" s="150"/>
      <c r="CF194" s="150"/>
      <c r="CG194" s="150"/>
      <c r="CH194" s="150"/>
      <c r="CI194" s="150"/>
      <c r="CJ194" s="150"/>
      <c r="CK194" s="150"/>
      <c r="CL194" s="150"/>
      <c r="CM194" s="150"/>
      <c r="CN194" s="150"/>
      <c r="CO194" s="150"/>
      <c r="CP194" s="150"/>
      <c r="CQ194" s="150"/>
      <c r="CR194" s="150"/>
      <c r="CS194" s="150"/>
      <c r="CT194" s="150"/>
      <c r="CU194" s="150"/>
      <c r="CV194" s="150"/>
      <c r="CW194" s="150"/>
      <c r="CX194" s="150"/>
    </row>
    <row r="195" spans="1:102" x14ac:dyDescent="0.2">
      <c r="A195" s="150"/>
      <c r="B195" s="191">
        <v>60859679</v>
      </c>
      <c r="C195" s="192" t="s">
        <v>153</v>
      </c>
      <c r="D195" s="191">
        <v>2008</v>
      </c>
      <c r="E195" s="191">
        <v>30266161</v>
      </c>
      <c r="F195" s="191">
        <v>30266163</v>
      </c>
      <c r="G195" s="194">
        <v>60.1</v>
      </c>
      <c r="H195" s="211">
        <v>52622.225082524186</v>
      </c>
      <c r="I195" s="195">
        <f>Assumptions!$G$37*Calcs!$G195</f>
        <v>5837.5129999999999</v>
      </c>
      <c r="K195" s="150"/>
      <c r="L195" s="196">
        <v>6.4329099999999994E-5</v>
      </c>
      <c r="M195" s="196">
        <v>6.4329099999999994E-5</v>
      </c>
      <c r="N195" s="196">
        <v>6.4329099999999994E-5</v>
      </c>
      <c r="O195" s="196">
        <v>6.4329099999999994E-5</v>
      </c>
      <c r="P195" s="196">
        <v>6.4329099999999994E-5</v>
      </c>
      <c r="Q195" s="196">
        <v>6.4329099999999994E-5</v>
      </c>
      <c r="R195" s="196">
        <v>6.4329099999999994E-5</v>
      </c>
      <c r="S195" s="196">
        <v>6.4329099999999994E-5</v>
      </c>
      <c r="T195" s="196">
        <v>6.4329099999999994E-5</v>
      </c>
      <c r="U195" s="196">
        <v>6.4329099999999994E-5</v>
      </c>
      <c r="V195" s="196">
        <v>6.4329099999999994E-5</v>
      </c>
      <c r="W195" s="196">
        <v>6.4329099999999994E-5</v>
      </c>
      <c r="X195" s="196">
        <v>6.4329099999999994E-5</v>
      </c>
      <c r="Y195" s="196">
        <v>6.4329099999999994E-5</v>
      </c>
      <c r="Z195" s="196">
        <v>6.4329099999999994E-5</v>
      </c>
      <c r="AA195" s="196">
        <v>6.4329099999999994E-5</v>
      </c>
      <c r="AB195" s="196">
        <v>6.4329099999999994E-5</v>
      </c>
      <c r="AC195" s="196">
        <v>6.4329099999999994E-5</v>
      </c>
      <c r="AD195" s="196">
        <v>6.4329099999999994E-5</v>
      </c>
      <c r="AE195" s="196">
        <v>6.4329099999999994E-5</v>
      </c>
      <c r="AF195" s="150"/>
      <c r="AG195" s="197">
        <v>33.747</v>
      </c>
      <c r="AH195" s="197">
        <v>33.765999999999998</v>
      </c>
      <c r="AI195" s="197">
        <v>34.015000000000001</v>
      </c>
      <c r="AJ195" s="197">
        <v>34.125</v>
      </c>
      <c r="AK195" s="197">
        <v>33.936</v>
      </c>
      <c r="AL195" s="197">
        <v>33.83</v>
      </c>
      <c r="AM195" s="197">
        <v>34.107999999999997</v>
      </c>
      <c r="AN195" s="197">
        <v>34.533000000000001</v>
      </c>
      <c r="AO195" s="197">
        <v>34.387999999999998</v>
      </c>
      <c r="AP195" s="197">
        <v>34.387999999999998</v>
      </c>
      <c r="AQ195" s="197">
        <v>34.387999999999998</v>
      </c>
      <c r="AR195" s="197">
        <v>34.387999999999998</v>
      </c>
      <c r="AS195" s="197">
        <v>34.387999999999998</v>
      </c>
      <c r="AT195" s="197">
        <v>34.387999999999998</v>
      </c>
      <c r="AU195" s="197">
        <v>34.387999999999998</v>
      </c>
      <c r="AV195" s="197">
        <v>34.387999999999998</v>
      </c>
      <c r="AW195" s="197">
        <v>34.387999999999998</v>
      </c>
      <c r="AX195" s="197">
        <v>34.387999999999998</v>
      </c>
      <c r="AY195" s="197">
        <v>34.387999999999998</v>
      </c>
      <c r="AZ195" s="197">
        <v>34.387999999999998</v>
      </c>
      <c r="BA195" s="150"/>
      <c r="BB195" s="198" cm="1">
        <f t="array" ref="BB195">SUMPRODUCT(($AG195:$AZ195)*(Misc_calcs!$G$29:$Z$29)*($L195:$AE195))*$H195</f>
        <v>1673.8110404258664</v>
      </c>
      <c r="BC195" s="150"/>
      <c r="BD195" s="198" cm="1">
        <f t="array" ref="BD195">SUMPRODUCT(($L195:$AE195)*(Misc_calcs!$G$29:$Z$29))*$I195*(1+Assumptions!$G$83)</f>
        <v>5.9726314813772463</v>
      </c>
      <c r="BE195" s="150"/>
      <c r="BF195" s="198">
        <f t="shared" si="12"/>
        <v>1679.7836719072436</v>
      </c>
      <c r="BG195" s="150"/>
      <c r="BH195" s="199">
        <f>Assumptions!$G$86*$G195</f>
        <v>1.6922056500000003E-5</v>
      </c>
      <c r="BI195" s="150"/>
      <c r="BJ195" s="198">
        <f t="shared" si="17"/>
        <v>5837.5129999999999</v>
      </c>
      <c r="BK195" s="150"/>
      <c r="BL195" s="198" cm="1">
        <f t="array" ref="BL195">-SUMPRODUCT((PMT(real_disc,Assumptions!$G$40,BJ195))*(Misc_calcs!$G$29:$Z$29))</f>
        <v>3155.4525221093068</v>
      </c>
      <c r="BM195" s="150"/>
      <c r="BN195" s="198" cm="1">
        <f t="array" ref="BN195">SUMPRODUCT(($AG195:$AZ195)*(Misc_calcs!$G$29:$Z$29))*$BH195*$H195</f>
        <v>440.30345514565408</v>
      </c>
      <c r="BO195" s="150"/>
      <c r="BP195" s="198" cm="1">
        <f t="array" ref="BP195">SUMPRODUCT($BH195*(Misc_calcs!$G$29:$Z$29))*$I195*(1+Assumptions!$G$83)</f>
        <v>1.5711273339988356</v>
      </c>
      <c r="BQ195" s="150"/>
      <c r="BR195" s="198">
        <f t="shared" si="13"/>
        <v>441.87458247965293</v>
      </c>
      <c r="BS195" s="150"/>
      <c r="BT195" s="198">
        <f t="shared" si="14"/>
        <v>1237.9090894275907</v>
      </c>
      <c r="BU195" s="150"/>
      <c r="BV195" s="198">
        <f t="shared" si="15"/>
        <v>-1917.543432681716</v>
      </c>
      <c r="BW195" s="150"/>
      <c r="BX195" s="198" t="b">
        <f t="shared" si="16"/>
        <v>0</v>
      </c>
      <c r="BY195" s="150"/>
      <c r="BZ195" s="150"/>
      <c r="CA195" s="150"/>
      <c r="CB195" s="150"/>
      <c r="CC195" s="150"/>
      <c r="CD195" s="150"/>
      <c r="CE195" s="150"/>
      <c r="CF195" s="150"/>
      <c r="CG195" s="150"/>
      <c r="CH195" s="150"/>
      <c r="CI195" s="150"/>
      <c r="CJ195" s="150"/>
      <c r="CK195" s="150"/>
      <c r="CL195" s="150"/>
      <c r="CM195" s="150"/>
      <c r="CN195" s="150"/>
      <c r="CO195" s="150"/>
      <c r="CP195" s="150"/>
      <c r="CQ195" s="150"/>
      <c r="CR195" s="150"/>
      <c r="CS195" s="150"/>
      <c r="CT195" s="150"/>
      <c r="CU195" s="150"/>
      <c r="CV195" s="150"/>
      <c r="CW195" s="150"/>
      <c r="CX195" s="150"/>
    </row>
    <row r="196" spans="1:102" x14ac:dyDescent="0.2">
      <c r="A196" s="150"/>
      <c r="B196" s="191">
        <v>60859680</v>
      </c>
      <c r="C196" s="192" t="s">
        <v>153</v>
      </c>
      <c r="D196" s="191">
        <v>2004</v>
      </c>
      <c r="E196" s="191">
        <v>30224952</v>
      </c>
      <c r="F196" s="191">
        <v>30224948</v>
      </c>
      <c r="G196" s="194">
        <v>626.63</v>
      </c>
      <c r="H196" s="211">
        <v>52622.225082524186</v>
      </c>
      <c r="I196" s="195">
        <f>Assumptions!$G$37*Calcs!$G196</f>
        <v>60864.571899999995</v>
      </c>
      <c r="K196" s="150"/>
      <c r="L196" s="196">
        <v>6.7072400000000004E-4</v>
      </c>
      <c r="M196" s="196">
        <v>6.7072400000000004E-4</v>
      </c>
      <c r="N196" s="196">
        <v>6.7072400000000004E-4</v>
      </c>
      <c r="O196" s="196">
        <v>6.7072400000000004E-4</v>
      </c>
      <c r="P196" s="196">
        <v>6.7072400000000004E-4</v>
      </c>
      <c r="Q196" s="196">
        <v>6.7072400000000004E-4</v>
      </c>
      <c r="R196" s="196">
        <v>6.7072400000000004E-4</v>
      </c>
      <c r="S196" s="196">
        <v>6.7072400000000004E-4</v>
      </c>
      <c r="T196" s="196">
        <v>6.7072400000000004E-4</v>
      </c>
      <c r="U196" s="196">
        <v>6.7072400000000004E-4</v>
      </c>
      <c r="V196" s="196">
        <v>6.7072400000000004E-4</v>
      </c>
      <c r="W196" s="196">
        <v>6.7072400000000004E-4</v>
      </c>
      <c r="X196" s="196">
        <v>6.7072400000000004E-4</v>
      </c>
      <c r="Y196" s="196">
        <v>6.7072400000000004E-4</v>
      </c>
      <c r="Z196" s="196">
        <v>6.7072400000000004E-4</v>
      </c>
      <c r="AA196" s="196">
        <v>6.7072400000000004E-4</v>
      </c>
      <c r="AB196" s="196">
        <v>6.7072400000000004E-4</v>
      </c>
      <c r="AC196" s="196">
        <v>6.7072400000000004E-4</v>
      </c>
      <c r="AD196" s="196">
        <v>6.7072400000000004E-4</v>
      </c>
      <c r="AE196" s="196">
        <v>6.7072400000000004E-4</v>
      </c>
      <c r="AF196" s="150"/>
      <c r="AG196" s="197">
        <v>33.747</v>
      </c>
      <c r="AH196" s="197">
        <v>33.765999999999998</v>
      </c>
      <c r="AI196" s="197">
        <v>34.015000000000001</v>
      </c>
      <c r="AJ196" s="197">
        <v>34.125</v>
      </c>
      <c r="AK196" s="197">
        <v>33.936</v>
      </c>
      <c r="AL196" s="197">
        <v>33.83</v>
      </c>
      <c r="AM196" s="197">
        <v>34.107999999999997</v>
      </c>
      <c r="AN196" s="197">
        <v>34.533000000000001</v>
      </c>
      <c r="AO196" s="197">
        <v>34.387999999999998</v>
      </c>
      <c r="AP196" s="197">
        <v>34.387999999999998</v>
      </c>
      <c r="AQ196" s="197">
        <v>34.387999999999998</v>
      </c>
      <c r="AR196" s="197">
        <v>34.387999999999998</v>
      </c>
      <c r="AS196" s="197">
        <v>34.387999999999998</v>
      </c>
      <c r="AT196" s="197">
        <v>34.387999999999998</v>
      </c>
      <c r="AU196" s="197">
        <v>34.387999999999998</v>
      </c>
      <c r="AV196" s="197">
        <v>34.387999999999998</v>
      </c>
      <c r="AW196" s="197">
        <v>34.387999999999998</v>
      </c>
      <c r="AX196" s="197">
        <v>34.387999999999998</v>
      </c>
      <c r="AY196" s="197">
        <v>34.387999999999998</v>
      </c>
      <c r="AZ196" s="197">
        <v>34.387999999999998</v>
      </c>
      <c r="BA196" s="150"/>
      <c r="BB196" s="198" cm="1">
        <f t="array" ref="BB196">SUMPRODUCT(($AG196:$AZ196)*(Misc_calcs!$G$29:$Z$29)*($L196:$AE196))*$H196</f>
        <v>17451.903357556672</v>
      </c>
      <c r="BC196" s="150"/>
      <c r="BD196" s="198" cm="1">
        <f t="array" ref="BD196">SUMPRODUCT(($L196:$AE196)*(Misc_calcs!$G$29:$Z$29))*$I196*(1+Assumptions!$G$83)</f>
        <v>649.29013019594629</v>
      </c>
      <c r="BE196" s="150"/>
      <c r="BF196" s="198">
        <f t="shared" si="12"/>
        <v>18101.193487752618</v>
      </c>
      <c r="BG196" s="150"/>
      <c r="BH196" s="199">
        <f>Assumptions!$G$86*$G196</f>
        <v>1.7643707595000002E-4</v>
      </c>
      <c r="BI196" s="150"/>
      <c r="BJ196" s="198">
        <f t="shared" si="17"/>
        <v>60864.571899999995</v>
      </c>
      <c r="BK196" s="150"/>
      <c r="BL196" s="198" cm="1">
        <f t="array" ref="BL196">-SUMPRODUCT((PMT(real_disc,Assumptions!$G$40,BJ196))*(Misc_calcs!$G$29:$Z$29))</f>
        <v>32900.186587842836</v>
      </c>
      <c r="BM196" s="150"/>
      <c r="BN196" s="198" cm="1">
        <f t="array" ref="BN196">SUMPRODUCT(($AG196:$AZ196)*(Misc_calcs!$G$29:$Z$29))*$BH196*$H196</f>
        <v>4590.8045606975247</v>
      </c>
      <c r="BO196" s="150"/>
      <c r="BP196" s="198" cm="1">
        <f t="array" ref="BP196">SUMPRODUCT($BH196*(Misc_calcs!$G$29:$Z$29))*$I196*(1+Assumptions!$G$83)</f>
        <v>170.79879654666837</v>
      </c>
      <c r="BQ196" s="150"/>
      <c r="BR196" s="198">
        <f t="shared" si="13"/>
        <v>4761.6033572441929</v>
      </c>
      <c r="BS196" s="150"/>
      <c r="BT196" s="198">
        <f t="shared" si="14"/>
        <v>13339.590130508426</v>
      </c>
      <c r="BU196" s="150"/>
      <c r="BV196" s="198">
        <f t="shared" si="15"/>
        <v>-19560.59645733441</v>
      </c>
      <c r="BW196" s="150"/>
      <c r="BX196" s="198" t="b">
        <f t="shared" si="16"/>
        <v>0</v>
      </c>
      <c r="BY196" s="150"/>
      <c r="BZ196" s="150"/>
      <c r="CA196" s="150"/>
      <c r="CB196" s="150"/>
      <c r="CC196" s="150"/>
      <c r="CD196" s="150"/>
      <c r="CE196" s="150"/>
      <c r="CF196" s="150"/>
      <c r="CG196" s="150"/>
      <c r="CH196" s="150"/>
      <c r="CI196" s="150"/>
      <c r="CJ196" s="150"/>
      <c r="CK196" s="150"/>
      <c r="CL196" s="150"/>
      <c r="CM196" s="150"/>
      <c r="CN196" s="150"/>
      <c r="CO196" s="150"/>
      <c r="CP196" s="150"/>
      <c r="CQ196" s="150"/>
      <c r="CR196" s="150"/>
      <c r="CS196" s="150"/>
      <c r="CT196" s="150"/>
      <c r="CU196" s="150"/>
      <c r="CV196" s="150"/>
      <c r="CW196" s="150"/>
      <c r="CX196" s="150"/>
    </row>
    <row r="197" spans="1:102" x14ac:dyDescent="0.2">
      <c r="A197" s="150"/>
      <c r="B197" s="191">
        <v>60859734</v>
      </c>
      <c r="C197" s="192" t="s">
        <v>153</v>
      </c>
      <c r="D197" s="191">
        <v>2008</v>
      </c>
      <c r="E197" s="191">
        <v>30265958</v>
      </c>
      <c r="F197" s="191">
        <v>30544876</v>
      </c>
      <c r="G197" s="194">
        <v>16.43</v>
      </c>
      <c r="H197" s="211">
        <v>52622.225082524186</v>
      </c>
      <c r="I197" s="195">
        <f>Assumptions!$G$37*Calcs!$G197</f>
        <v>1595.8458999999998</v>
      </c>
      <c r="K197" s="150"/>
      <c r="L197" s="196">
        <v>1.7586100000000001E-5</v>
      </c>
      <c r="M197" s="196">
        <v>1.7586100000000001E-5</v>
      </c>
      <c r="N197" s="196">
        <v>1.7586100000000001E-5</v>
      </c>
      <c r="O197" s="196">
        <v>1.7586100000000001E-5</v>
      </c>
      <c r="P197" s="196">
        <v>1.7586100000000001E-5</v>
      </c>
      <c r="Q197" s="196">
        <v>1.7586100000000001E-5</v>
      </c>
      <c r="R197" s="196">
        <v>1.7586100000000001E-5</v>
      </c>
      <c r="S197" s="196">
        <v>1.7586100000000001E-5</v>
      </c>
      <c r="T197" s="196">
        <v>1.7586100000000001E-5</v>
      </c>
      <c r="U197" s="196">
        <v>1.7586100000000001E-5</v>
      </c>
      <c r="V197" s="196">
        <v>1.7586100000000001E-5</v>
      </c>
      <c r="W197" s="196">
        <v>1.7586100000000001E-5</v>
      </c>
      <c r="X197" s="196">
        <v>1.7586100000000001E-5</v>
      </c>
      <c r="Y197" s="196">
        <v>1.7586100000000001E-5</v>
      </c>
      <c r="Z197" s="196">
        <v>1.7586100000000001E-5</v>
      </c>
      <c r="AA197" s="196">
        <v>1.7586100000000001E-5</v>
      </c>
      <c r="AB197" s="196">
        <v>1.7586100000000001E-5</v>
      </c>
      <c r="AC197" s="196">
        <v>1.7586100000000001E-5</v>
      </c>
      <c r="AD197" s="196">
        <v>1.7586100000000001E-5</v>
      </c>
      <c r="AE197" s="196">
        <v>1.7586100000000001E-5</v>
      </c>
      <c r="AF197" s="150"/>
      <c r="AG197" s="197">
        <v>33.747</v>
      </c>
      <c r="AH197" s="197">
        <v>33.765999999999998</v>
      </c>
      <c r="AI197" s="197">
        <v>34.015000000000001</v>
      </c>
      <c r="AJ197" s="197">
        <v>34.125</v>
      </c>
      <c r="AK197" s="197">
        <v>33.936</v>
      </c>
      <c r="AL197" s="197">
        <v>33.83</v>
      </c>
      <c r="AM197" s="197">
        <v>34.107999999999997</v>
      </c>
      <c r="AN197" s="197">
        <v>34.533000000000001</v>
      </c>
      <c r="AO197" s="197">
        <v>34.387999999999998</v>
      </c>
      <c r="AP197" s="197">
        <v>34.387999999999998</v>
      </c>
      <c r="AQ197" s="197">
        <v>34.387999999999998</v>
      </c>
      <c r="AR197" s="197">
        <v>34.387999999999998</v>
      </c>
      <c r="AS197" s="197">
        <v>34.387999999999998</v>
      </c>
      <c r="AT197" s="197">
        <v>34.387999999999998</v>
      </c>
      <c r="AU197" s="197">
        <v>34.387999999999998</v>
      </c>
      <c r="AV197" s="197">
        <v>34.387999999999998</v>
      </c>
      <c r="AW197" s="197">
        <v>34.387999999999998</v>
      </c>
      <c r="AX197" s="197">
        <v>34.387999999999998</v>
      </c>
      <c r="AY197" s="197">
        <v>34.387999999999998</v>
      </c>
      <c r="AZ197" s="197">
        <v>34.387999999999998</v>
      </c>
      <c r="BA197" s="150"/>
      <c r="BB197" s="198" cm="1">
        <f t="array" ref="BB197">SUMPRODUCT(($AG197:$AZ197)*(Misc_calcs!$G$29:$Z$29)*($L197:$AE197))*$H197</f>
        <v>457.58153523107495</v>
      </c>
      <c r="BC197" s="150"/>
      <c r="BD197" s="198" cm="1">
        <f t="array" ref="BD197">SUMPRODUCT(($L197:$AE197)*(Misc_calcs!$G$29:$Z$29))*$I197*(1+Assumptions!$G$83)</f>
        <v>0.44636576028166092</v>
      </c>
      <c r="BE197" s="150"/>
      <c r="BF197" s="198">
        <f t="shared" si="12"/>
        <v>458.0279009913566</v>
      </c>
      <c r="BG197" s="150"/>
      <c r="BH197" s="199">
        <f>Assumptions!$G$86*$G197</f>
        <v>4.6261129500000002E-6</v>
      </c>
      <c r="BI197" s="150"/>
      <c r="BJ197" s="198">
        <f t="shared" si="17"/>
        <v>1595.8458999999998</v>
      </c>
      <c r="BK197" s="150"/>
      <c r="BL197" s="198" cm="1">
        <f t="array" ref="BL197">-SUMPRODUCT((PMT(real_disc,Assumptions!$G$40,BJ197))*(Misc_calcs!$G$29:$Z$29))</f>
        <v>862.63036502921636</v>
      </c>
      <c r="BM197" s="150"/>
      <c r="BN197" s="198" cm="1">
        <f t="array" ref="BN197">SUMPRODUCT(($AG197:$AZ197)*(Misc_calcs!$G$29:$Z$29))*$BH197*$H197</f>
        <v>120.36914755479363</v>
      </c>
      <c r="BO197" s="150"/>
      <c r="BP197" s="198" cm="1">
        <f t="array" ref="BP197">SUMPRODUCT($BH197*(Misc_calcs!$G$29:$Z$29))*$I197*(1+Assumptions!$G$83)</f>
        <v>0.11741878097335895</v>
      </c>
      <c r="BQ197" s="150"/>
      <c r="BR197" s="198">
        <f t="shared" si="13"/>
        <v>120.48656633576698</v>
      </c>
      <c r="BS197" s="150"/>
      <c r="BT197" s="198">
        <f t="shared" si="14"/>
        <v>337.54133465558959</v>
      </c>
      <c r="BU197" s="150"/>
      <c r="BV197" s="198">
        <f t="shared" si="15"/>
        <v>-525.08903037362677</v>
      </c>
      <c r="BW197" s="150"/>
      <c r="BX197" s="198" t="b">
        <f t="shared" si="16"/>
        <v>0</v>
      </c>
      <c r="BY197" s="150"/>
      <c r="BZ197" s="150"/>
      <c r="CA197" s="150"/>
      <c r="CB197" s="150"/>
      <c r="CC197" s="150"/>
      <c r="CD197" s="150"/>
      <c r="CE197" s="150"/>
      <c r="CF197" s="150"/>
      <c r="CG197" s="150"/>
      <c r="CH197" s="150"/>
      <c r="CI197" s="150"/>
      <c r="CJ197" s="150"/>
      <c r="CK197" s="150"/>
      <c r="CL197" s="150"/>
      <c r="CM197" s="150"/>
      <c r="CN197" s="150"/>
      <c r="CO197" s="150"/>
      <c r="CP197" s="150"/>
      <c r="CQ197" s="150"/>
      <c r="CR197" s="150"/>
      <c r="CS197" s="150"/>
      <c r="CT197" s="150"/>
      <c r="CU197" s="150"/>
      <c r="CV197" s="150"/>
      <c r="CW197" s="150"/>
      <c r="CX197" s="150"/>
    </row>
    <row r="198" spans="1:102" x14ac:dyDescent="0.2">
      <c r="A198" s="150"/>
      <c r="B198" s="191">
        <v>60859738</v>
      </c>
      <c r="C198" s="192" t="s">
        <v>153</v>
      </c>
      <c r="D198" s="191">
        <v>2008</v>
      </c>
      <c r="E198" s="191">
        <v>30266044</v>
      </c>
      <c r="F198" s="191">
        <v>30266052</v>
      </c>
      <c r="G198" s="194">
        <v>949.33</v>
      </c>
      <c r="H198" s="211">
        <v>52622.225082524186</v>
      </c>
      <c r="I198" s="195">
        <f>Assumptions!$G$37*Calcs!$G198</f>
        <v>92208.422900000005</v>
      </c>
      <c r="K198" s="150"/>
      <c r="L198" s="196">
        <v>1.0161320000000001E-3</v>
      </c>
      <c r="M198" s="196">
        <v>1.0161320000000001E-3</v>
      </c>
      <c r="N198" s="196">
        <v>1.0161320000000001E-3</v>
      </c>
      <c r="O198" s="196">
        <v>1.0161320000000001E-3</v>
      </c>
      <c r="P198" s="196">
        <v>1.0161320000000001E-3</v>
      </c>
      <c r="Q198" s="196">
        <v>1.0161320000000001E-3</v>
      </c>
      <c r="R198" s="196">
        <v>1.0161320000000001E-3</v>
      </c>
      <c r="S198" s="196">
        <v>1.0161320000000001E-3</v>
      </c>
      <c r="T198" s="196">
        <v>1.0161320000000001E-3</v>
      </c>
      <c r="U198" s="196">
        <v>1.0161320000000001E-3</v>
      </c>
      <c r="V198" s="196">
        <v>1.0161320000000001E-3</v>
      </c>
      <c r="W198" s="196">
        <v>1.0161320000000001E-3</v>
      </c>
      <c r="X198" s="196">
        <v>1.0161320000000001E-3</v>
      </c>
      <c r="Y198" s="196">
        <v>1.0161320000000001E-3</v>
      </c>
      <c r="Z198" s="196">
        <v>1.0161320000000001E-3</v>
      </c>
      <c r="AA198" s="196">
        <v>1.0161320000000001E-3</v>
      </c>
      <c r="AB198" s="196">
        <v>1.0161320000000001E-3</v>
      </c>
      <c r="AC198" s="196">
        <v>1.0161320000000001E-3</v>
      </c>
      <c r="AD198" s="196">
        <v>1.0161320000000001E-3</v>
      </c>
      <c r="AE198" s="196">
        <v>1.0161320000000001E-3</v>
      </c>
      <c r="AF198" s="150"/>
      <c r="AG198" s="197">
        <v>33.747</v>
      </c>
      <c r="AH198" s="197">
        <v>33.765999999999998</v>
      </c>
      <c r="AI198" s="197">
        <v>34.015000000000001</v>
      </c>
      <c r="AJ198" s="197">
        <v>34.125</v>
      </c>
      <c r="AK198" s="197">
        <v>33.936</v>
      </c>
      <c r="AL198" s="197">
        <v>33.83</v>
      </c>
      <c r="AM198" s="197">
        <v>34.107999999999997</v>
      </c>
      <c r="AN198" s="197">
        <v>34.533000000000001</v>
      </c>
      <c r="AO198" s="197">
        <v>34.387999999999998</v>
      </c>
      <c r="AP198" s="197">
        <v>34.387999999999998</v>
      </c>
      <c r="AQ198" s="197">
        <v>34.387999999999998</v>
      </c>
      <c r="AR198" s="197">
        <v>34.387999999999998</v>
      </c>
      <c r="AS198" s="197">
        <v>34.387999999999998</v>
      </c>
      <c r="AT198" s="197">
        <v>34.387999999999998</v>
      </c>
      <c r="AU198" s="197">
        <v>34.387999999999998</v>
      </c>
      <c r="AV198" s="197">
        <v>34.387999999999998</v>
      </c>
      <c r="AW198" s="197">
        <v>34.387999999999998</v>
      </c>
      <c r="AX198" s="197">
        <v>34.387999999999998</v>
      </c>
      <c r="AY198" s="197">
        <v>34.387999999999998</v>
      </c>
      <c r="AZ198" s="197">
        <v>34.387999999999998</v>
      </c>
      <c r="BA198" s="150"/>
      <c r="BB198" s="198" cm="1">
        <f t="array" ref="BB198">SUMPRODUCT(($AG198:$AZ198)*(Misc_calcs!$G$29:$Z$29)*($L198:$AE198))*$H198</f>
        <v>26439.246936923057</v>
      </c>
      <c r="BC198" s="150"/>
      <c r="BD198" s="198" cm="1">
        <f t="array" ref="BD198">SUMPRODUCT(($L198:$AE198)*(Misc_calcs!$G$29:$Z$29))*$I198*(1+Assumptions!$G$83)</f>
        <v>1490.2224625428812</v>
      </c>
      <c r="BE198" s="150"/>
      <c r="BF198" s="198">
        <f t="shared" si="12"/>
        <v>27929.469399465939</v>
      </c>
      <c r="BG198" s="150"/>
      <c r="BH198" s="199">
        <f>Assumptions!$G$86*$G198</f>
        <v>2.6729810145000005E-4</v>
      </c>
      <c r="BI198" s="150"/>
      <c r="BJ198" s="198">
        <f t="shared" si="17"/>
        <v>92208.422900000005</v>
      </c>
      <c r="BK198" s="150"/>
      <c r="BL198" s="198" cm="1">
        <f t="array" ref="BL198">-SUMPRODUCT((PMT(real_disc,Assumptions!$G$40,BJ198))*(Misc_calcs!$G$29:$Z$29))</f>
        <v>49843.024006888983</v>
      </c>
      <c r="BM198" s="150"/>
      <c r="BN198" s="198" cm="1">
        <f t="array" ref="BN198">SUMPRODUCT(($AG198:$AZ198)*(Misc_calcs!$G$29:$Z$29))*$BH198*$H198</f>
        <v>6954.9630461468196</v>
      </c>
      <c r="BO198" s="150"/>
      <c r="BP198" s="198" cm="1">
        <f t="array" ref="BP198">SUMPRODUCT($BH198*(Misc_calcs!$G$29:$Z$29))*$I198*(1+Assumptions!$G$83)</f>
        <v>392.00973394780999</v>
      </c>
      <c r="BQ198" s="150"/>
      <c r="BR198" s="198">
        <f t="shared" si="13"/>
        <v>7346.9727800946293</v>
      </c>
      <c r="BS198" s="150"/>
      <c r="BT198" s="198">
        <f t="shared" si="14"/>
        <v>20582.496619371312</v>
      </c>
      <c r="BU198" s="150"/>
      <c r="BV198" s="198">
        <f t="shared" si="15"/>
        <v>-29260.527387517672</v>
      </c>
      <c r="BW198" s="150"/>
      <c r="BX198" s="198" t="b">
        <f t="shared" si="16"/>
        <v>0</v>
      </c>
      <c r="BY198" s="150"/>
      <c r="BZ198" s="150"/>
      <c r="CA198" s="150"/>
      <c r="CB198" s="150"/>
      <c r="CC198" s="150"/>
      <c r="CD198" s="150"/>
      <c r="CE198" s="150"/>
      <c r="CF198" s="150"/>
      <c r="CG198" s="150"/>
      <c r="CH198" s="150"/>
      <c r="CI198" s="150"/>
      <c r="CJ198" s="150"/>
      <c r="CK198" s="150"/>
      <c r="CL198" s="150"/>
      <c r="CM198" s="150"/>
      <c r="CN198" s="150"/>
      <c r="CO198" s="150"/>
      <c r="CP198" s="150"/>
      <c r="CQ198" s="150"/>
      <c r="CR198" s="150"/>
      <c r="CS198" s="150"/>
      <c r="CT198" s="150"/>
      <c r="CU198" s="150"/>
      <c r="CV198" s="150"/>
      <c r="CW198" s="150"/>
      <c r="CX198" s="150"/>
    </row>
    <row r="199" spans="1:102" x14ac:dyDescent="0.2">
      <c r="A199" s="150"/>
      <c r="B199" s="191">
        <v>60859739</v>
      </c>
      <c r="C199" s="192" t="s">
        <v>153</v>
      </c>
      <c r="D199" s="191">
        <v>2006</v>
      </c>
      <c r="E199" s="191">
        <v>30246897</v>
      </c>
      <c r="F199" s="191">
        <v>30257966</v>
      </c>
      <c r="G199" s="194">
        <v>427.81</v>
      </c>
      <c r="H199" s="211">
        <v>52622.225082524186</v>
      </c>
      <c r="I199" s="195">
        <f>Assumptions!$G$37*Calcs!$G199</f>
        <v>41553.185299999997</v>
      </c>
      <c r="K199" s="150"/>
      <c r="L199" s="196">
        <v>4.5791400000000002E-4</v>
      </c>
      <c r="M199" s="196">
        <v>4.5791400000000002E-4</v>
      </c>
      <c r="N199" s="196">
        <v>4.5791400000000002E-4</v>
      </c>
      <c r="O199" s="196">
        <v>4.5791400000000002E-4</v>
      </c>
      <c r="P199" s="196">
        <v>4.5791400000000002E-4</v>
      </c>
      <c r="Q199" s="196">
        <v>4.5791400000000002E-4</v>
      </c>
      <c r="R199" s="196">
        <v>4.5791400000000002E-4</v>
      </c>
      <c r="S199" s="196">
        <v>4.5791400000000002E-4</v>
      </c>
      <c r="T199" s="196">
        <v>4.5791400000000002E-4</v>
      </c>
      <c r="U199" s="196">
        <v>4.5791400000000002E-4</v>
      </c>
      <c r="V199" s="196">
        <v>4.5791400000000002E-4</v>
      </c>
      <c r="W199" s="196">
        <v>4.5791400000000002E-4</v>
      </c>
      <c r="X199" s="196">
        <v>4.5791400000000002E-4</v>
      </c>
      <c r="Y199" s="196">
        <v>4.5791400000000002E-4</v>
      </c>
      <c r="Z199" s="196">
        <v>4.5791400000000002E-4</v>
      </c>
      <c r="AA199" s="196">
        <v>4.5791400000000002E-4</v>
      </c>
      <c r="AB199" s="196">
        <v>4.5791400000000002E-4</v>
      </c>
      <c r="AC199" s="196">
        <v>4.5791400000000002E-4</v>
      </c>
      <c r="AD199" s="196">
        <v>4.5791400000000002E-4</v>
      </c>
      <c r="AE199" s="196">
        <v>4.5791400000000002E-4</v>
      </c>
      <c r="AF199" s="150"/>
      <c r="AG199" s="197">
        <v>33.747</v>
      </c>
      <c r="AH199" s="197">
        <v>33.765999999999998</v>
      </c>
      <c r="AI199" s="197">
        <v>34.015000000000001</v>
      </c>
      <c r="AJ199" s="197">
        <v>34.125</v>
      </c>
      <c r="AK199" s="197">
        <v>33.936</v>
      </c>
      <c r="AL199" s="197">
        <v>33.83</v>
      </c>
      <c r="AM199" s="197">
        <v>34.107999999999997</v>
      </c>
      <c r="AN199" s="197">
        <v>34.533000000000001</v>
      </c>
      <c r="AO199" s="197">
        <v>34.387999999999998</v>
      </c>
      <c r="AP199" s="197">
        <v>34.387999999999998</v>
      </c>
      <c r="AQ199" s="197">
        <v>34.387999999999998</v>
      </c>
      <c r="AR199" s="197">
        <v>34.387999999999998</v>
      </c>
      <c r="AS199" s="197">
        <v>34.387999999999998</v>
      </c>
      <c r="AT199" s="197">
        <v>34.387999999999998</v>
      </c>
      <c r="AU199" s="197">
        <v>34.387999999999998</v>
      </c>
      <c r="AV199" s="197">
        <v>34.387999999999998</v>
      </c>
      <c r="AW199" s="197">
        <v>34.387999999999998</v>
      </c>
      <c r="AX199" s="197">
        <v>34.387999999999998</v>
      </c>
      <c r="AY199" s="197">
        <v>34.387999999999998</v>
      </c>
      <c r="AZ199" s="197">
        <v>34.387999999999998</v>
      </c>
      <c r="BA199" s="150"/>
      <c r="BB199" s="198" cm="1">
        <f t="array" ref="BB199">SUMPRODUCT(($AG199:$AZ199)*(Misc_calcs!$G$29:$Z$29)*($L199:$AE199))*$H199</f>
        <v>11914.693486549171</v>
      </c>
      <c r="BC199" s="150"/>
      <c r="BD199" s="198" cm="1">
        <f t="array" ref="BD199">SUMPRODUCT(($L199:$AE199)*(Misc_calcs!$G$29:$Z$29))*$I199*(1+Assumptions!$G$83)</f>
        <v>302.63463210687678</v>
      </c>
      <c r="BE199" s="150"/>
      <c r="BF199" s="198">
        <f t="shared" si="12"/>
        <v>12217.328118656049</v>
      </c>
      <c r="BG199" s="150"/>
      <c r="BH199" s="199">
        <f>Assumptions!$G$86*$G199</f>
        <v>1.2045632265000001E-4</v>
      </c>
      <c r="BI199" s="150"/>
      <c r="BJ199" s="198">
        <f t="shared" si="17"/>
        <v>41553.185299999997</v>
      </c>
      <c r="BK199" s="150"/>
      <c r="BL199" s="198" cm="1">
        <f t="array" ref="BL199">-SUMPRODUCT((PMT(real_disc,Assumptions!$G$40,BJ199))*(Misc_calcs!$G$29:$Z$29))</f>
        <v>22461.466613703535</v>
      </c>
      <c r="BM199" s="150"/>
      <c r="BN199" s="198" cm="1">
        <f t="array" ref="BN199">SUMPRODUCT(($AG199:$AZ199)*(Misc_calcs!$G$29:$Z$29))*$BH199*$H199</f>
        <v>3134.2133302140146</v>
      </c>
      <c r="BO199" s="150"/>
      <c r="BP199" s="198" cm="1">
        <f t="array" ref="BP199">SUMPRODUCT($BH199*(Misc_calcs!$G$29:$Z$29))*$I199*(1+Assumptions!$G$83)</f>
        <v>79.609391479906719</v>
      </c>
      <c r="BQ199" s="150"/>
      <c r="BR199" s="198">
        <f t="shared" si="13"/>
        <v>3213.8227216939213</v>
      </c>
      <c r="BS199" s="150"/>
      <c r="BT199" s="198">
        <f t="shared" si="14"/>
        <v>9003.5053969621276</v>
      </c>
      <c r="BU199" s="150"/>
      <c r="BV199" s="198">
        <f t="shared" si="15"/>
        <v>-13457.961216741407</v>
      </c>
      <c r="BW199" s="150"/>
      <c r="BX199" s="198" t="b">
        <f t="shared" si="16"/>
        <v>0</v>
      </c>
      <c r="BY199" s="150"/>
      <c r="BZ199" s="150"/>
      <c r="CA199" s="150"/>
      <c r="CB199" s="150"/>
      <c r="CC199" s="150"/>
      <c r="CD199" s="150"/>
      <c r="CE199" s="150"/>
      <c r="CF199" s="150"/>
      <c r="CG199" s="150"/>
      <c r="CH199" s="150"/>
      <c r="CI199" s="150"/>
      <c r="CJ199" s="150"/>
      <c r="CK199" s="150"/>
      <c r="CL199" s="150"/>
      <c r="CM199" s="150"/>
      <c r="CN199" s="150"/>
      <c r="CO199" s="150"/>
      <c r="CP199" s="150"/>
      <c r="CQ199" s="150"/>
      <c r="CR199" s="150"/>
      <c r="CS199" s="150"/>
      <c r="CT199" s="150"/>
      <c r="CU199" s="150"/>
      <c r="CV199" s="150"/>
      <c r="CW199" s="150"/>
      <c r="CX199" s="150"/>
    </row>
    <row r="200" spans="1:102" x14ac:dyDescent="0.2">
      <c r="A200" s="150"/>
      <c r="B200" s="191">
        <v>60859741</v>
      </c>
      <c r="C200" s="192" t="s">
        <v>153</v>
      </c>
      <c r="D200" s="191">
        <v>2005</v>
      </c>
      <c r="E200" s="191">
        <v>30238563</v>
      </c>
      <c r="F200" s="191">
        <v>30238568</v>
      </c>
      <c r="G200" s="194">
        <v>794.61</v>
      </c>
      <c r="H200" s="211">
        <v>52622.225082524186</v>
      </c>
      <c r="I200" s="195">
        <f>Assumptions!$G$37*Calcs!$G200</f>
        <v>77180.469299999997</v>
      </c>
      <c r="K200" s="150"/>
      <c r="L200" s="196">
        <v>8.5052399999999996E-4</v>
      </c>
      <c r="M200" s="196">
        <v>8.5052399999999996E-4</v>
      </c>
      <c r="N200" s="196">
        <v>8.5052399999999996E-4</v>
      </c>
      <c r="O200" s="196">
        <v>8.5052399999999996E-4</v>
      </c>
      <c r="P200" s="196">
        <v>8.5052399999999996E-4</v>
      </c>
      <c r="Q200" s="196">
        <v>8.5052399999999996E-4</v>
      </c>
      <c r="R200" s="196">
        <v>8.5052399999999996E-4</v>
      </c>
      <c r="S200" s="196">
        <v>8.5052399999999996E-4</v>
      </c>
      <c r="T200" s="196">
        <v>8.5052399999999996E-4</v>
      </c>
      <c r="U200" s="196">
        <v>8.5052399999999996E-4</v>
      </c>
      <c r="V200" s="196">
        <v>8.5052399999999996E-4</v>
      </c>
      <c r="W200" s="196">
        <v>8.5052399999999996E-4</v>
      </c>
      <c r="X200" s="196">
        <v>8.5052399999999996E-4</v>
      </c>
      <c r="Y200" s="196">
        <v>8.5052399999999996E-4</v>
      </c>
      <c r="Z200" s="196">
        <v>8.5052399999999996E-4</v>
      </c>
      <c r="AA200" s="196">
        <v>8.5052399999999996E-4</v>
      </c>
      <c r="AB200" s="196">
        <v>8.5052399999999996E-4</v>
      </c>
      <c r="AC200" s="196">
        <v>8.5052399999999996E-4</v>
      </c>
      <c r="AD200" s="196">
        <v>8.5052399999999996E-4</v>
      </c>
      <c r="AE200" s="196">
        <v>8.5052399999999996E-4</v>
      </c>
      <c r="AF200" s="150"/>
      <c r="AG200" s="197">
        <v>33.747</v>
      </c>
      <c r="AH200" s="197">
        <v>33.765999999999998</v>
      </c>
      <c r="AI200" s="197">
        <v>34.015000000000001</v>
      </c>
      <c r="AJ200" s="197">
        <v>34.125</v>
      </c>
      <c r="AK200" s="197">
        <v>33.936</v>
      </c>
      <c r="AL200" s="197">
        <v>33.83</v>
      </c>
      <c r="AM200" s="197">
        <v>34.107999999999997</v>
      </c>
      <c r="AN200" s="197">
        <v>34.533000000000001</v>
      </c>
      <c r="AO200" s="197">
        <v>34.387999999999998</v>
      </c>
      <c r="AP200" s="197">
        <v>34.387999999999998</v>
      </c>
      <c r="AQ200" s="197">
        <v>34.387999999999998</v>
      </c>
      <c r="AR200" s="197">
        <v>34.387999999999998</v>
      </c>
      <c r="AS200" s="197">
        <v>34.387999999999998</v>
      </c>
      <c r="AT200" s="197">
        <v>34.387999999999998</v>
      </c>
      <c r="AU200" s="197">
        <v>34.387999999999998</v>
      </c>
      <c r="AV200" s="197">
        <v>34.387999999999998</v>
      </c>
      <c r="AW200" s="197">
        <v>34.387999999999998</v>
      </c>
      <c r="AX200" s="197">
        <v>34.387999999999998</v>
      </c>
      <c r="AY200" s="197">
        <v>34.387999999999998</v>
      </c>
      <c r="AZ200" s="197">
        <v>34.387999999999998</v>
      </c>
      <c r="BA200" s="150"/>
      <c r="BB200" s="198" cm="1">
        <f t="array" ref="BB200">SUMPRODUCT(($AG200:$AZ200)*(Misc_calcs!$G$29:$Z$29)*($L200:$AE200))*$H200</f>
        <v>22130.209521774275</v>
      </c>
      <c r="BC200" s="150"/>
      <c r="BD200" s="198" cm="1">
        <f t="array" ref="BD200">SUMPRODUCT(($L200:$AE200)*(Misc_calcs!$G$29:$Z$29))*$I200*(1+Assumptions!$G$83)</f>
        <v>1044.0573880374666</v>
      </c>
      <c r="BE200" s="150"/>
      <c r="BF200" s="198">
        <f t="shared" si="12"/>
        <v>23174.26690981174</v>
      </c>
      <c r="BG200" s="150"/>
      <c r="BH200" s="199">
        <f>Assumptions!$G$86*$G200</f>
        <v>2.2373436465000001E-4</v>
      </c>
      <c r="BI200" s="150"/>
      <c r="BJ200" s="198">
        <f t="shared" si="17"/>
        <v>77180.469299999997</v>
      </c>
      <c r="BK200" s="150"/>
      <c r="BL200" s="198" cm="1">
        <f t="array" ref="BL200">-SUMPRODUCT((PMT(real_disc,Assumptions!$G$40,BJ200))*(Misc_calcs!$G$29:$Z$29))</f>
        <v>41719.702638823233</v>
      </c>
      <c r="BM200" s="150"/>
      <c r="BN200" s="198" cm="1">
        <f t="array" ref="BN200">SUMPRODUCT(($AG200:$AZ200)*(Misc_calcs!$G$29:$Z$29))*$BH200*$H200</f>
        <v>5821.4563809199362</v>
      </c>
      <c r="BO200" s="150"/>
      <c r="BP200" s="198" cm="1">
        <f t="array" ref="BP200">SUMPRODUCT($BH200*(Misc_calcs!$G$29:$Z$29))*$I200*(1+Assumptions!$G$83)</f>
        <v>274.64423857610274</v>
      </c>
      <c r="BQ200" s="150"/>
      <c r="BR200" s="198">
        <f t="shared" si="13"/>
        <v>6096.1006194960391</v>
      </c>
      <c r="BS200" s="150"/>
      <c r="BT200" s="198">
        <f t="shared" si="14"/>
        <v>17078.166290315701</v>
      </c>
      <c r="BU200" s="150"/>
      <c r="BV200" s="198">
        <f t="shared" si="15"/>
        <v>-24641.536348507532</v>
      </c>
      <c r="BW200" s="150"/>
      <c r="BX200" s="198" t="b">
        <f t="shared" si="16"/>
        <v>0</v>
      </c>
      <c r="BY200" s="150"/>
      <c r="BZ200" s="150"/>
      <c r="CA200" s="150"/>
      <c r="CB200" s="150"/>
      <c r="CC200" s="150"/>
      <c r="CD200" s="150"/>
      <c r="CE200" s="150"/>
      <c r="CF200" s="150"/>
      <c r="CG200" s="150"/>
      <c r="CH200" s="150"/>
      <c r="CI200" s="150"/>
      <c r="CJ200" s="150"/>
      <c r="CK200" s="150"/>
      <c r="CL200" s="150"/>
      <c r="CM200" s="150"/>
      <c r="CN200" s="150"/>
      <c r="CO200" s="150"/>
      <c r="CP200" s="150"/>
      <c r="CQ200" s="150"/>
      <c r="CR200" s="150"/>
      <c r="CS200" s="150"/>
      <c r="CT200" s="150"/>
      <c r="CU200" s="150"/>
      <c r="CV200" s="150"/>
      <c r="CW200" s="150"/>
      <c r="CX200" s="150"/>
    </row>
    <row r="201" spans="1:102" x14ac:dyDescent="0.2">
      <c r="A201" s="150"/>
      <c r="B201" s="191">
        <v>60859771</v>
      </c>
      <c r="C201" s="192" t="s">
        <v>153</v>
      </c>
      <c r="D201" s="191">
        <v>2004</v>
      </c>
      <c r="E201" s="191">
        <v>30224957</v>
      </c>
      <c r="F201" s="191">
        <v>30224954</v>
      </c>
      <c r="G201" s="194">
        <v>479.57</v>
      </c>
      <c r="H201" s="211">
        <v>52622.225082524186</v>
      </c>
      <c r="I201" s="195">
        <f>Assumptions!$G$37*Calcs!$G201</f>
        <v>46580.634099999996</v>
      </c>
      <c r="K201" s="150"/>
      <c r="L201" s="196">
        <v>5.1331599999999999E-4</v>
      </c>
      <c r="M201" s="196">
        <v>5.1331599999999999E-4</v>
      </c>
      <c r="N201" s="196">
        <v>5.1331599999999999E-4</v>
      </c>
      <c r="O201" s="196">
        <v>5.1331599999999999E-4</v>
      </c>
      <c r="P201" s="196">
        <v>5.1331599999999999E-4</v>
      </c>
      <c r="Q201" s="196">
        <v>5.1331599999999999E-4</v>
      </c>
      <c r="R201" s="196">
        <v>5.1331599999999999E-4</v>
      </c>
      <c r="S201" s="196">
        <v>5.1331599999999999E-4</v>
      </c>
      <c r="T201" s="196">
        <v>5.1331599999999999E-4</v>
      </c>
      <c r="U201" s="196">
        <v>5.1331599999999999E-4</v>
      </c>
      <c r="V201" s="196">
        <v>5.1331599999999999E-4</v>
      </c>
      <c r="W201" s="196">
        <v>5.1331599999999999E-4</v>
      </c>
      <c r="X201" s="196">
        <v>5.1331599999999999E-4</v>
      </c>
      <c r="Y201" s="196">
        <v>5.1331599999999999E-4</v>
      </c>
      <c r="Z201" s="196">
        <v>5.1331599999999999E-4</v>
      </c>
      <c r="AA201" s="196">
        <v>5.1331599999999999E-4</v>
      </c>
      <c r="AB201" s="196">
        <v>5.1331599999999999E-4</v>
      </c>
      <c r="AC201" s="196">
        <v>5.1331599999999999E-4</v>
      </c>
      <c r="AD201" s="196">
        <v>5.1331599999999999E-4</v>
      </c>
      <c r="AE201" s="196">
        <v>5.1331599999999999E-4</v>
      </c>
      <c r="AF201" s="150"/>
      <c r="AG201" s="197">
        <v>33.747</v>
      </c>
      <c r="AH201" s="197">
        <v>33.765999999999998</v>
      </c>
      <c r="AI201" s="197">
        <v>34.015000000000001</v>
      </c>
      <c r="AJ201" s="197">
        <v>34.125</v>
      </c>
      <c r="AK201" s="197">
        <v>33.936</v>
      </c>
      <c r="AL201" s="197">
        <v>33.83</v>
      </c>
      <c r="AM201" s="197">
        <v>34.107999999999997</v>
      </c>
      <c r="AN201" s="197">
        <v>34.533000000000001</v>
      </c>
      <c r="AO201" s="197">
        <v>34.387999999999998</v>
      </c>
      <c r="AP201" s="197">
        <v>34.387999999999998</v>
      </c>
      <c r="AQ201" s="197">
        <v>34.387999999999998</v>
      </c>
      <c r="AR201" s="197">
        <v>34.387999999999998</v>
      </c>
      <c r="AS201" s="197">
        <v>34.387999999999998</v>
      </c>
      <c r="AT201" s="197">
        <v>34.387999999999998</v>
      </c>
      <c r="AU201" s="197">
        <v>34.387999999999998</v>
      </c>
      <c r="AV201" s="197">
        <v>34.387999999999998</v>
      </c>
      <c r="AW201" s="197">
        <v>34.387999999999998</v>
      </c>
      <c r="AX201" s="197">
        <v>34.387999999999998</v>
      </c>
      <c r="AY201" s="197">
        <v>34.387999999999998</v>
      </c>
      <c r="AZ201" s="197">
        <v>34.387999999999998</v>
      </c>
      <c r="BA201" s="150"/>
      <c r="BB201" s="198" cm="1">
        <f t="array" ref="BB201">SUMPRODUCT(($AG201:$AZ201)*(Misc_calcs!$G$29:$Z$29)*($L201:$AE201))*$H201</f>
        <v>13356.225845336621</v>
      </c>
      <c r="BC201" s="150"/>
      <c r="BD201" s="198" cm="1">
        <f t="array" ref="BD201">SUMPRODUCT(($L201:$AE201)*(Misc_calcs!$G$29:$Z$29))*$I201*(1+Assumptions!$G$83)</f>
        <v>380.29496942700609</v>
      </c>
      <c r="BE201" s="150"/>
      <c r="BF201" s="198">
        <f t="shared" ref="BF201:BF264" si="18">BB201+BD201</f>
        <v>13736.520814763628</v>
      </c>
      <c r="BG201" s="150"/>
      <c r="BH201" s="199">
        <f>Assumptions!$G$86*$G201</f>
        <v>1.3503012705000001E-4</v>
      </c>
      <c r="BI201" s="150"/>
      <c r="BJ201" s="198">
        <f t="shared" si="17"/>
        <v>46580.634099999996</v>
      </c>
      <c r="BK201" s="150"/>
      <c r="BL201" s="198" cm="1">
        <f t="array" ref="BL201">-SUMPRODUCT((PMT(real_disc,Assumptions!$G$40,BJ201))*(Misc_calcs!$G$29:$Z$29))</f>
        <v>25179.0410320792</v>
      </c>
      <c r="BM201" s="150"/>
      <c r="BN201" s="198" cm="1">
        <f t="array" ref="BN201">SUMPRODUCT(($AG201:$AZ201)*(Misc_calcs!$G$29:$Z$29))*$BH201*$H201</f>
        <v>3513.4164390050141</v>
      </c>
      <c r="BO201" s="150"/>
      <c r="BP201" s="198" cm="1">
        <f t="array" ref="BP201">SUMPRODUCT($BH201*(Misc_calcs!$G$29:$Z$29))*$I201*(1+Assumptions!$G$83)</f>
        <v>100.03833513509126</v>
      </c>
      <c r="BQ201" s="150"/>
      <c r="BR201" s="198">
        <f t="shared" ref="BR201:BR264" si="19">BN201+BP201</f>
        <v>3613.4547741401052</v>
      </c>
      <c r="BS201" s="150"/>
      <c r="BT201" s="198">
        <f t="shared" ref="BT201:BT264" si="20">BF201-BR201</f>
        <v>10123.066040623522</v>
      </c>
      <c r="BU201" s="150"/>
      <c r="BV201" s="198">
        <f t="shared" ref="BV201:BV264" si="21">BT201-BL201</f>
        <v>-15055.974991455678</v>
      </c>
      <c r="BW201" s="150"/>
      <c r="BX201" s="198" t="b">
        <f t="shared" ref="BX201:BX264" si="22">BV201&gt;0</f>
        <v>0</v>
      </c>
      <c r="BY201" s="150"/>
      <c r="BZ201" s="150"/>
      <c r="CA201" s="150"/>
      <c r="CB201" s="150"/>
      <c r="CC201" s="150"/>
      <c r="CD201" s="150"/>
      <c r="CE201" s="150"/>
      <c r="CF201" s="150"/>
      <c r="CG201" s="150"/>
      <c r="CH201" s="150"/>
      <c r="CI201" s="150"/>
      <c r="CJ201" s="150"/>
      <c r="CK201" s="150"/>
      <c r="CL201" s="150"/>
      <c r="CM201" s="150"/>
      <c r="CN201" s="150"/>
      <c r="CO201" s="150"/>
      <c r="CP201" s="150"/>
      <c r="CQ201" s="150"/>
      <c r="CR201" s="150"/>
      <c r="CS201" s="150"/>
      <c r="CT201" s="150"/>
      <c r="CU201" s="150"/>
      <c r="CV201" s="150"/>
      <c r="CW201" s="150"/>
      <c r="CX201" s="150"/>
    </row>
    <row r="202" spans="1:102" x14ac:dyDescent="0.2">
      <c r="A202" s="150"/>
      <c r="B202" s="191">
        <v>60859772</v>
      </c>
      <c r="C202" s="192" t="s">
        <v>153</v>
      </c>
      <c r="D202" s="191">
        <v>2008</v>
      </c>
      <c r="E202" s="191">
        <v>30265962</v>
      </c>
      <c r="F202" s="191">
        <v>30265960</v>
      </c>
      <c r="G202" s="194">
        <v>59.79</v>
      </c>
      <c r="H202" s="211">
        <v>52622.225082524186</v>
      </c>
      <c r="I202" s="195">
        <f>Assumptions!$G$37*Calcs!$G202</f>
        <v>5807.4026999999996</v>
      </c>
      <c r="K202" s="150"/>
      <c r="L202" s="196">
        <v>6.3997299999999998E-5</v>
      </c>
      <c r="M202" s="196">
        <v>6.3997299999999998E-5</v>
      </c>
      <c r="N202" s="196">
        <v>6.3997299999999998E-5</v>
      </c>
      <c r="O202" s="196">
        <v>6.3997299999999998E-5</v>
      </c>
      <c r="P202" s="196">
        <v>6.3997299999999998E-5</v>
      </c>
      <c r="Q202" s="196">
        <v>6.3997299999999998E-5</v>
      </c>
      <c r="R202" s="196">
        <v>6.3997299999999998E-5</v>
      </c>
      <c r="S202" s="196">
        <v>6.3997299999999998E-5</v>
      </c>
      <c r="T202" s="196">
        <v>6.3997299999999998E-5</v>
      </c>
      <c r="U202" s="196">
        <v>6.3997299999999998E-5</v>
      </c>
      <c r="V202" s="196">
        <v>6.3997299999999998E-5</v>
      </c>
      <c r="W202" s="196">
        <v>6.3997299999999998E-5</v>
      </c>
      <c r="X202" s="196">
        <v>6.3997299999999998E-5</v>
      </c>
      <c r="Y202" s="196">
        <v>6.3997299999999998E-5</v>
      </c>
      <c r="Z202" s="196">
        <v>6.3997299999999998E-5</v>
      </c>
      <c r="AA202" s="196">
        <v>6.3997299999999998E-5</v>
      </c>
      <c r="AB202" s="196">
        <v>6.3997299999999998E-5</v>
      </c>
      <c r="AC202" s="196">
        <v>6.3997299999999998E-5</v>
      </c>
      <c r="AD202" s="196">
        <v>6.3997299999999998E-5</v>
      </c>
      <c r="AE202" s="196">
        <v>6.3997299999999998E-5</v>
      </c>
      <c r="AF202" s="150"/>
      <c r="AG202" s="197">
        <v>33.747</v>
      </c>
      <c r="AH202" s="197">
        <v>33.765999999999998</v>
      </c>
      <c r="AI202" s="197">
        <v>34.015000000000001</v>
      </c>
      <c r="AJ202" s="197">
        <v>34.125</v>
      </c>
      <c r="AK202" s="197">
        <v>33.936</v>
      </c>
      <c r="AL202" s="197">
        <v>33.83</v>
      </c>
      <c r="AM202" s="197">
        <v>34.107999999999997</v>
      </c>
      <c r="AN202" s="197">
        <v>34.533000000000001</v>
      </c>
      <c r="AO202" s="197">
        <v>34.387999999999998</v>
      </c>
      <c r="AP202" s="197">
        <v>34.387999999999998</v>
      </c>
      <c r="AQ202" s="197">
        <v>34.387999999999998</v>
      </c>
      <c r="AR202" s="197">
        <v>34.387999999999998</v>
      </c>
      <c r="AS202" s="197">
        <v>34.387999999999998</v>
      </c>
      <c r="AT202" s="197">
        <v>34.387999999999998</v>
      </c>
      <c r="AU202" s="197">
        <v>34.387999999999998</v>
      </c>
      <c r="AV202" s="197">
        <v>34.387999999999998</v>
      </c>
      <c r="AW202" s="197">
        <v>34.387999999999998</v>
      </c>
      <c r="AX202" s="197">
        <v>34.387999999999998</v>
      </c>
      <c r="AY202" s="197">
        <v>34.387999999999998</v>
      </c>
      <c r="AZ202" s="197">
        <v>34.387999999999998</v>
      </c>
      <c r="BA202" s="150"/>
      <c r="BB202" s="198" cm="1">
        <f t="array" ref="BB202">SUMPRODUCT(($AG202:$AZ202)*(Misc_calcs!$G$29:$Z$29)*($L202:$AE202))*$H202</f>
        <v>1665.1777702073603</v>
      </c>
      <c r="BC202" s="150"/>
      <c r="BD202" s="198" cm="1">
        <f t="array" ref="BD202">SUMPRODUCT(($L202:$AE202)*(Misc_calcs!$G$29:$Z$29))*$I202*(1+Assumptions!$G$83)</f>
        <v>5.9111771786994165</v>
      </c>
      <c r="BE202" s="150"/>
      <c r="BF202" s="198">
        <f t="shared" si="18"/>
        <v>1671.0889473860598</v>
      </c>
      <c r="BG202" s="150"/>
      <c r="BH202" s="199">
        <f>Assumptions!$G$86*$G202</f>
        <v>1.6834771350000001E-5</v>
      </c>
      <c r="BI202" s="150"/>
      <c r="BJ202" s="198">
        <f t="shared" ref="BJ202:BJ265" si="23">($I202)</f>
        <v>5807.4026999999996</v>
      </c>
      <c r="BK202" s="150"/>
      <c r="BL202" s="198" cm="1">
        <f t="array" ref="BL202">-SUMPRODUCT((PMT(real_disc,Assumptions!$G$40,BJ202))*(Misc_calcs!$G$29:$Z$29))</f>
        <v>3139.176477486114</v>
      </c>
      <c r="BM202" s="150"/>
      <c r="BN202" s="198" cm="1">
        <f t="array" ref="BN202">SUMPRODUCT(($AG202:$AZ202)*(Misc_calcs!$G$29:$Z$29))*$BH202*$H202</f>
        <v>438.03233915405428</v>
      </c>
      <c r="BO202" s="150"/>
      <c r="BP202" s="198" cm="1">
        <f t="array" ref="BP202">SUMPRODUCT($BH202*(Misc_calcs!$G$29:$Z$29))*$I202*(1+Assumptions!$G$83)</f>
        <v>1.5549611657482862</v>
      </c>
      <c r="BQ202" s="150"/>
      <c r="BR202" s="198">
        <f t="shared" si="19"/>
        <v>439.58730031980258</v>
      </c>
      <c r="BS202" s="150"/>
      <c r="BT202" s="198">
        <f t="shared" si="20"/>
        <v>1231.5016470662572</v>
      </c>
      <c r="BU202" s="150"/>
      <c r="BV202" s="198">
        <f t="shared" si="21"/>
        <v>-1907.6748304198568</v>
      </c>
      <c r="BW202" s="150"/>
      <c r="BX202" s="198" t="b">
        <f t="shared" si="22"/>
        <v>0</v>
      </c>
      <c r="BY202" s="150"/>
      <c r="BZ202" s="150"/>
      <c r="CA202" s="150"/>
      <c r="CB202" s="150"/>
      <c r="CC202" s="150"/>
      <c r="CD202" s="150"/>
      <c r="CE202" s="150"/>
      <c r="CF202" s="150"/>
      <c r="CG202" s="150"/>
      <c r="CH202" s="150"/>
      <c r="CI202" s="150"/>
      <c r="CJ202" s="150"/>
      <c r="CK202" s="150"/>
      <c r="CL202" s="150"/>
      <c r="CM202" s="150"/>
      <c r="CN202" s="150"/>
      <c r="CO202" s="150"/>
      <c r="CP202" s="150"/>
      <c r="CQ202" s="150"/>
      <c r="CR202" s="150"/>
      <c r="CS202" s="150"/>
      <c r="CT202" s="150"/>
      <c r="CU202" s="150"/>
      <c r="CV202" s="150"/>
      <c r="CW202" s="150"/>
      <c r="CX202" s="150"/>
    </row>
    <row r="203" spans="1:102" x14ac:dyDescent="0.2">
      <c r="A203" s="150"/>
      <c r="B203" s="191">
        <v>60859773</v>
      </c>
      <c r="C203" s="192" t="s">
        <v>153</v>
      </c>
      <c r="D203" s="191">
        <v>2005</v>
      </c>
      <c r="E203" s="191">
        <v>30238576</v>
      </c>
      <c r="F203" s="191">
        <v>30246902</v>
      </c>
      <c r="G203" s="194">
        <v>146.88</v>
      </c>
      <c r="H203" s="211">
        <v>52622.225082524186</v>
      </c>
      <c r="I203" s="195">
        <f>Assumptions!$G$37*Calcs!$G203</f>
        <v>14266.454399999999</v>
      </c>
      <c r="K203" s="150"/>
      <c r="L203" s="196">
        <v>1.5721600000000001E-4</v>
      </c>
      <c r="M203" s="196">
        <v>1.5721600000000001E-4</v>
      </c>
      <c r="N203" s="196">
        <v>1.5721600000000001E-4</v>
      </c>
      <c r="O203" s="196">
        <v>1.5721600000000001E-4</v>
      </c>
      <c r="P203" s="196">
        <v>1.5721600000000001E-4</v>
      </c>
      <c r="Q203" s="196">
        <v>1.5721600000000001E-4</v>
      </c>
      <c r="R203" s="196">
        <v>1.5721600000000001E-4</v>
      </c>
      <c r="S203" s="196">
        <v>1.5721600000000001E-4</v>
      </c>
      <c r="T203" s="196">
        <v>1.5721600000000001E-4</v>
      </c>
      <c r="U203" s="196">
        <v>1.5721600000000001E-4</v>
      </c>
      <c r="V203" s="196">
        <v>1.5721600000000001E-4</v>
      </c>
      <c r="W203" s="196">
        <v>1.5721600000000001E-4</v>
      </c>
      <c r="X203" s="196">
        <v>1.5721600000000001E-4</v>
      </c>
      <c r="Y203" s="196">
        <v>1.5721600000000001E-4</v>
      </c>
      <c r="Z203" s="196">
        <v>1.5721600000000001E-4</v>
      </c>
      <c r="AA203" s="196">
        <v>1.5721600000000001E-4</v>
      </c>
      <c r="AB203" s="196">
        <v>1.5721600000000001E-4</v>
      </c>
      <c r="AC203" s="196">
        <v>1.5721600000000001E-4</v>
      </c>
      <c r="AD203" s="196">
        <v>1.5721600000000001E-4</v>
      </c>
      <c r="AE203" s="196">
        <v>1.5721600000000001E-4</v>
      </c>
      <c r="AF203" s="150"/>
      <c r="AG203" s="197">
        <v>33.747</v>
      </c>
      <c r="AH203" s="197">
        <v>33.765999999999998</v>
      </c>
      <c r="AI203" s="197">
        <v>34.015000000000001</v>
      </c>
      <c r="AJ203" s="197">
        <v>34.125</v>
      </c>
      <c r="AK203" s="197">
        <v>33.936</v>
      </c>
      <c r="AL203" s="197">
        <v>33.83</v>
      </c>
      <c r="AM203" s="197">
        <v>34.107999999999997</v>
      </c>
      <c r="AN203" s="197">
        <v>34.533000000000001</v>
      </c>
      <c r="AO203" s="197">
        <v>34.387999999999998</v>
      </c>
      <c r="AP203" s="197">
        <v>34.387999999999998</v>
      </c>
      <c r="AQ203" s="197">
        <v>34.387999999999998</v>
      </c>
      <c r="AR203" s="197">
        <v>34.387999999999998</v>
      </c>
      <c r="AS203" s="197">
        <v>34.387999999999998</v>
      </c>
      <c r="AT203" s="197">
        <v>34.387999999999998</v>
      </c>
      <c r="AU203" s="197">
        <v>34.387999999999998</v>
      </c>
      <c r="AV203" s="197">
        <v>34.387999999999998</v>
      </c>
      <c r="AW203" s="197">
        <v>34.387999999999998</v>
      </c>
      <c r="AX203" s="197">
        <v>34.387999999999998</v>
      </c>
      <c r="AY203" s="197">
        <v>34.387999999999998</v>
      </c>
      <c r="AZ203" s="197">
        <v>34.387999999999998</v>
      </c>
      <c r="BA203" s="150"/>
      <c r="BB203" s="198" cm="1">
        <f t="array" ref="BB203">SUMPRODUCT(($AG203:$AZ203)*(Misc_calcs!$G$29:$Z$29)*($L203:$AE203))*$H203</f>
        <v>4090.6817681514749</v>
      </c>
      <c r="BC203" s="150"/>
      <c r="BD203" s="198" cm="1">
        <f t="array" ref="BD203">SUMPRODUCT(($L203:$AE203)*(Misc_calcs!$G$29:$Z$29))*$I203*(1+Assumptions!$G$83)</f>
        <v>35.67329111672823</v>
      </c>
      <c r="BE203" s="150"/>
      <c r="BF203" s="198">
        <f t="shared" si="18"/>
        <v>4126.3550592682031</v>
      </c>
      <c r="BG203" s="150"/>
      <c r="BH203" s="199">
        <f>Assumptions!$G$86*$G203</f>
        <v>4.1356267200000002E-5</v>
      </c>
      <c r="BI203" s="150"/>
      <c r="BJ203" s="198">
        <f t="shared" si="23"/>
        <v>14266.454399999999</v>
      </c>
      <c r="BK203" s="150"/>
      <c r="BL203" s="198" cm="1">
        <f t="array" ref="BL203">-SUMPRODUCT((PMT(real_disc,Assumptions!$G$40,BJ203))*(Misc_calcs!$G$29:$Z$29))</f>
        <v>7711.6949492082349</v>
      </c>
      <c r="BM203" s="150"/>
      <c r="BN203" s="198" cm="1">
        <f t="array" ref="BN203">SUMPRODUCT(($AG203:$AZ203)*(Misc_calcs!$G$29:$Z$29))*$BH203*$H203</f>
        <v>1076.0694091812591</v>
      </c>
      <c r="BO203" s="150"/>
      <c r="BP203" s="198" cm="1">
        <f t="array" ref="BP203">SUMPRODUCT($BH203*(Misc_calcs!$G$29:$Z$29))*$I203*(1+Assumptions!$G$83)</f>
        <v>9.3839950089481903</v>
      </c>
      <c r="BQ203" s="150"/>
      <c r="BR203" s="198">
        <f t="shared" si="19"/>
        <v>1085.4534041902073</v>
      </c>
      <c r="BS203" s="150"/>
      <c r="BT203" s="198">
        <f t="shared" si="20"/>
        <v>3040.9016550779961</v>
      </c>
      <c r="BU203" s="150"/>
      <c r="BV203" s="198">
        <f t="shared" si="21"/>
        <v>-4670.7932941302388</v>
      </c>
      <c r="BW203" s="150"/>
      <c r="BX203" s="198" t="b">
        <f t="shared" si="22"/>
        <v>0</v>
      </c>
      <c r="BY203" s="150"/>
      <c r="BZ203" s="150"/>
      <c r="CA203" s="150"/>
      <c r="CB203" s="150"/>
      <c r="CC203" s="150"/>
      <c r="CD203" s="150"/>
      <c r="CE203" s="150"/>
      <c r="CF203" s="150"/>
      <c r="CG203" s="150"/>
      <c r="CH203" s="150"/>
      <c r="CI203" s="150"/>
      <c r="CJ203" s="150"/>
      <c r="CK203" s="150"/>
      <c r="CL203" s="150"/>
      <c r="CM203" s="150"/>
      <c r="CN203" s="150"/>
      <c r="CO203" s="150"/>
      <c r="CP203" s="150"/>
      <c r="CQ203" s="150"/>
      <c r="CR203" s="150"/>
      <c r="CS203" s="150"/>
      <c r="CT203" s="150"/>
      <c r="CU203" s="150"/>
      <c r="CV203" s="150"/>
      <c r="CW203" s="150"/>
      <c r="CX203" s="150"/>
    </row>
    <row r="204" spans="1:102" x14ac:dyDescent="0.2">
      <c r="A204" s="150"/>
      <c r="B204" s="191">
        <v>60859774</v>
      </c>
      <c r="C204" s="192" t="s">
        <v>153</v>
      </c>
      <c r="D204" s="191">
        <v>2008</v>
      </c>
      <c r="E204" s="191">
        <v>30266029</v>
      </c>
      <c r="F204" s="191">
        <v>30266027</v>
      </c>
      <c r="G204" s="194">
        <v>65.16</v>
      </c>
      <c r="H204" s="211">
        <v>52622.225082524186</v>
      </c>
      <c r="I204" s="195">
        <f>Assumptions!$G$37*Calcs!$G204</f>
        <v>6328.9907999999996</v>
      </c>
      <c r="K204" s="150"/>
      <c r="L204" s="196">
        <v>6.9745099999999997E-5</v>
      </c>
      <c r="M204" s="196">
        <v>6.9745099999999997E-5</v>
      </c>
      <c r="N204" s="196">
        <v>6.9745099999999997E-5</v>
      </c>
      <c r="O204" s="196">
        <v>6.9745099999999997E-5</v>
      </c>
      <c r="P204" s="196">
        <v>6.9745099999999997E-5</v>
      </c>
      <c r="Q204" s="196">
        <v>6.9745099999999997E-5</v>
      </c>
      <c r="R204" s="196">
        <v>6.9745099999999997E-5</v>
      </c>
      <c r="S204" s="196">
        <v>6.9745099999999997E-5</v>
      </c>
      <c r="T204" s="196">
        <v>6.9745099999999997E-5</v>
      </c>
      <c r="U204" s="196">
        <v>6.9745099999999997E-5</v>
      </c>
      <c r="V204" s="196">
        <v>6.9745099999999997E-5</v>
      </c>
      <c r="W204" s="196">
        <v>6.9745099999999997E-5</v>
      </c>
      <c r="X204" s="196">
        <v>6.9745099999999997E-5</v>
      </c>
      <c r="Y204" s="196">
        <v>6.9745099999999997E-5</v>
      </c>
      <c r="Z204" s="196">
        <v>6.9745099999999997E-5</v>
      </c>
      <c r="AA204" s="196">
        <v>6.9745099999999997E-5</v>
      </c>
      <c r="AB204" s="196">
        <v>6.9745099999999997E-5</v>
      </c>
      <c r="AC204" s="196">
        <v>6.9745099999999997E-5</v>
      </c>
      <c r="AD204" s="196">
        <v>6.9745099999999997E-5</v>
      </c>
      <c r="AE204" s="196">
        <v>6.9745099999999997E-5</v>
      </c>
      <c r="AF204" s="150"/>
      <c r="AG204" s="197">
        <v>33.747</v>
      </c>
      <c r="AH204" s="197">
        <v>33.765999999999998</v>
      </c>
      <c r="AI204" s="197">
        <v>34.015000000000001</v>
      </c>
      <c r="AJ204" s="197">
        <v>34.125</v>
      </c>
      <c r="AK204" s="197">
        <v>33.936</v>
      </c>
      <c r="AL204" s="197">
        <v>33.83</v>
      </c>
      <c r="AM204" s="197">
        <v>34.107999999999997</v>
      </c>
      <c r="AN204" s="197">
        <v>34.533000000000001</v>
      </c>
      <c r="AO204" s="197">
        <v>34.387999999999998</v>
      </c>
      <c r="AP204" s="197">
        <v>34.387999999999998</v>
      </c>
      <c r="AQ204" s="197">
        <v>34.387999999999998</v>
      </c>
      <c r="AR204" s="197">
        <v>34.387999999999998</v>
      </c>
      <c r="AS204" s="197">
        <v>34.387999999999998</v>
      </c>
      <c r="AT204" s="197">
        <v>34.387999999999998</v>
      </c>
      <c r="AU204" s="197">
        <v>34.387999999999998</v>
      </c>
      <c r="AV204" s="197">
        <v>34.387999999999998</v>
      </c>
      <c r="AW204" s="197">
        <v>34.387999999999998</v>
      </c>
      <c r="AX204" s="197">
        <v>34.387999999999998</v>
      </c>
      <c r="AY204" s="197">
        <v>34.387999999999998</v>
      </c>
      <c r="AZ204" s="197">
        <v>34.387999999999998</v>
      </c>
      <c r="BA204" s="150"/>
      <c r="BB204" s="198" cm="1">
        <f t="array" ref="BB204">SUMPRODUCT(($AG204:$AZ204)*(Misc_calcs!$G$29:$Z$29)*($L204:$AE204))*$H204</f>
        <v>1814.7326543602519</v>
      </c>
      <c r="BC204" s="150"/>
      <c r="BD204" s="198" cm="1">
        <f t="array" ref="BD204">SUMPRODUCT(($L204:$AE204)*(Misc_calcs!$G$29:$Z$29))*$I204*(1+Assumptions!$G$83)</f>
        <v>7.0206698169475983</v>
      </c>
      <c r="BE204" s="150"/>
      <c r="BF204" s="198">
        <f t="shared" si="18"/>
        <v>1821.7533241771996</v>
      </c>
      <c r="BG204" s="150"/>
      <c r="BH204" s="199">
        <f>Assumptions!$G$86*$G204</f>
        <v>1.83467754E-5</v>
      </c>
      <c r="BI204" s="150"/>
      <c r="BJ204" s="198">
        <f t="shared" si="23"/>
        <v>6328.9907999999996</v>
      </c>
      <c r="BK204" s="150"/>
      <c r="BL204" s="198" cm="1">
        <f t="array" ref="BL204">-SUMPRODUCT((PMT(real_disc,Assumptions!$G$40,BJ204))*(Misc_calcs!$G$29:$Z$29))</f>
        <v>3421.1195730556142</v>
      </c>
      <c r="BM204" s="150"/>
      <c r="BN204" s="198" cm="1">
        <f t="array" ref="BN204">SUMPRODUCT(($AG204:$AZ204)*(Misc_calcs!$G$29:$Z$29))*$BH204*$H204</f>
        <v>477.37392907305855</v>
      </c>
      <c r="BO204" s="150"/>
      <c r="BP204" s="198" cm="1">
        <f t="array" ref="BP204">SUMPRODUCT($BH204*(Misc_calcs!$G$29:$Z$29))*$I204*(1+Assumptions!$G$83)</f>
        <v>1.8468200961658479</v>
      </c>
      <c r="BQ204" s="150"/>
      <c r="BR204" s="198">
        <f t="shared" si="19"/>
        <v>479.2207491692244</v>
      </c>
      <c r="BS204" s="150"/>
      <c r="BT204" s="198">
        <f t="shared" si="20"/>
        <v>1342.5325750079751</v>
      </c>
      <c r="BU204" s="150"/>
      <c r="BV204" s="198">
        <f t="shared" si="21"/>
        <v>-2078.5869980476391</v>
      </c>
      <c r="BW204" s="150"/>
      <c r="BX204" s="198" t="b">
        <f t="shared" si="22"/>
        <v>0</v>
      </c>
      <c r="BY204" s="150"/>
      <c r="BZ204" s="150"/>
      <c r="CA204" s="150"/>
      <c r="CB204" s="150"/>
      <c r="CC204" s="150"/>
      <c r="CD204" s="150"/>
      <c r="CE204" s="150"/>
      <c r="CF204" s="150"/>
      <c r="CG204" s="150"/>
      <c r="CH204" s="150"/>
      <c r="CI204" s="150"/>
      <c r="CJ204" s="150"/>
      <c r="CK204" s="150"/>
      <c r="CL204" s="150"/>
      <c r="CM204" s="150"/>
      <c r="CN204" s="150"/>
      <c r="CO204" s="150"/>
      <c r="CP204" s="150"/>
      <c r="CQ204" s="150"/>
      <c r="CR204" s="150"/>
      <c r="CS204" s="150"/>
      <c r="CT204" s="150"/>
      <c r="CU204" s="150"/>
      <c r="CV204" s="150"/>
      <c r="CW204" s="150"/>
      <c r="CX204" s="150"/>
    </row>
    <row r="205" spans="1:102" x14ac:dyDescent="0.2">
      <c r="A205" s="150"/>
      <c r="B205" s="191">
        <v>60859776</v>
      </c>
      <c r="C205" s="192" t="s">
        <v>153</v>
      </c>
      <c r="D205" s="191">
        <v>2005</v>
      </c>
      <c r="E205" s="191">
        <v>30238568</v>
      </c>
      <c r="F205" s="191">
        <v>30238570</v>
      </c>
      <c r="G205" s="194">
        <v>303.39999999999998</v>
      </c>
      <c r="H205" s="211">
        <v>52622.225082524186</v>
      </c>
      <c r="I205" s="195">
        <f>Assumptions!$G$37*Calcs!$G205</f>
        <v>29469.241999999995</v>
      </c>
      <c r="K205" s="150"/>
      <c r="L205" s="196">
        <v>3.2474899999999999E-4</v>
      </c>
      <c r="M205" s="196">
        <v>3.2474899999999999E-4</v>
      </c>
      <c r="N205" s="196">
        <v>3.2474899999999999E-4</v>
      </c>
      <c r="O205" s="196">
        <v>3.2474899999999999E-4</v>
      </c>
      <c r="P205" s="196">
        <v>3.2474899999999999E-4</v>
      </c>
      <c r="Q205" s="196">
        <v>3.2474899999999999E-4</v>
      </c>
      <c r="R205" s="196">
        <v>3.2474899999999999E-4</v>
      </c>
      <c r="S205" s="196">
        <v>3.2474899999999999E-4</v>
      </c>
      <c r="T205" s="196">
        <v>3.2474899999999999E-4</v>
      </c>
      <c r="U205" s="196">
        <v>3.2474899999999999E-4</v>
      </c>
      <c r="V205" s="196">
        <v>3.2474899999999999E-4</v>
      </c>
      <c r="W205" s="196">
        <v>3.2474899999999999E-4</v>
      </c>
      <c r="X205" s="196">
        <v>3.2474899999999999E-4</v>
      </c>
      <c r="Y205" s="196">
        <v>3.2474899999999999E-4</v>
      </c>
      <c r="Z205" s="196">
        <v>3.2474899999999999E-4</v>
      </c>
      <c r="AA205" s="196">
        <v>3.2474899999999999E-4</v>
      </c>
      <c r="AB205" s="196">
        <v>3.2474899999999999E-4</v>
      </c>
      <c r="AC205" s="196">
        <v>3.2474899999999999E-4</v>
      </c>
      <c r="AD205" s="196">
        <v>3.2474899999999999E-4</v>
      </c>
      <c r="AE205" s="196">
        <v>3.2474899999999999E-4</v>
      </c>
      <c r="AF205" s="150"/>
      <c r="AG205" s="197">
        <v>33.747</v>
      </c>
      <c r="AH205" s="197">
        <v>33.765999999999998</v>
      </c>
      <c r="AI205" s="197">
        <v>34.015000000000001</v>
      </c>
      <c r="AJ205" s="197">
        <v>34.125</v>
      </c>
      <c r="AK205" s="197">
        <v>33.936</v>
      </c>
      <c r="AL205" s="197">
        <v>33.83</v>
      </c>
      <c r="AM205" s="197">
        <v>34.107999999999997</v>
      </c>
      <c r="AN205" s="197">
        <v>34.533000000000001</v>
      </c>
      <c r="AO205" s="197">
        <v>34.387999999999998</v>
      </c>
      <c r="AP205" s="197">
        <v>34.387999999999998</v>
      </c>
      <c r="AQ205" s="197">
        <v>34.387999999999998</v>
      </c>
      <c r="AR205" s="197">
        <v>34.387999999999998</v>
      </c>
      <c r="AS205" s="197">
        <v>34.387999999999998</v>
      </c>
      <c r="AT205" s="197">
        <v>34.387999999999998</v>
      </c>
      <c r="AU205" s="197">
        <v>34.387999999999998</v>
      </c>
      <c r="AV205" s="197">
        <v>34.387999999999998</v>
      </c>
      <c r="AW205" s="197">
        <v>34.387999999999998</v>
      </c>
      <c r="AX205" s="197">
        <v>34.387999999999998</v>
      </c>
      <c r="AY205" s="197">
        <v>34.387999999999998</v>
      </c>
      <c r="AZ205" s="197">
        <v>34.387999999999998</v>
      </c>
      <c r="BA205" s="150"/>
      <c r="BB205" s="198" cm="1">
        <f t="array" ref="BB205">SUMPRODUCT(($AG205:$AZ205)*(Misc_calcs!$G$29:$Z$29)*($L205:$AE205))*$H205</f>
        <v>8449.8067214877829</v>
      </c>
      <c r="BC205" s="150"/>
      <c r="BD205" s="198" cm="1">
        <f t="array" ref="BD205">SUMPRODUCT(($L205:$AE205)*(Misc_calcs!$G$29:$Z$29))*$I205*(1+Assumptions!$G$83)</f>
        <v>152.21139650439756</v>
      </c>
      <c r="BE205" s="150"/>
      <c r="BF205" s="198">
        <f t="shared" si="18"/>
        <v>8602.0181179921801</v>
      </c>
      <c r="BG205" s="150"/>
      <c r="BH205" s="199">
        <f>Assumptions!$G$86*$G205</f>
        <v>8.5426821000000004E-5</v>
      </c>
      <c r="BI205" s="150"/>
      <c r="BJ205" s="198">
        <f t="shared" si="23"/>
        <v>29469.241999999995</v>
      </c>
      <c r="BK205" s="150"/>
      <c r="BL205" s="198" cm="1">
        <f t="array" ref="BL205">-SUMPRODUCT((PMT(real_disc,Assumptions!$G$40,BJ205))*(Misc_calcs!$G$29:$Z$29))</f>
        <v>15929.522382828012</v>
      </c>
      <c r="BM205" s="150"/>
      <c r="BN205" s="198" cm="1">
        <f t="array" ref="BN205">SUMPRODUCT(($AG205:$AZ205)*(Misc_calcs!$G$29:$Z$29))*$BH205*$H205</f>
        <v>2222.7631995206566</v>
      </c>
      <c r="BO205" s="150"/>
      <c r="BP205" s="198" cm="1">
        <f t="array" ref="BP205">SUMPRODUCT($BH205*(Misc_calcs!$G$29:$Z$29))*$I205*(1+Assumptions!$G$83)</f>
        <v>40.039956161038816</v>
      </c>
      <c r="BQ205" s="150"/>
      <c r="BR205" s="198">
        <f t="shared" si="19"/>
        <v>2262.8031556816954</v>
      </c>
      <c r="BS205" s="150"/>
      <c r="BT205" s="198">
        <f t="shared" si="20"/>
        <v>6339.2149623104851</v>
      </c>
      <c r="BU205" s="150"/>
      <c r="BV205" s="198">
        <f t="shared" si="21"/>
        <v>-9590.3074205175271</v>
      </c>
      <c r="BW205" s="150"/>
      <c r="BX205" s="198" t="b">
        <f t="shared" si="22"/>
        <v>0</v>
      </c>
      <c r="BY205" s="150"/>
      <c r="BZ205" s="150"/>
      <c r="CA205" s="150"/>
      <c r="CB205" s="150"/>
      <c r="CC205" s="150"/>
      <c r="CD205" s="150"/>
      <c r="CE205" s="150"/>
      <c r="CF205" s="150"/>
      <c r="CG205" s="150"/>
      <c r="CH205" s="150"/>
      <c r="CI205" s="150"/>
      <c r="CJ205" s="150"/>
      <c r="CK205" s="150"/>
      <c r="CL205" s="150"/>
      <c r="CM205" s="150"/>
      <c r="CN205" s="150"/>
      <c r="CO205" s="150"/>
      <c r="CP205" s="150"/>
      <c r="CQ205" s="150"/>
      <c r="CR205" s="150"/>
      <c r="CS205" s="150"/>
      <c r="CT205" s="150"/>
      <c r="CU205" s="150"/>
      <c r="CV205" s="150"/>
      <c r="CW205" s="150"/>
      <c r="CX205" s="150"/>
    </row>
    <row r="206" spans="1:102" x14ac:dyDescent="0.2">
      <c r="A206" s="150"/>
      <c r="B206" s="191">
        <v>60859777</v>
      </c>
      <c r="C206" s="192" t="s">
        <v>153</v>
      </c>
      <c r="D206" s="191">
        <v>2004</v>
      </c>
      <c r="E206" s="191">
        <v>31030552</v>
      </c>
      <c r="F206" s="191">
        <v>30266189</v>
      </c>
      <c r="G206" s="194">
        <v>167.26</v>
      </c>
      <c r="H206" s="211">
        <v>52622.225082524186</v>
      </c>
      <c r="I206" s="195">
        <f>Assumptions!$G$37*Calcs!$G206</f>
        <v>16245.963799999998</v>
      </c>
      <c r="K206" s="150"/>
      <c r="L206" s="196">
        <v>1.7903E-4</v>
      </c>
      <c r="M206" s="196">
        <v>1.7903E-4</v>
      </c>
      <c r="N206" s="196">
        <v>1.7903E-4</v>
      </c>
      <c r="O206" s="196">
        <v>1.7903E-4</v>
      </c>
      <c r="P206" s="196">
        <v>1.7903E-4</v>
      </c>
      <c r="Q206" s="196">
        <v>1.7903E-4</v>
      </c>
      <c r="R206" s="196">
        <v>1.7903E-4</v>
      </c>
      <c r="S206" s="196">
        <v>1.7903E-4</v>
      </c>
      <c r="T206" s="196">
        <v>1.7903E-4</v>
      </c>
      <c r="U206" s="196">
        <v>1.7903E-4</v>
      </c>
      <c r="V206" s="196">
        <v>1.7903E-4</v>
      </c>
      <c r="W206" s="196">
        <v>1.7903E-4</v>
      </c>
      <c r="X206" s="196">
        <v>1.7903E-4</v>
      </c>
      <c r="Y206" s="196">
        <v>1.7903E-4</v>
      </c>
      <c r="Z206" s="196">
        <v>1.7903E-4</v>
      </c>
      <c r="AA206" s="196">
        <v>1.7903E-4</v>
      </c>
      <c r="AB206" s="196">
        <v>1.7903E-4</v>
      </c>
      <c r="AC206" s="196">
        <v>1.7903E-4</v>
      </c>
      <c r="AD206" s="196">
        <v>1.7903E-4</v>
      </c>
      <c r="AE206" s="196">
        <v>1.7903E-4</v>
      </c>
      <c r="AF206" s="150"/>
      <c r="AG206" s="197">
        <v>33.747</v>
      </c>
      <c r="AH206" s="197">
        <v>33.765999999999998</v>
      </c>
      <c r="AI206" s="197">
        <v>34.015000000000001</v>
      </c>
      <c r="AJ206" s="197">
        <v>34.125</v>
      </c>
      <c r="AK206" s="197">
        <v>33.936</v>
      </c>
      <c r="AL206" s="197">
        <v>33.83</v>
      </c>
      <c r="AM206" s="197">
        <v>34.107999999999997</v>
      </c>
      <c r="AN206" s="197">
        <v>34.533000000000001</v>
      </c>
      <c r="AO206" s="197">
        <v>34.387999999999998</v>
      </c>
      <c r="AP206" s="197">
        <v>34.387999999999998</v>
      </c>
      <c r="AQ206" s="197">
        <v>34.387999999999998</v>
      </c>
      <c r="AR206" s="197">
        <v>34.387999999999998</v>
      </c>
      <c r="AS206" s="197">
        <v>34.387999999999998</v>
      </c>
      <c r="AT206" s="197">
        <v>34.387999999999998</v>
      </c>
      <c r="AU206" s="197">
        <v>34.387999999999998</v>
      </c>
      <c r="AV206" s="197">
        <v>34.387999999999998</v>
      </c>
      <c r="AW206" s="197">
        <v>34.387999999999998</v>
      </c>
      <c r="AX206" s="197">
        <v>34.387999999999998</v>
      </c>
      <c r="AY206" s="197">
        <v>34.387999999999998</v>
      </c>
      <c r="AZ206" s="197">
        <v>34.387999999999998</v>
      </c>
      <c r="BA206" s="150"/>
      <c r="BB206" s="198" cm="1">
        <f t="array" ref="BB206">SUMPRODUCT(($AG206:$AZ206)*(Misc_calcs!$G$29:$Z$29)*($L206:$AE206))*$H206</f>
        <v>4658.2711489425919</v>
      </c>
      <c r="BC206" s="150"/>
      <c r="BD206" s="198" cm="1">
        <f t="array" ref="BD206">SUMPRODUCT(($L206:$AE206)*(Misc_calcs!$G$29:$Z$29))*$I206*(1+Assumptions!$G$83)</f>
        <v>46.259578973338449</v>
      </c>
      <c r="BE206" s="150"/>
      <c r="BF206" s="198">
        <f t="shared" si="18"/>
        <v>4704.5307279159306</v>
      </c>
      <c r="BG206" s="150"/>
      <c r="BH206" s="199">
        <f>Assumptions!$G$86*$G206</f>
        <v>4.7094561899999999E-5</v>
      </c>
      <c r="BI206" s="150"/>
      <c r="BJ206" s="198">
        <f t="shared" si="23"/>
        <v>16245.963799999998</v>
      </c>
      <c r="BK206" s="150"/>
      <c r="BL206" s="198" cm="1">
        <f t="array" ref="BL206">-SUMPRODUCT((PMT(real_disc,Assumptions!$G$40,BJ206))*(Misc_calcs!$G$29:$Z$29))</f>
        <v>8781.7136247587787</v>
      </c>
      <c r="BM206" s="150"/>
      <c r="BN206" s="198" cm="1">
        <f t="array" ref="BN206">SUMPRODUCT(($AG206:$AZ206)*(Misc_calcs!$G$29:$Z$29))*$BH206*$H206</f>
        <v>1225.3769701774058</v>
      </c>
      <c r="BO206" s="150"/>
      <c r="BP206" s="198" cm="1">
        <f t="array" ref="BP206">SUMPRODUCT($BH206*(Misc_calcs!$G$29:$Z$29))*$I206*(1+Assumptions!$G$83)</f>
        <v>12.168768393162187</v>
      </c>
      <c r="BQ206" s="150"/>
      <c r="BR206" s="198">
        <f t="shared" si="19"/>
        <v>1237.5457385705681</v>
      </c>
      <c r="BS206" s="150"/>
      <c r="BT206" s="198">
        <f t="shared" si="20"/>
        <v>3466.9849893453625</v>
      </c>
      <c r="BU206" s="150"/>
      <c r="BV206" s="198">
        <f t="shared" si="21"/>
        <v>-5314.7286354134158</v>
      </c>
      <c r="BW206" s="150"/>
      <c r="BX206" s="198" t="b">
        <f t="shared" si="22"/>
        <v>0</v>
      </c>
      <c r="BY206" s="150"/>
      <c r="BZ206" s="150"/>
      <c r="CA206" s="150"/>
      <c r="CB206" s="150"/>
      <c r="CC206" s="150"/>
      <c r="CD206" s="150"/>
      <c r="CE206" s="150"/>
      <c r="CF206" s="150"/>
      <c r="CG206" s="150"/>
      <c r="CH206" s="150"/>
      <c r="CI206" s="150"/>
      <c r="CJ206" s="150"/>
      <c r="CK206" s="150"/>
      <c r="CL206" s="150"/>
      <c r="CM206" s="150"/>
      <c r="CN206" s="150"/>
      <c r="CO206" s="150"/>
      <c r="CP206" s="150"/>
      <c r="CQ206" s="150"/>
      <c r="CR206" s="150"/>
      <c r="CS206" s="150"/>
      <c r="CT206" s="150"/>
      <c r="CU206" s="150"/>
      <c r="CV206" s="150"/>
      <c r="CW206" s="150"/>
      <c r="CX206" s="150"/>
    </row>
    <row r="207" spans="1:102" x14ac:dyDescent="0.2">
      <c r="A207" s="150"/>
      <c r="B207" s="191">
        <v>60859779</v>
      </c>
      <c r="C207" s="192" t="s">
        <v>153</v>
      </c>
      <c r="D207" s="191">
        <v>2007</v>
      </c>
      <c r="E207" s="191">
        <v>30257967</v>
      </c>
      <c r="F207" s="191">
        <v>30246901</v>
      </c>
      <c r="G207" s="194">
        <v>267.26</v>
      </c>
      <c r="H207" s="211">
        <v>52622.225082524186</v>
      </c>
      <c r="I207" s="195">
        <f>Assumptions!$G$37*Calcs!$G207</f>
        <v>25958.963799999998</v>
      </c>
      <c r="K207" s="150"/>
      <c r="L207" s="196">
        <v>2.8606600000000002E-4</v>
      </c>
      <c r="M207" s="196">
        <v>2.8606600000000002E-4</v>
      </c>
      <c r="N207" s="196">
        <v>2.8606600000000002E-4</v>
      </c>
      <c r="O207" s="196">
        <v>2.8606600000000002E-4</v>
      </c>
      <c r="P207" s="196">
        <v>2.8606600000000002E-4</v>
      </c>
      <c r="Q207" s="196">
        <v>2.8606600000000002E-4</v>
      </c>
      <c r="R207" s="196">
        <v>2.8606600000000002E-4</v>
      </c>
      <c r="S207" s="196">
        <v>2.8606600000000002E-4</v>
      </c>
      <c r="T207" s="196">
        <v>2.8606600000000002E-4</v>
      </c>
      <c r="U207" s="196">
        <v>2.8606600000000002E-4</v>
      </c>
      <c r="V207" s="196">
        <v>2.8606600000000002E-4</v>
      </c>
      <c r="W207" s="196">
        <v>2.8606600000000002E-4</v>
      </c>
      <c r="X207" s="196">
        <v>2.8606600000000002E-4</v>
      </c>
      <c r="Y207" s="196">
        <v>2.8606600000000002E-4</v>
      </c>
      <c r="Z207" s="196">
        <v>2.8606600000000002E-4</v>
      </c>
      <c r="AA207" s="196">
        <v>2.8606600000000002E-4</v>
      </c>
      <c r="AB207" s="196">
        <v>2.8606600000000002E-4</v>
      </c>
      <c r="AC207" s="196">
        <v>2.8606600000000002E-4</v>
      </c>
      <c r="AD207" s="196">
        <v>2.8606600000000002E-4</v>
      </c>
      <c r="AE207" s="196">
        <v>2.8606600000000002E-4</v>
      </c>
      <c r="AF207" s="150"/>
      <c r="AG207" s="197">
        <v>33.747</v>
      </c>
      <c r="AH207" s="197">
        <v>33.765999999999998</v>
      </c>
      <c r="AI207" s="197">
        <v>34.015000000000001</v>
      </c>
      <c r="AJ207" s="197">
        <v>34.125</v>
      </c>
      <c r="AK207" s="197">
        <v>33.936</v>
      </c>
      <c r="AL207" s="197">
        <v>33.83</v>
      </c>
      <c r="AM207" s="197">
        <v>34.107999999999997</v>
      </c>
      <c r="AN207" s="197">
        <v>34.533000000000001</v>
      </c>
      <c r="AO207" s="197">
        <v>34.387999999999998</v>
      </c>
      <c r="AP207" s="197">
        <v>34.387999999999998</v>
      </c>
      <c r="AQ207" s="197">
        <v>34.387999999999998</v>
      </c>
      <c r="AR207" s="197">
        <v>34.387999999999998</v>
      </c>
      <c r="AS207" s="197">
        <v>34.387999999999998</v>
      </c>
      <c r="AT207" s="197">
        <v>34.387999999999998</v>
      </c>
      <c r="AU207" s="197">
        <v>34.387999999999998</v>
      </c>
      <c r="AV207" s="197">
        <v>34.387999999999998</v>
      </c>
      <c r="AW207" s="197">
        <v>34.387999999999998</v>
      </c>
      <c r="AX207" s="197">
        <v>34.387999999999998</v>
      </c>
      <c r="AY207" s="197">
        <v>34.387999999999998</v>
      </c>
      <c r="AZ207" s="197">
        <v>34.387999999999998</v>
      </c>
      <c r="BA207" s="150"/>
      <c r="BB207" s="198" cm="1">
        <f t="array" ref="BB207">SUMPRODUCT(($AG207:$AZ207)*(Misc_calcs!$G$29:$Z$29)*($L207:$AE207))*$H207</f>
        <v>7443.2943891717096</v>
      </c>
      <c r="BC207" s="150"/>
      <c r="BD207" s="198" cm="1">
        <f t="array" ref="BD207">SUMPRODUCT(($L207:$AE207)*(Misc_calcs!$G$29:$Z$29))*$I207*(1+Assumptions!$G$83)</f>
        <v>118.1092683215236</v>
      </c>
      <c r="BE207" s="150"/>
      <c r="BF207" s="198">
        <f t="shared" si="18"/>
        <v>7561.4036574932334</v>
      </c>
      <c r="BG207" s="150"/>
      <c r="BH207" s="199">
        <f>Assumptions!$G$86*$G207</f>
        <v>7.5251061900000006E-5</v>
      </c>
      <c r="BI207" s="150"/>
      <c r="BJ207" s="198">
        <f t="shared" si="23"/>
        <v>25958.963799999998</v>
      </c>
      <c r="BK207" s="150"/>
      <c r="BL207" s="198" cm="1">
        <f t="array" ref="BL207">-SUMPRODUCT((PMT(real_disc,Assumptions!$G$40,BJ207))*(Misc_calcs!$G$29:$Z$29))</f>
        <v>14032.050599982251</v>
      </c>
      <c r="BM207" s="150"/>
      <c r="BN207" s="198" cm="1">
        <f t="array" ref="BN207">SUMPRODUCT(($AG207:$AZ207)*(Misc_calcs!$G$29:$Z$29))*$BH207*$H207</f>
        <v>1957.995031983819</v>
      </c>
      <c r="BO207" s="150"/>
      <c r="BP207" s="198" cm="1">
        <f t="array" ref="BP207">SUMPRODUCT($BH207*(Misc_calcs!$G$29:$Z$29))*$I207*(1+Assumptions!$G$83)</f>
        <v>31.069221303568685</v>
      </c>
      <c r="BQ207" s="150"/>
      <c r="BR207" s="198">
        <f t="shared" si="19"/>
        <v>1989.0642532873876</v>
      </c>
      <c r="BS207" s="150"/>
      <c r="BT207" s="198">
        <f t="shared" si="20"/>
        <v>5572.3394042058462</v>
      </c>
      <c r="BU207" s="150"/>
      <c r="BV207" s="198">
        <f t="shared" si="21"/>
        <v>-8459.7111957764046</v>
      </c>
      <c r="BW207" s="150"/>
      <c r="BX207" s="198" t="b">
        <f t="shared" si="22"/>
        <v>0</v>
      </c>
      <c r="BY207" s="150"/>
      <c r="BZ207" s="150"/>
      <c r="CA207" s="150"/>
      <c r="CB207" s="150"/>
      <c r="CC207" s="150"/>
      <c r="CD207" s="150"/>
      <c r="CE207" s="150"/>
      <c r="CF207" s="150"/>
      <c r="CG207" s="150"/>
      <c r="CH207" s="150"/>
      <c r="CI207" s="150"/>
      <c r="CJ207" s="150"/>
      <c r="CK207" s="150"/>
      <c r="CL207" s="150"/>
      <c r="CM207" s="150"/>
      <c r="CN207" s="150"/>
      <c r="CO207" s="150"/>
      <c r="CP207" s="150"/>
      <c r="CQ207" s="150"/>
      <c r="CR207" s="150"/>
      <c r="CS207" s="150"/>
      <c r="CT207" s="150"/>
      <c r="CU207" s="150"/>
      <c r="CV207" s="150"/>
      <c r="CW207" s="150"/>
      <c r="CX207" s="150"/>
    </row>
    <row r="208" spans="1:102" x14ac:dyDescent="0.2">
      <c r="A208" s="150"/>
      <c r="B208" s="191">
        <v>60859795</v>
      </c>
      <c r="C208" s="192" t="s">
        <v>147</v>
      </c>
      <c r="D208" s="191">
        <v>1999</v>
      </c>
      <c r="E208" s="191">
        <v>32039829</v>
      </c>
      <c r="F208" s="191">
        <v>33018658</v>
      </c>
      <c r="G208" s="194">
        <v>23.69</v>
      </c>
      <c r="H208" s="211">
        <v>48008.750708019099</v>
      </c>
      <c r="I208" s="195">
        <f>Assumptions!$G$37*Calcs!$G208</f>
        <v>2301.0097000000001</v>
      </c>
      <c r="K208" s="150"/>
      <c r="L208" s="196">
        <v>2.5357000000000001E-5</v>
      </c>
      <c r="M208" s="196">
        <v>2.5357000000000001E-5</v>
      </c>
      <c r="N208" s="196">
        <v>2.5357000000000001E-5</v>
      </c>
      <c r="O208" s="196">
        <v>2.5357000000000001E-5</v>
      </c>
      <c r="P208" s="196">
        <v>2.5357000000000001E-5</v>
      </c>
      <c r="Q208" s="196">
        <v>2.5357000000000001E-5</v>
      </c>
      <c r="R208" s="196">
        <v>2.5357000000000001E-5</v>
      </c>
      <c r="S208" s="196">
        <v>2.5357000000000001E-5</v>
      </c>
      <c r="T208" s="196">
        <v>2.5357000000000001E-5</v>
      </c>
      <c r="U208" s="196">
        <v>2.5357000000000001E-5</v>
      </c>
      <c r="V208" s="196">
        <v>2.5357000000000001E-5</v>
      </c>
      <c r="W208" s="196">
        <v>2.5357000000000001E-5</v>
      </c>
      <c r="X208" s="196">
        <v>2.5357000000000001E-5</v>
      </c>
      <c r="Y208" s="196">
        <v>2.5357000000000001E-5</v>
      </c>
      <c r="Z208" s="196">
        <v>2.5357000000000001E-5</v>
      </c>
      <c r="AA208" s="196">
        <v>2.5357000000000001E-5</v>
      </c>
      <c r="AB208" s="196">
        <v>2.7628E-5</v>
      </c>
      <c r="AC208" s="196">
        <v>3.0942399999999997E-5</v>
      </c>
      <c r="AD208" s="196">
        <v>3.4709999999999998E-5</v>
      </c>
      <c r="AE208" s="196">
        <v>3.8996499999999998E-5</v>
      </c>
      <c r="AF208" s="150"/>
      <c r="AG208" s="197">
        <v>20.81</v>
      </c>
      <c r="AH208" s="197">
        <v>20.728999999999999</v>
      </c>
      <c r="AI208" s="197">
        <v>20.936</v>
      </c>
      <c r="AJ208" s="197">
        <v>21.052</v>
      </c>
      <c r="AK208" s="197">
        <v>20.881</v>
      </c>
      <c r="AL208" s="197">
        <v>20.79</v>
      </c>
      <c r="AM208" s="197">
        <v>21.036000000000001</v>
      </c>
      <c r="AN208" s="197">
        <v>21.419</v>
      </c>
      <c r="AO208" s="197">
        <v>21.323</v>
      </c>
      <c r="AP208" s="197">
        <v>21.323</v>
      </c>
      <c r="AQ208" s="197">
        <v>21.323</v>
      </c>
      <c r="AR208" s="197">
        <v>21.323</v>
      </c>
      <c r="AS208" s="197">
        <v>21.323</v>
      </c>
      <c r="AT208" s="197">
        <v>21.323</v>
      </c>
      <c r="AU208" s="197">
        <v>21.323</v>
      </c>
      <c r="AV208" s="197">
        <v>21.323</v>
      </c>
      <c r="AW208" s="197">
        <v>21.323</v>
      </c>
      <c r="AX208" s="197">
        <v>21.323</v>
      </c>
      <c r="AY208" s="197">
        <v>21.323</v>
      </c>
      <c r="AZ208" s="197">
        <v>21.323</v>
      </c>
      <c r="BA208" s="150"/>
      <c r="BB208" s="198" cm="1">
        <f t="array" ref="BB208">SUMPRODUCT(($AG208:$AZ208)*(Misc_calcs!$G$29:$Z$29)*($L208:$AE208))*$H208</f>
        <v>388.76489251880264</v>
      </c>
      <c r="BC208" s="150"/>
      <c r="BD208" s="198" cm="1">
        <f t="array" ref="BD208">SUMPRODUCT(($L208:$AE208)*(Misc_calcs!$G$29:$Z$29))*$I208*(1+Assumptions!$G$83)</f>
        <v>0.96917741521143297</v>
      </c>
      <c r="BE208" s="150"/>
      <c r="BF208" s="198">
        <f t="shared" si="18"/>
        <v>389.73406993401409</v>
      </c>
      <c r="BG208" s="150"/>
      <c r="BH208" s="199">
        <f>Assumptions!$G$86*$G208</f>
        <v>6.6702748500000012E-6</v>
      </c>
      <c r="BI208" s="150"/>
      <c r="BJ208" s="198">
        <f t="shared" si="23"/>
        <v>2301.0097000000001</v>
      </c>
      <c r="BK208" s="150"/>
      <c r="BL208" s="198" cm="1">
        <f t="array" ref="BL208">-SUMPRODUCT((PMT(real_disc,Assumptions!$G$40,BJ208))*(Misc_calcs!$G$29:$Z$29))</f>
        <v>1243.8048294304413</v>
      </c>
      <c r="BM208" s="150"/>
      <c r="BN208" s="198" cm="1">
        <f t="array" ref="BN208">SUMPRODUCT(($AG208:$AZ208)*(Misc_calcs!$G$29:$Z$29))*$BH208*$H208</f>
        <v>97.885202301404433</v>
      </c>
      <c r="BO208" s="150"/>
      <c r="BP208" s="198" cm="1">
        <f t="array" ref="BP208">SUMPRODUCT($BH208*(Misc_calcs!$G$29:$Z$29))*$I208*(1+Assumptions!$G$83)</f>
        <v>0.24411392963757692</v>
      </c>
      <c r="BQ208" s="150"/>
      <c r="BR208" s="198">
        <f t="shared" si="19"/>
        <v>98.129316231042012</v>
      </c>
      <c r="BS208" s="150"/>
      <c r="BT208" s="198">
        <f t="shared" si="20"/>
        <v>291.60475370297206</v>
      </c>
      <c r="BU208" s="150"/>
      <c r="BV208" s="198">
        <f t="shared" si="21"/>
        <v>-952.2000757274692</v>
      </c>
      <c r="BW208" s="150"/>
      <c r="BX208" s="198" t="b">
        <f t="shared" si="22"/>
        <v>0</v>
      </c>
      <c r="BY208" s="150"/>
      <c r="BZ208" s="150"/>
      <c r="CA208" s="150"/>
      <c r="CB208" s="150"/>
      <c r="CC208" s="150"/>
      <c r="CD208" s="150"/>
      <c r="CE208" s="150"/>
      <c r="CF208" s="150"/>
      <c r="CG208" s="150"/>
      <c r="CH208" s="150"/>
      <c r="CI208" s="150"/>
      <c r="CJ208" s="150"/>
      <c r="CK208" s="150"/>
      <c r="CL208" s="150"/>
      <c r="CM208" s="150"/>
      <c r="CN208" s="150"/>
      <c r="CO208" s="150"/>
      <c r="CP208" s="150"/>
      <c r="CQ208" s="150"/>
      <c r="CR208" s="150"/>
      <c r="CS208" s="150"/>
      <c r="CT208" s="150"/>
      <c r="CU208" s="150"/>
      <c r="CV208" s="150"/>
      <c r="CW208" s="150"/>
      <c r="CX208" s="150"/>
    </row>
    <row r="209" spans="1:102" x14ac:dyDescent="0.2">
      <c r="A209" s="150"/>
      <c r="B209" s="191">
        <v>60859797</v>
      </c>
      <c r="C209" s="192" t="s">
        <v>153</v>
      </c>
      <c r="D209" s="191">
        <v>2008</v>
      </c>
      <c r="E209" s="191">
        <v>30265981</v>
      </c>
      <c r="F209" s="191">
        <v>30265962</v>
      </c>
      <c r="G209" s="194">
        <v>2175.21</v>
      </c>
      <c r="H209" s="211">
        <v>52622.225082524186</v>
      </c>
      <c r="I209" s="195">
        <f>Assumptions!$G$37*Calcs!$G209</f>
        <v>211278.14729999998</v>
      </c>
      <c r="K209" s="150"/>
      <c r="L209" s="196">
        <v>2.3282730000000001E-3</v>
      </c>
      <c r="M209" s="196">
        <v>2.3282730000000001E-3</v>
      </c>
      <c r="N209" s="196">
        <v>2.3282730000000001E-3</v>
      </c>
      <c r="O209" s="196">
        <v>2.3282730000000001E-3</v>
      </c>
      <c r="P209" s="196">
        <v>2.3282730000000001E-3</v>
      </c>
      <c r="Q209" s="196">
        <v>2.3282730000000001E-3</v>
      </c>
      <c r="R209" s="196">
        <v>2.3282730000000001E-3</v>
      </c>
      <c r="S209" s="196">
        <v>2.3282730000000001E-3</v>
      </c>
      <c r="T209" s="196">
        <v>2.3282730000000001E-3</v>
      </c>
      <c r="U209" s="196">
        <v>2.3282730000000001E-3</v>
      </c>
      <c r="V209" s="196">
        <v>2.3282730000000001E-3</v>
      </c>
      <c r="W209" s="196">
        <v>2.3282730000000001E-3</v>
      </c>
      <c r="X209" s="196">
        <v>2.3282730000000001E-3</v>
      </c>
      <c r="Y209" s="196">
        <v>2.3282730000000001E-3</v>
      </c>
      <c r="Z209" s="196">
        <v>2.3282730000000001E-3</v>
      </c>
      <c r="AA209" s="196">
        <v>2.3282730000000001E-3</v>
      </c>
      <c r="AB209" s="196">
        <v>2.3282730000000001E-3</v>
      </c>
      <c r="AC209" s="196">
        <v>2.3282730000000001E-3</v>
      </c>
      <c r="AD209" s="196">
        <v>2.3282730000000001E-3</v>
      </c>
      <c r="AE209" s="196">
        <v>2.3282730000000001E-3</v>
      </c>
      <c r="AF209" s="150"/>
      <c r="AG209" s="197">
        <v>33.747</v>
      </c>
      <c r="AH209" s="197">
        <v>33.765999999999998</v>
      </c>
      <c r="AI209" s="197">
        <v>34.015000000000001</v>
      </c>
      <c r="AJ209" s="197">
        <v>34.125</v>
      </c>
      <c r="AK209" s="197">
        <v>33.936</v>
      </c>
      <c r="AL209" s="197">
        <v>33.83</v>
      </c>
      <c r="AM209" s="197">
        <v>34.107999999999997</v>
      </c>
      <c r="AN209" s="197">
        <v>34.533000000000001</v>
      </c>
      <c r="AO209" s="197">
        <v>34.387999999999998</v>
      </c>
      <c r="AP209" s="197">
        <v>34.387999999999998</v>
      </c>
      <c r="AQ209" s="197">
        <v>34.387999999999998</v>
      </c>
      <c r="AR209" s="197">
        <v>34.387999999999998</v>
      </c>
      <c r="AS209" s="197">
        <v>34.387999999999998</v>
      </c>
      <c r="AT209" s="197">
        <v>34.387999999999998</v>
      </c>
      <c r="AU209" s="197">
        <v>34.387999999999998</v>
      </c>
      <c r="AV209" s="197">
        <v>34.387999999999998</v>
      </c>
      <c r="AW209" s="197">
        <v>34.387999999999998</v>
      </c>
      <c r="AX209" s="197">
        <v>34.387999999999998</v>
      </c>
      <c r="AY209" s="197">
        <v>34.387999999999998</v>
      </c>
      <c r="AZ209" s="197">
        <v>34.387999999999998</v>
      </c>
      <c r="BA209" s="150"/>
      <c r="BB209" s="198" cm="1">
        <f t="array" ref="BB209">SUMPRODUCT(($AG209:$AZ209)*(Misc_calcs!$G$29:$Z$29)*($L209:$AE209))*$H209</f>
        <v>60580.500155069072</v>
      </c>
      <c r="BC209" s="150"/>
      <c r="BD209" s="198" cm="1">
        <f t="array" ref="BD209">SUMPRODUCT(($L209:$AE209)*(Misc_calcs!$G$29:$Z$29))*$I209*(1+Assumptions!$G$83)</f>
        <v>7823.8202599250608</v>
      </c>
      <c r="BE209" s="150"/>
      <c r="BF209" s="198">
        <f t="shared" si="18"/>
        <v>68404.32041499413</v>
      </c>
      <c r="BG209" s="150"/>
      <c r="BH209" s="199">
        <f>Assumptions!$G$86*$G209</f>
        <v>6.1246300365000006E-4</v>
      </c>
      <c r="BI209" s="150"/>
      <c r="BJ209" s="198">
        <f t="shared" si="23"/>
        <v>211278.14729999998</v>
      </c>
      <c r="BK209" s="150"/>
      <c r="BL209" s="198" cm="1">
        <f t="array" ref="BL209">-SUMPRODUCT((PMT(real_disc,Assumptions!$G$40,BJ209))*(Misc_calcs!$G$29:$Z$29))</f>
        <v>114205.8549187585</v>
      </c>
      <c r="BM209" s="150"/>
      <c r="BN209" s="198" cm="1">
        <f t="array" ref="BN209">SUMPRODUCT(($AG209:$AZ209)*(Misc_calcs!$G$29:$Z$29))*$BH209*$H209</f>
        <v>15935.981342219273</v>
      </c>
      <c r="BO209" s="150"/>
      <c r="BP209" s="198" cm="1">
        <f t="array" ref="BP209">SUMPRODUCT($BH209*(Misc_calcs!$G$29:$Z$29))*$I209*(1+Assumptions!$G$83)</f>
        <v>2058.0921809476067</v>
      </c>
      <c r="BQ209" s="150"/>
      <c r="BR209" s="198">
        <f t="shared" si="19"/>
        <v>17994.07352316688</v>
      </c>
      <c r="BS209" s="150"/>
      <c r="BT209" s="198">
        <f t="shared" si="20"/>
        <v>50410.24689182725</v>
      </c>
      <c r="BU209" s="150"/>
      <c r="BV209" s="198">
        <f t="shared" si="21"/>
        <v>-63795.608026931252</v>
      </c>
      <c r="BW209" s="150"/>
      <c r="BX209" s="198" t="b">
        <f t="shared" si="22"/>
        <v>0</v>
      </c>
      <c r="BY209" s="150"/>
      <c r="BZ209" s="150"/>
      <c r="CA209" s="150"/>
      <c r="CB209" s="150"/>
      <c r="CC209" s="150"/>
      <c r="CD209" s="150"/>
      <c r="CE209" s="150"/>
      <c r="CF209" s="150"/>
      <c r="CG209" s="150"/>
      <c r="CH209" s="150"/>
      <c r="CI209" s="150"/>
      <c r="CJ209" s="150"/>
      <c r="CK209" s="150"/>
      <c r="CL209" s="150"/>
      <c r="CM209" s="150"/>
      <c r="CN209" s="150"/>
      <c r="CO209" s="150"/>
      <c r="CP209" s="150"/>
      <c r="CQ209" s="150"/>
      <c r="CR209" s="150"/>
      <c r="CS209" s="150"/>
      <c r="CT209" s="150"/>
      <c r="CU209" s="150"/>
      <c r="CV209" s="150"/>
      <c r="CW209" s="150"/>
      <c r="CX209" s="150"/>
    </row>
    <row r="210" spans="1:102" x14ac:dyDescent="0.2">
      <c r="A210" s="150"/>
      <c r="B210" s="191">
        <v>60859798</v>
      </c>
      <c r="C210" s="192" t="s">
        <v>153</v>
      </c>
      <c r="D210" s="191">
        <v>2008</v>
      </c>
      <c r="E210" s="191">
        <v>30265959</v>
      </c>
      <c r="F210" s="191">
        <v>30265960</v>
      </c>
      <c r="G210" s="194">
        <v>60.06</v>
      </c>
      <c r="H210" s="211">
        <v>52622.225082524186</v>
      </c>
      <c r="I210" s="195">
        <f>Assumptions!$G$37*Calcs!$G210</f>
        <v>5833.6278000000002</v>
      </c>
      <c r="K210" s="150"/>
      <c r="L210" s="196">
        <v>6.4286299999999995E-5</v>
      </c>
      <c r="M210" s="196">
        <v>6.4286299999999995E-5</v>
      </c>
      <c r="N210" s="196">
        <v>6.4286299999999995E-5</v>
      </c>
      <c r="O210" s="196">
        <v>6.4286299999999995E-5</v>
      </c>
      <c r="P210" s="196">
        <v>6.4286299999999995E-5</v>
      </c>
      <c r="Q210" s="196">
        <v>6.4286299999999995E-5</v>
      </c>
      <c r="R210" s="196">
        <v>6.4286299999999995E-5</v>
      </c>
      <c r="S210" s="196">
        <v>6.4286299999999995E-5</v>
      </c>
      <c r="T210" s="196">
        <v>6.4286299999999995E-5</v>
      </c>
      <c r="U210" s="196">
        <v>6.4286299999999995E-5</v>
      </c>
      <c r="V210" s="196">
        <v>6.4286299999999995E-5</v>
      </c>
      <c r="W210" s="196">
        <v>6.4286299999999995E-5</v>
      </c>
      <c r="X210" s="196">
        <v>6.4286299999999995E-5</v>
      </c>
      <c r="Y210" s="196">
        <v>6.4286299999999995E-5</v>
      </c>
      <c r="Z210" s="196">
        <v>6.4286299999999995E-5</v>
      </c>
      <c r="AA210" s="196">
        <v>6.4286299999999995E-5</v>
      </c>
      <c r="AB210" s="196">
        <v>6.4286299999999995E-5</v>
      </c>
      <c r="AC210" s="196">
        <v>6.4286299999999995E-5</v>
      </c>
      <c r="AD210" s="196">
        <v>6.4286299999999995E-5</v>
      </c>
      <c r="AE210" s="196">
        <v>6.4286299999999995E-5</v>
      </c>
      <c r="AF210" s="150"/>
      <c r="AG210" s="197">
        <v>33.747</v>
      </c>
      <c r="AH210" s="197">
        <v>33.765999999999998</v>
      </c>
      <c r="AI210" s="197">
        <v>34.015000000000001</v>
      </c>
      <c r="AJ210" s="197">
        <v>34.125</v>
      </c>
      <c r="AK210" s="197">
        <v>33.936</v>
      </c>
      <c r="AL210" s="197">
        <v>33.83</v>
      </c>
      <c r="AM210" s="197">
        <v>34.107999999999997</v>
      </c>
      <c r="AN210" s="197">
        <v>34.533000000000001</v>
      </c>
      <c r="AO210" s="197">
        <v>34.387999999999998</v>
      </c>
      <c r="AP210" s="197">
        <v>34.387999999999998</v>
      </c>
      <c r="AQ210" s="197">
        <v>34.387999999999998</v>
      </c>
      <c r="AR210" s="197">
        <v>34.387999999999998</v>
      </c>
      <c r="AS210" s="197">
        <v>34.387999999999998</v>
      </c>
      <c r="AT210" s="197">
        <v>34.387999999999998</v>
      </c>
      <c r="AU210" s="197">
        <v>34.387999999999998</v>
      </c>
      <c r="AV210" s="197">
        <v>34.387999999999998</v>
      </c>
      <c r="AW210" s="197">
        <v>34.387999999999998</v>
      </c>
      <c r="AX210" s="197">
        <v>34.387999999999998</v>
      </c>
      <c r="AY210" s="197">
        <v>34.387999999999998</v>
      </c>
      <c r="AZ210" s="197">
        <v>34.387999999999998</v>
      </c>
      <c r="BA210" s="150"/>
      <c r="BB210" s="198" cm="1">
        <f t="array" ref="BB210">SUMPRODUCT(($AG210:$AZ210)*(Misc_calcs!$G$29:$Z$29)*($L210:$AE210))*$H210</f>
        <v>1672.6974058105795</v>
      </c>
      <c r="BC210" s="150"/>
      <c r="BD210" s="198" cm="1">
        <f t="array" ref="BD210">SUMPRODUCT(($L210:$AE210)*(Misc_calcs!$G$29:$Z$29))*$I210*(1+Assumptions!$G$83)</f>
        <v>5.9646852335728582</v>
      </c>
      <c r="BE210" s="150"/>
      <c r="BF210" s="198">
        <f t="shared" si="18"/>
        <v>1678.6620910441525</v>
      </c>
      <c r="BG210" s="150"/>
      <c r="BH210" s="199">
        <f>Assumptions!$G$86*$G210</f>
        <v>1.6910793900000003E-5</v>
      </c>
      <c r="BI210" s="150"/>
      <c r="BJ210" s="198">
        <f t="shared" si="23"/>
        <v>5833.6278000000002</v>
      </c>
      <c r="BK210" s="150"/>
      <c r="BL210" s="198" cm="1">
        <f t="array" ref="BL210">-SUMPRODUCT((PMT(real_disc,Assumptions!$G$40,BJ210))*(Misc_calcs!$G$29:$Z$29))</f>
        <v>3153.3523873192175</v>
      </c>
      <c r="BM210" s="150"/>
      <c r="BN210" s="198" cm="1">
        <f t="array" ref="BN210">SUMPRODUCT(($AG210:$AZ210)*(Misc_calcs!$G$29:$Z$29))*$BH210*$H210</f>
        <v>440.01040792093153</v>
      </c>
      <c r="BO210" s="150"/>
      <c r="BP210" s="198" cm="1">
        <f t="array" ref="BP210">SUMPRODUCT($BH210*(Misc_calcs!$G$29:$Z$29))*$I210*(1+Assumptions!$G$83)</f>
        <v>1.5690366790952968</v>
      </c>
      <c r="BQ210" s="150"/>
      <c r="BR210" s="198">
        <f t="shared" si="19"/>
        <v>441.57944460002682</v>
      </c>
      <c r="BS210" s="150"/>
      <c r="BT210" s="198">
        <f t="shared" si="20"/>
        <v>1237.0826464441257</v>
      </c>
      <c r="BU210" s="150"/>
      <c r="BV210" s="198">
        <f t="shared" si="21"/>
        <v>-1916.2697408750919</v>
      </c>
      <c r="BW210" s="150"/>
      <c r="BX210" s="198" t="b">
        <f t="shared" si="22"/>
        <v>0</v>
      </c>
      <c r="BY210" s="150"/>
      <c r="BZ210" s="150"/>
      <c r="CA210" s="150"/>
      <c r="CB210" s="150"/>
      <c r="CC210" s="150"/>
      <c r="CD210" s="150"/>
      <c r="CE210" s="150"/>
      <c r="CF210" s="150"/>
      <c r="CG210" s="150"/>
      <c r="CH210" s="150"/>
      <c r="CI210" s="150"/>
      <c r="CJ210" s="150"/>
      <c r="CK210" s="150"/>
      <c r="CL210" s="150"/>
      <c r="CM210" s="150"/>
      <c r="CN210" s="150"/>
      <c r="CO210" s="150"/>
      <c r="CP210" s="150"/>
      <c r="CQ210" s="150"/>
      <c r="CR210" s="150"/>
      <c r="CS210" s="150"/>
      <c r="CT210" s="150"/>
      <c r="CU210" s="150"/>
      <c r="CV210" s="150"/>
      <c r="CW210" s="150"/>
      <c r="CX210" s="150"/>
    </row>
    <row r="211" spans="1:102" x14ac:dyDescent="0.2">
      <c r="A211" s="150"/>
      <c r="B211" s="191">
        <v>60859799</v>
      </c>
      <c r="C211" s="192" t="s">
        <v>153</v>
      </c>
      <c r="D211" s="191">
        <v>2008</v>
      </c>
      <c r="E211" s="191">
        <v>30266042</v>
      </c>
      <c r="F211" s="191">
        <v>30266044</v>
      </c>
      <c r="G211" s="194">
        <v>60</v>
      </c>
      <c r="H211" s="211">
        <v>52622.225082524186</v>
      </c>
      <c r="I211" s="195">
        <f>Assumptions!$G$37*Calcs!$G211</f>
        <v>5827.7999999999993</v>
      </c>
      <c r="K211" s="150"/>
      <c r="L211" s="196">
        <v>6.4221999999999996E-5</v>
      </c>
      <c r="M211" s="196">
        <v>6.4221999999999996E-5</v>
      </c>
      <c r="N211" s="196">
        <v>6.4221999999999996E-5</v>
      </c>
      <c r="O211" s="196">
        <v>6.4221999999999996E-5</v>
      </c>
      <c r="P211" s="196">
        <v>6.4221999999999996E-5</v>
      </c>
      <c r="Q211" s="196">
        <v>6.4221999999999996E-5</v>
      </c>
      <c r="R211" s="196">
        <v>6.4221999999999996E-5</v>
      </c>
      <c r="S211" s="196">
        <v>6.4221999999999996E-5</v>
      </c>
      <c r="T211" s="196">
        <v>6.4221999999999996E-5</v>
      </c>
      <c r="U211" s="196">
        <v>6.4221999999999996E-5</v>
      </c>
      <c r="V211" s="196">
        <v>6.4221999999999996E-5</v>
      </c>
      <c r="W211" s="196">
        <v>6.4221999999999996E-5</v>
      </c>
      <c r="X211" s="196">
        <v>6.4221999999999996E-5</v>
      </c>
      <c r="Y211" s="196">
        <v>6.4221999999999996E-5</v>
      </c>
      <c r="Z211" s="196">
        <v>6.4221999999999996E-5</v>
      </c>
      <c r="AA211" s="196">
        <v>6.4221999999999996E-5</v>
      </c>
      <c r="AB211" s="196">
        <v>6.4221999999999996E-5</v>
      </c>
      <c r="AC211" s="196">
        <v>6.4221999999999996E-5</v>
      </c>
      <c r="AD211" s="196">
        <v>6.4221999999999996E-5</v>
      </c>
      <c r="AE211" s="196">
        <v>6.4221999999999996E-5</v>
      </c>
      <c r="AF211" s="150"/>
      <c r="AG211" s="197">
        <v>33.747</v>
      </c>
      <c r="AH211" s="197">
        <v>33.765999999999998</v>
      </c>
      <c r="AI211" s="197">
        <v>34.015000000000001</v>
      </c>
      <c r="AJ211" s="197">
        <v>34.125</v>
      </c>
      <c r="AK211" s="197">
        <v>33.936</v>
      </c>
      <c r="AL211" s="197">
        <v>33.83</v>
      </c>
      <c r="AM211" s="197">
        <v>34.107999999999997</v>
      </c>
      <c r="AN211" s="197">
        <v>34.533000000000001</v>
      </c>
      <c r="AO211" s="197">
        <v>34.387999999999998</v>
      </c>
      <c r="AP211" s="197">
        <v>34.387999999999998</v>
      </c>
      <c r="AQ211" s="197">
        <v>34.387999999999998</v>
      </c>
      <c r="AR211" s="197">
        <v>34.387999999999998</v>
      </c>
      <c r="AS211" s="197">
        <v>34.387999999999998</v>
      </c>
      <c r="AT211" s="197">
        <v>34.387999999999998</v>
      </c>
      <c r="AU211" s="197">
        <v>34.387999999999998</v>
      </c>
      <c r="AV211" s="197">
        <v>34.387999999999998</v>
      </c>
      <c r="AW211" s="197">
        <v>34.387999999999998</v>
      </c>
      <c r="AX211" s="197">
        <v>34.387999999999998</v>
      </c>
      <c r="AY211" s="197">
        <v>34.387999999999998</v>
      </c>
      <c r="AZ211" s="197">
        <v>34.387999999999998</v>
      </c>
      <c r="BA211" s="150"/>
      <c r="BB211" s="198" cm="1">
        <f t="array" ref="BB211">SUMPRODUCT(($AG211:$AZ211)*(Misc_calcs!$G$29:$Z$29)*($L211:$AE211))*$H211</f>
        <v>1671.0243519376143</v>
      </c>
      <c r="BC211" s="150"/>
      <c r="BD211" s="198" cm="1">
        <f t="array" ref="BD211">SUMPRODUCT(($L211:$AE211)*(Misc_calcs!$G$29:$Z$29))*$I211*(1+Assumptions!$G$83)</f>
        <v>5.952766510699468</v>
      </c>
      <c r="BE211" s="150"/>
      <c r="BF211" s="198">
        <f t="shared" si="18"/>
        <v>1676.9771184483138</v>
      </c>
      <c r="BG211" s="150"/>
      <c r="BH211" s="199">
        <f>Assumptions!$G$86*$G211</f>
        <v>1.6893900000000001E-5</v>
      </c>
      <c r="BI211" s="150"/>
      <c r="BJ211" s="198">
        <f t="shared" si="23"/>
        <v>5827.7999999999993</v>
      </c>
      <c r="BK211" s="150"/>
      <c r="BL211" s="198" cm="1">
        <f t="array" ref="BL211">-SUMPRODUCT((PMT(real_disc,Assumptions!$G$40,BJ211))*(Misc_calcs!$G$29:$Z$29))</f>
        <v>3150.2021851340833</v>
      </c>
      <c r="BM211" s="150"/>
      <c r="BN211" s="198" cm="1">
        <f t="array" ref="BN211">SUMPRODUCT(($AG211:$AZ211)*(Misc_calcs!$G$29:$Z$29))*$BH211*$H211</f>
        <v>439.57083708384772</v>
      </c>
      <c r="BO211" s="150"/>
      <c r="BP211" s="198" cm="1">
        <f t="array" ref="BP211">SUMPRODUCT($BH211*(Misc_calcs!$G$29:$Z$29))*$I211*(1+Assumptions!$G$83)</f>
        <v>1.5659033065788319</v>
      </c>
      <c r="BQ211" s="150"/>
      <c r="BR211" s="198">
        <f t="shared" si="19"/>
        <v>441.13674039042655</v>
      </c>
      <c r="BS211" s="150"/>
      <c r="BT211" s="198">
        <f t="shared" si="20"/>
        <v>1235.8403780578874</v>
      </c>
      <c r="BU211" s="150"/>
      <c r="BV211" s="198">
        <f t="shared" si="21"/>
        <v>-1914.3618070761959</v>
      </c>
      <c r="BW211" s="150"/>
      <c r="BX211" s="198" t="b">
        <f t="shared" si="22"/>
        <v>0</v>
      </c>
      <c r="BY211" s="150"/>
      <c r="BZ211" s="150"/>
      <c r="CA211" s="150"/>
      <c r="CB211" s="150"/>
      <c r="CC211" s="150"/>
      <c r="CD211" s="150"/>
      <c r="CE211" s="150"/>
      <c r="CF211" s="150"/>
      <c r="CG211" s="150"/>
      <c r="CH211" s="150"/>
      <c r="CI211" s="150"/>
      <c r="CJ211" s="150"/>
      <c r="CK211" s="150"/>
      <c r="CL211" s="150"/>
      <c r="CM211" s="150"/>
      <c r="CN211" s="150"/>
      <c r="CO211" s="150"/>
      <c r="CP211" s="150"/>
      <c r="CQ211" s="150"/>
      <c r="CR211" s="150"/>
      <c r="CS211" s="150"/>
      <c r="CT211" s="150"/>
      <c r="CU211" s="150"/>
      <c r="CV211" s="150"/>
      <c r="CW211" s="150"/>
      <c r="CX211" s="150"/>
    </row>
    <row r="212" spans="1:102" x14ac:dyDescent="0.2">
      <c r="A212" s="150"/>
      <c r="B212" s="191">
        <v>60859803</v>
      </c>
      <c r="C212" s="192" t="s">
        <v>153</v>
      </c>
      <c r="D212" s="191">
        <v>2004</v>
      </c>
      <c r="E212" s="191">
        <v>30238557</v>
      </c>
      <c r="F212" s="191">
        <v>30224980</v>
      </c>
      <c r="G212" s="194">
        <v>1097.6400000000001</v>
      </c>
      <c r="H212" s="211">
        <v>52622.225082524186</v>
      </c>
      <c r="I212" s="195">
        <f>Assumptions!$G$37*Calcs!$G212</f>
        <v>106613.77320000001</v>
      </c>
      <c r="K212" s="150"/>
      <c r="L212" s="196">
        <v>1.1748780000000001E-3</v>
      </c>
      <c r="M212" s="196">
        <v>1.1748780000000001E-3</v>
      </c>
      <c r="N212" s="196">
        <v>1.1748780000000001E-3</v>
      </c>
      <c r="O212" s="196">
        <v>1.1748780000000001E-3</v>
      </c>
      <c r="P212" s="196">
        <v>1.1748780000000001E-3</v>
      </c>
      <c r="Q212" s="196">
        <v>1.1748780000000001E-3</v>
      </c>
      <c r="R212" s="196">
        <v>1.1748780000000001E-3</v>
      </c>
      <c r="S212" s="196">
        <v>1.1748780000000001E-3</v>
      </c>
      <c r="T212" s="196">
        <v>1.1748780000000001E-3</v>
      </c>
      <c r="U212" s="196">
        <v>1.1748780000000001E-3</v>
      </c>
      <c r="V212" s="196">
        <v>1.1748780000000001E-3</v>
      </c>
      <c r="W212" s="196">
        <v>1.1748780000000001E-3</v>
      </c>
      <c r="X212" s="196">
        <v>1.1748780000000001E-3</v>
      </c>
      <c r="Y212" s="196">
        <v>1.1748780000000001E-3</v>
      </c>
      <c r="Z212" s="196">
        <v>1.1748780000000001E-3</v>
      </c>
      <c r="AA212" s="196">
        <v>1.1748780000000001E-3</v>
      </c>
      <c r="AB212" s="196">
        <v>1.1748780000000001E-3</v>
      </c>
      <c r="AC212" s="196">
        <v>1.1748780000000001E-3</v>
      </c>
      <c r="AD212" s="196">
        <v>1.1748780000000001E-3</v>
      </c>
      <c r="AE212" s="196">
        <v>1.1748780000000001E-3</v>
      </c>
      <c r="AF212" s="150"/>
      <c r="AG212" s="197">
        <v>33.747</v>
      </c>
      <c r="AH212" s="197">
        <v>33.765999999999998</v>
      </c>
      <c r="AI212" s="197">
        <v>34.015000000000001</v>
      </c>
      <c r="AJ212" s="197">
        <v>34.125</v>
      </c>
      <c r="AK212" s="197">
        <v>33.936</v>
      </c>
      <c r="AL212" s="197">
        <v>33.83</v>
      </c>
      <c r="AM212" s="197">
        <v>34.107999999999997</v>
      </c>
      <c r="AN212" s="197">
        <v>34.533000000000001</v>
      </c>
      <c r="AO212" s="197">
        <v>34.387999999999998</v>
      </c>
      <c r="AP212" s="197">
        <v>34.387999999999998</v>
      </c>
      <c r="AQ212" s="197">
        <v>34.387999999999998</v>
      </c>
      <c r="AR212" s="197">
        <v>34.387999999999998</v>
      </c>
      <c r="AS212" s="197">
        <v>34.387999999999998</v>
      </c>
      <c r="AT212" s="197">
        <v>34.387999999999998</v>
      </c>
      <c r="AU212" s="197">
        <v>34.387999999999998</v>
      </c>
      <c r="AV212" s="197">
        <v>34.387999999999998</v>
      </c>
      <c r="AW212" s="197">
        <v>34.387999999999998</v>
      </c>
      <c r="AX212" s="197">
        <v>34.387999999999998</v>
      </c>
      <c r="AY212" s="197">
        <v>34.387999999999998</v>
      </c>
      <c r="AZ212" s="197">
        <v>34.387999999999998</v>
      </c>
      <c r="BA212" s="150"/>
      <c r="BB212" s="198" cm="1">
        <f t="array" ref="BB212">SUMPRODUCT(($AG212:$AZ212)*(Misc_calcs!$G$29:$Z$29)*($L212:$AE212))*$H212</f>
        <v>30569.738540620987</v>
      </c>
      <c r="BC212" s="150"/>
      <c r="BD212" s="198" cm="1">
        <f t="array" ref="BD212">SUMPRODUCT(($L212:$AE212)*(Misc_calcs!$G$29:$Z$29))*$I212*(1+Assumptions!$G$83)</f>
        <v>1992.2162047791755</v>
      </c>
      <c r="BE212" s="150"/>
      <c r="BF212" s="198">
        <f t="shared" si="18"/>
        <v>32561.954745400162</v>
      </c>
      <c r="BG212" s="150"/>
      <c r="BH212" s="199">
        <f>Assumptions!$G$86*$G212</f>
        <v>3.0905700660000007E-4</v>
      </c>
      <c r="BI212" s="150"/>
      <c r="BJ212" s="198">
        <f t="shared" si="23"/>
        <v>106613.77320000001</v>
      </c>
      <c r="BK212" s="150"/>
      <c r="BL212" s="198" cm="1">
        <f t="array" ref="BL212">-SUMPRODUCT((PMT(real_disc,Assumptions!$G$40,BJ212))*(Misc_calcs!$G$29:$Z$29))</f>
        <v>57629.798774842922</v>
      </c>
      <c r="BM212" s="150"/>
      <c r="BN212" s="198" cm="1">
        <f t="array" ref="BN212">SUMPRODUCT(($AG212:$AZ212)*(Misc_calcs!$G$29:$Z$29))*$BH212*$H212</f>
        <v>8041.5088936119109</v>
      </c>
      <c r="BO212" s="150"/>
      <c r="BP212" s="198" cm="1">
        <f t="array" ref="BP212">SUMPRODUCT($BH212*(Misc_calcs!$G$29:$Z$29))*$I212*(1+Assumptions!$G$83)</f>
        <v>524.06154234657959</v>
      </c>
      <c r="BQ212" s="150"/>
      <c r="BR212" s="198">
        <f t="shared" si="19"/>
        <v>8565.5704359584906</v>
      </c>
      <c r="BS212" s="150"/>
      <c r="BT212" s="198">
        <f t="shared" si="20"/>
        <v>23996.384309441673</v>
      </c>
      <c r="BU212" s="150"/>
      <c r="BV212" s="198">
        <f t="shared" si="21"/>
        <v>-33633.414465401249</v>
      </c>
      <c r="BW212" s="150"/>
      <c r="BX212" s="198" t="b">
        <f t="shared" si="22"/>
        <v>0</v>
      </c>
      <c r="BY212" s="150"/>
      <c r="BZ212" s="150"/>
      <c r="CA212" s="150"/>
      <c r="CB212" s="150"/>
      <c r="CC212" s="150"/>
      <c r="CD212" s="150"/>
      <c r="CE212" s="150"/>
      <c r="CF212" s="150"/>
      <c r="CG212" s="150"/>
      <c r="CH212" s="150"/>
      <c r="CI212" s="150"/>
      <c r="CJ212" s="150"/>
      <c r="CK212" s="150"/>
      <c r="CL212" s="150"/>
      <c r="CM212" s="150"/>
      <c r="CN212" s="150"/>
      <c r="CO212" s="150"/>
      <c r="CP212" s="150"/>
      <c r="CQ212" s="150"/>
      <c r="CR212" s="150"/>
      <c r="CS212" s="150"/>
      <c r="CT212" s="150"/>
      <c r="CU212" s="150"/>
      <c r="CV212" s="150"/>
      <c r="CW212" s="150"/>
      <c r="CX212" s="150"/>
    </row>
    <row r="213" spans="1:102" x14ac:dyDescent="0.2">
      <c r="A213" s="150"/>
      <c r="B213" s="191">
        <v>60859804</v>
      </c>
      <c r="C213" s="192" t="s">
        <v>153</v>
      </c>
      <c r="D213" s="191">
        <v>2008</v>
      </c>
      <c r="E213" s="191">
        <v>30266027</v>
      </c>
      <c r="F213" s="191">
        <v>30266024</v>
      </c>
      <c r="G213" s="194">
        <v>321</v>
      </c>
      <c r="H213" s="211">
        <v>52622.225082524186</v>
      </c>
      <c r="I213" s="195">
        <f>Assumptions!$G$37*Calcs!$G213</f>
        <v>31178.73</v>
      </c>
      <c r="K213" s="150"/>
      <c r="L213" s="196">
        <v>3.4358799999999998E-4</v>
      </c>
      <c r="M213" s="196">
        <v>3.4358799999999998E-4</v>
      </c>
      <c r="N213" s="196">
        <v>3.4358799999999998E-4</v>
      </c>
      <c r="O213" s="196">
        <v>3.4358799999999998E-4</v>
      </c>
      <c r="P213" s="196">
        <v>3.4358799999999998E-4</v>
      </c>
      <c r="Q213" s="196">
        <v>3.4358799999999998E-4</v>
      </c>
      <c r="R213" s="196">
        <v>3.4358799999999998E-4</v>
      </c>
      <c r="S213" s="196">
        <v>3.4358799999999998E-4</v>
      </c>
      <c r="T213" s="196">
        <v>3.4358799999999998E-4</v>
      </c>
      <c r="U213" s="196">
        <v>3.4358799999999998E-4</v>
      </c>
      <c r="V213" s="196">
        <v>3.4358799999999998E-4</v>
      </c>
      <c r="W213" s="196">
        <v>3.4358799999999998E-4</v>
      </c>
      <c r="X213" s="196">
        <v>3.4358799999999998E-4</v>
      </c>
      <c r="Y213" s="196">
        <v>3.4358799999999998E-4</v>
      </c>
      <c r="Z213" s="196">
        <v>3.4358799999999998E-4</v>
      </c>
      <c r="AA213" s="196">
        <v>3.4358799999999998E-4</v>
      </c>
      <c r="AB213" s="196">
        <v>3.4358799999999998E-4</v>
      </c>
      <c r="AC213" s="196">
        <v>3.4358799999999998E-4</v>
      </c>
      <c r="AD213" s="196">
        <v>3.4358799999999998E-4</v>
      </c>
      <c r="AE213" s="196">
        <v>3.4358799999999998E-4</v>
      </c>
      <c r="AF213" s="150"/>
      <c r="AG213" s="197">
        <v>33.747</v>
      </c>
      <c r="AH213" s="197">
        <v>33.765999999999998</v>
      </c>
      <c r="AI213" s="197">
        <v>34.015000000000001</v>
      </c>
      <c r="AJ213" s="197">
        <v>34.125</v>
      </c>
      <c r="AK213" s="197">
        <v>33.936</v>
      </c>
      <c r="AL213" s="197">
        <v>33.83</v>
      </c>
      <c r="AM213" s="197">
        <v>34.107999999999997</v>
      </c>
      <c r="AN213" s="197">
        <v>34.533000000000001</v>
      </c>
      <c r="AO213" s="197">
        <v>34.387999999999998</v>
      </c>
      <c r="AP213" s="197">
        <v>34.387999999999998</v>
      </c>
      <c r="AQ213" s="197">
        <v>34.387999999999998</v>
      </c>
      <c r="AR213" s="197">
        <v>34.387999999999998</v>
      </c>
      <c r="AS213" s="197">
        <v>34.387999999999998</v>
      </c>
      <c r="AT213" s="197">
        <v>34.387999999999998</v>
      </c>
      <c r="AU213" s="197">
        <v>34.387999999999998</v>
      </c>
      <c r="AV213" s="197">
        <v>34.387999999999998</v>
      </c>
      <c r="AW213" s="197">
        <v>34.387999999999998</v>
      </c>
      <c r="AX213" s="197">
        <v>34.387999999999998</v>
      </c>
      <c r="AY213" s="197">
        <v>34.387999999999998</v>
      </c>
      <c r="AZ213" s="197">
        <v>34.387999999999998</v>
      </c>
      <c r="BA213" s="150"/>
      <c r="BB213" s="198" cm="1">
        <f t="array" ref="BB213">SUMPRODUCT(($AG213:$AZ213)*(Misc_calcs!$G$29:$Z$29)*($L213:$AE213))*$H213</f>
        <v>8939.9880887163436</v>
      </c>
      <c r="BC213" s="150"/>
      <c r="BD213" s="198" cm="1">
        <f t="array" ref="BD213">SUMPRODUCT(($L213:$AE213)*(Misc_calcs!$G$29:$Z$29))*$I213*(1+Assumptions!$G$83)</f>
        <v>170.38320822067857</v>
      </c>
      <c r="BE213" s="150"/>
      <c r="BF213" s="198">
        <f t="shared" si="18"/>
        <v>9110.3712969370226</v>
      </c>
      <c r="BG213" s="150"/>
      <c r="BH213" s="199">
        <f>Assumptions!$G$86*$G213</f>
        <v>9.0382365000000008E-5</v>
      </c>
      <c r="BI213" s="150"/>
      <c r="BJ213" s="198">
        <f t="shared" si="23"/>
        <v>31178.73</v>
      </c>
      <c r="BK213" s="150"/>
      <c r="BL213" s="198" cm="1">
        <f t="array" ref="BL213">-SUMPRODUCT((PMT(real_disc,Assumptions!$G$40,BJ213))*(Misc_calcs!$G$29:$Z$29))</f>
        <v>16853.581690467345</v>
      </c>
      <c r="BM213" s="150"/>
      <c r="BN213" s="198" cm="1">
        <f t="array" ref="BN213">SUMPRODUCT(($AG213:$AZ213)*(Misc_calcs!$G$29:$Z$29))*$BH213*$H213</f>
        <v>2351.7039783985851</v>
      </c>
      <c r="BO213" s="150"/>
      <c r="BP213" s="198" cm="1">
        <f t="array" ref="BP213">SUMPRODUCT($BH213*(Misc_calcs!$G$29:$Z$29))*$I213*(1+Assumptions!$G$83)</f>
        <v>44.82006739255263</v>
      </c>
      <c r="BQ213" s="150"/>
      <c r="BR213" s="198">
        <f t="shared" si="19"/>
        <v>2396.5240457911377</v>
      </c>
      <c r="BS213" s="150"/>
      <c r="BT213" s="198">
        <f t="shared" si="20"/>
        <v>6713.8472511458849</v>
      </c>
      <c r="BU213" s="150"/>
      <c r="BV213" s="198">
        <f t="shared" si="21"/>
        <v>-10139.734439321459</v>
      </c>
      <c r="BW213" s="150"/>
      <c r="BX213" s="198" t="b">
        <f t="shared" si="22"/>
        <v>0</v>
      </c>
      <c r="BY213" s="150"/>
      <c r="BZ213" s="150"/>
      <c r="CA213" s="150"/>
      <c r="CB213" s="150"/>
      <c r="CC213" s="150"/>
      <c r="CD213" s="150"/>
      <c r="CE213" s="150"/>
      <c r="CF213" s="150"/>
      <c r="CG213" s="150"/>
      <c r="CH213" s="150"/>
      <c r="CI213" s="150"/>
      <c r="CJ213" s="150"/>
      <c r="CK213" s="150"/>
      <c r="CL213" s="150"/>
      <c r="CM213" s="150"/>
      <c r="CN213" s="150"/>
      <c r="CO213" s="150"/>
      <c r="CP213" s="150"/>
      <c r="CQ213" s="150"/>
      <c r="CR213" s="150"/>
      <c r="CS213" s="150"/>
      <c r="CT213" s="150"/>
      <c r="CU213" s="150"/>
      <c r="CV213" s="150"/>
      <c r="CW213" s="150"/>
      <c r="CX213" s="150"/>
    </row>
    <row r="214" spans="1:102" x14ac:dyDescent="0.2">
      <c r="A214" s="150"/>
      <c r="B214" s="191">
        <v>60859807</v>
      </c>
      <c r="C214" s="192" t="s">
        <v>153</v>
      </c>
      <c r="D214" s="191">
        <v>2008</v>
      </c>
      <c r="E214" s="191">
        <v>30266060</v>
      </c>
      <c r="F214" s="191">
        <v>30266070</v>
      </c>
      <c r="G214" s="194">
        <v>969</v>
      </c>
      <c r="H214" s="211">
        <v>52622.225082524186</v>
      </c>
      <c r="I214" s="195">
        <f>Assumptions!$G$37*Calcs!$G214</f>
        <v>94118.97</v>
      </c>
      <c r="K214" s="150"/>
      <c r="L214" s="196">
        <v>1.0371860000000001E-3</v>
      </c>
      <c r="M214" s="196">
        <v>1.0371860000000001E-3</v>
      </c>
      <c r="N214" s="196">
        <v>1.0371860000000001E-3</v>
      </c>
      <c r="O214" s="196">
        <v>1.0371860000000001E-3</v>
      </c>
      <c r="P214" s="196">
        <v>1.0371860000000001E-3</v>
      </c>
      <c r="Q214" s="196">
        <v>1.0371860000000001E-3</v>
      </c>
      <c r="R214" s="196">
        <v>1.0371860000000001E-3</v>
      </c>
      <c r="S214" s="196">
        <v>1.0371860000000001E-3</v>
      </c>
      <c r="T214" s="196">
        <v>1.0371860000000001E-3</v>
      </c>
      <c r="U214" s="196">
        <v>1.0371860000000001E-3</v>
      </c>
      <c r="V214" s="196">
        <v>1.0371860000000001E-3</v>
      </c>
      <c r="W214" s="196">
        <v>1.0371860000000001E-3</v>
      </c>
      <c r="X214" s="196">
        <v>1.0371860000000001E-3</v>
      </c>
      <c r="Y214" s="196">
        <v>1.0371860000000001E-3</v>
      </c>
      <c r="Z214" s="196">
        <v>1.0371860000000001E-3</v>
      </c>
      <c r="AA214" s="196">
        <v>1.0371860000000001E-3</v>
      </c>
      <c r="AB214" s="196">
        <v>1.0371860000000001E-3</v>
      </c>
      <c r="AC214" s="196">
        <v>1.0371860000000001E-3</v>
      </c>
      <c r="AD214" s="196">
        <v>1.0371860000000001E-3</v>
      </c>
      <c r="AE214" s="196">
        <v>1.0371860000000001E-3</v>
      </c>
      <c r="AF214" s="150"/>
      <c r="AG214" s="197">
        <v>33.747</v>
      </c>
      <c r="AH214" s="197">
        <v>33.765999999999998</v>
      </c>
      <c r="AI214" s="197">
        <v>34.015000000000001</v>
      </c>
      <c r="AJ214" s="197">
        <v>34.125</v>
      </c>
      <c r="AK214" s="197">
        <v>33.936</v>
      </c>
      <c r="AL214" s="197">
        <v>33.83</v>
      </c>
      <c r="AM214" s="197">
        <v>34.107999999999997</v>
      </c>
      <c r="AN214" s="197">
        <v>34.533000000000001</v>
      </c>
      <c r="AO214" s="197">
        <v>34.387999999999998</v>
      </c>
      <c r="AP214" s="197">
        <v>34.387999999999998</v>
      </c>
      <c r="AQ214" s="197">
        <v>34.387999999999998</v>
      </c>
      <c r="AR214" s="197">
        <v>34.387999999999998</v>
      </c>
      <c r="AS214" s="197">
        <v>34.387999999999998</v>
      </c>
      <c r="AT214" s="197">
        <v>34.387999999999998</v>
      </c>
      <c r="AU214" s="197">
        <v>34.387999999999998</v>
      </c>
      <c r="AV214" s="197">
        <v>34.387999999999998</v>
      </c>
      <c r="AW214" s="197">
        <v>34.387999999999998</v>
      </c>
      <c r="AX214" s="197">
        <v>34.387999999999998</v>
      </c>
      <c r="AY214" s="197">
        <v>34.387999999999998</v>
      </c>
      <c r="AZ214" s="197">
        <v>34.387999999999998</v>
      </c>
      <c r="BA214" s="150"/>
      <c r="BB214" s="198" cm="1">
        <f t="array" ref="BB214">SUMPRODUCT(($AG214:$AZ214)*(Misc_calcs!$G$29:$Z$29)*($L214:$AE214))*$H214</f>
        <v>26987.061497442726</v>
      </c>
      <c r="BC214" s="150"/>
      <c r="BD214" s="198" cm="1">
        <f t="array" ref="BD214">SUMPRODUCT(($L214:$AE214)*(Misc_calcs!$G$29:$Z$29))*$I214*(1+Assumptions!$G$83)</f>
        <v>1552.6164911025253</v>
      </c>
      <c r="BE214" s="150"/>
      <c r="BF214" s="198">
        <f t="shared" si="18"/>
        <v>28539.677988545252</v>
      </c>
      <c r="BG214" s="150"/>
      <c r="BH214" s="199">
        <f>Assumptions!$G$86*$G214</f>
        <v>2.72836485E-4</v>
      </c>
      <c r="BI214" s="150"/>
      <c r="BJ214" s="198">
        <f t="shared" si="23"/>
        <v>94118.97</v>
      </c>
      <c r="BK214" s="150"/>
      <c r="BL214" s="198" cm="1">
        <f t="array" ref="BL214">-SUMPRODUCT((PMT(real_disc,Assumptions!$G$40,BJ214))*(Misc_calcs!$G$29:$Z$29))</f>
        <v>50875.765289915449</v>
      </c>
      <c r="BM214" s="150"/>
      <c r="BN214" s="198" cm="1">
        <f t="array" ref="BN214">SUMPRODUCT(($AG214:$AZ214)*(Misc_calcs!$G$29:$Z$29))*$BH214*$H214</f>
        <v>7099.0690189041397</v>
      </c>
      <c r="BO214" s="150"/>
      <c r="BP214" s="198" cm="1">
        <f t="array" ref="BP214">SUMPRODUCT($BH214*(Misc_calcs!$G$29:$Z$29))*$I214*(1+Assumptions!$G$83)</f>
        <v>408.42281518015744</v>
      </c>
      <c r="BQ214" s="150"/>
      <c r="BR214" s="198">
        <f t="shared" si="19"/>
        <v>7507.4918340842969</v>
      </c>
      <c r="BS214" s="150"/>
      <c r="BT214" s="198">
        <f t="shared" si="20"/>
        <v>21032.186154460956</v>
      </c>
      <c r="BU214" s="150"/>
      <c r="BV214" s="198">
        <f t="shared" si="21"/>
        <v>-29843.579135454493</v>
      </c>
      <c r="BW214" s="150"/>
      <c r="BX214" s="198" t="b">
        <f t="shared" si="22"/>
        <v>0</v>
      </c>
      <c r="BY214" s="150"/>
      <c r="BZ214" s="150"/>
      <c r="CA214" s="150"/>
      <c r="CB214" s="150"/>
      <c r="CC214" s="150"/>
      <c r="CD214" s="150"/>
      <c r="CE214" s="150"/>
      <c r="CF214" s="150"/>
      <c r="CG214" s="150"/>
      <c r="CH214" s="150"/>
      <c r="CI214" s="150"/>
      <c r="CJ214" s="150"/>
      <c r="CK214" s="150"/>
      <c r="CL214" s="150"/>
      <c r="CM214" s="150"/>
      <c r="CN214" s="150"/>
      <c r="CO214" s="150"/>
      <c r="CP214" s="150"/>
      <c r="CQ214" s="150"/>
      <c r="CR214" s="150"/>
      <c r="CS214" s="150"/>
      <c r="CT214" s="150"/>
      <c r="CU214" s="150"/>
      <c r="CV214" s="150"/>
      <c r="CW214" s="150"/>
      <c r="CX214" s="150"/>
    </row>
    <row r="215" spans="1:102" x14ac:dyDescent="0.2">
      <c r="A215" s="150"/>
      <c r="B215" s="191">
        <v>60859911</v>
      </c>
      <c r="C215" s="192" t="s">
        <v>153</v>
      </c>
      <c r="D215" s="191">
        <v>2004</v>
      </c>
      <c r="E215" s="191">
        <v>30266169</v>
      </c>
      <c r="F215" s="191">
        <v>30266174</v>
      </c>
      <c r="G215" s="194">
        <v>132.1</v>
      </c>
      <c r="H215" s="211">
        <v>52622.225082524186</v>
      </c>
      <c r="I215" s="195">
        <f>Assumptions!$G$37*Calcs!$G215</f>
        <v>12830.873</v>
      </c>
      <c r="K215" s="150"/>
      <c r="L215" s="196">
        <v>1.41395E-4</v>
      </c>
      <c r="M215" s="196">
        <v>1.41395E-4</v>
      </c>
      <c r="N215" s="196">
        <v>1.41395E-4</v>
      </c>
      <c r="O215" s="196">
        <v>1.41395E-4</v>
      </c>
      <c r="P215" s="196">
        <v>1.41395E-4</v>
      </c>
      <c r="Q215" s="196">
        <v>1.41395E-4</v>
      </c>
      <c r="R215" s="196">
        <v>1.41395E-4</v>
      </c>
      <c r="S215" s="196">
        <v>1.41395E-4</v>
      </c>
      <c r="T215" s="196">
        <v>1.41395E-4</v>
      </c>
      <c r="U215" s="196">
        <v>1.41395E-4</v>
      </c>
      <c r="V215" s="196">
        <v>1.41395E-4</v>
      </c>
      <c r="W215" s="196">
        <v>1.41395E-4</v>
      </c>
      <c r="X215" s="196">
        <v>1.41395E-4</v>
      </c>
      <c r="Y215" s="196">
        <v>1.41395E-4</v>
      </c>
      <c r="Z215" s="196">
        <v>1.41395E-4</v>
      </c>
      <c r="AA215" s="196">
        <v>1.41395E-4</v>
      </c>
      <c r="AB215" s="196">
        <v>1.41395E-4</v>
      </c>
      <c r="AC215" s="196">
        <v>1.41395E-4</v>
      </c>
      <c r="AD215" s="196">
        <v>1.41395E-4</v>
      </c>
      <c r="AE215" s="196">
        <v>1.41395E-4</v>
      </c>
      <c r="AF215" s="150"/>
      <c r="AG215" s="197">
        <v>33.747</v>
      </c>
      <c r="AH215" s="197">
        <v>33.765999999999998</v>
      </c>
      <c r="AI215" s="197">
        <v>34.015000000000001</v>
      </c>
      <c r="AJ215" s="197">
        <v>34.125</v>
      </c>
      <c r="AK215" s="197">
        <v>33.936</v>
      </c>
      <c r="AL215" s="197">
        <v>33.83</v>
      </c>
      <c r="AM215" s="197">
        <v>34.107999999999997</v>
      </c>
      <c r="AN215" s="197">
        <v>34.533000000000001</v>
      </c>
      <c r="AO215" s="197">
        <v>34.387999999999998</v>
      </c>
      <c r="AP215" s="197">
        <v>34.387999999999998</v>
      </c>
      <c r="AQ215" s="197">
        <v>34.387999999999998</v>
      </c>
      <c r="AR215" s="197">
        <v>34.387999999999998</v>
      </c>
      <c r="AS215" s="197">
        <v>34.387999999999998</v>
      </c>
      <c r="AT215" s="197">
        <v>34.387999999999998</v>
      </c>
      <c r="AU215" s="197">
        <v>34.387999999999998</v>
      </c>
      <c r="AV215" s="197">
        <v>34.387999999999998</v>
      </c>
      <c r="AW215" s="197">
        <v>34.387999999999998</v>
      </c>
      <c r="AX215" s="197">
        <v>34.387999999999998</v>
      </c>
      <c r="AY215" s="197">
        <v>34.387999999999998</v>
      </c>
      <c r="AZ215" s="197">
        <v>34.387999999999998</v>
      </c>
      <c r="BA215" s="150"/>
      <c r="BB215" s="198" cm="1">
        <f t="array" ref="BB215">SUMPRODUCT(($AG215:$AZ215)*(Misc_calcs!$G$29:$Z$29)*($L215:$AE215))*$H215</f>
        <v>3679.0272530008247</v>
      </c>
      <c r="BC215" s="150"/>
      <c r="BD215" s="198" cm="1">
        <f t="array" ref="BD215">SUMPRODUCT(($L215:$AE215)*(Misc_calcs!$G$29:$Z$29))*$I215*(1+Assumptions!$G$83)</f>
        <v>28.854970956236283</v>
      </c>
      <c r="BE215" s="150"/>
      <c r="BF215" s="198">
        <f t="shared" si="18"/>
        <v>3707.8822239570609</v>
      </c>
      <c r="BG215" s="150"/>
      <c r="BH215" s="199">
        <f>Assumptions!$G$86*$G215</f>
        <v>3.7194736500000001E-5</v>
      </c>
      <c r="BI215" s="150"/>
      <c r="BJ215" s="198">
        <f t="shared" si="23"/>
        <v>12830.873</v>
      </c>
      <c r="BK215" s="150"/>
      <c r="BL215" s="198" cm="1">
        <f t="array" ref="BL215">-SUMPRODUCT((PMT(real_disc,Assumptions!$G$40,BJ215))*(Misc_calcs!$G$29:$Z$29))</f>
        <v>6935.6951442702057</v>
      </c>
      <c r="BM215" s="150"/>
      <c r="BN215" s="198" cm="1">
        <f t="array" ref="BN215">SUMPRODUCT(($AG215:$AZ215)*(Misc_calcs!$G$29:$Z$29))*$BH215*$H215</f>
        <v>967.78845964627124</v>
      </c>
      <c r="BO215" s="150"/>
      <c r="BP215" s="198" cm="1">
        <f t="array" ref="BP215">SUMPRODUCT($BH215*(Misc_calcs!$G$29:$Z$29))*$I215*(1+Assumptions!$G$83)</f>
        <v>7.5904596444878667</v>
      </c>
      <c r="BQ215" s="150"/>
      <c r="BR215" s="198">
        <f t="shared" si="19"/>
        <v>975.37891929075909</v>
      </c>
      <c r="BS215" s="150"/>
      <c r="BT215" s="198">
        <f t="shared" si="20"/>
        <v>2732.503304666302</v>
      </c>
      <c r="BU215" s="150"/>
      <c r="BV215" s="198">
        <f t="shared" si="21"/>
        <v>-4203.1918396039036</v>
      </c>
      <c r="BW215" s="150"/>
      <c r="BX215" s="198" t="b">
        <f t="shared" si="22"/>
        <v>0</v>
      </c>
      <c r="BY215" s="150"/>
      <c r="BZ215" s="150"/>
      <c r="CA215" s="150"/>
      <c r="CB215" s="150"/>
      <c r="CC215" s="150"/>
      <c r="CD215" s="150"/>
      <c r="CE215" s="150"/>
      <c r="CF215" s="150"/>
      <c r="CG215" s="150"/>
      <c r="CH215" s="150"/>
      <c r="CI215" s="150"/>
      <c r="CJ215" s="150"/>
      <c r="CK215" s="150"/>
      <c r="CL215" s="150"/>
      <c r="CM215" s="150"/>
      <c r="CN215" s="150"/>
      <c r="CO215" s="150"/>
      <c r="CP215" s="150"/>
      <c r="CQ215" s="150"/>
      <c r="CR215" s="150"/>
      <c r="CS215" s="150"/>
      <c r="CT215" s="150"/>
      <c r="CU215" s="150"/>
      <c r="CV215" s="150"/>
      <c r="CW215" s="150"/>
      <c r="CX215" s="150"/>
    </row>
    <row r="216" spans="1:102" x14ac:dyDescent="0.2">
      <c r="A216" s="150"/>
      <c r="B216" s="191">
        <v>60860042</v>
      </c>
      <c r="C216" s="192" t="s">
        <v>153</v>
      </c>
      <c r="D216" s="191">
        <v>2004</v>
      </c>
      <c r="E216" s="191">
        <v>30590487</v>
      </c>
      <c r="F216" s="191">
        <v>30224957</v>
      </c>
      <c r="G216" s="194">
        <v>210.97</v>
      </c>
      <c r="H216" s="211">
        <v>52622.225082524186</v>
      </c>
      <c r="I216" s="195">
        <f>Assumptions!$G$37*Calcs!$G216</f>
        <v>20491.516100000001</v>
      </c>
      <c r="K216" s="150"/>
      <c r="L216" s="196">
        <v>2.2581500000000001E-4</v>
      </c>
      <c r="M216" s="196">
        <v>2.2581500000000001E-4</v>
      </c>
      <c r="N216" s="196">
        <v>2.2581500000000001E-4</v>
      </c>
      <c r="O216" s="196">
        <v>2.2581500000000001E-4</v>
      </c>
      <c r="P216" s="196">
        <v>2.2581500000000001E-4</v>
      </c>
      <c r="Q216" s="196">
        <v>2.2581500000000001E-4</v>
      </c>
      <c r="R216" s="196">
        <v>2.2581500000000001E-4</v>
      </c>
      <c r="S216" s="196">
        <v>2.2581500000000001E-4</v>
      </c>
      <c r="T216" s="196">
        <v>2.2581500000000001E-4</v>
      </c>
      <c r="U216" s="196">
        <v>2.2581500000000001E-4</v>
      </c>
      <c r="V216" s="196">
        <v>2.2581500000000001E-4</v>
      </c>
      <c r="W216" s="196">
        <v>2.2581500000000001E-4</v>
      </c>
      <c r="X216" s="196">
        <v>2.2581500000000001E-4</v>
      </c>
      <c r="Y216" s="196">
        <v>2.2581500000000001E-4</v>
      </c>
      <c r="Z216" s="196">
        <v>2.2581500000000001E-4</v>
      </c>
      <c r="AA216" s="196">
        <v>2.2581500000000001E-4</v>
      </c>
      <c r="AB216" s="196">
        <v>2.2581500000000001E-4</v>
      </c>
      <c r="AC216" s="196">
        <v>2.2581500000000001E-4</v>
      </c>
      <c r="AD216" s="196">
        <v>2.2581500000000001E-4</v>
      </c>
      <c r="AE216" s="196">
        <v>2.2581500000000001E-4</v>
      </c>
      <c r="AF216" s="150"/>
      <c r="AG216" s="197">
        <v>33.747</v>
      </c>
      <c r="AH216" s="197">
        <v>33.765999999999998</v>
      </c>
      <c r="AI216" s="197">
        <v>34.015000000000001</v>
      </c>
      <c r="AJ216" s="197">
        <v>34.125</v>
      </c>
      <c r="AK216" s="197">
        <v>33.936</v>
      </c>
      <c r="AL216" s="197">
        <v>33.83</v>
      </c>
      <c r="AM216" s="197">
        <v>34.107999999999997</v>
      </c>
      <c r="AN216" s="197">
        <v>34.533000000000001</v>
      </c>
      <c r="AO216" s="197">
        <v>34.387999999999998</v>
      </c>
      <c r="AP216" s="197">
        <v>34.387999999999998</v>
      </c>
      <c r="AQ216" s="197">
        <v>34.387999999999998</v>
      </c>
      <c r="AR216" s="197">
        <v>34.387999999999998</v>
      </c>
      <c r="AS216" s="197">
        <v>34.387999999999998</v>
      </c>
      <c r="AT216" s="197">
        <v>34.387999999999998</v>
      </c>
      <c r="AU216" s="197">
        <v>34.387999999999998</v>
      </c>
      <c r="AV216" s="197">
        <v>34.387999999999998</v>
      </c>
      <c r="AW216" s="197">
        <v>34.387999999999998</v>
      </c>
      <c r="AX216" s="197">
        <v>34.387999999999998</v>
      </c>
      <c r="AY216" s="197">
        <v>34.387999999999998</v>
      </c>
      <c r="AZ216" s="197">
        <v>34.387999999999998</v>
      </c>
      <c r="BA216" s="150"/>
      <c r="BB216" s="198" cm="1">
        <f t="array" ref="BB216">SUMPRODUCT(($AG216:$AZ216)*(Misc_calcs!$G$29:$Z$29)*($L216:$AE216))*$H216</f>
        <v>5875.5934731523848</v>
      </c>
      <c r="BC216" s="150"/>
      <c r="BD216" s="198" cm="1">
        <f t="array" ref="BD216">SUMPRODUCT(($L216:$AE216)*(Misc_calcs!$G$29:$Z$29))*$I216*(1+Assumptions!$G$83)</f>
        <v>73.596516995572983</v>
      </c>
      <c r="BE216" s="150"/>
      <c r="BF216" s="198">
        <f t="shared" si="18"/>
        <v>5949.1899901479574</v>
      </c>
      <c r="BG216" s="150"/>
      <c r="BH216" s="199">
        <f>Assumptions!$G$86*$G216</f>
        <v>5.9401768050000006E-5</v>
      </c>
      <c r="BI216" s="150"/>
      <c r="BJ216" s="198">
        <f t="shared" si="23"/>
        <v>20491.516100000001</v>
      </c>
      <c r="BK216" s="150"/>
      <c r="BL216" s="198" cm="1">
        <f t="array" ref="BL216">-SUMPRODUCT((PMT(real_disc,Assumptions!$G$40,BJ216))*(Misc_calcs!$G$29:$Z$29))</f>
        <v>11076.63591662896</v>
      </c>
      <c r="BM216" s="150"/>
      <c r="BN216" s="198" cm="1">
        <f t="array" ref="BN216">SUMPRODUCT(($AG216:$AZ216)*(Misc_calcs!$G$29:$Z$29))*$BH216*$H216</f>
        <v>1545.6043249929892</v>
      </c>
      <c r="BO216" s="150"/>
      <c r="BP216" s="198" cm="1">
        <f t="array" ref="BP216">SUMPRODUCT($BH216*(Misc_calcs!$G$29:$Z$29))*$I216*(1+Assumptions!$G$83)</f>
        <v>19.359932829346629</v>
      </c>
      <c r="BQ216" s="150"/>
      <c r="BR216" s="198">
        <f t="shared" si="19"/>
        <v>1564.9642578223359</v>
      </c>
      <c r="BS216" s="150"/>
      <c r="BT216" s="198">
        <f t="shared" si="20"/>
        <v>4384.2257323256217</v>
      </c>
      <c r="BU216" s="150"/>
      <c r="BV216" s="198">
        <f t="shared" si="21"/>
        <v>-6692.4101843033386</v>
      </c>
      <c r="BW216" s="150"/>
      <c r="BX216" s="198" t="b">
        <f t="shared" si="22"/>
        <v>0</v>
      </c>
      <c r="BY216" s="150"/>
      <c r="BZ216" s="150"/>
      <c r="CA216" s="150"/>
      <c r="CB216" s="150"/>
      <c r="CC216" s="150"/>
      <c r="CD216" s="150"/>
      <c r="CE216" s="150"/>
      <c r="CF216" s="150"/>
      <c r="CG216" s="150"/>
      <c r="CH216" s="150"/>
      <c r="CI216" s="150"/>
      <c r="CJ216" s="150"/>
      <c r="CK216" s="150"/>
      <c r="CL216" s="150"/>
      <c r="CM216" s="150"/>
      <c r="CN216" s="150"/>
      <c r="CO216" s="150"/>
      <c r="CP216" s="150"/>
      <c r="CQ216" s="150"/>
      <c r="CR216" s="150"/>
      <c r="CS216" s="150"/>
      <c r="CT216" s="150"/>
      <c r="CU216" s="150"/>
      <c r="CV216" s="150"/>
      <c r="CW216" s="150"/>
      <c r="CX216" s="150"/>
    </row>
    <row r="217" spans="1:102" x14ac:dyDescent="0.2">
      <c r="A217" s="150"/>
      <c r="B217" s="191">
        <v>60860044</v>
      </c>
      <c r="C217" s="192" t="s">
        <v>153</v>
      </c>
      <c r="D217" s="191">
        <v>2005</v>
      </c>
      <c r="E217" s="191">
        <v>30238558</v>
      </c>
      <c r="F217" s="191">
        <v>30238561</v>
      </c>
      <c r="G217" s="194">
        <v>410.1</v>
      </c>
      <c r="H217" s="211">
        <v>52622.225082524186</v>
      </c>
      <c r="I217" s="195">
        <f>Assumptions!$G$37*Calcs!$G217</f>
        <v>39833.012999999999</v>
      </c>
      <c r="K217" s="150"/>
      <c r="L217" s="196">
        <v>4.3895799999999998E-4</v>
      </c>
      <c r="M217" s="196">
        <v>4.3895799999999998E-4</v>
      </c>
      <c r="N217" s="196">
        <v>4.3895799999999998E-4</v>
      </c>
      <c r="O217" s="196">
        <v>4.3895799999999998E-4</v>
      </c>
      <c r="P217" s="196">
        <v>4.3895799999999998E-4</v>
      </c>
      <c r="Q217" s="196">
        <v>4.3895799999999998E-4</v>
      </c>
      <c r="R217" s="196">
        <v>4.3895799999999998E-4</v>
      </c>
      <c r="S217" s="196">
        <v>4.3895799999999998E-4</v>
      </c>
      <c r="T217" s="196">
        <v>4.3895799999999998E-4</v>
      </c>
      <c r="U217" s="196">
        <v>4.3895799999999998E-4</v>
      </c>
      <c r="V217" s="196">
        <v>4.3895799999999998E-4</v>
      </c>
      <c r="W217" s="196">
        <v>4.3895799999999998E-4</v>
      </c>
      <c r="X217" s="196">
        <v>4.3895799999999998E-4</v>
      </c>
      <c r="Y217" s="196">
        <v>4.3895799999999998E-4</v>
      </c>
      <c r="Z217" s="196">
        <v>4.3895799999999998E-4</v>
      </c>
      <c r="AA217" s="196">
        <v>4.3895799999999998E-4</v>
      </c>
      <c r="AB217" s="196">
        <v>4.3895799999999998E-4</v>
      </c>
      <c r="AC217" s="196">
        <v>4.3895799999999998E-4</v>
      </c>
      <c r="AD217" s="196">
        <v>4.3895799999999998E-4</v>
      </c>
      <c r="AE217" s="196">
        <v>4.3895799999999998E-4</v>
      </c>
      <c r="AF217" s="150"/>
      <c r="AG217" s="197">
        <v>33.747</v>
      </c>
      <c r="AH217" s="197">
        <v>33.765999999999998</v>
      </c>
      <c r="AI217" s="197">
        <v>34.015000000000001</v>
      </c>
      <c r="AJ217" s="197">
        <v>34.125</v>
      </c>
      <c r="AK217" s="197">
        <v>33.936</v>
      </c>
      <c r="AL217" s="197">
        <v>33.83</v>
      </c>
      <c r="AM217" s="197">
        <v>34.107999999999997</v>
      </c>
      <c r="AN217" s="197">
        <v>34.533000000000001</v>
      </c>
      <c r="AO217" s="197">
        <v>34.387999999999998</v>
      </c>
      <c r="AP217" s="197">
        <v>34.387999999999998</v>
      </c>
      <c r="AQ217" s="197">
        <v>34.387999999999998</v>
      </c>
      <c r="AR217" s="197">
        <v>34.387999999999998</v>
      </c>
      <c r="AS217" s="197">
        <v>34.387999999999998</v>
      </c>
      <c r="AT217" s="197">
        <v>34.387999999999998</v>
      </c>
      <c r="AU217" s="197">
        <v>34.387999999999998</v>
      </c>
      <c r="AV217" s="197">
        <v>34.387999999999998</v>
      </c>
      <c r="AW217" s="197">
        <v>34.387999999999998</v>
      </c>
      <c r="AX217" s="197">
        <v>34.387999999999998</v>
      </c>
      <c r="AY217" s="197">
        <v>34.387999999999998</v>
      </c>
      <c r="AZ217" s="197">
        <v>34.387999999999998</v>
      </c>
      <c r="BA217" s="150"/>
      <c r="BB217" s="198" cm="1">
        <f t="array" ref="BB217">SUMPRODUCT(($AG217:$AZ217)*(Misc_calcs!$G$29:$Z$29)*($L217:$AE217))*$H217</f>
        <v>11421.46783777882</v>
      </c>
      <c r="BC217" s="150"/>
      <c r="BD217" s="198" cm="1">
        <f t="array" ref="BD217">SUMPRODUCT(($L217:$AE217)*(Misc_calcs!$G$29:$Z$29))*$I217*(1+Assumptions!$G$83)</f>
        <v>278.09713158255306</v>
      </c>
      <c r="BE217" s="150"/>
      <c r="BF217" s="198">
        <f t="shared" si="18"/>
        <v>11699.564969361374</v>
      </c>
      <c r="BG217" s="150"/>
      <c r="BH217" s="199">
        <f>Assumptions!$G$86*$G217</f>
        <v>1.1546980650000002E-4</v>
      </c>
      <c r="BI217" s="150"/>
      <c r="BJ217" s="198">
        <f t="shared" si="23"/>
        <v>39833.012999999999</v>
      </c>
      <c r="BK217" s="150"/>
      <c r="BL217" s="198" cm="1">
        <f t="array" ref="BL217">-SUMPRODUCT((PMT(real_disc,Assumptions!$G$40,BJ217))*(Misc_calcs!$G$29:$Z$29))</f>
        <v>21531.631935391462</v>
      </c>
      <c r="BM217" s="150"/>
      <c r="BN217" s="198" cm="1">
        <f t="array" ref="BN217">SUMPRODUCT(($AG217:$AZ217)*(Misc_calcs!$G$29:$Z$29))*$BH217*$H217</f>
        <v>3004.4666714680989</v>
      </c>
      <c r="BO217" s="150"/>
      <c r="BP217" s="198" cm="1">
        <f t="array" ref="BP217">SUMPRODUCT($BH217*(Misc_calcs!$G$29:$Z$29))*$I217*(1+Assumptions!$G$83)</f>
        <v>73.154657101687278</v>
      </c>
      <c r="BQ217" s="150"/>
      <c r="BR217" s="198">
        <f t="shared" si="19"/>
        <v>3077.6213285697863</v>
      </c>
      <c r="BS217" s="150"/>
      <c r="BT217" s="198">
        <f t="shared" si="20"/>
        <v>8621.9436407915873</v>
      </c>
      <c r="BU217" s="150"/>
      <c r="BV217" s="198">
        <f t="shared" si="21"/>
        <v>-12909.688294599875</v>
      </c>
      <c r="BW217" s="150"/>
      <c r="BX217" s="198" t="b">
        <f t="shared" si="22"/>
        <v>0</v>
      </c>
      <c r="BY217" s="150"/>
      <c r="BZ217" s="150"/>
      <c r="CA217" s="150"/>
      <c r="CB217" s="150"/>
      <c r="CC217" s="150"/>
      <c r="CD217" s="150"/>
      <c r="CE217" s="150"/>
      <c r="CF217" s="150"/>
      <c r="CG217" s="150"/>
      <c r="CH217" s="150"/>
      <c r="CI217" s="150"/>
      <c r="CJ217" s="150"/>
      <c r="CK217" s="150"/>
      <c r="CL217" s="150"/>
      <c r="CM217" s="150"/>
      <c r="CN217" s="150"/>
      <c r="CO217" s="150"/>
      <c r="CP217" s="150"/>
      <c r="CQ217" s="150"/>
      <c r="CR217" s="150"/>
      <c r="CS217" s="150"/>
      <c r="CT217" s="150"/>
      <c r="CU217" s="150"/>
      <c r="CV217" s="150"/>
      <c r="CW217" s="150"/>
      <c r="CX217" s="150"/>
    </row>
    <row r="218" spans="1:102" x14ac:dyDescent="0.2">
      <c r="A218" s="150"/>
      <c r="B218" s="191">
        <v>60860045</v>
      </c>
      <c r="C218" s="192" t="s">
        <v>153</v>
      </c>
      <c r="D218" s="191">
        <v>2007</v>
      </c>
      <c r="E218" s="191">
        <v>33061889</v>
      </c>
      <c r="F218" s="191">
        <v>30238558</v>
      </c>
      <c r="G218" s="194">
        <v>43.37</v>
      </c>
      <c r="H218" s="211">
        <v>52622.225082524186</v>
      </c>
      <c r="I218" s="195">
        <f>Assumptions!$G$37*Calcs!$G218</f>
        <v>4212.5280999999995</v>
      </c>
      <c r="K218" s="150"/>
      <c r="L218" s="196">
        <v>4.6421800000000003E-5</v>
      </c>
      <c r="M218" s="196">
        <v>4.6421800000000003E-5</v>
      </c>
      <c r="N218" s="196">
        <v>4.6421800000000003E-5</v>
      </c>
      <c r="O218" s="196">
        <v>4.6421800000000003E-5</v>
      </c>
      <c r="P218" s="196">
        <v>4.6421800000000003E-5</v>
      </c>
      <c r="Q218" s="196">
        <v>4.6421800000000003E-5</v>
      </c>
      <c r="R218" s="196">
        <v>4.6421800000000003E-5</v>
      </c>
      <c r="S218" s="196">
        <v>4.6421800000000003E-5</v>
      </c>
      <c r="T218" s="196">
        <v>4.6421800000000003E-5</v>
      </c>
      <c r="U218" s="196">
        <v>4.6421800000000003E-5</v>
      </c>
      <c r="V218" s="196">
        <v>4.6421800000000003E-5</v>
      </c>
      <c r="W218" s="196">
        <v>4.6421800000000003E-5</v>
      </c>
      <c r="X218" s="196">
        <v>4.6421800000000003E-5</v>
      </c>
      <c r="Y218" s="196">
        <v>4.6421800000000003E-5</v>
      </c>
      <c r="Z218" s="196">
        <v>4.6421800000000003E-5</v>
      </c>
      <c r="AA218" s="196">
        <v>4.6421800000000003E-5</v>
      </c>
      <c r="AB218" s="196">
        <v>4.6421800000000003E-5</v>
      </c>
      <c r="AC218" s="196">
        <v>4.6421800000000003E-5</v>
      </c>
      <c r="AD218" s="196">
        <v>4.6421800000000003E-5</v>
      </c>
      <c r="AE218" s="196">
        <v>4.6421800000000003E-5</v>
      </c>
      <c r="AF218" s="150"/>
      <c r="AG218" s="197">
        <v>33.747</v>
      </c>
      <c r="AH218" s="197">
        <v>33.765999999999998</v>
      </c>
      <c r="AI218" s="197">
        <v>34.015000000000001</v>
      </c>
      <c r="AJ218" s="197">
        <v>34.125</v>
      </c>
      <c r="AK218" s="197">
        <v>33.936</v>
      </c>
      <c r="AL218" s="197">
        <v>33.83</v>
      </c>
      <c r="AM218" s="197">
        <v>34.107999999999997</v>
      </c>
      <c r="AN218" s="197">
        <v>34.533000000000001</v>
      </c>
      <c r="AO218" s="197">
        <v>34.387999999999998</v>
      </c>
      <c r="AP218" s="197">
        <v>34.387999999999998</v>
      </c>
      <c r="AQ218" s="197">
        <v>34.387999999999998</v>
      </c>
      <c r="AR218" s="197">
        <v>34.387999999999998</v>
      </c>
      <c r="AS218" s="197">
        <v>34.387999999999998</v>
      </c>
      <c r="AT218" s="197">
        <v>34.387999999999998</v>
      </c>
      <c r="AU218" s="197">
        <v>34.387999999999998</v>
      </c>
      <c r="AV218" s="197">
        <v>34.387999999999998</v>
      </c>
      <c r="AW218" s="197">
        <v>34.387999999999998</v>
      </c>
      <c r="AX218" s="197">
        <v>34.387999999999998</v>
      </c>
      <c r="AY218" s="197">
        <v>34.387999999999998</v>
      </c>
      <c r="AZ218" s="197">
        <v>34.387999999999998</v>
      </c>
      <c r="BA218" s="150"/>
      <c r="BB218" s="198" cm="1">
        <f t="array" ref="BB218">SUMPRODUCT(($AG218:$AZ218)*(Misc_calcs!$G$29:$Z$29)*($L218:$AE218))*$H218</f>
        <v>1207.8720416800718</v>
      </c>
      <c r="BC218" s="150"/>
      <c r="BD218" s="198" cm="1">
        <f t="array" ref="BD218">SUMPRODUCT(($L218:$AE218)*(Misc_calcs!$G$29:$Z$29))*$I218*(1+Assumptions!$G$83)</f>
        <v>3.1102490776642155</v>
      </c>
      <c r="BE218" s="150"/>
      <c r="BF218" s="198">
        <f t="shared" si="18"/>
        <v>1210.9822907577361</v>
      </c>
      <c r="BG218" s="150"/>
      <c r="BH218" s="199">
        <f>Assumptions!$G$86*$G218</f>
        <v>1.221147405E-5</v>
      </c>
      <c r="BI218" s="150"/>
      <c r="BJ218" s="198">
        <f t="shared" si="23"/>
        <v>4212.5280999999995</v>
      </c>
      <c r="BK218" s="150"/>
      <c r="BL218" s="198" cm="1">
        <f t="array" ref="BL218">-SUMPRODUCT((PMT(real_disc,Assumptions!$G$40,BJ218))*(Misc_calcs!$G$29:$Z$29))</f>
        <v>2277.0711461544201</v>
      </c>
      <c r="BM218" s="150"/>
      <c r="BN218" s="198" cm="1">
        <f t="array" ref="BN218">SUMPRODUCT(($AG218:$AZ218)*(Misc_calcs!$G$29:$Z$29))*$BH218*$H218</f>
        <v>317.73645340544118</v>
      </c>
      <c r="BO218" s="150"/>
      <c r="BP218" s="198" cm="1">
        <f t="array" ref="BP218">SUMPRODUCT($BH218*(Misc_calcs!$G$29:$Z$29))*$I218*(1+Assumptions!$G$83)</f>
        <v>0.81816573034507478</v>
      </c>
      <c r="BQ218" s="150"/>
      <c r="BR218" s="198">
        <f t="shared" si="19"/>
        <v>318.55461913578625</v>
      </c>
      <c r="BS218" s="150"/>
      <c r="BT218" s="198">
        <f t="shared" si="20"/>
        <v>892.42767162194991</v>
      </c>
      <c r="BU218" s="150"/>
      <c r="BV218" s="198">
        <f t="shared" si="21"/>
        <v>-1384.6434745324702</v>
      </c>
      <c r="BW218" s="150"/>
      <c r="BX218" s="198" t="b">
        <f t="shared" si="22"/>
        <v>0</v>
      </c>
      <c r="BY218" s="150"/>
      <c r="BZ218" s="150"/>
      <c r="CA218" s="150"/>
      <c r="CB218" s="150"/>
      <c r="CC218" s="150"/>
      <c r="CD218" s="150"/>
      <c r="CE218" s="150"/>
      <c r="CF218" s="150"/>
      <c r="CG218" s="150"/>
      <c r="CH218" s="150"/>
      <c r="CI218" s="150"/>
      <c r="CJ218" s="150"/>
      <c r="CK218" s="150"/>
      <c r="CL218" s="150"/>
      <c r="CM218" s="150"/>
      <c r="CN218" s="150"/>
      <c r="CO218" s="150"/>
      <c r="CP218" s="150"/>
      <c r="CQ218" s="150"/>
      <c r="CR218" s="150"/>
      <c r="CS218" s="150"/>
      <c r="CT218" s="150"/>
      <c r="CU218" s="150"/>
      <c r="CV218" s="150"/>
      <c r="CW218" s="150"/>
      <c r="CX218" s="150"/>
    </row>
    <row r="219" spans="1:102" x14ac:dyDescent="0.2">
      <c r="A219" s="150"/>
      <c r="B219" s="191">
        <v>60860047</v>
      </c>
      <c r="C219" s="192" t="s">
        <v>153</v>
      </c>
      <c r="D219" s="191">
        <v>2008</v>
      </c>
      <c r="E219" s="191">
        <v>30266058</v>
      </c>
      <c r="F219" s="191">
        <v>30266060</v>
      </c>
      <c r="G219" s="194">
        <v>82</v>
      </c>
      <c r="H219" s="211">
        <v>52622.225082524186</v>
      </c>
      <c r="I219" s="195">
        <f>Assumptions!$G$37*Calcs!$G219</f>
        <v>7964.66</v>
      </c>
      <c r="K219" s="150"/>
      <c r="L219" s="196">
        <v>8.7770100000000002E-5</v>
      </c>
      <c r="M219" s="196">
        <v>8.7770100000000002E-5</v>
      </c>
      <c r="N219" s="196">
        <v>8.7770100000000002E-5</v>
      </c>
      <c r="O219" s="196">
        <v>8.7770100000000002E-5</v>
      </c>
      <c r="P219" s="196">
        <v>8.7770100000000002E-5</v>
      </c>
      <c r="Q219" s="196">
        <v>8.7770100000000002E-5</v>
      </c>
      <c r="R219" s="196">
        <v>8.7770100000000002E-5</v>
      </c>
      <c r="S219" s="196">
        <v>8.7770100000000002E-5</v>
      </c>
      <c r="T219" s="196">
        <v>8.7770100000000002E-5</v>
      </c>
      <c r="U219" s="196">
        <v>8.7770100000000002E-5</v>
      </c>
      <c r="V219" s="196">
        <v>8.7770100000000002E-5</v>
      </c>
      <c r="W219" s="196">
        <v>8.7770100000000002E-5</v>
      </c>
      <c r="X219" s="196">
        <v>8.7770100000000002E-5</v>
      </c>
      <c r="Y219" s="196">
        <v>8.7770100000000002E-5</v>
      </c>
      <c r="Z219" s="196">
        <v>8.7770100000000002E-5</v>
      </c>
      <c r="AA219" s="196">
        <v>8.7770100000000002E-5</v>
      </c>
      <c r="AB219" s="196">
        <v>8.7770100000000002E-5</v>
      </c>
      <c r="AC219" s="196">
        <v>8.7770100000000002E-5</v>
      </c>
      <c r="AD219" s="196">
        <v>8.7770100000000002E-5</v>
      </c>
      <c r="AE219" s="196">
        <v>8.7770100000000002E-5</v>
      </c>
      <c r="AF219" s="150"/>
      <c r="AG219" s="197">
        <v>33.747</v>
      </c>
      <c r="AH219" s="197">
        <v>33.765999999999998</v>
      </c>
      <c r="AI219" s="197">
        <v>34.015000000000001</v>
      </c>
      <c r="AJ219" s="197">
        <v>34.125</v>
      </c>
      <c r="AK219" s="197">
        <v>33.936</v>
      </c>
      <c r="AL219" s="197">
        <v>33.83</v>
      </c>
      <c r="AM219" s="197">
        <v>34.107999999999997</v>
      </c>
      <c r="AN219" s="197">
        <v>34.533000000000001</v>
      </c>
      <c r="AO219" s="197">
        <v>34.387999999999998</v>
      </c>
      <c r="AP219" s="197">
        <v>34.387999999999998</v>
      </c>
      <c r="AQ219" s="197">
        <v>34.387999999999998</v>
      </c>
      <c r="AR219" s="197">
        <v>34.387999999999998</v>
      </c>
      <c r="AS219" s="197">
        <v>34.387999999999998</v>
      </c>
      <c r="AT219" s="197">
        <v>34.387999999999998</v>
      </c>
      <c r="AU219" s="197">
        <v>34.387999999999998</v>
      </c>
      <c r="AV219" s="197">
        <v>34.387999999999998</v>
      </c>
      <c r="AW219" s="197">
        <v>34.387999999999998</v>
      </c>
      <c r="AX219" s="197">
        <v>34.387999999999998</v>
      </c>
      <c r="AY219" s="197">
        <v>34.387999999999998</v>
      </c>
      <c r="AZ219" s="197">
        <v>34.387999999999998</v>
      </c>
      <c r="BA219" s="150"/>
      <c r="BB219" s="198" cm="1">
        <f t="array" ref="BB219">SUMPRODUCT(($AG219:$AZ219)*(Misc_calcs!$G$29:$Z$29)*($L219:$AE219))*$H219</f>
        <v>2283.7341482980851</v>
      </c>
      <c r="BC219" s="150"/>
      <c r="BD219" s="198" cm="1">
        <f t="array" ref="BD219">SUMPRODUCT(($L219:$AE219)*(Misc_calcs!$G$29:$Z$29))*$I219*(1+Assumptions!$G$83)</f>
        <v>11.118449227549482</v>
      </c>
      <c r="BE219" s="150"/>
      <c r="BF219" s="198">
        <f t="shared" si="18"/>
        <v>2294.8525975256343</v>
      </c>
      <c r="BG219" s="150"/>
      <c r="BH219" s="199">
        <f>Assumptions!$G$86*$G219</f>
        <v>2.3088330000000003E-5</v>
      </c>
      <c r="BI219" s="150"/>
      <c r="BJ219" s="198">
        <f t="shared" si="23"/>
        <v>7964.66</v>
      </c>
      <c r="BK219" s="150"/>
      <c r="BL219" s="198" cm="1">
        <f t="array" ref="BL219">-SUMPRODUCT((PMT(real_disc,Assumptions!$G$40,BJ219))*(Misc_calcs!$G$29:$Z$29))</f>
        <v>4305.2763196832475</v>
      </c>
      <c r="BM219" s="150"/>
      <c r="BN219" s="198" cm="1">
        <f t="array" ref="BN219">SUMPRODUCT(($AG219:$AZ219)*(Misc_calcs!$G$29:$Z$29))*$BH219*$H219</f>
        <v>600.74681068125858</v>
      </c>
      <c r="BO219" s="150"/>
      <c r="BP219" s="198" cm="1">
        <f t="array" ref="BP219">SUMPRODUCT($BH219*(Misc_calcs!$G$29:$Z$29))*$I219*(1+Assumptions!$G$83)</f>
        <v>2.9247593981766857</v>
      </c>
      <c r="BQ219" s="150"/>
      <c r="BR219" s="198">
        <f t="shared" si="19"/>
        <v>603.67157007943524</v>
      </c>
      <c r="BS219" s="150"/>
      <c r="BT219" s="198">
        <f t="shared" si="20"/>
        <v>1691.1810274461991</v>
      </c>
      <c r="BU219" s="150"/>
      <c r="BV219" s="198">
        <f t="shared" si="21"/>
        <v>-2614.0952922370484</v>
      </c>
      <c r="BW219" s="150"/>
      <c r="BX219" s="198" t="b">
        <f t="shared" si="22"/>
        <v>0</v>
      </c>
      <c r="BY219" s="150"/>
      <c r="BZ219" s="150"/>
      <c r="CA219" s="150"/>
      <c r="CB219" s="150"/>
      <c r="CC219" s="150"/>
      <c r="CD219" s="150"/>
      <c r="CE219" s="150"/>
      <c r="CF219" s="150"/>
      <c r="CG219" s="150"/>
      <c r="CH219" s="150"/>
      <c r="CI219" s="150"/>
      <c r="CJ219" s="150"/>
      <c r="CK219" s="150"/>
      <c r="CL219" s="150"/>
      <c r="CM219" s="150"/>
      <c r="CN219" s="150"/>
      <c r="CO219" s="150"/>
      <c r="CP219" s="150"/>
      <c r="CQ219" s="150"/>
      <c r="CR219" s="150"/>
      <c r="CS219" s="150"/>
      <c r="CT219" s="150"/>
      <c r="CU219" s="150"/>
      <c r="CV219" s="150"/>
      <c r="CW219" s="150"/>
      <c r="CX219" s="150"/>
    </row>
    <row r="220" spans="1:102" x14ac:dyDescent="0.2">
      <c r="A220" s="150"/>
      <c r="B220" s="191">
        <v>60860052</v>
      </c>
      <c r="C220" s="192" t="s">
        <v>153</v>
      </c>
      <c r="D220" s="191">
        <v>2008</v>
      </c>
      <c r="E220" s="191">
        <v>30266167</v>
      </c>
      <c r="F220" s="191">
        <v>30266169</v>
      </c>
      <c r="G220" s="194">
        <v>241.3</v>
      </c>
      <c r="H220" s="211">
        <v>52622.225082524186</v>
      </c>
      <c r="I220" s="195">
        <f>Assumptions!$G$37*Calcs!$G220</f>
        <v>23437.469000000001</v>
      </c>
      <c r="K220" s="150"/>
      <c r="L220" s="196">
        <v>2.5828E-4</v>
      </c>
      <c r="M220" s="196">
        <v>2.5828E-4</v>
      </c>
      <c r="N220" s="196">
        <v>2.5828E-4</v>
      </c>
      <c r="O220" s="196">
        <v>2.5828E-4</v>
      </c>
      <c r="P220" s="196">
        <v>2.5828E-4</v>
      </c>
      <c r="Q220" s="196">
        <v>2.5828E-4</v>
      </c>
      <c r="R220" s="196">
        <v>2.5828E-4</v>
      </c>
      <c r="S220" s="196">
        <v>2.5828E-4</v>
      </c>
      <c r="T220" s="196">
        <v>2.5828E-4</v>
      </c>
      <c r="U220" s="196">
        <v>2.5828E-4</v>
      </c>
      <c r="V220" s="196">
        <v>2.5828E-4</v>
      </c>
      <c r="W220" s="196">
        <v>2.5828E-4</v>
      </c>
      <c r="X220" s="196">
        <v>2.5828E-4</v>
      </c>
      <c r="Y220" s="196">
        <v>2.5828E-4</v>
      </c>
      <c r="Z220" s="196">
        <v>2.5828E-4</v>
      </c>
      <c r="AA220" s="196">
        <v>2.5828E-4</v>
      </c>
      <c r="AB220" s="196">
        <v>2.5828E-4</v>
      </c>
      <c r="AC220" s="196">
        <v>2.5828E-4</v>
      </c>
      <c r="AD220" s="196">
        <v>2.5828E-4</v>
      </c>
      <c r="AE220" s="196">
        <v>2.5828E-4</v>
      </c>
      <c r="AF220" s="150"/>
      <c r="AG220" s="197">
        <v>33.747</v>
      </c>
      <c r="AH220" s="197">
        <v>33.765999999999998</v>
      </c>
      <c r="AI220" s="197">
        <v>34.015000000000001</v>
      </c>
      <c r="AJ220" s="197">
        <v>34.125</v>
      </c>
      <c r="AK220" s="197">
        <v>33.936</v>
      </c>
      <c r="AL220" s="197">
        <v>33.83</v>
      </c>
      <c r="AM220" s="197">
        <v>34.107999999999997</v>
      </c>
      <c r="AN220" s="197">
        <v>34.533000000000001</v>
      </c>
      <c r="AO220" s="197">
        <v>34.387999999999998</v>
      </c>
      <c r="AP220" s="197">
        <v>34.387999999999998</v>
      </c>
      <c r="AQ220" s="197">
        <v>34.387999999999998</v>
      </c>
      <c r="AR220" s="197">
        <v>34.387999999999998</v>
      </c>
      <c r="AS220" s="197">
        <v>34.387999999999998</v>
      </c>
      <c r="AT220" s="197">
        <v>34.387999999999998</v>
      </c>
      <c r="AU220" s="197">
        <v>34.387999999999998</v>
      </c>
      <c r="AV220" s="197">
        <v>34.387999999999998</v>
      </c>
      <c r="AW220" s="197">
        <v>34.387999999999998</v>
      </c>
      <c r="AX220" s="197">
        <v>34.387999999999998</v>
      </c>
      <c r="AY220" s="197">
        <v>34.387999999999998</v>
      </c>
      <c r="AZ220" s="197">
        <v>34.387999999999998</v>
      </c>
      <c r="BA220" s="150"/>
      <c r="BB220" s="198" cm="1">
        <f t="array" ref="BB220">SUMPRODUCT(($AG220:$AZ220)*(Misc_calcs!$G$29:$Z$29)*($L220:$AE220))*$H220</f>
        <v>6720.3165522476265</v>
      </c>
      <c r="BC220" s="150"/>
      <c r="BD220" s="198" cm="1">
        <f t="array" ref="BD220">SUMPRODUCT(($L220:$AE220)*(Misc_calcs!$G$29:$Z$29))*$I220*(1+Assumptions!$G$83)</f>
        <v>96.279066609243074</v>
      </c>
      <c r="BE220" s="150"/>
      <c r="BF220" s="198">
        <f t="shared" si="18"/>
        <v>6816.5956188568698</v>
      </c>
      <c r="BG220" s="150"/>
      <c r="BH220" s="199">
        <f>Assumptions!$G$86*$G220</f>
        <v>6.7941634500000005E-5</v>
      </c>
      <c r="BI220" s="150"/>
      <c r="BJ220" s="198">
        <f t="shared" si="23"/>
        <v>23437.469000000001</v>
      </c>
      <c r="BK220" s="150"/>
      <c r="BL220" s="198" cm="1">
        <f t="array" ref="BL220">-SUMPRODUCT((PMT(real_disc,Assumptions!$G$40,BJ220))*(Misc_calcs!$G$29:$Z$29))</f>
        <v>12669.063121214242</v>
      </c>
      <c r="BM220" s="150"/>
      <c r="BN220" s="198" cm="1">
        <f t="array" ref="BN220">SUMPRODUCT(($AG220:$AZ220)*(Misc_calcs!$G$29:$Z$29))*$BH220*$H220</f>
        <v>1767.807383138874</v>
      </c>
      <c r="BO220" s="150"/>
      <c r="BP220" s="198" cm="1">
        <f t="array" ref="BP220">SUMPRODUCT($BH220*(Misc_calcs!$G$29:$Z$29))*$I220*(1+Assumptions!$G$83)</f>
        <v>25.326611249676127</v>
      </c>
      <c r="BQ220" s="150"/>
      <c r="BR220" s="198">
        <f t="shared" si="19"/>
        <v>1793.13399438855</v>
      </c>
      <c r="BS220" s="150"/>
      <c r="BT220" s="198">
        <f t="shared" si="20"/>
        <v>5023.4616244683202</v>
      </c>
      <c r="BU220" s="150"/>
      <c r="BV220" s="198">
        <f t="shared" si="21"/>
        <v>-7645.6014967459214</v>
      </c>
      <c r="BW220" s="150"/>
      <c r="BX220" s="198" t="b">
        <f t="shared" si="22"/>
        <v>0</v>
      </c>
      <c r="BY220" s="150"/>
      <c r="BZ220" s="150"/>
      <c r="CA220" s="150"/>
      <c r="CB220" s="150"/>
      <c r="CC220" s="150"/>
      <c r="CD220" s="150"/>
      <c r="CE220" s="150"/>
      <c r="CF220" s="150"/>
      <c r="CG220" s="150"/>
      <c r="CH220" s="150"/>
      <c r="CI220" s="150"/>
      <c r="CJ220" s="150"/>
      <c r="CK220" s="150"/>
      <c r="CL220" s="150"/>
      <c r="CM220" s="150"/>
      <c r="CN220" s="150"/>
      <c r="CO220" s="150"/>
      <c r="CP220" s="150"/>
      <c r="CQ220" s="150"/>
      <c r="CR220" s="150"/>
      <c r="CS220" s="150"/>
      <c r="CT220" s="150"/>
      <c r="CU220" s="150"/>
      <c r="CV220" s="150"/>
      <c r="CW220" s="150"/>
      <c r="CX220" s="150"/>
    </row>
    <row r="221" spans="1:102" x14ac:dyDescent="0.2">
      <c r="A221" s="150"/>
      <c r="B221" s="191">
        <v>60860055</v>
      </c>
      <c r="C221" s="192" t="s">
        <v>153</v>
      </c>
      <c r="D221" s="191">
        <v>2008</v>
      </c>
      <c r="E221" s="191">
        <v>30266023</v>
      </c>
      <c r="F221" s="191">
        <v>30266024</v>
      </c>
      <c r="G221" s="194">
        <v>37</v>
      </c>
      <c r="H221" s="211">
        <v>52622.225082524186</v>
      </c>
      <c r="I221" s="195">
        <f>Assumptions!$G$37*Calcs!$G221</f>
        <v>3593.81</v>
      </c>
      <c r="K221" s="150"/>
      <c r="L221" s="196">
        <v>3.9603600000000001E-5</v>
      </c>
      <c r="M221" s="196">
        <v>3.9603600000000001E-5</v>
      </c>
      <c r="N221" s="196">
        <v>3.9603600000000001E-5</v>
      </c>
      <c r="O221" s="196">
        <v>3.9603600000000001E-5</v>
      </c>
      <c r="P221" s="196">
        <v>3.9603600000000001E-5</v>
      </c>
      <c r="Q221" s="196">
        <v>3.9603600000000001E-5</v>
      </c>
      <c r="R221" s="196">
        <v>3.9603600000000001E-5</v>
      </c>
      <c r="S221" s="196">
        <v>3.9603600000000001E-5</v>
      </c>
      <c r="T221" s="196">
        <v>3.9603600000000001E-5</v>
      </c>
      <c r="U221" s="196">
        <v>3.9603600000000001E-5</v>
      </c>
      <c r="V221" s="196">
        <v>3.9603600000000001E-5</v>
      </c>
      <c r="W221" s="196">
        <v>3.9603600000000001E-5</v>
      </c>
      <c r="X221" s="196">
        <v>3.9603600000000001E-5</v>
      </c>
      <c r="Y221" s="196">
        <v>3.9603600000000001E-5</v>
      </c>
      <c r="Z221" s="196">
        <v>3.9603600000000001E-5</v>
      </c>
      <c r="AA221" s="196">
        <v>3.9603600000000001E-5</v>
      </c>
      <c r="AB221" s="196">
        <v>3.9603600000000001E-5</v>
      </c>
      <c r="AC221" s="196">
        <v>3.9603600000000001E-5</v>
      </c>
      <c r="AD221" s="196">
        <v>3.9603600000000001E-5</v>
      </c>
      <c r="AE221" s="196">
        <v>3.9603600000000001E-5</v>
      </c>
      <c r="AF221" s="150"/>
      <c r="AG221" s="197">
        <v>33.747</v>
      </c>
      <c r="AH221" s="197">
        <v>33.765999999999998</v>
      </c>
      <c r="AI221" s="197">
        <v>34.015000000000001</v>
      </c>
      <c r="AJ221" s="197">
        <v>34.125</v>
      </c>
      <c r="AK221" s="197">
        <v>33.936</v>
      </c>
      <c r="AL221" s="197">
        <v>33.83</v>
      </c>
      <c r="AM221" s="197">
        <v>34.107999999999997</v>
      </c>
      <c r="AN221" s="197">
        <v>34.533000000000001</v>
      </c>
      <c r="AO221" s="197">
        <v>34.387999999999998</v>
      </c>
      <c r="AP221" s="197">
        <v>34.387999999999998</v>
      </c>
      <c r="AQ221" s="197">
        <v>34.387999999999998</v>
      </c>
      <c r="AR221" s="197">
        <v>34.387999999999998</v>
      </c>
      <c r="AS221" s="197">
        <v>34.387999999999998</v>
      </c>
      <c r="AT221" s="197">
        <v>34.387999999999998</v>
      </c>
      <c r="AU221" s="197">
        <v>34.387999999999998</v>
      </c>
      <c r="AV221" s="197">
        <v>34.387999999999998</v>
      </c>
      <c r="AW221" s="197">
        <v>34.387999999999998</v>
      </c>
      <c r="AX221" s="197">
        <v>34.387999999999998</v>
      </c>
      <c r="AY221" s="197">
        <v>34.387999999999998</v>
      </c>
      <c r="AZ221" s="197">
        <v>34.387999999999998</v>
      </c>
      <c r="BA221" s="150"/>
      <c r="BB221" s="198" cm="1">
        <f t="array" ref="BB221">SUMPRODUCT(($AG221:$AZ221)*(Misc_calcs!$G$29:$Z$29)*($L221:$AE221))*$H221</f>
        <v>1030.4658843448742</v>
      </c>
      <c r="BC221" s="150"/>
      <c r="BD221" s="198" cm="1">
        <f t="array" ref="BD221">SUMPRODUCT(($L221:$AE221)*(Misc_calcs!$G$29:$Z$29))*$I221*(1+Assumptions!$G$83)</f>
        <v>2.2637067256226029</v>
      </c>
      <c r="BE221" s="150"/>
      <c r="BF221" s="198">
        <f t="shared" si="18"/>
        <v>1032.7295910704968</v>
      </c>
      <c r="BG221" s="150"/>
      <c r="BH221" s="199">
        <f>Assumptions!$G$86*$G221</f>
        <v>1.0417905000000001E-5</v>
      </c>
      <c r="BI221" s="150"/>
      <c r="BJ221" s="198">
        <f t="shared" si="23"/>
        <v>3593.81</v>
      </c>
      <c r="BK221" s="150"/>
      <c r="BL221" s="198" cm="1">
        <f t="array" ref="BL221">-SUMPRODUCT((PMT(real_disc,Assumptions!$G$40,BJ221))*(Misc_calcs!$G$29:$Z$29))</f>
        <v>1942.6246808326848</v>
      </c>
      <c r="BM221" s="150"/>
      <c r="BN221" s="198" cm="1">
        <f t="array" ref="BN221">SUMPRODUCT(($AG221:$AZ221)*(Misc_calcs!$G$29:$Z$29))*$BH221*$H221</f>
        <v>271.06868286837278</v>
      </c>
      <c r="BO221" s="150"/>
      <c r="BP221" s="198" cm="1">
        <f t="array" ref="BP221">SUMPRODUCT($BH221*(Misc_calcs!$G$29:$Z$29))*$I221*(1+Assumptions!$G$83)</f>
        <v>0.59547822964067265</v>
      </c>
      <c r="BQ221" s="150"/>
      <c r="BR221" s="198">
        <f t="shared" si="19"/>
        <v>271.66416109801344</v>
      </c>
      <c r="BS221" s="150"/>
      <c r="BT221" s="198">
        <f t="shared" si="20"/>
        <v>761.06542997248334</v>
      </c>
      <c r="BU221" s="150"/>
      <c r="BV221" s="198">
        <f t="shared" si="21"/>
        <v>-1181.5592508602015</v>
      </c>
      <c r="BW221" s="150"/>
      <c r="BX221" s="198" t="b">
        <f t="shared" si="22"/>
        <v>0</v>
      </c>
      <c r="BY221" s="150"/>
      <c r="BZ221" s="150"/>
      <c r="CA221" s="150"/>
      <c r="CB221" s="150"/>
      <c r="CC221" s="150"/>
      <c r="CD221" s="150"/>
      <c r="CE221" s="150"/>
      <c r="CF221" s="150"/>
      <c r="CG221" s="150"/>
      <c r="CH221" s="150"/>
      <c r="CI221" s="150"/>
      <c r="CJ221" s="150"/>
      <c r="CK221" s="150"/>
      <c r="CL221" s="150"/>
      <c r="CM221" s="150"/>
      <c r="CN221" s="150"/>
      <c r="CO221" s="150"/>
      <c r="CP221" s="150"/>
      <c r="CQ221" s="150"/>
      <c r="CR221" s="150"/>
      <c r="CS221" s="150"/>
      <c r="CT221" s="150"/>
      <c r="CU221" s="150"/>
      <c r="CV221" s="150"/>
      <c r="CW221" s="150"/>
      <c r="CX221" s="150"/>
    </row>
    <row r="222" spans="1:102" x14ac:dyDescent="0.2">
      <c r="A222" s="150"/>
      <c r="B222" s="191">
        <v>60860058</v>
      </c>
      <c r="C222" s="192" t="s">
        <v>153</v>
      </c>
      <c r="D222" s="191">
        <v>2008</v>
      </c>
      <c r="E222" s="191">
        <v>30590561</v>
      </c>
      <c r="F222" s="191">
        <v>30225892</v>
      </c>
      <c r="G222" s="194">
        <v>351.27</v>
      </c>
      <c r="H222" s="211">
        <v>52622.225082524186</v>
      </c>
      <c r="I222" s="195">
        <f>Assumptions!$G$37*Calcs!$G222</f>
        <v>34118.855099999993</v>
      </c>
      <c r="K222" s="150"/>
      <c r="L222" s="196">
        <v>3.7598800000000001E-4</v>
      </c>
      <c r="M222" s="196">
        <v>3.7598800000000001E-4</v>
      </c>
      <c r="N222" s="196">
        <v>3.7598800000000001E-4</v>
      </c>
      <c r="O222" s="196">
        <v>3.7598800000000001E-4</v>
      </c>
      <c r="P222" s="196">
        <v>3.7598800000000001E-4</v>
      </c>
      <c r="Q222" s="196">
        <v>3.7598800000000001E-4</v>
      </c>
      <c r="R222" s="196">
        <v>3.7598800000000001E-4</v>
      </c>
      <c r="S222" s="196">
        <v>3.7598800000000001E-4</v>
      </c>
      <c r="T222" s="196">
        <v>3.7598800000000001E-4</v>
      </c>
      <c r="U222" s="196">
        <v>3.7598800000000001E-4</v>
      </c>
      <c r="V222" s="196">
        <v>3.7598800000000001E-4</v>
      </c>
      <c r="W222" s="196">
        <v>3.7598800000000001E-4</v>
      </c>
      <c r="X222" s="196">
        <v>3.7598800000000001E-4</v>
      </c>
      <c r="Y222" s="196">
        <v>3.7598800000000001E-4</v>
      </c>
      <c r="Z222" s="196">
        <v>3.7598800000000001E-4</v>
      </c>
      <c r="AA222" s="196">
        <v>3.7598800000000001E-4</v>
      </c>
      <c r="AB222" s="196">
        <v>3.7598800000000001E-4</v>
      </c>
      <c r="AC222" s="196">
        <v>3.7598800000000001E-4</v>
      </c>
      <c r="AD222" s="196">
        <v>3.7598800000000001E-4</v>
      </c>
      <c r="AE222" s="196">
        <v>3.7598800000000001E-4</v>
      </c>
      <c r="AF222" s="150"/>
      <c r="AG222" s="197">
        <v>33.747</v>
      </c>
      <c r="AH222" s="197">
        <v>33.765999999999998</v>
      </c>
      <c r="AI222" s="197">
        <v>34.015000000000001</v>
      </c>
      <c r="AJ222" s="197">
        <v>34.125</v>
      </c>
      <c r="AK222" s="197">
        <v>33.936</v>
      </c>
      <c r="AL222" s="197">
        <v>33.83</v>
      </c>
      <c r="AM222" s="197">
        <v>34.107999999999997</v>
      </c>
      <c r="AN222" s="197">
        <v>34.533000000000001</v>
      </c>
      <c r="AO222" s="197">
        <v>34.387999999999998</v>
      </c>
      <c r="AP222" s="197">
        <v>34.387999999999998</v>
      </c>
      <c r="AQ222" s="197">
        <v>34.387999999999998</v>
      </c>
      <c r="AR222" s="197">
        <v>34.387999999999998</v>
      </c>
      <c r="AS222" s="197">
        <v>34.387999999999998</v>
      </c>
      <c r="AT222" s="197">
        <v>34.387999999999998</v>
      </c>
      <c r="AU222" s="197">
        <v>34.387999999999998</v>
      </c>
      <c r="AV222" s="197">
        <v>34.387999999999998</v>
      </c>
      <c r="AW222" s="197">
        <v>34.387999999999998</v>
      </c>
      <c r="AX222" s="197">
        <v>34.387999999999998</v>
      </c>
      <c r="AY222" s="197">
        <v>34.387999999999998</v>
      </c>
      <c r="AZ222" s="197">
        <v>34.387999999999998</v>
      </c>
      <c r="BA222" s="150"/>
      <c r="BB222" s="198" cm="1">
        <f t="array" ref="BB222">SUMPRODUCT(($AG222:$AZ222)*(Misc_calcs!$G$29:$Z$29)*($L222:$AE222))*$H222</f>
        <v>9783.019900288371</v>
      </c>
      <c r="BC222" s="150"/>
      <c r="BD222" s="198" cm="1">
        <f t="array" ref="BD222">SUMPRODUCT(($L222:$AE222)*(Misc_calcs!$G$29:$Z$29))*$I222*(1+Assumptions!$G$83)</f>
        <v>204.03224895226268</v>
      </c>
      <c r="BE222" s="150"/>
      <c r="BF222" s="198">
        <f t="shared" si="18"/>
        <v>9987.0521492406333</v>
      </c>
      <c r="BG222" s="150"/>
      <c r="BH222" s="199">
        <f>Assumptions!$G$86*$G222</f>
        <v>9.8905337549999998E-5</v>
      </c>
      <c r="BI222" s="150"/>
      <c r="BJ222" s="198">
        <f t="shared" si="23"/>
        <v>34118.855099999993</v>
      </c>
      <c r="BK222" s="150"/>
      <c r="BL222" s="198" cm="1">
        <f t="array" ref="BL222">-SUMPRODUCT((PMT(real_disc,Assumptions!$G$40,BJ222))*(Misc_calcs!$G$29:$Z$29))</f>
        <v>18442.858692867485</v>
      </c>
      <c r="BM222" s="150"/>
      <c r="BN222" s="198" cm="1">
        <f t="array" ref="BN222">SUMPRODUCT(($AG222:$AZ222)*(Misc_calcs!$G$29:$Z$29))*$BH222*$H222</f>
        <v>2573.4674657073861</v>
      </c>
      <c r="BO222" s="150"/>
      <c r="BP222" s="198" cm="1">
        <f t="array" ref="BP222">SUMPRODUCT($BH222*(Misc_calcs!$G$29:$Z$29))*$I222*(1+Assumptions!$G$83)</f>
        <v>53.671602428027413</v>
      </c>
      <c r="BQ222" s="150"/>
      <c r="BR222" s="198">
        <f t="shared" si="19"/>
        <v>2627.1390681354133</v>
      </c>
      <c r="BS222" s="150"/>
      <c r="BT222" s="198">
        <f t="shared" si="20"/>
        <v>7359.91308110522</v>
      </c>
      <c r="BU222" s="150"/>
      <c r="BV222" s="198">
        <f t="shared" si="21"/>
        <v>-11082.945611762265</v>
      </c>
      <c r="BW222" s="150"/>
      <c r="BX222" s="198" t="b">
        <f t="shared" si="22"/>
        <v>0</v>
      </c>
      <c r="BY222" s="150"/>
      <c r="BZ222" s="150"/>
      <c r="CA222" s="150"/>
      <c r="CB222" s="150"/>
      <c r="CC222" s="150"/>
      <c r="CD222" s="150"/>
      <c r="CE222" s="150"/>
      <c r="CF222" s="150"/>
      <c r="CG222" s="150"/>
      <c r="CH222" s="150"/>
      <c r="CI222" s="150"/>
      <c r="CJ222" s="150"/>
      <c r="CK222" s="150"/>
      <c r="CL222" s="150"/>
      <c r="CM222" s="150"/>
      <c r="CN222" s="150"/>
      <c r="CO222" s="150"/>
      <c r="CP222" s="150"/>
      <c r="CQ222" s="150"/>
      <c r="CR222" s="150"/>
      <c r="CS222" s="150"/>
      <c r="CT222" s="150"/>
      <c r="CU222" s="150"/>
      <c r="CV222" s="150"/>
      <c r="CW222" s="150"/>
      <c r="CX222" s="150"/>
    </row>
    <row r="223" spans="1:102" x14ac:dyDescent="0.2">
      <c r="A223" s="150"/>
      <c r="B223" s="191">
        <v>60860060</v>
      </c>
      <c r="C223" s="192" t="s">
        <v>153</v>
      </c>
      <c r="D223" s="191">
        <v>2008</v>
      </c>
      <c r="E223" s="191">
        <v>30590486</v>
      </c>
      <c r="F223" s="191">
        <v>30590561</v>
      </c>
      <c r="G223" s="194">
        <v>244.18</v>
      </c>
      <c r="H223" s="211">
        <v>52622.225082524186</v>
      </c>
      <c r="I223" s="195">
        <f>Assumptions!$G$37*Calcs!$G223</f>
        <v>23717.203399999999</v>
      </c>
      <c r="K223" s="150"/>
      <c r="L223" s="196">
        <v>2.6136200000000001E-4</v>
      </c>
      <c r="M223" s="196">
        <v>2.6136200000000001E-4</v>
      </c>
      <c r="N223" s="196">
        <v>2.6136200000000001E-4</v>
      </c>
      <c r="O223" s="196">
        <v>2.6136200000000001E-4</v>
      </c>
      <c r="P223" s="196">
        <v>2.6136200000000001E-4</v>
      </c>
      <c r="Q223" s="196">
        <v>2.6136200000000001E-4</v>
      </c>
      <c r="R223" s="196">
        <v>2.6136200000000001E-4</v>
      </c>
      <c r="S223" s="196">
        <v>2.6136200000000001E-4</v>
      </c>
      <c r="T223" s="196">
        <v>2.6136200000000001E-4</v>
      </c>
      <c r="U223" s="196">
        <v>2.6136200000000001E-4</v>
      </c>
      <c r="V223" s="196">
        <v>2.6136200000000001E-4</v>
      </c>
      <c r="W223" s="196">
        <v>2.6136200000000001E-4</v>
      </c>
      <c r="X223" s="196">
        <v>2.6136200000000001E-4</v>
      </c>
      <c r="Y223" s="196">
        <v>2.6136200000000001E-4</v>
      </c>
      <c r="Z223" s="196">
        <v>2.6136200000000001E-4</v>
      </c>
      <c r="AA223" s="196">
        <v>2.6136200000000001E-4</v>
      </c>
      <c r="AB223" s="196">
        <v>2.6136200000000001E-4</v>
      </c>
      <c r="AC223" s="196">
        <v>2.6136200000000001E-4</v>
      </c>
      <c r="AD223" s="196">
        <v>2.6136200000000001E-4</v>
      </c>
      <c r="AE223" s="196">
        <v>2.6136200000000001E-4</v>
      </c>
      <c r="AF223" s="150"/>
      <c r="AG223" s="197">
        <v>33.747</v>
      </c>
      <c r="AH223" s="197">
        <v>33.765999999999998</v>
      </c>
      <c r="AI223" s="197">
        <v>34.015000000000001</v>
      </c>
      <c r="AJ223" s="197">
        <v>34.125</v>
      </c>
      <c r="AK223" s="197">
        <v>33.936</v>
      </c>
      <c r="AL223" s="197">
        <v>33.83</v>
      </c>
      <c r="AM223" s="197">
        <v>34.107999999999997</v>
      </c>
      <c r="AN223" s="197">
        <v>34.533000000000001</v>
      </c>
      <c r="AO223" s="197">
        <v>34.387999999999998</v>
      </c>
      <c r="AP223" s="197">
        <v>34.387999999999998</v>
      </c>
      <c r="AQ223" s="197">
        <v>34.387999999999998</v>
      </c>
      <c r="AR223" s="197">
        <v>34.387999999999998</v>
      </c>
      <c r="AS223" s="197">
        <v>34.387999999999998</v>
      </c>
      <c r="AT223" s="197">
        <v>34.387999999999998</v>
      </c>
      <c r="AU223" s="197">
        <v>34.387999999999998</v>
      </c>
      <c r="AV223" s="197">
        <v>34.387999999999998</v>
      </c>
      <c r="AW223" s="197">
        <v>34.387999999999998</v>
      </c>
      <c r="AX223" s="197">
        <v>34.387999999999998</v>
      </c>
      <c r="AY223" s="197">
        <v>34.387999999999998</v>
      </c>
      <c r="AZ223" s="197">
        <v>34.387999999999998</v>
      </c>
      <c r="BA223" s="150"/>
      <c r="BB223" s="198" cm="1">
        <f t="array" ref="BB223">SUMPRODUCT(($AG223:$AZ223)*(Misc_calcs!$G$29:$Z$29)*($L223:$AE223))*$H223</f>
        <v>6800.5086523483978</v>
      </c>
      <c r="BC223" s="150"/>
      <c r="BD223" s="198" cm="1">
        <f t="array" ref="BD223">SUMPRODUCT(($L223:$AE223)*(Misc_calcs!$G$29:$Z$29))*$I223*(1+Assumptions!$G$83)</f>
        <v>98.590780750283017</v>
      </c>
      <c r="BE223" s="150"/>
      <c r="BF223" s="198">
        <f t="shared" si="18"/>
        <v>6899.0994330986805</v>
      </c>
      <c r="BG223" s="150"/>
      <c r="BH223" s="199">
        <f>Assumptions!$G$86*$G223</f>
        <v>6.875254170000001E-5</v>
      </c>
      <c r="BI223" s="150"/>
      <c r="BJ223" s="198">
        <f t="shared" si="23"/>
        <v>23717.203399999999</v>
      </c>
      <c r="BK223" s="150"/>
      <c r="BL223" s="198" cm="1">
        <f t="array" ref="BL223">-SUMPRODUCT((PMT(real_disc,Assumptions!$G$40,BJ223))*(Misc_calcs!$G$29:$Z$29))</f>
        <v>12820.272826100674</v>
      </c>
      <c r="BM223" s="150"/>
      <c r="BN223" s="198" cm="1">
        <f t="array" ref="BN223">SUMPRODUCT(($AG223:$AZ223)*(Misc_calcs!$G$29:$Z$29))*$BH223*$H223</f>
        <v>1788.9067833188988</v>
      </c>
      <c r="BO223" s="150"/>
      <c r="BP223" s="198" cm="1">
        <f t="array" ref="BP223">SUMPRODUCT($BH223*(Misc_calcs!$G$29:$Z$29))*$I223*(1+Assumptions!$G$83)</f>
        <v>25.934783039498434</v>
      </c>
      <c r="BQ223" s="150"/>
      <c r="BR223" s="198">
        <f t="shared" si="19"/>
        <v>1814.8415663583971</v>
      </c>
      <c r="BS223" s="150"/>
      <c r="BT223" s="198">
        <f t="shared" si="20"/>
        <v>5084.2578667402831</v>
      </c>
      <c r="BU223" s="150"/>
      <c r="BV223" s="198">
        <f t="shared" si="21"/>
        <v>-7736.014959360391</v>
      </c>
      <c r="BW223" s="150"/>
      <c r="BX223" s="198" t="b">
        <f t="shared" si="22"/>
        <v>0</v>
      </c>
      <c r="BY223" s="150"/>
      <c r="BZ223" s="150"/>
      <c r="CA223" s="150"/>
      <c r="CB223" s="150"/>
      <c r="CC223" s="150"/>
      <c r="CD223" s="150"/>
      <c r="CE223" s="150"/>
      <c r="CF223" s="150"/>
      <c r="CG223" s="150"/>
      <c r="CH223" s="150"/>
      <c r="CI223" s="150"/>
      <c r="CJ223" s="150"/>
      <c r="CK223" s="150"/>
      <c r="CL223" s="150"/>
      <c r="CM223" s="150"/>
      <c r="CN223" s="150"/>
      <c r="CO223" s="150"/>
      <c r="CP223" s="150"/>
      <c r="CQ223" s="150"/>
      <c r="CR223" s="150"/>
      <c r="CS223" s="150"/>
      <c r="CT223" s="150"/>
      <c r="CU223" s="150"/>
      <c r="CV223" s="150"/>
      <c r="CW223" s="150"/>
      <c r="CX223" s="150"/>
    </row>
    <row r="224" spans="1:102" x14ac:dyDescent="0.2">
      <c r="A224" s="150"/>
      <c r="B224" s="191">
        <v>60860065</v>
      </c>
      <c r="C224" s="192" t="s">
        <v>153</v>
      </c>
      <c r="D224" s="191">
        <v>2004</v>
      </c>
      <c r="E224" s="191">
        <v>30224954</v>
      </c>
      <c r="F224" s="191">
        <v>30224952</v>
      </c>
      <c r="G224" s="194">
        <v>282.35000000000002</v>
      </c>
      <c r="H224" s="211">
        <v>52622.225082524186</v>
      </c>
      <c r="I224" s="195">
        <f>Assumptions!$G$37*Calcs!$G224</f>
        <v>27424.655500000001</v>
      </c>
      <c r="K224" s="150"/>
      <c r="L224" s="196">
        <v>3.0221799999999999E-4</v>
      </c>
      <c r="M224" s="196">
        <v>3.0221799999999999E-4</v>
      </c>
      <c r="N224" s="196">
        <v>3.0221799999999999E-4</v>
      </c>
      <c r="O224" s="196">
        <v>3.0221799999999999E-4</v>
      </c>
      <c r="P224" s="196">
        <v>3.0221799999999999E-4</v>
      </c>
      <c r="Q224" s="196">
        <v>3.0221799999999999E-4</v>
      </c>
      <c r="R224" s="196">
        <v>3.0221799999999999E-4</v>
      </c>
      <c r="S224" s="196">
        <v>3.0221799999999999E-4</v>
      </c>
      <c r="T224" s="196">
        <v>3.0221799999999999E-4</v>
      </c>
      <c r="U224" s="196">
        <v>3.0221799999999999E-4</v>
      </c>
      <c r="V224" s="196">
        <v>3.0221799999999999E-4</v>
      </c>
      <c r="W224" s="196">
        <v>3.0221799999999999E-4</v>
      </c>
      <c r="X224" s="196">
        <v>3.0221799999999999E-4</v>
      </c>
      <c r="Y224" s="196">
        <v>3.0221799999999999E-4</v>
      </c>
      <c r="Z224" s="196">
        <v>3.0221799999999999E-4</v>
      </c>
      <c r="AA224" s="196">
        <v>3.0221799999999999E-4</v>
      </c>
      <c r="AB224" s="196">
        <v>3.0221799999999999E-4</v>
      </c>
      <c r="AC224" s="196">
        <v>3.0221799999999999E-4</v>
      </c>
      <c r="AD224" s="196">
        <v>3.0221799999999999E-4</v>
      </c>
      <c r="AE224" s="196">
        <v>3.0221799999999999E-4</v>
      </c>
      <c r="AF224" s="150"/>
      <c r="AG224" s="197">
        <v>33.747</v>
      </c>
      <c r="AH224" s="197">
        <v>33.765999999999998</v>
      </c>
      <c r="AI224" s="197">
        <v>34.015000000000001</v>
      </c>
      <c r="AJ224" s="197">
        <v>34.125</v>
      </c>
      <c r="AK224" s="197">
        <v>33.936</v>
      </c>
      <c r="AL224" s="197">
        <v>33.83</v>
      </c>
      <c r="AM224" s="197">
        <v>34.107999999999997</v>
      </c>
      <c r="AN224" s="197">
        <v>34.533000000000001</v>
      </c>
      <c r="AO224" s="197">
        <v>34.387999999999998</v>
      </c>
      <c r="AP224" s="197">
        <v>34.387999999999998</v>
      </c>
      <c r="AQ224" s="197">
        <v>34.387999999999998</v>
      </c>
      <c r="AR224" s="197">
        <v>34.387999999999998</v>
      </c>
      <c r="AS224" s="197">
        <v>34.387999999999998</v>
      </c>
      <c r="AT224" s="197">
        <v>34.387999999999998</v>
      </c>
      <c r="AU224" s="197">
        <v>34.387999999999998</v>
      </c>
      <c r="AV224" s="197">
        <v>34.387999999999998</v>
      </c>
      <c r="AW224" s="197">
        <v>34.387999999999998</v>
      </c>
      <c r="AX224" s="197">
        <v>34.387999999999998</v>
      </c>
      <c r="AY224" s="197">
        <v>34.387999999999998</v>
      </c>
      <c r="AZ224" s="197">
        <v>34.387999999999998</v>
      </c>
      <c r="BA224" s="150"/>
      <c r="BB224" s="198" cm="1">
        <f t="array" ref="BB224">SUMPRODUCT(($AG224:$AZ224)*(Misc_calcs!$G$29:$Z$29)*($L224:$AE224))*$H224</f>
        <v>7863.5613589405802</v>
      </c>
      <c r="BC224" s="150"/>
      <c r="BD224" s="198" cm="1">
        <f t="array" ref="BD224">SUMPRODUCT(($L224:$AE224)*(Misc_calcs!$G$29:$Z$29))*$I224*(1+Assumptions!$G$83)</f>
        <v>131.82321245250509</v>
      </c>
      <c r="BE224" s="150"/>
      <c r="BF224" s="198">
        <f t="shared" si="18"/>
        <v>7995.384571393085</v>
      </c>
      <c r="BG224" s="150"/>
      <c r="BH224" s="199">
        <f>Assumptions!$G$86*$G224</f>
        <v>7.9499877750000009E-5</v>
      </c>
      <c r="BI224" s="150"/>
      <c r="BJ224" s="198">
        <f t="shared" si="23"/>
        <v>27424.655500000001</v>
      </c>
      <c r="BK224" s="150"/>
      <c r="BL224" s="198" cm="1">
        <f t="array" ref="BL224">-SUMPRODUCT((PMT(real_disc,Assumptions!$G$40,BJ224))*(Misc_calcs!$G$29:$Z$29))</f>
        <v>14824.326449543474</v>
      </c>
      <c r="BM224" s="150"/>
      <c r="BN224" s="198" cm="1">
        <f t="array" ref="BN224">SUMPRODUCT(($AG224:$AZ224)*(Misc_calcs!$G$29:$Z$29))*$BH224*$H224</f>
        <v>2068.5470975104067</v>
      </c>
      <c r="BO224" s="150"/>
      <c r="BP224" s="198" cm="1">
        <f t="array" ref="BP224">SUMPRODUCT($BH224*(Misc_calcs!$G$29:$Z$29))*$I224*(1+Assumptions!$G$83)</f>
        <v>34.676721024513547</v>
      </c>
      <c r="BQ224" s="150"/>
      <c r="BR224" s="198">
        <f t="shared" si="19"/>
        <v>2103.2238185349202</v>
      </c>
      <c r="BS224" s="150"/>
      <c r="BT224" s="198">
        <f t="shared" si="20"/>
        <v>5892.1607528581644</v>
      </c>
      <c r="BU224" s="150"/>
      <c r="BV224" s="198">
        <f t="shared" si="21"/>
        <v>-8932.1656966853097</v>
      </c>
      <c r="BW224" s="150"/>
      <c r="BX224" s="198" t="b">
        <f t="shared" si="22"/>
        <v>0</v>
      </c>
      <c r="BY224" s="150"/>
      <c r="BZ224" s="150"/>
      <c r="CA224" s="150"/>
      <c r="CB224" s="150"/>
      <c r="CC224" s="150"/>
      <c r="CD224" s="150"/>
      <c r="CE224" s="150"/>
      <c r="CF224" s="150"/>
      <c r="CG224" s="150"/>
      <c r="CH224" s="150"/>
      <c r="CI224" s="150"/>
      <c r="CJ224" s="150"/>
      <c r="CK224" s="150"/>
      <c r="CL224" s="150"/>
      <c r="CM224" s="150"/>
      <c r="CN224" s="150"/>
      <c r="CO224" s="150"/>
      <c r="CP224" s="150"/>
      <c r="CQ224" s="150"/>
      <c r="CR224" s="150"/>
      <c r="CS224" s="150"/>
      <c r="CT224" s="150"/>
      <c r="CU224" s="150"/>
      <c r="CV224" s="150"/>
      <c r="CW224" s="150"/>
      <c r="CX224" s="150"/>
    </row>
    <row r="225" spans="1:102" x14ac:dyDescent="0.2">
      <c r="A225" s="150"/>
      <c r="B225" s="191">
        <v>60860078</v>
      </c>
      <c r="C225" s="192" t="s">
        <v>153</v>
      </c>
      <c r="D225" s="191">
        <v>2008</v>
      </c>
      <c r="E225" s="191">
        <v>30266033</v>
      </c>
      <c r="F225" s="191">
        <v>30266042</v>
      </c>
      <c r="G225" s="194">
        <v>823.3</v>
      </c>
      <c r="H225" s="211">
        <v>52622.225082524186</v>
      </c>
      <c r="I225" s="195">
        <f>Assumptions!$G$37*Calcs!$G225</f>
        <v>79967.128999999986</v>
      </c>
      <c r="K225" s="150"/>
      <c r="L225" s="196">
        <v>8.8123300000000004E-4</v>
      </c>
      <c r="M225" s="196">
        <v>8.8123300000000004E-4</v>
      </c>
      <c r="N225" s="196">
        <v>8.8123300000000004E-4</v>
      </c>
      <c r="O225" s="196">
        <v>8.8123300000000004E-4</v>
      </c>
      <c r="P225" s="196">
        <v>8.8123300000000004E-4</v>
      </c>
      <c r="Q225" s="196">
        <v>8.8123300000000004E-4</v>
      </c>
      <c r="R225" s="196">
        <v>8.8123300000000004E-4</v>
      </c>
      <c r="S225" s="196">
        <v>8.8123300000000004E-4</v>
      </c>
      <c r="T225" s="196">
        <v>8.8123300000000004E-4</v>
      </c>
      <c r="U225" s="196">
        <v>8.8123300000000004E-4</v>
      </c>
      <c r="V225" s="196">
        <v>8.8123300000000004E-4</v>
      </c>
      <c r="W225" s="196">
        <v>8.8123300000000004E-4</v>
      </c>
      <c r="X225" s="196">
        <v>8.8123300000000004E-4</v>
      </c>
      <c r="Y225" s="196">
        <v>8.8123300000000004E-4</v>
      </c>
      <c r="Z225" s="196">
        <v>8.8123300000000004E-4</v>
      </c>
      <c r="AA225" s="196">
        <v>8.8123300000000004E-4</v>
      </c>
      <c r="AB225" s="196">
        <v>8.8123300000000004E-4</v>
      </c>
      <c r="AC225" s="196">
        <v>8.8123300000000004E-4</v>
      </c>
      <c r="AD225" s="196">
        <v>8.8123300000000004E-4</v>
      </c>
      <c r="AE225" s="196">
        <v>8.8123300000000004E-4</v>
      </c>
      <c r="AF225" s="150"/>
      <c r="AG225" s="197">
        <v>33.747</v>
      </c>
      <c r="AH225" s="197">
        <v>33.765999999999998</v>
      </c>
      <c r="AI225" s="197">
        <v>34.015000000000001</v>
      </c>
      <c r="AJ225" s="197">
        <v>34.125</v>
      </c>
      <c r="AK225" s="197">
        <v>33.936</v>
      </c>
      <c r="AL225" s="197">
        <v>33.83</v>
      </c>
      <c r="AM225" s="197">
        <v>34.107999999999997</v>
      </c>
      <c r="AN225" s="197">
        <v>34.533000000000001</v>
      </c>
      <c r="AO225" s="197">
        <v>34.387999999999998</v>
      </c>
      <c r="AP225" s="197">
        <v>34.387999999999998</v>
      </c>
      <c r="AQ225" s="197">
        <v>34.387999999999998</v>
      </c>
      <c r="AR225" s="197">
        <v>34.387999999999998</v>
      </c>
      <c r="AS225" s="197">
        <v>34.387999999999998</v>
      </c>
      <c r="AT225" s="197">
        <v>34.387999999999998</v>
      </c>
      <c r="AU225" s="197">
        <v>34.387999999999998</v>
      </c>
      <c r="AV225" s="197">
        <v>34.387999999999998</v>
      </c>
      <c r="AW225" s="197">
        <v>34.387999999999998</v>
      </c>
      <c r="AX225" s="197">
        <v>34.387999999999998</v>
      </c>
      <c r="AY225" s="197">
        <v>34.387999999999998</v>
      </c>
      <c r="AZ225" s="197">
        <v>34.387999999999998</v>
      </c>
      <c r="BA225" s="150"/>
      <c r="BB225" s="198" cm="1">
        <f t="array" ref="BB225">SUMPRODUCT(($AG225:$AZ225)*(Misc_calcs!$G$29:$Z$29)*($L225:$AE225))*$H225</f>
        <v>22929.242358242347</v>
      </c>
      <c r="BC225" s="150"/>
      <c r="BD225" s="198" cm="1">
        <f t="array" ref="BD225">SUMPRODUCT(($L225:$AE225)*(Misc_calcs!$G$29:$Z$29))*$I225*(1+Assumptions!$G$83)</f>
        <v>1120.8116568018675</v>
      </c>
      <c r="BE225" s="150"/>
      <c r="BF225" s="198">
        <f t="shared" si="18"/>
        <v>24050.054015044214</v>
      </c>
      <c r="BG225" s="150"/>
      <c r="BH225" s="199">
        <f>Assumptions!$G$86*$G225</f>
        <v>2.3181246450000001E-4</v>
      </c>
      <c r="BI225" s="150"/>
      <c r="BJ225" s="198">
        <f t="shared" si="23"/>
        <v>79967.128999999986</v>
      </c>
      <c r="BK225" s="150"/>
      <c r="BL225" s="198" cm="1">
        <f t="array" ref="BL225">-SUMPRODUCT((PMT(real_disc,Assumptions!$G$40,BJ225))*(Misc_calcs!$G$29:$Z$29))</f>
        <v>43226.024317014831</v>
      </c>
      <c r="BM225" s="150"/>
      <c r="BN225" s="198" cm="1">
        <f t="array" ref="BN225">SUMPRODUCT(($AG225:$AZ225)*(Misc_calcs!$G$29:$Z$29))*$BH225*$H225</f>
        <v>6031.6445028521966</v>
      </c>
      <c r="BO225" s="150"/>
      <c r="BP225" s="198" cm="1">
        <f t="array" ref="BP225">SUMPRODUCT($BH225*(Misc_calcs!$G$29:$Z$29))*$I225*(1+Assumptions!$G$83)</f>
        <v>294.83475131272775</v>
      </c>
      <c r="BQ225" s="150"/>
      <c r="BR225" s="198">
        <f t="shared" si="19"/>
        <v>6326.479254164924</v>
      </c>
      <c r="BS225" s="150"/>
      <c r="BT225" s="198">
        <f t="shared" si="20"/>
        <v>17723.574760879288</v>
      </c>
      <c r="BU225" s="150"/>
      <c r="BV225" s="198">
        <f t="shared" si="21"/>
        <v>-25502.449556135543</v>
      </c>
      <c r="BW225" s="150"/>
      <c r="BX225" s="198" t="b">
        <f t="shared" si="22"/>
        <v>0</v>
      </c>
      <c r="BY225" s="150"/>
      <c r="BZ225" s="150"/>
      <c r="CA225" s="150"/>
      <c r="CB225" s="150"/>
      <c r="CC225" s="150"/>
      <c r="CD225" s="150"/>
      <c r="CE225" s="150"/>
      <c r="CF225" s="150"/>
      <c r="CG225" s="150"/>
      <c r="CH225" s="150"/>
      <c r="CI225" s="150"/>
      <c r="CJ225" s="150"/>
      <c r="CK225" s="150"/>
      <c r="CL225" s="150"/>
      <c r="CM225" s="150"/>
      <c r="CN225" s="150"/>
      <c r="CO225" s="150"/>
      <c r="CP225" s="150"/>
      <c r="CQ225" s="150"/>
      <c r="CR225" s="150"/>
      <c r="CS225" s="150"/>
      <c r="CT225" s="150"/>
      <c r="CU225" s="150"/>
      <c r="CV225" s="150"/>
      <c r="CW225" s="150"/>
      <c r="CX225" s="150"/>
    </row>
    <row r="226" spans="1:102" x14ac:dyDescent="0.2">
      <c r="A226" s="150"/>
      <c r="B226" s="191">
        <v>60860083</v>
      </c>
      <c r="C226" s="192" t="s">
        <v>153</v>
      </c>
      <c r="D226" s="191">
        <v>2008</v>
      </c>
      <c r="E226" s="191">
        <v>30266029</v>
      </c>
      <c r="F226" s="191">
        <v>30266033</v>
      </c>
      <c r="G226" s="194">
        <v>392</v>
      </c>
      <c r="H226" s="211">
        <v>52622.225082524186</v>
      </c>
      <c r="I226" s="195">
        <f>Assumptions!$G$37*Calcs!$G226</f>
        <v>38074.959999999999</v>
      </c>
      <c r="K226" s="150"/>
      <c r="L226" s="196">
        <v>4.1958400000000003E-4</v>
      </c>
      <c r="M226" s="196">
        <v>4.1958400000000003E-4</v>
      </c>
      <c r="N226" s="196">
        <v>4.1958400000000003E-4</v>
      </c>
      <c r="O226" s="196">
        <v>4.1958400000000003E-4</v>
      </c>
      <c r="P226" s="196">
        <v>4.1958400000000003E-4</v>
      </c>
      <c r="Q226" s="196">
        <v>4.1958400000000003E-4</v>
      </c>
      <c r="R226" s="196">
        <v>4.1958400000000003E-4</v>
      </c>
      <c r="S226" s="196">
        <v>4.1958400000000003E-4</v>
      </c>
      <c r="T226" s="196">
        <v>4.1958400000000003E-4</v>
      </c>
      <c r="U226" s="196">
        <v>4.1958400000000003E-4</v>
      </c>
      <c r="V226" s="196">
        <v>4.1958400000000003E-4</v>
      </c>
      <c r="W226" s="196">
        <v>4.1958400000000003E-4</v>
      </c>
      <c r="X226" s="196">
        <v>4.1958400000000003E-4</v>
      </c>
      <c r="Y226" s="196">
        <v>4.1958400000000003E-4</v>
      </c>
      <c r="Z226" s="196">
        <v>4.1958400000000003E-4</v>
      </c>
      <c r="AA226" s="196">
        <v>4.1958400000000003E-4</v>
      </c>
      <c r="AB226" s="196">
        <v>4.1958400000000003E-4</v>
      </c>
      <c r="AC226" s="196">
        <v>4.1958400000000003E-4</v>
      </c>
      <c r="AD226" s="196">
        <v>4.1958400000000003E-4</v>
      </c>
      <c r="AE226" s="196">
        <v>4.1958400000000003E-4</v>
      </c>
      <c r="AF226" s="150"/>
      <c r="AG226" s="197">
        <v>33.747</v>
      </c>
      <c r="AH226" s="197">
        <v>33.765999999999998</v>
      </c>
      <c r="AI226" s="197">
        <v>34.015000000000001</v>
      </c>
      <c r="AJ226" s="197">
        <v>34.125</v>
      </c>
      <c r="AK226" s="197">
        <v>33.936</v>
      </c>
      <c r="AL226" s="197">
        <v>33.83</v>
      </c>
      <c r="AM226" s="197">
        <v>34.107999999999997</v>
      </c>
      <c r="AN226" s="197">
        <v>34.533000000000001</v>
      </c>
      <c r="AO226" s="197">
        <v>34.387999999999998</v>
      </c>
      <c r="AP226" s="197">
        <v>34.387999999999998</v>
      </c>
      <c r="AQ226" s="197">
        <v>34.387999999999998</v>
      </c>
      <c r="AR226" s="197">
        <v>34.387999999999998</v>
      </c>
      <c r="AS226" s="197">
        <v>34.387999999999998</v>
      </c>
      <c r="AT226" s="197">
        <v>34.387999999999998</v>
      </c>
      <c r="AU226" s="197">
        <v>34.387999999999998</v>
      </c>
      <c r="AV226" s="197">
        <v>34.387999999999998</v>
      </c>
      <c r="AW226" s="197">
        <v>34.387999999999998</v>
      </c>
      <c r="AX226" s="197">
        <v>34.387999999999998</v>
      </c>
      <c r="AY226" s="197">
        <v>34.387999999999998</v>
      </c>
      <c r="AZ226" s="197">
        <v>34.387999999999998</v>
      </c>
      <c r="BA226" s="150"/>
      <c r="BB226" s="198" cm="1">
        <f t="array" ref="BB226">SUMPRODUCT(($AG226:$AZ226)*(Misc_calcs!$G$29:$Z$29)*($L226:$AE226))*$H226</f>
        <v>10917.366037859178</v>
      </c>
      <c r="BC226" s="150"/>
      <c r="BD226" s="198" cm="1">
        <f t="array" ref="BD226">SUMPRODUCT(($L226:$AE226)*(Misc_calcs!$G$29:$Z$29))*$I226*(1+Assumptions!$G$83)</f>
        <v>254.09069290407436</v>
      </c>
      <c r="BE226" s="150"/>
      <c r="BF226" s="198">
        <f t="shared" si="18"/>
        <v>11171.456730763251</v>
      </c>
      <c r="BG226" s="150"/>
      <c r="BH226" s="199">
        <f>Assumptions!$G$86*$G226</f>
        <v>1.1037348E-4</v>
      </c>
      <c r="BI226" s="150"/>
      <c r="BJ226" s="198">
        <f t="shared" si="23"/>
        <v>38074.959999999999</v>
      </c>
      <c r="BK226" s="150"/>
      <c r="BL226" s="198" cm="1">
        <f t="array" ref="BL226">-SUMPRODUCT((PMT(real_disc,Assumptions!$G$40,BJ226))*(Misc_calcs!$G$29:$Z$29))</f>
        <v>20581.320942876016</v>
      </c>
      <c r="BM226" s="150"/>
      <c r="BN226" s="198" cm="1">
        <f t="array" ref="BN226">SUMPRODUCT(($AG226:$AZ226)*(Misc_calcs!$G$29:$Z$29))*$BH226*$H226</f>
        <v>2871.8628022811381</v>
      </c>
      <c r="BO226" s="150"/>
      <c r="BP226" s="198" cm="1">
        <f t="array" ref="BP226">SUMPRODUCT($BH226*(Misc_calcs!$G$29:$Z$29))*$I226*(1+Assumptions!$G$83)</f>
        <v>66.839712695036027</v>
      </c>
      <c r="BQ226" s="150"/>
      <c r="BR226" s="198">
        <f t="shared" si="19"/>
        <v>2938.7025149761739</v>
      </c>
      <c r="BS226" s="150"/>
      <c r="BT226" s="198">
        <f t="shared" si="20"/>
        <v>8232.7542157870776</v>
      </c>
      <c r="BU226" s="150"/>
      <c r="BV226" s="198">
        <f t="shared" si="21"/>
        <v>-12348.566727088939</v>
      </c>
      <c r="BW226" s="150"/>
      <c r="BX226" s="198" t="b">
        <f t="shared" si="22"/>
        <v>0</v>
      </c>
      <c r="BY226" s="150"/>
      <c r="BZ226" s="150"/>
      <c r="CA226" s="150"/>
      <c r="CB226" s="150"/>
      <c r="CC226" s="150"/>
      <c r="CD226" s="150"/>
      <c r="CE226" s="150"/>
      <c r="CF226" s="150"/>
      <c r="CG226" s="150"/>
      <c r="CH226" s="150"/>
      <c r="CI226" s="150"/>
      <c r="CJ226" s="150"/>
      <c r="CK226" s="150"/>
      <c r="CL226" s="150"/>
      <c r="CM226" s="150"/>
      <c r="CN226" s="150"/>
      <c r="CO226" s="150"/>
      <c r="CP226" s="150"/>
      <c r="CQ226" s="150"/>
      <c r="CR226" s="150"/>
      <c r="CS226" s="150"/>
      <c r="CT226" s="150"/>
      <c r="CU226" s="150"/>
      <c r="CV226" s="150"/>
      <c r="CW226" s="150"/>
      <c r="CX226" s="150"/>
    </row>
    <row r="227" spans="1:102" x14ac:dyDescent="0.2">
      <c r="A227" s="150"/>
      <c r="B227" s="191">
        <v>60860086</v>
      </c>
      <c r="C227" s="192" t="s">
        <v>153</v>
      </c>
      <c r="D227" s="191">
        <v>2008</v>
      </c>
      <c r="E227" s="191">
        <v>30266070</v>
      </c>
      <c r="F227" s="191">
        <v>30266157</v>
      </c>
      <c r="G227" s="194">
        <v>280</v>
      </c>
      <c r="H227" s="211">
        <v>52622.225082524186</v>
      </c>
      <c r="I227" s="195">
        <f>Assumptions!$G$37*Calcs!$G227</f>
        <v>27196.399999999998</v>
      </c>
      <c r="K227" s="150"/>
      <c r="L227" s="196">
        <v>2.9970300000000001E-4</v>
      </c>
      <c r="M227" s="196">
        <v>2.9970300000000001E-4</v>
      </c>
      <c r="N227" s="196">
        <v>2.9970300000000001E-4</v>
      </c>
      <c r="O227" s="196">
        <v>2.9970300000000001E-4</v>
      </c>
      <c r="P227" s="196">
        <v>2.9970300000000001E-4</v>
      </c>
      <c r="Q227" s="196">
        <v>2.9970300000000001E-4</v>
      </c>
      <c r="R227" s="196">
        <v>2.9970300000000001E-4</v>
      </c>
      <c r="S227" s="196">
        <v>2.9970300000000001E-4</v>
      </c>
      <c r="T227" s="196">
        <v>2.9970300000000001E-4</v>
      </c>
      <c r="U227" s="196">
        <v>2.9970300000000001E-4</v>
      </c>
      <c r="V227" s="196">
        <v>2.9970300000000001E-4</v>
      </c>
      <c r="W227" s="196">
        <v>2.9970300000000001E-4</v>
      </c>
      <c r="X227" s="196">
        <v>2.9970300000000001E-4</v>
      </c>
      <c r="Y227" s="196">
        <v>2.9970300000000001E-4</v>
      </c>
      <c r="Z227" s="196">
        <v>2.9970300000000001E-4</v>
      </c>
      <c r="AA227" s="196">
        <v>2.9970300000000001E-4</v>
      </c>
      <c r="AB227" s="196">
        <v>2.9970300000000001E-4</v>
      </c>
      <c r="AC227" s="196">
        <v>2.9970300000000001E-4</v>
      </c>
      <c r="AD227" s="196">
        <v>2.9970300000000001E-4</v>
      </c>
      <c r="AE227" s="196">
        <v>2.9970300000000001E-4</v>
      </c>
      <c r="AF227" s="150"/>
      <c r="AG227" s="197">
        <v>33.747</v>
      </c>
      <c r="AH227" s="197">
        <v>33.765999999999998</v>
      </c>
      <c r="AI227" s="197">
        <v>34.015000000000001</v>
      </c>
      <c r="AJ227" s="197">
        <v>34.125</v>
      </c>
      <c r="AK227" s="197">
        <v>33.936</v>
      </c>
      <c r="AL227" s="197">
        <v>33.83</v>
      </c>
      <c r="AM227" s="197">
        <v>34.107999999999997</v>
      </c>
      <c r="AN227" s="197">
        <v>34.533000000000001</v>
      </c>
      <c r="AO227" s="197">
        <v>34.387999999999998</v>
      </c>
      <c r="AP227" s="197">
        <v>34.387999999999998</v>
      </c>
      <c r="AQ227" s="197">
        <v>34.387999999999998</v>
      </c>
      <c r="AR227" s="197">
        <v>34.387999999999998</v>
      </c>
      <c r="AS227" s="197">
        <v>34.387999999999998</v>
      </c>
      <c r="AT227" s="197">
        <v>34.387999999999998</v>
      </c>
      <c r="AU227" s="197">
        <v>34.387999999999998</v>
      </c>
      <c r="AV227" s="197">
        <v>34.387999999999998</v>
      </c>
      <c r="AW227" s="197">
        <v>34.387999999999998</v>
      </c>
      <c r="AX227" s="197">
        <v>34.387999999999998</v>
      </c>
      <c r="AY227" s="197">
        <v>34.387999999999998</v>
      </c>
      <c r="AZ227" s="197">
        <v>34.387999999999998</v>
      </c>
      <c r="BA227" s="150"/>
      <c r="BB227" s="198" cm="1">
        <f t="array" ref="BB227">SUMPRODUCT(($AG227:$AZ227)*(Misc_calcs!$G$29:$Z$29)*($L227:$AE227))*$H227</f>
        <v>7798.1223155423204</v>
      </c>
      <c r="BC227" s="150"/>
      <c r="BD227" s="198" cm="1">
        <f t="array" ref="BD227">SUMPRODUCT(($L227:$AE227)*(Misc_calcs!$G$29:$Z$29))*$I227*(1+Assumptions!$G$83)</f>
        <v>129.63817041816552</v>
      </c>
      <c r="BE227" s="150"/>
      <c r="BF227" s="198">
        <f t="shared" si="18"/>
        <v>7927.7604859604862</v>
      </c>
      <c r="BG227" s="150"/>
      <c r="BH227" s="199">
        <f>Assumptions!$G$86*$G227</f>
        <v>7.8838200000000007E-5</v>
      </c>
      <c r="BI227" s="150"/>
      <c r="BJ227" s="198">
        <f t="shared" si="23"/>
        <v>27196.399999999998</v>
      </c>
      <c r="BK227" s="150"/>
      <c r="BL227" s="198" cm="1">
        <f t="array" ref="BL227">-SUMPRODUCT((PMT(real_disc,Assumptions!$G$40,BJ227))*(Misc_calcs!$G$29:$Z$29))</f>
        <v>14700.94353062572</v>
      </c>
      <c r="BM227" s="150"/>
      <c r="BN227" s="198" cm="1">
        <f t="array" ref="BN227">SUMPRODUCT(($AG227:$AZ227)*(Misc_calcs!$G$29:$Z$29))*$BH227*$H227</f>
        <v>2051.3305730579559</v>
      </c>
      <c r="BO227" s="150"/>
      <c r="BP227" s="198" cm="1">
        <f t="array" ref="BP227">SUMPRODUCT($BH227*(Misc_calcs!$G$29:$Z$29))*$I227*(1+Assumptions!$G$83)</f>
        <v>34.101894232161243</v>
      </c>
      <c r="BQ227" s="150"/>
      <c r="BR227" s="198">
        <f t="shared" si="19"/>
        <v>2085.4324672901171</v>
      </c>
      <c r="BS227" s="150"/>
      <c r="BT227" s="198">
        <f t="shared" si="20"/>
        <v>5842.3280186703687</v>
      </c>
      <c r="BU227" s="150"/>
      <c r="BV227" s="198">
        <f t="shared" si="21"/>
        <v>-8858.6155119553514</v>
      </c>
      <c r="BW227" s="150"/>
      <c r="BX227" s="198" t="b">
        <f t="shared" si="22"/>
        <v>0</v>
      </c>
      <c r="BY227" s="150"/>
      <c r="BZ227" s="150"/>
      <c r="CA227" s="150"/>
      <c r="CB227" s="150"/>
      <c r="CC227" s="150"/>
      <c r="CD227" s="150"/>
      <c r="CE227" s="150"/>
      <c r="CF227" s="150"/>
      <c r="CG227" s="150"/>
      <c r="CH227" s="150"/>
      <c r="CI227" s="150"/>
      <c r="CJ227" s="150"/>
      <c r="CK227" s="150"/>
      <c r="CL227" s="150"/>
      <c r="CM227" s="150"/>
      <c r="CN227" s="150"/>
      <c r="CO227" s="150"/>
      <c r="CP227" s="150"/>
      <c r="CQ227" s="150"/>
      <c r="CR227" s="150"/>
      <c r="CS227" s="150"/>
      <c r="CT227" s="150"/>
      <c r="CU227" s="150"/>
      <c r="CV227" s="150"/>
      <c r="CW227" s="150"/>
      <c r="CX227" s="150"/>
    </row>
    <row r="228" spans="1:102" x14ac:dyDescent="0.2">
      <c r="A228" s="150"/>
      <c r="B228" s="191">
        <v>60740548</v>
      </c>
      <c r="C228" s="192" t="s">
        <v>145</v>
      </c>
      <c r="D228" s="191">
        <v>2010</v>
      </c>
      <c r="E228" s="191">
        <v>30282335</v>
      </c>
      <c r="F228" s="191">
        <v>30228694</v>
      </c>
      <c r="G228" s="194">
        <v>70.02</v>
      </c>
      <c r="H228" s="211">
        <v>45198.640474687112</v>
      </c>
      <c r="I228" s="195">
        <f>Assumptions!$G$37*Calcs!$G228</f>
        <v>6801.0425999999989</v>
      </c>
      <c r="K228" s="150"/>
      <c r="L228" s="196">
        <v>7.4947100000000006E-5</v>
      </c>
      <c r="M228" s="196">
        <v>7.4947100000000006E-5</v>
      </c>
      <c r="N228" s="196">
        <v>7.4947100000000006E-5</v>
      </c>
      <c r="O228" s="196">
        <v>7.4947100000000006E-5</v>
      </c>
      <c r="P228" s="196">
        <v>7.4947100000000006E-5</v>
      </c>
      <c r="Q228" s="196">
        <v>7.4947100000000006E-5</v>
      </c>
      <c r="R228" s="196">
        <v>7.4947100000000006E-5</v>
      </c>
      <c r="S228" s="196">
        <v>7.4947100000000006E-5</v>
      </c>
      <c r="T228" s="196">
        <v>7.4947100000000006E-5</v>
      </c>
      <c r="U228" s="196">
        <v>7.4947100000000006E-5</v>
      </c>
      <c r="V228" s="196">
        <v>7.4947100000000006E-5</v>
      </c>
      <c r="W228" s="196">
        <v>7.4947100000000006E-5</v>
      </c>
      <c r="X228" s="196">
        <v>7.4947100000000006E-5</v>
      </c>
      <c r="Y228" s="196">
        <v>7.4947100000000006E-5</v>
      </c>
      <c r="Z228" s="196">
        <v>7.4947100000000006E-5</v>
      </c>
      <c r="AA228" s="196">
        <v>7.4947100000000006E-5</v>
      </c>
      <c r="AB228" s="196">
        <v>7.4947100000000006E-5</v>
      </c>
      <c r="AC228" s="196">
        <v>7.4947100000000006E-5</v>
      </c>
      <c r="AD228" s="196">
        <v>7.4947100000000006E-5</v>
      </c>
      <c r="AE228" s="196">
        <v>7.4947100000000006E-5</v>
      </c>
      <c r="AF228" s="150"/>
      <c r="AG228" s="197">
        <v>19.532</v>
      </c>
      <c r="AH228" s="197">
        <v>19.558999999999997</v>
      </c>
      <c r="AI228" s="197">
        <v>19.695999999999998</v>
      </c>
      <c r="AJ228" s="197">
        <v>19.782</v>
      </c>
      <c r="AK228" s="197">
        <v>19.675999999999998</v>
      </c>
      <c r="AL228" s="197">
        <v>19.636999999999997</v>
      </c>
      <c r="AM228" s="197">
        <v>19.768999999999998</v>
      </c>
      <c r="AN228" s="197">
        <v>19.945</v>
      </c>
      <c r="AO228" s="197">
        <v>19.835999999999999</v>
      </c>
      <c r="AP228" s="197">
        <v>19.835999999999999</v>
      </c>
      <c r="AQ228" s="197">
        <v>19.835999999999999</v>
      </c>
      <c r="AR228" s="197">
        <v>19.835999999999999</v>
      </c>
      <c r="AS228" s="197">
        <v>19.835999999999999</v>
      </c>
      <c r="AT228" s="197">
        <v>19.835999999999999</v>
      </c>
      <c r="AU228" s="197">
        <v>19.835999999999999</v>
      </c>
      <c r="AV228" s="197">
        <v>19.835999999999999</v>
      </c>
      <c r="AW228" s="197">
        <v>19.835999999999999</v>
      </c>
      <c r="AX228" s="197">
        <v>19.835999999999999</v>
      </c>
      <c r="AY228" s="197">
        <v>19.835999999999999</v>
      </c>
      <c r="AZ228" s="197">
        <v>19.835999999999999</v>
      </c>
      <c r="BA228" s="150"/>
      <c r="BB228" s="198" cm="1">
        <f t="array" ref="BB228">SUMPRODUCT(($AG228:$AZ228)*(Misc_calcs!$G$29:$Z$29)*($L228:$AE228))*$H228</f>
        <v>968.14619350452699</v>
      </c>
      <c r="BC228" s="150"/>
      <c r="BD228" s="198" cm="1">
        <f t="array" ref="BD228">SUMPRODUCT(($L228:$AE228)*(Misc_calcs!$G$29:$Z$29))*$I228*(1+Assumptions!$G$83)</f>
        <v>8.107010042903827</v>
      </c>
      <c r="BE228" s="150"/>
      <c r="BF228" s="198">
        <f t="shared" si="18"/>
        <v>976.25320354743087</v>
      </c>
      <c r="BG228" s="150"/>
      <c r="BH228" s="199">
        <f>Assumptions!$G$86*$G228</f>
        <v>1.97151813E-5</v>
      </c>
      <c r="BI228" s="150"/>
      <c r="BJ228" s="198">
        <f t="shared" si="23"/>
        <v>6801.0425999999989</v>
      </c>
      <c r="BK228" s="150"/>
      <c r="BL228" s="198" cm="1">
        <f t="array" ref="BL228">-SUMPRODUCT((PMT(real_disc,Assumptions!$G$40,BJ228))*(Misc_calcs!$G$29:$Z$29))</f>
        <v>3676.2859500514746</v>
      </c>
      <c r="BM228" s="150"/>
      <c r="BN228" s="198" cm="1">
        <f t="array" ref="BN228">SUMPRODUCT(($AG228:$AZ228)*(Misc_calcs!$G$29:$Z$29))*$BH228*$H228</f>
        <v>254.67533406691697</v>
      </c>
      <c r="BO228" s="150"/>
      <c r="BP228" s="198" cm="1">
        <f t="array" ref="BP228">SUMPRODUCT($BH228*(Misc_calcs!$G$29:$Z$29))*$I228*(1+Assumptions!$G$83)</f>
        <v>2.1325864882933385</v>
      </c>
      <c r="BQ228" s="150"/>
      <c r="BR228" s="198">
        <f t="shared" si="19"/>
        <v>256.80792055521033</v>
      </c>
      <c r="BS228" s="150"/>
      <c r="BT228" s="198">
        <f t="shared" si="20"/>
        <v>719.44528299222054</v>
      </c>
      <c r="BU228" s="150"/>
      <c r="BV228" s="198">
        <f t="shared" si="21"/>
        <v>-2956.840667059254</v>
      </c>
      <c r="BW228" s="150"/>
      <c r="BX228" s="198" t="b">
        <f t="shared" si="22"/>
        <v>0</v>
      </c>
      <c r="BY228" s="150"/>
      <c r="BZ228" s="150"/>
      <c r="CA228" s="150"/>
      <c r="CB228" s="150"/>
      <c r="CC228" s="150"/>
      <c r="CD228" s="150"/>
      <c r="CE228" s="150"/>
      <c r="CF228" s="150"/>
      <c r="CG228" s="150"/>
      <c r="CH228" s="150"/>
      <c r="CI228" s="150"/>
      <c r="CJ228" s="150"/>
      <c r="CK228" s="150"/>
      <c r="CL228" s="150"/>
      <c r="CM228" s="150"/>
      <c r="CN228" s="150"/>
      <c r="CO228" s="150"/>
      <c r="CP228" s="150"/>
      <c r="CQ228" s="150"/>
      <c r="CR228" s="150"/>
      <c r="CS228" s="150"/>
      <c r="CT228" s="150"/>
      <c r="CU228" s="150"/>
      <c r="CV228" s="150"/>
      <c r="CW228" s="150"/>
      <c r="CX228" s="150"/>
    </row>
    <row r="229" spans="1:102" x14ac:dyDescent="0.2">
      <c r="A229" s="150"/>
      <c r="B229" s="191">
        <v>60674418</v>
      </c>
      <c r="C229" s="192" t="s">
        <v>151</v>
      </c>
      <c r="D229" s="191">
        <v>1998</v>
      </c>
      <c r="E229" s="191">
        <v>32141222</v>
      </c>
      <c r="F229" s="191">
        <v>32141124</v>
      </c>
      <c r="G229" s="194">
        <v>1318.53</v>
      </c>
      <c r="H229" s="211">
        <v>61329.303481279239</v>
      </c>
      <c r="I229" s="195">
        <f>Assumptions!$G$37*Calcs!$G229</f>
        <v>128068.8189</v>
      </c>
      <c r="K229" s="150"/>
      <c r="L229" s="196">
        <v>1.4113109999999999E-3</v>
      </c>
      <c r="M229" s="196">
        <v>1.4113109999999999E-3</v>
      </c>
      <c r="N229" s="196">
        <v>1.4113109999999999E-3</v>
      </c>
      <c r="O229" s="196">
        <v>1.4113109999999999E-3</v>
      </c>
      <c r="P229" s="196">
        <v>1.4113109999999999E-3</v>
      </c>
      <c r="Q229" s="196">
        <v>1.4113109999999999E-3</v>
      </c>
      <c r="R229" s="196">
        <v>1.4113109999999999E-3</v>
      </c>
      <c r="S229" s="196">
        <v>1.4113109999999999E-3</v>
      </c>
      <c r="T229" s="196">
        <v>1.4113109999999999E-3</v>
      </c>
      <c r="U229" s="196">
        <v>1.4113109999999999E-3</v>
      </c>
      <c r="V229" s="196">
        <v>1.4113109999999999E-3</v>
      </c>
      <c r="W229" s="196">
        <v>1.4113109999999999E-3</v>
      </c>
      <c r="X229" s="196">
        <v>1.4113109999999999E-3</v>
      </c>
      <c r="Y229" s="196">
        <v>1.4113109999999999E-3</v>
      </c>
      <c r="Z229" s="196">
        <v>1.4113109999999999E-3</v>
      </c>
      <c r="AA229" s="196">
        <v>1.4848979999999999E-3</v>
      </c>
      <c r="AB229" s="196">
        <v>1.660812E-3</v>
      </c>
      <c r="AC229" s="196">
        <v>1.8605430000000001E-3</v>
      </c>
      <c r="AD229" s="196">
        <v>2.0875070000000002E-3</v>
      </c>
      <c r="AE229" s="196">
        <v>2.3456290000000001E-3</v>
      </c>
      <c r="AF229" s="150"/>
      <c r="AG229" s="197">
        <v>25.013999999999999</v>
      </c>
      <c r="AH229" s="197">
        <v>25.255999999999997</v>
      </c>
      <c r="AI229" s="197">
        <v>25.701000000000001</v>
      </c>
      <c r="AJ229" s="197">
        <v>26.018999999999998</v>
      </c>
      <c r="AK229" s="197">
        <v>26.042000000000002</v>
      </c>
      <c r="AL229" s="197">
        <v>26.138999999999999</v>
      </c>
      <c r="AM229" s="197">
        <v>26.600999999999999</v>
      </c>
      <c r="AN229" s="197">
        <v>27.201999999999998</v>
      </c>
      <c r="AO229" s="197">
        <v>27.222999999999999</v>
      </c>
      <c r="AP229" s="197">
        <v>27.222999999999999</v>
      </c>
      <c r="AQ229" s="197">
        <v>27.222999999999999</v>
      </c>
      <c r="AR229" s="197">
        <v>27.222999999999999</v>
      </c>
      <c r="AS229" s="197">
        <v>27.222999999999999</v>
      </c>
      <c r="AT229" s="197">
        <v>27.222999999999999</v>
      </c>
      <c r="AU229" s="197">
        <v>27.222999999999999</v>
      </c>
      <c r="AV229" s="197">
        <v>27.222999999999999</v>
      </c>
      <c r="AW229" s="197">
        <v>27.222999999999999</v>
      </c>
      <c r="AX229" s="197">
        <v>27.222999999999999</v>
      </c>
      <c r="AY229" s="197">
        <v>27.222999999999999</v>
      </c>
      <c r="AZ229" s="197">
        <v>27.222999999999999</v>
      </c>
      <c r="BA229" s="150"/>
      <c r="BB229" s="198" cm="1">
        <f t="array" ref="BB229">SUMPRODUCT(($AG229:$AZ229)*(Misc_calcs!$G$29:$Z$29)*($L229:$AE229))*$H229</f>
        <v>35410.815406705289</v>
      </c>
      <c r="BC229" s="150"/>
      <c r="BD229" s="198" cm="1">
        <f t="array" ref="BD229">SUMPRODUCT(($L229:$AE229)*(Misc_calcs!$G$29:$Z$29))*$I229*(1+Assumptions!$G$83)</f>
        <v>3053.10130528829</v>
      </c>
      <c r="BE229" s="150"/>
      <c r="BF229" s="198">
        <f t="shared" si="18"/>
        <v>38463.916711993581</v>
      </c>
      <c r="BG229" s="150"/>
      <c r="BH229" s="199">
        <f>Assumptions!$G$86*$G229</f>
        <v>3.7125189945000001E-4</v>
      </c>
      <c r="BI229" s="150"/>
      <c r="BJ229" s="198">
        <f t="shared" si="23"/>
        <v>128068.8189</v>
      </c>
      <c r="BK229" s="150"/>
      <c r="BL229" s="198" cm="1">
        <f t="array" ref="BL229">-SUMPRODUCT((PMT(real_disc,Assumptions!$G$40,BJ229))*(Misc_calcs!$G$29:$Z$29))</f>
        <v>69227.268119414046</v>
      </c>
      <c r="BM229" s="150"/>
      <c r="BN229" s="198" cm="1">
        <f t="array" ref="BN229">SUMPRODUCT(($AG229:$AZ229)*(Misc_calcs!$G$29:$Z$29))*$BH229*$H229</f>
        <v>8758.8857641803352</v>
      </c>
      <c r="BO229" s="150"/>
      <c r="BP229" s="198" cm="1">
        <f t="array" ref="BP229">SUMPRODUCT($BH229*(Misc_calcs!$G$29:$Z$29))*$I229*(1+Assumptions!$G$83)</f>
        <v>756.21009655312253</v>
      </c>
      <c r="BQ229" s="150"/>
      <c r="BR229" s="198">
        <f t="shared" si="19"/>
        <v>9515.0958607334578</v>
      </c>
      <c r="BS229" s="150"/>
      <c r="BT229" s="198">
        <f t="shared" si="20"/>
        <v>28948.820851260123</v>
      </c>
      <c r="BU229" s="150"/>
      <c r="BV229" s="198">
        <f t="shared" si="21"/>
        <v>-40278.447268153919</v>
      </c>
      <c r="BW229" s="150"/>
      <c r="BX229" s="198" t="b">
        <f t="shared" si="22"/>
        <v>0</v>
      </c>
      <c r="BY229" s="150"/>
      <c r="BZ229" s="150"/>
      <c r="CA229" s="150"/>
      <c r="CB229" s="150"/>
      <c r="CC229" s="150"/>
      <c r="CD229" s="150"/>
      <c r="CE229" s="150"/>
      <c r="CF229" s="150"/>
      <c r="CG229" s="150"/>
      <c r="CH229" s="150"/>
      <c r="CI229" s="150"/>
      <c r="CJ229" s="150"/>
      <c r="CK229" s="150"/>
      <c r="CL229" s="150"/>
      <c r="CM229" s="150"/>
      <c r="CN229" s="150"/>
      <c r="CO229" s="150"/>
      <c r="CP229" s="150"/>
      <c r="CQ229" s="150"/>
      <c r="CR229" s="150"/>
      <c r="CS229" s="150"/>
      <c r="CT229" s="150"/>
      <c r="CU229" s="150"/>
      <c r="CV229" s="150"/>
      <c r="CW229" s="150"/>
      <c r="CX229" s="150"/>
    </row>
    <row r="230" spans="1:102" x14ac:dyDescent="0.2">
      <c r="A230" s="150"/>
      <c r="B230" s="191">
        <v>60674424</v>
      </c>
      <c r="C230" s="192" t="s">
        <v>151</v>
      </c>
      <c r="D230" s="191">
        <v>1998</v>
      </c>
      <c r="E230" s="191">
        <v>33061528</v>
      </c>
      <c r="F230" s="191">
        <v>32141222</v>
      </c>
      <c r="G230" s="194">
        <v>2282.13</v>
      </c>
      <c r="H230" s="211">
        <v>61329.303481279239</v>
      </c>
      <c r="I230" s="195">
        <f>Assumptions!$G$37*Calcs!$G230</f>
        <v>221663.28690000001</v>
      </c>
      <c r="K230" s="150"/>
      <c r="L230" s="196">
        <v>2.4427170000000001E-3</v>
      </c>
      <c r="M230" s="196">
        <v>2.4427170000000001E-3</v>
      </c>
      <c r="N230" s="196">
        <v>2.4427170000000001E-3</v>
      </c>
      <c r="O230" s="196">
        <v>2.4427170000000001E-3</v>
      </c>
      <c r="P230" s="196">
        <v>2.4427170000000001E-3</v>
      </c>
      <c r="Q230" s="196">
        <v>2.4427170000000001E-3</v>
      </c>
      <c r="R230" s="196">
        <v>2.4427170000000001E-3</v>
      </c>
      <c r="S230" s="196">
        <v>2.4427170000000001E-3</v>
      </c>
      <c r="T230" s="196">
        <v>2.4427170000000001E-3</v>
      </c>
      <c r="U230" s="196">
        <v>2.4427170000000001E-3</v>
      </c>
      <c r="V230" s="196">
        <v>2.4427170000000001E-3</v>
      </c>
      <c r="W230" s="196">
        <v>2.4427170000000001E-3</v>
      </c>
      <c r="X230" s="196">
        <v>2.4427170000000001E-3</v>
      </c>
      <c r="Y230" s="196">
        <v>2.4427170000000001E-3</v>
      </c>
      <c r="Z230" s="196">
        <v>2.4427170000000001E-3</v>
      </c>
      <c r="AA230" s="196">
        <v>2.5700829999999999E-3</v>
      </c>
      <c r="AB230" s="196">
        <v>2.8745559999999999E-3</v>
      </c>
      <c r="AC230" s="196">
        <v>3.2202530000000002E-3</v>
      </c>
      <c r="AD230" s="196">
        <v>3.6130860000000002E-3</v>
      </c>
      <c r="AE230" s="196">
        <v>4.0598470000000001E-3</v>
      </c>
      <c r="AF230" s="150"/>
      <c r="AG230" s="197">
        <v>25.013999999999999</v>
      </c>
      <c r="AH230" s="197">
        <v>25.255999999999997</v>
      </c>
      <c r="AI230" s="197">
        <v>25.701000000000001</v>
      </c>
      <c r="AJ230" s="197">
        <v>26.018999999999998</v>
      </c>
      <c r="AK230" s="197">
        <v>26.042000000000002</v>
      </c>
      <c r="AL230" s="197">
        <v>26.138999999999999</v>
      </c>
      <c r="AM230" s="197">
        <v>26.600999999999999</v>
      </c>
      <c r="AN230" s="197">
        <v>27.201999999999998</v>
      </c>
      <c r="AO230" s="197">
        <v>27.222999999999999</v>
      </c>
      <c r="AP230" s="197">
        <v>27.222999999999999</v>
      </c>
      <c r="AQ230" s="197">
        <v>27.222999999999999</v>
      </c>
      <c r="AR230" s="197">
        <v>27.222999999999999</v>
      </c>
      <c r="AS230" s="197">
        <v>27.222999999999999</v>
      </c>
      <c r="AT230" s="197">
        <v>27.222999999999999</v>
      </c>
      <c r="AU230" s="197">
        <v>27.222999999999999</v>
      </c>
      <c r="AV230" s="197">
        <v>27.222999999999999</v>
      </c>
      <c r="AW230" s="197">
        <v>27.222999999999999</v>
      </c>
      <c r="AX230" s="197">
        <v>27.222999999999999</v>
      </c>
      <c r="AY230" s="197">
        <v>27.222999999999999</v>
      </c>
      <c r="AZ230" s="197">
        <v>27.222999999999999</v>
      </c>
      <c r="BA230" s="150"/>
      <c r="BB230" s="198" cm="1">
        <f t="array" ref="BB230">SUMPRODUCT(($AG230:$AZ230)*(Misc_calcs!$G$29:$Z$29)*($L230:$AE230))*$H230</f>
        <v>61289.536730530825</v>
      </c>
      <c r="BC230" s="150"/>
      <c r="BD230" s="198" cm="1">
        <f t="array" ref="BD230">SUMPRODUCT(($L230:$AE230)*(Misc_calcs!$G$29:$Z$29))*$I230*(1+Assumptions!$G$83)</f>
        <v>9146.2273184845562</v>
      </c>
      <c r="BE230" s="150"/>
      <c r="BF230" s="198">
        <f t="shared" si="18"/>
        <v>70435.764049015386</v>
      </c>
      <c r="BG230" s="150"/>
      <c r="BH230" s="199">
        <f>Assumptions!$G$86*$G230</f>
        <v>6.4256793345000005E-4</v>
      </c>
      <c r="BI230" s="150"/>
      <c r="BJ230" s="198">
        <f t="shared" si="23"/>
        <v>221663.28690000001</v>
      </c>
      <c r="BK230" s="150"/>
      <c r="BL230" s="198" cm="1">
        <f t="array" ref="BL230">-SUMPRODUCT((PMT(real_disc,Assumptions!$G$40,BJ230))*(Misc_calcs!$G$29:$Z$29))</f>
        <v>119819.51521266744</v>
      </c>
      <c r="BM230" s="150"/>
      <c r="BN230" s="198" cm="1">
        <f t="array" ref="BN230">SUMPRODUCT(($AG230:$AZ230)*(Misc_calcs!$G$29:$Z$29))*$BH230*$H230</f>
        <v>15160.00088660013</v>
      </c>
      <c r="BO230" s="150"/>
      <c r="BP230" s="198" cm="1">
        <f t="array" ref="BP230">SUMPRODUCT($BH230*(Misc_calcs!$G$29:$Z$29))*$I230*(1+Assumptions!$G$83)</f>
        <v>2265.3911552506252</v>
      </c>
      <c r="BQ230" s="150"/>
      <c r="BR230" s="198">
        <f t="shared" si="19"/>
        <v>17425.392041850755</v>
      </c>
      <c r="BS230" s="150"/>
      <c r="BT230" s="198">
        <f t="shared" si="20"/>
        <v>53010.372007164631</v>
      </c>
      <c r="BU230" s="150"/>
      <c r="BV230" s="198">
        <f t="shared" si="21"/>
        <v>-66809.143205502798</v>
      </c>
      <c r="BW230" s="150"/>
      <c r="BX230" s="198" t="b">
        <f t="shared" si="22"/>
        <v>0</v>
      </c>
      <c r="BY230" s="150"/>
      <c r="BZ230" s="150"/>
      <c r="CA230" s="150"/>
      <c r="CB230" s="150"/>
      <c r="CC230" s="150"/>
      <c r="CD230" s="150"/>
      <c r="CE230" s="150"/>
      <c r="CF230" s="150"/>
      <c r="CG230" s="150"/>
      <c r="CH230" s="150"/>
      <c r="CI230" s="150"/>
      <c r="CJ230" s="150"/>
      <c r="CK230" s="150"/>
      <c r="CL230" s="150"/>
      <c r="CM230" s="150"/>
      <c r="CN230" s="150"/>
      <c r="CO230" s="150"/>
      <c r="CP230" s="150"/>
      <c r="CQ230" s="150"/>
      <c r="CR230" s="150"/>
      <c r="CS230" s="150"/>
      <c r="CT230" s="150"/>
      <c r="CU230" s="150"/>
      <c r="CV230" s="150"/>
      <c r="CW230" s="150"/>
      <c r="CX230" s="150"/>
    </row>
    <row r="231" spans="1:102" x14ac:dyDescent="0.2">
      <c r="A231" s="150"/>
      <c r="B231" s="191">
        <v>60674442</v>
      </c>
      <c r="C231" s="192" t="s">
        <v>151</v>
      </c>
      <c r="D231" s="191">
        <v>1998</v>
      </c>
      <c r="E231" s="191">
        <v>30243870</v>
      </c>
      <c r="F231" s="191">
        <v>30243869</v>
      </c>
      <c r="G231" s="194">
        <v>165.81</v>
      </c>
      <c r="H231" s="211">
        <v>61329.303481279239</v>
      </c>
      <c r="I231" s="195">
        <f>Assumptions!$G$37*Calcs!$G231</f>
        <v>16105.1253</v>
      </c>
      <c r="K231" s="150"/>
      <c r="L231" s="196">
        <v>1.7747800000000001E-4</v>
      </c>
      <c r="M231" s="196">
        <v>1.7747800000000001E-4</v>
      </c>
      <c r="N231" s="196">
        <v>1.7747800000000001E-4</v>
      </c>
      <c r="O231" s="196">
        <v>1.7747800000000001E-4</v>
      </c>
      <c r="P231" s="196">
        <v>1.7747800000000001E-4</v>
      </c>
      <c r="Q231" s="196">
        <v>1.7747800000000001E-4</v>
      </c>
      <c r="R231" s="196">
        <v>1.7747800000000001E-4</v>
      </c>
      <c r="S231" s="196">
        <v>1.7747800000000001E-4</v>
      </c>
      <c r="T231" s="196">
        <v>1.7747800000000001E-4</v>
      </c>
      <c r="U231" s="196">
        <v>1.7747800000000001E-4</v>
      </c>
      <c r="V231" s="196">
        <v>1.7747800000000001E-4</v>
      </c>
      <c r="W231" s="196">
        <v>1.7747800000000001E-4</v>
      </c>
      <c r="X231" s="196">
        <v>1.7747800000000001E-4</v>
      </c>
      <c r="Y231" s="196">
        <v>1.7747800000000001E-4</v>
      </c>
      <c r="Z231" s="196">
        <v>1.7747800000000001E-4</v>
      </c>
      <c r="AA231" s="196">
        <v>1.8673100000000001E-4</v>
      </c>
      <c r="AB231" s="196">
        <v>2.08853E-4</v>
      </c>
      <c r="AC231" s="196">
        <v>2.3397000000000001E-4</v>
      </c>
      <c r="AD231" s="196">
        <v>2.6251200000000001E-4</v>
      </c>
      <c r="AE231" s="196">
        <v>2.9497099999999999E-4</v>
      </c>
      <c r="AF231" s="150"/>
      <c r="AG231" s="197">
        <v>25.013999999999999</v>
      </c>
      <c r="AH231" s="197">
        <v>25.255999999999997</v>
      </c>
      <c r="AI231" s="197">
        <v>25.701000000000001</v>
      </c>
      <c r="AJ231" s="197">
        <v>26.018999999999998</v>
      </c>
      <c r="AK231" s="197">
        <v>26.042000000000002</v>
      </c>
      <c r="AL231" s="197">
        <v>26.138999999999999</v>
      </c>
      <c r="AM231" s="197">
        <v>26.600999999999999</v>
      </c>
      <c r="AN231" s="197">
        <v>27.201999999999998</v>
      </c>
      <c r="AO231" s="197">
        <v>27.222999999999999</v>
      </c>
      <c r="AP231" s="197">
        <v>27.222999999999999</v>
      </c>
      <c r="AQ231" s="197">
        <v>27.222999999999999</v>
      </c>
      <c r="AR231" s="197">
        <v>27.222999999999999</v>
      </c>
      <c r="AS231" s="197">
        <v>27.222999999999999</v>
      </c>
      <c r="AT231" s="197">
        <v>27.222999999999999</v>
      </c>
      <c r="AU231" s="197">
        <v>27.222999999999999</v>
      </c>
      <c r="AV231" s="197">
        <v>27.222999999999999</v>
      </c>
      <c r="AW231" s="197">
        <v>27.222999999999999</v>
      </c>
      <c r="AX231" s="197">
        <v>27.222999999999999</v>
      </c>
      <c r="AY231" s="197">
        <v>27.222999999999999</v>
      </c>
      <c r="AZ231" s="197">
        <v>27.222999999999999</v>
      </c>
      <c r="BA231" s="150"/>
      <c r="BB231" s="198" cm="1">
        <f t="array" ref="BB231">SUMPRODUCT(($AG231:$AZ231)*(Misc_calcs!$G$29:$Z$29)*($L231:$AE231))*$H231</f>
        <v>4453.0480311695901</v>
      </c>
      <c r="BC231" s="150"/>
      <c r="BD231" s="198" cm="1">
        <f t="array" ref="BD231">SUMPRODUCT(($L231:$AE231)*(Misc_calcs!$G$29:$Z$29))*$I231*(1+Assumptions!$G$83)</f>
        <v>48.281791712897942</v>
      </c>
      <c r="BE231" s="150"/>
      <c r="BF231" s="198">
        <f t="shared" si="18"/>
        <v>4501.3298228824879</v>
      </c>
      <c r="BG231" s="150"/>
      <c r="BH231" s="199">
        <f>Assumptions!$G$86*$G231</f>
        <v>4.6686292650000004E-5</v>
      </c>
      <c r="BI231" s="150"/>
      <c r="BJ231" s="198">
        <f t="shared" si="23"/>
        <v>16105.1253</v>
      </c>
      <c r="BK231" s="150"/>
      <c r="BL231" s="198" cm="1">
        <f t="array" ref="BL231">-SUMPRODUCT((PMT(real_disc,Assumptions!$G$40,BJ231))*(Misc_calcs!$G$29:$Z$29))</f>
        <v>8705.5837386180392</v>
      </c>
      <c r="BM231" s="150"/>
      <c r="BN231" s="198" cm="1">
        <f t="array" ref="BN231">SUMPRODUCT(($AG231:$AZ231)*(Misc_calcs!$G$29:$Z$29))*$BH231*$H231</f>
        <v>1101.4621196019366</v>
      </c>
      <c r="BO231" s="150"/>
      <c r="BP231" s="198" cm="1">
        <f t="array" ref="BP231">SUMPRODUCT($BH231*(Misc_calcs!$G$29:$Z$29))*$I231*(1+Assumptions!$G$83)</f>
        <v>11.958697462393518</v>
      </c>
      <c r="BQ231" s="150"/>
      <c r="BR231" s="198">
        <f t="shared" si="19"/>
        <v>1113.4208170643301</v>
      </c>
      <c r="BS231" s="150"/>
      <c r="BT231" s="198">
        <f t="shared" si="20"/>
        <v>3387.9090058181578</v>
      </c>
      <c r="BU231" s="150"/>
      <c r="BV231" s="198">
        <f t="shared" si="21"/>
        <v>-5317.6747327998819</v>
      </c>
      <c r="BW231" s="150"/>
      <c r="BX231" s="198" t="b">
        <f t="shared" si="22"/>
        <v>0</v>
      </c>
      <c r="BY231" s="150"/>
      <c r="BZ231" s="150"/>
      <c r="CA231" s="150"/>
      <c r="CB231" s="150"/>
      <c r="CC231" s="150"/>
      <c r="CD231" s="150"/>
      <c r="CE231" s="150"/>
      <c r="CF231" s="150"/>
      <c r="CG231" s="150"/>
      <c r="CH231" s="150"/>
      <c r="CI231" s="150"/>
      <c r="CJ231" s="150"/>
      <c r="CK231" s="150"/>
      <c r="CL231" s="150"/>
      <c r="CM231" s="150"/>
      <c r="CN231" s="150"/>
      <c r="CO231" s="150"/>
      <c r="CP231" s="150"/>
      <c r="CQ231" s="150"/>
      <c r="CR231" s="150"/>
      <c r="CS231" s="150"/>
      <c r="CT231" s="150"/>
      <c r="CU231" s="150"/>
      <c r="CV231" s="150"/>
      <c r="CW231" s="150"/>
      <c r="CX231" s="150"/>
    </row>
    <row r="232" spans="1:102" x14ac:dyDescent="0.2">
      <c r="A232" s="150"/>
      <c r="B232" s="191">
        <v>60674477</v>
      </c>
      <c r="C232" s="192" t="s">
        <v>151</v>
      </c>
      <c r="D232" s="191">
        <v>2000</v>
      </c>
      <c r="E232" s="191">
        <v>33107013</v>
      </c>
      <c r="F232" s="191">
        <v>33107011</v>
      </c>
      <c r="G232" s="194">
        <v>73.5</v>
      </c>
      <c r="H232" s="211">
        <v>61329.303481279239</v>
      </c>
      <c r="I232" s="195">
        <f>Assumptions!$G$37*Calcs!$G232</f>
        <v>7139.0549999999994</v>
      </c>
      <c r="K232" s="150"/>
      <c r="L232" s="196">
        <v>7.8671999999999995E-5</v>
      </c>
      <c r="M232" s="196">
        <v>7.8671999999999995E-5</v>
      </c>
      <c r="N232" s="196">
        <v>7.8671999999999995E-5</v>
      </c>
      <c r="O232" s="196">
        <v>7.8671999999999995E-5</v>
      </c>
      <c r="P232" s="196">
        <v>7.8671999999999995E-5</v>
      </c>
      <c r="Q232" s="196">
        <v>7.8671999999999995E-5</v>
      </c>
      <c r="R232" s="196">
        <v>7.8671999999999995E-5</v>
      </c>
      <c r="S232" s="196">
        <v>7.8671999999999995E-5</v>
      </c>
      <c r="T232" s="196">
        <v>7.8671999999999995E-5</v>
      </c>
      <c r="U232" s="196">
        <v>7.8671999999999995E-5</v>
      </c>
      <c r="V232" s="196">
        <v>7.8671999999999995E-5</v>
      </c>
      <c r="W232" s="196">
        <v>7.8671999999999995E-5</v>
      </c>
      <c r="X232" s="196">
        <v>7.8671999999999995E-5</v>
      </c>
      <c r="Y232" s="196">
        <v>7.8671999999999995E-5</v>
      </c>
      <c r="Z232" s="196">
        <v>7.8671999999999995E-5</v>
      </c>
      <c r="AA232" s="196">
        <v>7.8671999999999995E-5</v>
      </c>
      <c r="AB232" s="196">
        <v>7.8671999999999995E-5</v>
      </c>
      <c r="AC232" s="196">
        <v>7.8671999999999995E-5</v>
      </c>
      <c r="AD232" s="196">
        <v>7.8671999999999995E-5</v>
      </c>
      <c r="AE232" s="196">
        <v>7.8671999999999995E-5</v>
      </c>
      <c r="AF232" s="150"/>
      <c r="AG232" s="197">
        <v>25.013999999999999</v>
      </c>
      <c r="AH232" s="197">
        <v>25.255999999999997</v>
      </c>
      <c r="AI232" s="197">
        <v>25.701000000000001</v>
      </c>
      <c r="AJ232" s="197">
        <v>26.018999999999998</v>
      </c>
      <c r="AK232" s="197">
        <v>26.042000000000002</v>
      </c>
      <c r="AL232" s="197">
        <v>26.138999999999999</v>
      </c>
      <c r="AM232" s="197">
        <v>26.600999999999999</v>
      </c>
      <c r="AN232" s="197">
        <v>27.201999999999998</v>
      </c>
      <c r="AO232" s="197">
        <v>27.222999999999999</v>
      </c>
      <c r="AP232" s="197">
        <v>27.222999999999999</v>
      </c>
      <c r="AQ232" s="197">
        <v>27.222999999999999</v>
      </c>
      <c r="AR232" s="197">
        <v>27.222999999999999</v>
      </c>
      <c r="AS232" s="197">
        <v>27.222999999999999</v>
      </c>
      <c r="AT232" s="197">
        <v>27.222999999999999</v>
      </c>
      <c r="AU232" s="197">
        <v>27.222999999999999</v>
      </c>
      <c r="AV232" s="197">
        <v>27.222999999999999</v>
      </c>
      <c r="AW232" s="197">
        <v>27.222999999999999</v>
      </c>
      <c r="AX232" s="197">
        <v>27.222999999999999</v>
      </c>
      <c r="AY232" s="197">
        <v>27.222999999999999</v>
      </c>
      <c r="AZ232" s="197">
        <v>27.222999999999999</v>
      </c>
      <c r="BA232" s="150"/>
      <c r="BB232" s="198" cm="1">
        <f t="array" ref="BB232">SUMPRODUCT(($AG232:$AZ232)*(Misc_calcs!$G$29:$Z$29)*($L232:$AE232))*$H232</f>
        <v>1856.0957179221111</v>
      </c>
      <c r="BC232" s="150"/>
      <c r="BD232" s="198" cm="1">
        <f t="array" ref="BD232">SUMPRODUCT(($L232:$AE232)*(Misc_calcs!$G$29:$Z$29))*$I232*(1+Assumptions!$G$83)</f>
        <v>8.9328759224088632</v>
      </c>
      <c r="BE232" s="150"/>
      <c r="BF232" s="198">
        <f t="shared" si="18"/>
        <v>1865.0285938445199</v>
      </c>
      <c r="BG232" s="150"/>
      <c r="BH232" s="199">
        <f>Assumptions!$G$86*$G232</f>
        <v>2.0695027500000003E-5</v>
      </c>
      <c r="BI232" s="150"/>
      <c r="BJ232" s="198">
        <f t="shared" si="23"/>
        <v>7139.0549999999994</v>
      </c>
      <c r="BK232" s="150"/>
      <c r="BL232" s="198" cm="1">
        <f t="array" ref="BL232">-SUMPRODUCT((PMT(real_disc,Assumptions!$G$40,BJ232))*(Misc_calcs!$G$29:$Z$29))</f>
        <v>3858.9976767892517</v>
      </c>
      <c r="BM232" s="150"/>
      <c r="BN232" s="198" cm="1">
        <f t="array" ref="BN232">SUMPRODUCT(($AG232:$AZ232)*(Misc_calcs!$G$29:$Z$29))*$BH232*$H232</f>
        <v>488.25442247598056</v>
      </c>
      <c r="BO232" s="150"/>
      <c r="BP232" s="198" cm="1">
        <f t="array" ref="BP232">SUMPRODUCT($BH232*(Misc_calcs!$G$29:$Z$29))*$I232*(1+Assumptions!$G$83)</f>
        <v>2.3498336494348604</v>
      </c>
      <c r="BQ232" s="150"/>
      <c r="BR232" s="198">
        <f t="shared" si="19"/>
        <v>490.60425612541542</v>
      </c>
      <c r="BS232" s="150"/>
      <c r="BT232" s="198">
        <f t="shared" si="20"/>
        <v>1374.4243377191046</v>
      </c>
      <c r="BU232" s="150"/>
      <c r="BV232" s="198">
        <f t="shared" si="21"/>
        <v>-2484.5733390701471</v>
      </c>
      <c r="BW232" s="150"/>
      <c r="BX232" s="198" t="b">
        <f t="shared" si="22"/>
        <v>0</v>
      </c>
      <c r="BY232" s="150"/>
      <c r="BZ232" s="150"/>
      <c r="CA232" s="150"/>
      <c r="CB232" s="150"/>
      <c r="CC232" s="150"/>
      <c r="CD232" s="150"/>
      <c r="CE232" s="150"/>
      <c r="CF232" s="150"/>
      <c r="CG232" s="150"/>
      <c r="CH232" s="150"/>
      <c r="CI232" s="150"/>
      <c r="CJ232" s="150"/>
      <c r="CK232" s="150"/>
      <c r="CL232" s="150"/>
      <c r="CM232" s="150"/>
      <c r="CN232" s="150"/>
      <c r="CO232" s="150"/>
      <c r="CP232" s="150"/>
      <c r="CQ232" s="150"/>
      <c r="CR232" s="150"/>
      <c r="CS232" s="150"/>
      <c r="CT232" s="150"/>
      <c r="CU232" s="150"/>
      <c r="CV232" s="150"/>
      <c r="CW232" s="150"/>
      <c r="CX232" s="150"/>
    </row>
    <row r="233" spans="1:102" x14ac:dyDescent="0.2">
      <c r="A233" s="150"/>
      <c r="B233" s="191">
        <v>60674500</v>
      </c>
      <c r="C233" s="192" t="s">
        <v>151</v>
      </c>
      <c r="D233" s="191">
        <v>1998</v>
      </c>
      <c r="E233" s="191">
        <v>30243869</v>
      </c>
      <c r="F233" s="191">
        <v>32140844</v>
      </c>
      <c r="G233" s="194">
        <v>1884.8</v>
      </c>
      <c r="H233" s="211">
        <v>61329.303481279239</v>
      </c>
      <c r="I233" s="195">
        <f>Assumptions!$G$37*Calcs!$G233</f>
        <v>183070.62399999998</v>
      </c>
      <c r="K233" s="150"/>
      <c r="L233" s="196">
        <v>2.0174279999999999E-3</v>
      </c>
      <c r="M233" s="196">
        <v>2.0174279999999999E-3</v>
      </c>
      <c r="N233" s="196">
        <v>2.0174279999999999E-3</v>
      </c>
      <c r="O233" s="196">
        <v>2.0174279999999999E-3</v>
      </c>
      <c r="P233" s="196">
        <v>2.0174279999999999E-3</v>
      </c>
      <c r="Q233" s="196">
        <v>2.0174279999999999E-3</v>
      </c>
      <c r="R233" s="196">
        <v>2.0174279999999999E-3</v>
      </c>
      <c r="S233" s="196">
        <v>2.0174279999999999E-3</v>
      </c>
      <c r="T233" s="196">
        <v>2.0174279999999999E-3</v>
      </c>
      <c r="U233" s="196">
        <v>2.0174279999999999E-3</v>
      </c>
      <c r="V233" s="196">
        <v>2.0174279999999999E-3</v>
      </c>
      <c r="W233" s="196">
        <v>2.0174279999999999E-3</v>
      </c>
      <c r="X233" s="196">
        <v>2.0174279999999999E-3</v>
      </c>
      <c r="Y233" s="196">
        <v>2.0174279999999999E-3</v>
      </c>
      <c r="Z233" s="196">
        <v>2.0174279999999999E-3</v>
      </c>
      <c r="AA233" s="196">
        <v>2.1226190000000001E-3</v>
      </c>
      <c r="AB233" s="196">
        <v>2.374082E-3</v>
      </c>
      <c r="AC233" s="196">
        <v>2.6595910000000002E-3</v>
      </c>
      <c r="AD233" s="196">
        <v>2.9840299999999999E-3</v>
      </c>
      <c r="AE233" s="196">
        <v>3.3530080000000002E-3</v>
      </c>
      <c r="AF233" s="150"/>
      <c r="AG233" s="197">
        <v>25.013999999999999</v>
      </c>
      <c r="AH233" s="197">
        <v>25.255999999999997</v>
      </c>
      <c r="AI233" s="197">
        <v>25.701000000000001</v>
      </c>
      <c r="AJ233" s="197">
        <v>26.018999999999998</v>
      </c>
      <c r="AK233" s="197">
        <v>26.042000000000002</v>
      </c>
      <c r="AL233" s="197">
        <v>26.138999999999999</v>
      </c>
      <c r="AM233" s="197">
        <v>26.600999999999999</v>
      </c>
      <c r="AN233" s="197">
        <v>27.201999999999998</v>
      </c>
      <c r="AO233" s="197">
        <v>27.222999999999999</v>
      </c>
      <c r="AP233" s="197">
        <v>27.222999999999999</v>
      </c>
      <c r="AQ233" s="197">
        <v>27.222999999999999</v>
      </c>
      <c r="AR233" s="197">
        <v>27.222999999999999</v>
      </c>
      <c r="AS233" s="197">
        <v>27.222999999999999</v>
      </c>
      <c r="AT233" s="197">
        <v>27.222999999999999</v>
      </c>
      <c r="AU233" s="197">
        <v>27.222999999999999</v>
      </c>
      <c r="AV233" s="197">
        <v>27.222999999999999</v>
      </c>
      <c r="AW233" s="197">
        <v>27.222999999999999</v>
      </c>
      <c r="AX233" s="197">
        <v>27.222999999999999</v>
      </c>
      <c r="AY233" s="197">
        <v>27.222999999999999</v>
      </c>
      <c r="AZ233" s="197">
        <v>27.222999999999999</v>
      </c>
      <c r="BA233" s="150"/>
      <c r="BB233" s="198" cm="1">
        <f t="array" ref="BB233">SUMPRODUCT(($AG233:$AZ233)*(Misc_calcs!$G$29:$Z$29)*($L233:$AE233))*$H233</f>
        <v>50618.728400029511</v>
      </c>
      <c r="BC233" s="150"/>
      <c r="BD233" s="198" cm="1">
        <f t="array" ref="BD233">SUMPRODUCT(($L233:$AE233)*(Misc_calcs!$G$29:$Z$29))*$I233*(1+Assumptions!$G$83)</f>
        <v>6238.6665881558292</v>
      </c>
      <c r="BE233" s="150"/>
      <c r="BF233" s="198">
        <f t="shared" si="18"/>
        <v>56857.39498818534</v>
      </c>
      <c r="BG233" s="150"/>
      <c r="BH233" s="199">
        <f>Assumptions!$G$86*$G233</f>
        <v>5.3069371200000002E-4</v>
      </c>
      <c r="BI233" s="150"/>
      <c r="BJ233" s="198">
        <f t="shared" si="23"/>
        <v>183070.62399999998</v>
      </c>
      <c r="BK233" s="150"/>
      <c r="BL233" s="198" cm="1">
        <f t="array" ref="BL233">-SUMPRODUCT((PMT(real_disc,Assumptions!$G$40,BJ233))*(Misc_calcs!$G$29:$Z$29))</f>
        <v>98958.351309011996</v>
      </c>
      <c r="BM233" s="150"/>
      <c r="BN233" s="198" cm="1">
        <f t="array" ref="BN233">SUMPRODUCT(($AG233:$AZ233)*(Misc_calcs!$G$29:$Z$29))*$BH233*$H233</f>
        <v>12520.570550785418</v>
      </c>
      <c r="BO233" s="150"/>
      <c r="BP233" s="198" cm="1">
        <f t="array" ref="BP233">SUMPRODUCT($BH233*(Misc_calcs!$G$29:$Z$29))*$I233*(1+Assumptions!$G$83)</f>
        <v>1545.2294855726507</v>
      </c>
      <c r="BQ233" s="150"/>
      <c r="BR233" s="198">
        <f t="shared" si="19"/>
        <v>14065.800036358069</v>
      </c>
      <c r="BS233" s="150"/>
      <c r="BT233" s="198">
        <f t="shared" si="20"/>
        <v>42791.594951827268</v>
      </c>
      <c r="BU233" s="150"/>
      <c r="BV233" s="198">
        <f t="shared" si="21"/>
        <v>-56166.756357184728</v>
      </c>
      <c r="BW233" s="150"/>
      <c r="BX233" s="198" t="b">
        <f t="shared" si="22"/>
        <v>0</v>
      </c>
      <c r="BY233" s="150"/>
      <c r="BZ233" s="150"/>
      <c r="CA233" s="150"/>
      <c r="CB233" s="150"/>
      <c r="CC233" s="150"/>
      <c r="CD233" s="150"/>
      <c r="CE233" s="150"/>
      <c r="CF233" s="150"/>
      <c r="CG233" s="150"/>
      <c r="CH233" s="150"/>
      <c r="CI233" s="150"/>
      <c r="CJ233" s="150"/>
      <c r="CK233" s="150"/>
      <c r="CL233" s="150"/>
      <c r="CM233" s="150"/>
      <c r="CN233" s="150"/>
      <c r="CO233" s="150"/>
      <c r="CP233" s="150"/>
      <c r="CQ233" s="150"/>
      <c r="CR233" s="150"/>
      <c r="CS233" s="150"/>
      <c r="CT233" s="150"/>
      <c r="CU233" s="150"/>
      <c r="CV233" s="150"/>
      <c r="CW233" s="150"/>
      <c r="CX233" s="150"/>
    </row>
    <row r="234" spans="1:102" x14ac:dyDescent="0.2">
      <c r="A234" s="150"/>
      <c r="B234" s="191">
        <v>60674370</v>
      </c>
      <c r="C234" s="192" t="s">
        <v>151</v>
      </c>
      <c r="D234" s="191">
        <v>2018</v>
      </c>
      <c r="E234" s="191">
        <v>30547413</v>
      </c>
      <c r="F234" s="191">
        <v>30355658</v>
      </c>
      <c r="G234" s="194">
        <v>22.19</v>
      </c>
      <c r="H234" s="211">
        <v>61329.303481279239</v>
      </c>
      <c r="I234" s="195">
        <f>Assumptions!$G$37*Calcs!$G234</f>
        <v>2155.3146999999999</v>
      </c>
      <c r="K234" s="150"/>
      <c r="L234" s="196">
        <v>2.3751400000000001E-5</v>
      </c>
      <c r="M234" s="196">
        <v>2.3751400000000001E-5</v>
      </c>
      <c r="N234" s="196">
        <v>2.3751400000000001E-5</v>
      </c>
      <c r="O234" s="196">
        <v>2.3751400000000001E-5</v>
      </c>
      <c r="P234" s="196">
        <v>2.3751400000000001E-5</v>
      </c>
      <c r="Q234" s="196">
        <v>2.3751400000000001E-5</v>
      </c>
      <c r="R234" s="196">
        <v>2.3751400000000001E-5</v>
      </c>
      <c r="S234" s="196">
        <v>2.3751400000000001E-5</v>
      </c>
      <c r="T234" s="196">
        <v>2.3751400000000001E-5</v>
      </c>
      <c r="U234" s="196">
        <v>2.3751400000000001E-5</v>
      </c>
      <c r="V234" s="196">
        <v>2.3751400000000001E-5</v>
      </c>
      <c r="W234" s="196">
        <v>2.3751400000000001E-5</v>
      </c>
      <c r="X234" s="196">
        <v>2.3751400000000001E-5</v>
      </c>
      <c r="Y234" s="196">
        <v>2.3751400000000001E-5</v>
      </c>
      <c r="Z234" s="196">
        <v>2.3751400000000001E-5</v>
      </c>
      <c r="AA234" s="196">
        <v>2.3751400000000001E-5</v>
      </c>
      <c r="AB234" s="196">
        <v>2.3751400000000001E-5</v>
      </c>
      <c r="AC234" s="196">
        <v>2.3751400000000001E-5</v>
      </c>
      <c r="AD234" s="196">
        <v>2.3751400000000001E-5</v>
      </c>
      <c r="AE234" s="196">
        <v>2.3751400000000001E-5</v>
      </c>
      <c r="AF234" s="150"/>
      <c r="AG234" s="197">
        <v>25.013999999999999</v>
      </c>
      <c r="AH234" s="197">
        <v>25.255999999999997</v>
      </c>
      <c r="AI234" s="197">
        <v>25.701000000000001</v>
      </c>
      <c r="AJ234" s="197">
        <v>26.018999999999998</v>
      </c>
      <c r="AK234" s="197">
        <v>26.042000000000002</v>
      </c>
      <c r="AL234" s="197">
        <v>26.138999999999999</v>
      </c>
      <c r="AM234" s="197">
        <v>26.600999999999999</v>
      </c>
      <c r="AN234" s="197">
        <v>27.201999999999998</v>
      </c>
      <c r="AO234" s="197">
        <v>27.222999999999999</v>
      </c>
      <c r="AP234" s="197">
        <v>27.222999999999999</v>
      </c>
      <c r="AQ234" s="197">
        <v>27.222999999999999</v>
      </c>
      <c r="AR234" s="197">
        <v>27.222999999999999</v>
      </c>
      <c r="AS234" s="197">
        <v>27.222999999999999</v>
      </c>
      <c r="AT234" s="197">
        <v>27.222999999999999</v>
      </c>
      <c r="AU234" s="197">
        <v>27.222999999999999</v>
      </c>
      <c r="AV234" s="197">
        <v>27.222999999999999</v>
      </c>
      <c r="AW234" s="197">
        <v>27.222999999999999</v>
      </c>
      <c r="AX234" s="197">
        <v>27.222999999999999</v>
      </c>
      <c r="AY234" s="197">
        <v>27.222999999999999</v>
      </c>
      <c r="AZ234" s="197">
        <v>27.222999999999999</v>
      </c>
      <c r="BA234" s="150"/>
      <c r="BB234" s="198" cm="1">
        <f t="array" ref="BB234">SUMPRODUCT(($AG234:$AZ234)*(Misc_calcs!$G$29:$Z$29)*($L234:$AE234))*$H234</f>
        <v>560.36292244579067</v>
      </c>
      <c r="BC234" s="150"/>
      <c r="BD234" s="198" cm="1">
        <f t="array" ref="BD234">SUMPRODUCT(($L234:$AE234)*(Misc_calcs!$G$29:$Z$29))*$I234*(1+Assumptions!$G$83)</f>
        <v>0.81419848062564881</v>
      </c>
      <c r="BE234" s="150"/>
      <c r="BF234" s="198">
        <f t="shared" si="18"/>
        <v>561.17712092641636</v>
      </c>
      <c r="BG234" s="150"/>
      <c r="BH234" s="199">
        <f>Assumptions!$G$86*$G234</f>
        <v>6.2479273500000011E-6</v>
      </c>
      <c r="BI234" s="150"/>
      <c r="BJ234" s="198">
        <f t="shared" si="23"/>
        <v>2155.3146999999999</v>
      </c>
      <c r="BK234" s="150"/>
      <c r="BL234" s="198" cm="1">
        <f t="array" ref="BL234">-SUMPRODUCT((PMT(real_disc,Assumptions!$G$40,BJ234))*(Misc_calcs!$G$29:$Z$29))</f>
        <v>1165.0497748020887</v>
      </c>
      <c r="BM234" s="150"/>
      <c r="BN234" s="198" cm="1">
        <f t="array" ref="BN234">SUMPRODUCT(($AG234:$AZ234)*(Misc_calcs!$G$29:$Z$29))*$BH234*$H234</f>
        <v>147.40633516655797</v>
      </c>
      <c r="BO234" s="150"/>
      <c r="BP234" s="198" cm="1">
        <f t="array" ref="BP234">SUMPRODUCT($BH234*(Misc_calcs!$G$29:$Z$29))*$I234*(1+Assumptions!$G$83)</f>
        <v>0.21417907809347814</v>
      </c>
      <c r="BQ234" s="150"/>
      <c r="BR234" s="198">
        <f t="shared" si="19"/>
        <v>147.62051424465145</v>
      </c>
      <c r="BS234" s="150"/>
      <c r="BT234" s="198">
        <f t="shared" si="20"/>
        <v>413.55660668176495</v>
      </c>
      <c r="BU234" s="150"/>
      <c r="BV234" s="198">
        <f t="shared" si="21"/>
        <v>-751.49316812032373</v>
      </c>
      <c r="BW234" s="150"/>
      <c r="BX234" s="198" t="b">
        <f t="shared" si="22"/>
        <v>0</v>
      </c>
      <c r="BY234" s="150"/>
      <c r="BZ234" s="150"/>
      <c r="CA234" s="150"/>
      <c r="CB234" s="150"/>
      <c r="CC234" s="150"/>
      <c r="CD234" s="150"/>
      <c r="CE234" s="150"/>
      <c r="CF234" s="150"/>
      <c r="CG234" s="150"/>
      <c r="CH234" s="150"/>
      <c r="CI234" s="150"/>
      <c r="CJ234" s="150"/>
      <c r="CK234" s="150"/>
      <c r="CL234" s="150"/>
      <c r="CM234" s="150"/>
      <c r="CN234" s="150"/>
      <c r="CO234" s="150"/>
      <c r="CP234" s="150"/>
      <c r="CQ234" s="150"/>
      <c r="CR234" s="150"/>
      <c r="CS234" s="150"/>
      <c r="CT234" s="150"/>
      <c r="CU234" s="150"/>
      <c r="CV234" s="150"/>
      <c r="CW234" s="150"/>
      <c r="CX234" s="150"/>
    </row>
    <row r="235" spans="1:102" x14ac:dyDescent="0.2">
      <c r="A235" s="150"/>
      <c r="B235" s="191">
        <v>60674374</v>
      </c>
      <c r="C235" s="192" t="s">
        <v>151</v>
      </c>
      <c r="D235" s="191">
        <v>1998</v>
      </c>
      <c r="E235" s="191">
        <v>32140731</v>
      </c>
      <c r="F235" s="191">
        <v>32140595</v>
      </c>
      <c r="G235" s="194">
        <v>1821.55</v>
      </c>
      <c r="H235" s="211">
        <v>61329.303481279239</v>
      </c>
      <c r="I235" s="195">
        <f>Assumptions!$G$37*Calcs!$G235</f>
        <v>176927.15149999998</v>
      </c>
      <c r="K235" s="150"/>
      <c r="L235" s="196">
        <v>1.9497270000000001E-3</v>
      </c>
      <c r="M235" s="196">
        <v>1.9497270000000001E-3</v>
      </c>
      <c r="N235" s="196">
        <v>1.9497270000000001E-3</v>
      </c>
      <c r="O235" s="196">
        <v>1.9497270000000001E-3</v>
      </c>
      <c r="P235" s="196">
        <v>1.9497270000000001E-3</v>
      </c>
      <c r="Q235" s="196">
        <v>1.9497270000000001E-3</v>
      </c>
      <c r="R235" s="196">
        <v>1.9497270000000001E-3</v>
      </c>
      <c r="S235" s="196">
        <v>1.9497270000000001E-3</v>
      </c>
      <c r="T235" s="196">
        <v>1.9497270000000001E-3</v>
      </c>
      <c r="U235" s="196">
        <v>1.9497270000000001E-3</v>
      </c>
      <c r="V235" s="196">
        <v>1.9497270000000001E-3</v>
      </c>
      <c r="W235" s="196">
        <v>1.9497270000000001E-3</v>
      </c>
      <c r="X235" s="196">
        <v>1.9497270000000001E-3</v>
      </c>
      <c r="Y235" s="196">
        <v>1.9497270000000001E-3</v>
      </c>
      <c r="Z235" s="196">
        <v>1.9497270000000001E-3</v>
      </c>
      <c r="AA235" s="196">
        <v>2.0513879999999999E-3</v>
      </c>
      <c r="AB235" s="196">
        <v>2.2944129999999999E-3</v>
      </c>
      <c r="AC235" s="196">
        <v>2.5703409999999999E-3</v>
      </c>
      <c r="AD235" s="196">
        <v>2.8838919999999999E-3</v>
      </c>
      <c r="AE235" s="196">
        <v>3.2404880000000001E-3</v>
      </c>
      <c r="AF235" s="150"/>
      <c r="AG235" s="197">
        <v>25.013999999999999</v>
      </c>
      <c r="AH235" s="197">
        <v>25.255999999999997</v>
      </c>
      <c r="AI235" s="197">
        <v>25.701000000000001</v>
      </c>
      <c r="AJ235" s="197">
        <v>26.018999999999998</v>
      </c>
      <c r="AK235" s="197">
        <v>26.042000000000002</v>
      </c>
      <c r="AL235" s="197">
        <v>26.138999999999999</v>
      </c>
      <c r="AM235" s="197">
        <v>26.600999999999999</v>
      </c>
      <c r="AN235" s="197">
        <v>27.201999999999998</v>
      </c>
      <c r="AO235" s="197">
        <v>27.222999999999999</v>
      </c>
      <c r="AP235" s="197">
        <v>27.222999999999999</v>
      </c>
      <c r="AQ235" s="197">
        <v>27.222999999999999</v>
      </c>
      <c r="AR235" s="197">
        <v>27.222999999999999</v>
      </c>
      <c r="AS235" s="197">
        <v>27.222999999999999</v>
      </c>
      <c r="AT235" s="197">
        <v>27.222999999999999</v>
      </c>
      <c r="AU235" s="197">
        <v>27.222999999999999</v>
      </c>
      <c r="AV235" s="197">
        <v>27.222999999999999</v>
      </c>
      <c r="AW235" s="197">
        <v>27.222999999999999</v>
      </c>
      <c r="AX235" s="197">
        <v>27.222999999999999</v>
      </c>
      <c r="AY235" s="197">
        <v>27.222999999999999</v>
      </c>
      <c r="AZ235" s="197">
        <v>27.222999999999999</v>
      </c>
      <c r="BA235" s="150"/>
      <c r="BB235" s="198" cm="1">
        <f t="array" ref="BB235">SUMPRODUCT(($AG235:$AZ235)*(Misc_calcs!$G$29:$Z$29)*($L235:$AE235))*$H235</f>
        <v>48920.063293052255</v>
      </c>
      <c r="BC235" s="150"/>
      <c r="BD235" s="198" cm="1">
        <f t="array" ref="BD235">SUMPRODUCT(($L235:$AE235)*(Misc_calcs!$G$29:$Z$29))*$I235*(1+Assumptions!$G$83)</f>
        <v>5826.978006476038</v>
      </c>
      <c r="BE235" s="150"/>
      <c r="BF235" s="198">
        <f t="shared" si="18"/>
        <v>54747.041299528297</v>
      </c>
      <c r="BG235" s="150"/>
      <c r="BH235" s="199">
        <f>Assumptions!$G$86*$G235</f>
        <v>5.1288472575000005E-4</v>
      </c>
      <c r="BI235" s="150"/>
      <c r="BJ235" s="198">
        <f t="shared" si="23"/>
        <v>176927.15149999998</v>
      </c>
      <c r="BK235" s="150"/>
      <c r="BL235" s="198" cm="1">
        <f t="array" ref="BL235">-SUMPRODUCT((PMT(real_disc,Assumptions!$G$40,BJ235))*(Misc_calcs!$G$29:$Z$29))</f>
        <v>95637.513172183142</v>
      </c>
      <c r="BM235" s="150"/>
      <c r="BN235" s="198" cm="1">
        <f t="array" ref="BN235">SUMPRODUCT(($AG235:$AZ235)*(Misc_calcs!$G$29:$Z$29))*$BH235*$H235</f>
        <v>12100.406030763572</v>
      </c>
      <c r="BO235" s="150"/>
      <c r="BP235" s="198" cm="1">
        <f t="array" ref="BP235">SUMPRODUCT($BH235*(Misc_calcs!$G$29:$Z$29))*$I235*(1+Assumptions!$G$83)</f>
        <v>1443.2601947917044</v>
      </c>
      <c r="BQ235" s="150"/>
      <c r="BR235" s="198">
        <f t="shared" si="19"/>
        <v>13543.666225555276</v>
      </c>
      <c r="BS235" s="150"/>
      <c r="BT235" s="198">
        <f t="shared" si="20"/>
        <v>41203.375073973017</v>
      </c>
      <c r="BU235" s="150"/>
      <c r="BV235" s="198">
        <f t="shared" si="21"/>
        <v>-54434.138098210125</v>
      </c>
      <c r="BW235" s="150"/>
      <c r="BX235" s="198" t="b">
        <f t="shared" si="22"/>
        <v>0</v>
      </c>
      <c r="BY235" s="150"/>
      <c r="BZ235" s="150"/>
      <c r="CA235" s="150"/>
      <c r="CB235" s="150"/>
      <c r="CC235" s="150"/>
      <c r="CD235" s="150"/>
      <c r="CE235" s="150"/>
      <c r="CF235" s="150"/>
      <c r="CG235" s="150"/>
      <c r="CH235" s="150"/>
      <c r="CI235" s="150"/>
      <c r="CJ235" s="150"/>
      <c r="CK235" s="150"/>
      <c r="CL235" s="150"/>
      <c r="CM235" s="150"/>
      <c r="CN235" s="150"/>
      <c r="CO235" s="150"/>
      <c r="CP235" s="150"/>
      <c r="CQ235" s="150"/>
      <c r="CR235" s="150"/>
      <c r="CS235" s="150"/>
      <c r="CT235" s="150"/>
      <c r="CU235" s="150"/>
      <c r="CV235" s="150"/>
      <c r="CW235" s="150"/>
      <c r="CX235" s="150"/>
    </row>
    <row r="236" spans="1:102" x14ac:dyDescent="0.2">
      <c r="A236" s="150"/>
      <c r="B236" s="191">
        <v>60674397</v>
      </c>
      <c r="C236" s="192" t="s">
        <v>151</v>
      </c>
      <c r="D236" s="191">
        <v>1998</v>
      </c>
      <c r="E236" s="191">
        <v>32140844</v>
      </c>
      <c r="F236" s="191">
        <v>32140731</v>
      </c>
      <c r="G236" s="194">
        <v>1735.52</v>
      </c>
      <c r="H236" s="211">
        <v>61329.303481279239</v>
      </c>
      <c r="I236" s="195">
        <f>Assumptions!$G$37*Calcs!$G236</f>
        <v>168571.0576</v>
      </c>
      <c r="K236" s="150"/>
      <c r="L236" s="196">
        <v>1.8576440000000001E-3</v>
      </c>
      <c r="M236" s="196">
        <v>1.8576440000000001E-3</v>
      </c>
      <c r="N236" s="196">
        <v>1.8576440000000001E-3</v>
      </c>
      <c r="O236" s="196">
        <v>1.8576440000000001E-3</v>
      </c>
      <c r="P236" s="196">
        <v>1.8576440000000001E-3</v>
      </c>
      <c r="Q236" s="196">
        <v>1.8576440000000001E-3</v>
      </c>
      <c r="R236" s="196">
        <v>1.8576440000000001E-3</v>
      </c>
      <c r="S236" s="196">
        <v>1.8576440000000001E-3</v>
      </c>
      <c r="T236" s="196">
        <v>1.8576440000000001E-3</v>
      </c>
      <c r="U236" s="196">
        <v>1.8576440000000001E-3</v>
      </c>
      <c r="V236" s="196">
        <v>1.8576440000000001E-3</v>
      </c>
      <c r="W236" s="196">
        <v>1.8576440000000001E-3</v>
      </c>
      <c r="X236" s="196">
        <v>1.8576440000000001E-3</v>
      </c>
      <c r="Y236" s="196">
        <v>1.8576440000000001E-3</v>
      </c>
      <c r="Z236" s="196">
        <v>1.8576440000000001E-3</v>
      </c>
      <c r="AA236" s="196">
        <v>1.9545029999999998E-3</v>
      </c>
      <c r="AB236" s="196">
        <v>2.1860500000000001E-3</v>
      </c>
      <c r="AC236" s="196">
        <v>2.448946E-3</v>
      </c>
      <c r="AD236" s="196">
        <v>2.7476890000000002E-3</v>
      </c>
      <c r="AE236" s="196">
        <v>3.087443E-3</v>
      </c>
      <c r="AF236" s="150"/>
      <c r="AG236" s="197">
        <v>25.013999999999999</v>
      </c>
      <c r="AH236" s="197">
        <v>25.255999999999997</v>
      </c>
      <c r="AI236" s="197">
        <v>25.701000000000001</v>
      </c>
      <c r="AJ236" s="197">
        <v>26.018999999999998</v>
      </c>
      <c r="AK236" s="197">
        <v>26.042000000000002</v>
      </c>
      <c r="AL236" s="197">
        <v>26.138999999999999</v>
      </c>
      <c r="AM236" s="197">
        <v>26.600999999999999</v>
      </c>
      <c r="AN236" s="197">
        <v>27.201999999999998</v>
      </c>
      <c r="AO236" s="197">
        <v>27.222999999999999</v>
      </c>
      <c r="AP236" s="197">
        <v>27.222999999999999</v>
      </c>
      <c r="AQ236" s="197">
        <v>27.222999999999999</v>
      </c>
      <c r="AR236" s="197">
        <v>27.222999999999999</v>
      </c>
      <c r="AS236" s="197">
        <v>27.222999999999999</v>
      </c>
      <c r="AT236" s="197">
        <v>27.222999999999999</v>
      </c>
      <c r="AU236" s="197">
        <v>27.222999999999999</v>
      </c>
      <c r="AV236" s="197">
        <v>27.222999999999999</v>
      </c>
      <c r="AW236" s="197">
        <v>27.222999999999999</v>
      </c>
      <c r="AX236" s="197">
        <v>27.222999999999999</v>
      </c>
      <c r="AY236" s="197">
        <v>27.222999999999999</v>
      </c>
      <c r="AZ236" s="197">
        <v>27.222999999999999</v>
      </c>
      <c r="BA236" s="150"/>
      <c r="BB236" s="198" cm="1">
        <f t="array" ref="BB236">SUMPRODUCT(($AG236:$AZ236)*(Misc_calcs!$G$29:$Z$29)*($L236:$AE236))*$H236</f>
        <v>46609.629920523563</v>
      </c>
      <c r="BC236" s="150"/>
      <c r="BD236" s="198" cm="1">
        <f t="array" ref="BD236">SUMPRODUCT(($L236:$AE236)*(Misc_calcs!$G$29:$Z$29))*$I236*(1+Assumptions!$G$83)</f>
        <v>5289.5722092201622</v>
      </c>
      <c r="BE236" s="150"/>
      <c r="BF236" s="198">
        <f t="shared" si="18"/>
        <v>51899.202129743724</v>
      </c>
      <c r="BG236" s="150"/>
      <c r="BH236" s="199">
        <f>Assumptions!$G$86*$G236</f>
        <v>4.8866168880000004E-4</v>
      </c>
      <c r="BI236" s="150"/>
      <c r="BJ236" s="198">
        <f t="shared" si="23"/>
        <v>168571.0576</v>
      </c>
      <c r="BK236" s="150"/>
      <c r="BL236" s="198" cm="1">
        <f t="array" ref="BL236">-SUMPRODUCT((PMT(real_disc,Assumptions!$G$40,BJ236))*(Misc_calcs!$G$29:$Z$29))</f>
        <v>91120.648272398394</v>
      </c>
      <c r="BM236" s="150"/>
      <c r="BN236" s="198" cm="1">
        <f t="array" ref="BN236">SUMPRODUCT(($AG236:$AZ236)*(Misc_calcs!$G$29:$Z$29))*$BH236*$H236</f>
        <v>11528.915854360732</v>
      </c>
      <c r="BO236" s="150"/>
      <c r="BP236" s="198" cm="1">
        <f t="array" ref="BP236">SUMPRODUCT($BH236*(Misc_calcs!$G$29:$Z$29))*$I236*(1+Assumptions!$G$83)</f>
        <v>1310.1520056646973</v>
      </c>
      <c r="BQ236" s="150"/>
      <c r="BR236" s="198">
        <f t="shared" si="19"/>
        <v>12839.067860025429</v>
      </c>
      <c r="BS236" s="150"/>
      <c r="BT236" s="198">
        <f t="shared" si="20"/>
        <v>39060.134269718299</v>
      </c>
      <c r="BU236" s="150"/>
      <c r="BV236" s="198">
        <f t="shared" si="21"/>
        <v>-52060.514002680095</v>
      </c>
      <c r="BW236" s="150"/>
      <c r="BX236" s="198" t="b">
        <f t="shared" si="22"/>
        <v>0</v>
      </c>
      <c r="BY236" s="150"/>
      <c r="BZ236" s="150"/>
      <c r="CA236" s="150"/>
      <c r="CB236" s="150"/>
      <c r="CC236" s="150"/>
      <c r="CD236" s="150"/>
      <c r="CE236" s="150"/>
      <c r="CF236" s="150"/>
      <c r="CG236" s="150"/>
      <c r="CH236" s="150"/>
      <c r="CI236" s="150"/>
      <c r="CJ236" s="150"/>
      <c r="CK236" s="150"/>
      <c r="CL236" s="150"/>
      <c r="CM236" s="150"/>
      <c r="CN236" s="150"/>
      <c r="CO236" s="150"/>
      <c r="CP236" s="150"/>
      <c r="CQ236" s="150"/>
      <c r="CR236" s="150"/>
      <c r="CS236" s="150"/>
      <c r="CT236" s="150"/>
      <c r="CU236" s="150"/>
      <c r="CV236" s="150"/>
      <c r="CW236" s="150"/>
      <c r="CX236" s="150"/>
    </row>
    <row r="237" spans="1:102" x14ac:dyDescent="0.2">
      <c r="A237" s="150"/>
      <c r="B237" s="191">
        <v>60674404</v>
      </c>
      <c r="C237" s="192" t="s">
        <v>151</v>
      </c>
      <c r="D237" s="191">
        <v>1998</v>
      </c>
      <c r="E237" s="191">
        <v>32141065</v>
      </c>
      <c r="F237" s="191">
        <v>30243870</v>
      </c>
      <c r="G237" s="194">
        <v>1240.0899999999999</v>
      </c>
      <c r="H237" s="211">
        <v>61329.303481279239</v>
      </c>
      <c r="I237" s="195">
        <f>Assumptions!$G$37*Calcs!$G237</f>
        <v>120449.94169999998</v>
      </c>
      <c r="K237" s="150"/>
      <c r="L237" s="196">
        <v>1.327352E-3</v>
      </c>
      <c r="M237" s="196">
        <v>1.327352E-3</v>
      </c>
      <c r="N237" s="196">
        <v>1.327352E-3</v>
      </c>
      <c r="O237" s="196">
        <v>1.327352E-3</v>
      </c>
      <c r="P237" s="196">
        <v>1.327352E-3</v>
      </c>
      <c r="Q237" s="196">
        <v>1.327352E-3</v>
      </c>
      <c r="R237" s="196">
        <v>1.327352E-3</v>
      </c>
      <c r="S237" s="196">
        <v>1.327352E-3</v>
      </c>
      <c r="T237" s="196">
        <v>1.327352E-3</v>
      </c>
      <c r="U237" s="196">
        <v>1.327352E-3</v>
      </c>
      <c r="V237" s="196">
        <v>1.327352E-3</v>
      </c>
      <c r="W237" s="196">
        <v>1.327352E-3</v>
      </c>
      <c r="X237" s="196">
        <v>1.327352E-3</v>
      </c>
      <c r="Y237" s="196">
        <v>1.327352E-3</v>
      </c>
      <c r="Z237" s="196">
        <v>1.327352E-3</v>
      </c>
      <c r="AA237" s="196">
        <v>1.3965609999999999E-3</v>
      </c>
      <c r="AB237" s="196">
        <v>1.5620090000000001E-3</v>
      </c>
      <c r="AC237" s="196">
        <v>1.749858E-3</v>
      </c>
      <c r="AD237" s="196">
        <v>1.9633200000000002E-3</v>
      </c>
      <c r="AE237" s="196">
        <v>2.2060859999999999E-3</v>
      </c>
      <c r="AF237" s="150"/>
      <c r="AG237" s="197">
        <v>25.013999999999999</v>
      </c>
      <c r="AH237" s="197">
        <v>25.255999999999997</v>
      </c>
      <c r="AI237" s="197">
        <v>25.701000000000001</v>
      </c>
      <c r="AJ237" s="197">
        <v>26.018999999999998</v>
      </c>
      <c r="AK237" s="197">
        <v>26.042000000000002</v>
      </c>
      <c r="AL237" s="197">
        <v>26.138999999999999</v>
      </c>
      <c r="AM237" s="197">
        <v>26.600999999999999</v>
      </c>
      <c r="AN237" s="197">
        <v>27.201999999999998</v>
      </c>
      <c r="AO237" s="197">
        <v>27.222999999999999</v>
      </c>
      <c r="AP237" s="197">
        <v>27.222999999999999</v>
      </c>
      <c r="AQ237" s="197">
        <v>27.222999999999999</v>
      </c>
      <c r="AR237" s="197">
        <v>27.222999999999999</v>
      </c>
      <c r="AS237" s="197">
        <v>27.222999999999999</v>
      </c>
      <c r="AT237" s="197">
        <v>27.222999999999999</v>
      </c>
      <c r="AU237" s="197">
        <v>27.222999999999999</v>
      </c>
      <c r="AV237" s="197">
        <v>27.222999999999999</v>
      </c>
      <c r="AW237" s="197">
        <v>27.222999999999999</v>
      </c>
      <c r="AX237" s="197">
        <v>27.222999999999999</v>
      </c>
      <c r="AY237" s="197">
        <v>27.222999999999999</v>
      </c>
      <c r="AZ237" s="197">
        <v>27.222999999999999</v>
      </c>
      <c r="BA237" s="150"/>
      <c r="BB237" s="198" cm="1">
        <f t="array" ref="BB237">SUMPRODUCT(($AG237:$AZ237)*(Misc_calcs!$G$29:$Z$29)*($L237:$AE237))*$H237</f>
        <v>33304.21873824147</v>
      </c>
      <c r="BC237" s="150"/>
      <c r="BD237" s="198" cm="1">
        <f t="array" ref="BD237">SUMPRODUCT(($L237:$AE237)*(Misc_calcs!$G$29:$Z$29))*$I237*(1+Assumptions!$G$83)</f>
        <v>2700.6464239266688</v>
      </c>
      <c r="BE237" s="150"/>
      <c r="BF237" s="198">
        <f t="shared" si="18"/>
        <v>36004.865162168142</v>
      </c>
      <c r="BG237" s="150"/>
      <c r="BH237" s="199">
        <f>Assumptions!$G$86*$G237</f>
        <v>3.4916594084999998E-4</v>
      </c>
      <c r="BI237" s="150"/>
      <c r="BJ237" s="198">
        <f t="shared" si="23"/>
        <v>120449.94169999998</v>
      </c>
      <c r="BK237" s="150"/>
      <c r="BL237" s="198" cm="1">
        <f t="array" ref="BL237">-SUMPRODUCT((PMT(real_disc,Assumptions!$G$40,BJ237))*(Misc_calcs!$G$29:$Z$29))</f>
        <v>65108.90379604874</v>
      </c>
      <c r="BM237" s="150"/>
      <c r="BN237" s="198" cm="1">
        <f t="array" ref="BN237">SUMPRODUCT(($AG237:$AZ237)*(Misc_calcs!$G$29:$Z$29))*$BH237*$H237</f>
        <v>8237.8153301801176</v>
      </c>
      <c r="BO237" s="150"/>
      <c r="BP237" s="198" cm="1">
        <f t="array" ref="BP237">SUMPRODUCT($BH237*(Misc_calcs!$G$29:$Z$29))*$I237*(1+Assumptions!$G$83)</f>
        <v>668.911790693738</v>
      </c>
      <c r="BQ237" s="150"/>
      <c r="BR237" s="198">
        <f t="shared" si="19"/>
        <v>8906.7271208738548</v>
      </c>
      <c r="BS237" s="150"/>
      <c r="BT237" s="198">
        <f t="shared" si="20"/>
        <v>27098.138041294289</v>
      </c>
      <c r="BU237" s="150"/>
      <c r="BV237" s="198">
        <f t="shared" si="21"/>
        <v>-38010.765754754451</v>
      </c>
      <c r="BW237" s="150"/>
      <c r="BX237" s="198" t="b">
        <f t="shared" si="22"/>
        <v>0</v>
      </c>
      <c r="BY237" s="150"/>
      <c r="BZ237" s="150"/>
      <c r="CA237" s="150"/>
      <c r="CB237" s="150"/>
      <c r="CC237" s="150"/>
      <c r="CD237" s="150"/>
      <c r="CE237" s="150"/>
      <c r="CF237" s="150"/>
      <c r="CG237" s="150"/>
      <c r="CH237" s="150"/>
      <c r="CI237" s="150"/>
      <c r="CJ237" s="150"/>
      <c r="CK237" s="150"/>
      <c r="CL237" s="150"/>
      <c r="CM237" s="150"/>
      <c r="CN237" s="150"/>
      <c r="CO237" s="150"/>
      <c r="CP237" s="150"/>
      <c r="CQ237" s="150"/>
      <c r="CR237" s="150"/>
      <c r="CS237" s="150"/>
      <c r="CT237" s="150"/>
      <c r="CU237" s="150"/>
      <c r="CV237" s="150"/>
      <c r="CW237" s="150"/>
      <c r="CX237" s="150"/>
    </row>
    <row r="238" spans="1:102" x14ac:dyDescent="0.2">
      <c r="A238" s="150"/>
      <c r="B238" s="191">
        <v>60698175</v>
      </c>
      <c r="C238" s="192" t="s">
        <v>145</v>
      </c>
      <c r="D238" s="191">
        <v>1955</v>
      </c>
      <c r="E238" s="191">
        <v>30241530</v>
      </c>
      <c r="F238" s="191">
        <v>30240483</v>
      </c>
      <c r="G238" s="194">
        <v>5677.03</v>
      </c>
      <c r="H238" s="211">
        <v>45198.640474687112</v>
      </c>
      <c r="I238" s="195">
        <f>Assumptions!$G$37*Calcs!$G238</f>
        <v>551409.92389999994</v>
      </c>
      <c r="K238" s="150"/>
      <c r="L238" s="196">
        <v>5.3127234000000002E-2</v>
      </c>
      <c r="M238" s="196">
        <v>5.7279194999999998E-2</v>
      </c>
      <c r="N238" s="196">
        <v>6.1770655000000001E-2</v>
      </c>
      <c r="O238" s="196">
        <v>6.6630048999999997E-2</v>
      </c>
      <c r="P238" s="196">
        <v>7.1888229999999997E-2</v>
      </c>
      <c r="Q238" s="196">
        <v>7.7578671000000002E-2</v>
      </c>
      <c r="R238" s="196">
        <v>8.3737699999999998E-2</v>
      </c>
      <c r="S238" s="196">
        <v>9.0404736999999999E-2</v>
      </c>
      <c r="T238" s="196">
        <v>9.7622560999999997E-2</v>
      </c>
      <c r="U238" s="196">
        <v>0.10543760200000001</v>
      </c>
      <c r="V238" s="196">
        <v>0.11390025300000001</v>
      </c>
      <c r="W238" s="196">
        <v>0.12306521099999999</v>
      </c>
      <c r="X238" s="196">
        <v>0.132991846</v>
      </c>
      <c r="Y238" s="196">
        <v>0.143744608</v>
      </c>
      <c r="Z238" s="196">
        <v>0.15539345800000001</v>
      </c>
      <c r="AA238" s="196">
        <v>0.16801435000000001</v>
      </c>
      <c r="AB238" s="196">
        <v>0.18168974199999999</v>
      </c>
      <c r="AC238" s="196">
        <v>0.186063331</v>
      </c>
      <c r="AD238" s="196">
        <v>0.186063331</v>
      </c>
      <c r="AE238" s="196">
        <v>0.186063331</v>
      </c>
      <c r="AF238" s="150"/>
      <c r="AG238" s="197">
        <v>19.532</v>
      </c>
      <c r="AH238" s="197">
        <v>19.558999999999997</v>
      </c>
      <c r="AI238" s="197">
        <v>19.695999999999998</v>
      </c>
      <c r="AJ238" s="197">
        <v>19.782</v>
      </c>
      <c r="AK238" s="197">
        <v>19.675999999999998</v>
      </c>
      <c r="AL238" s="197">
        <v>19.636999999999997</v>
      </c>
      <c r="AM238" s="197">
        <v>19.768999999999998</v>
      </c>
      <c r="AN238" s="197">
        <v>19.945</v>
      </c>
      <c r="AO238" s="197">
        <v>19.835999999999999</v>
      </c>
      <c r="AP238" s="197">
        <v>19.835999999999999</v>
      </c>
      <c r="AQ238" s="197">
        <v>19.835999999999999</v>
      </c>
      <c r="AR238" s="197">
        <v>19.835999999999999</v>
      </c>
      <c r="AS238" s="197">
        <v>19.835999999999999</v>
      </c>
      <c r="AT238" s="197">
        <v>19.835999999999999</v>
      </c>
      <c r="AU238" s="197">
        <v>19.835999999999999</v>
      </c>
      <c r="AV238" s="197">
        <v>19.835999999999999</v>
      </c>
      <c r="AW238" s="197">
        <v>19.835999999999999</v>
      </c>
      <c r="AX238" s="197">
        <v>19.835999999999999</v>
      </c>
      <c r="AY238" s="197">
        <v>19.835999999999999</v>
      </c>
      <c r="AZ238" s="197">
        <v>19.835999999999999</v>
      </c>
      <c r="BA238" s="150"/>
      <c r="BB238" s="198" cm="1">
        <f t="array" ref="BB238">SUMPRODUCT(($AG238:$AZ238)*(Misc_calcs!$G$29:$Z$29)*($L238:$AE238))*$H238</f>
        <v>1399782.7757131581</v>
      </c>
      <c r="BC238" s="150"/>
      <c r="BD238" s="198" cm="1">
        <f t="array" ref="BD238">SUMPRODUCT(($L238:$AE238)*(Misc_calcs!$G$29:$Z$29))*$I238*(1+Assumptions!$G$83)</f>
        <v>948879.3771671931</v>
      </c>
      <c r="BE238" s="150"/>
      <c r="BF238" s="198">
        <f t="shared" si="18"/>
        <v>2348662.1528803511</v>
      </c>
      <c r="BG238" s="150"/>
      <c r="BH238" s="199">
        <f>Assumptions!$G$86*$G238</f>
        <v>1.5984529519499999E-3</v>
      </c>
      <c r="BI238" s="150"/>
      <c r="BJ238" s="198">
        <f t="shared" si="23"/>
        <v>551409.92389999994</v>
      </c>
      <c r="BK238" s="150"/>
      <c r="BL238" s="198" cm="1">
        <f t="array" ref="BL238">-SUMPRODUCT((PMT(real_disc,Assumptions!$G$40,BJ238))*(Misc_calcs!$G$29:$Z$29))</f>
        <v>298063.20518452913</v>
      </c>
      <c r="BM238" s="150"/>
      <c r="BN238" s="198" cm="1">
        <f t="array" ref="BN238">SUMPRODUCT(($AG238:$AZ238)*(Misc_calcs!$G$29:$Z$29))*$BH238*$H238</f>
        <v>20648.379202483713</v>
      </c>
      <c r="BO238" s="150"/>
      <c r="BP238" s="198" cm="1">
        <f t="array" ref="BP238">SUMPRODUCT($BH238*(Misc_calcs!$G$29:$Z$29))*$I238*(1+Assumptions!$G$83)</f>
        <v>14018.605646112239</v>
      </c>
      <c r="BQ238" s="150"/>
      <c r="BR238" s="198">
        <f t="shared" si="19"/>
        <v>34666.984848595952</v>
      </c>
      <c r="BS238" s="150"/>
      <c r="BT238" s="198">
        <f t="shared" si="20"/>
        <v>2313995.1680317549</v>
      </c>
      <c r="BU238" s="150"/>
      <c r="BV238" s="198">
        <f t="shared" si="21"/>
        <v>2015931.9628472258</v>
      </c>
      <c r="BW238" s="150"/>
      <c r="BX238" s="198" t="b">
        <f t="shared" si="22"/>
        <v>1</v>
      </c>
      <c r="BY238" s="150"/>
      <c r="BZ238" s="150"/>
      <c r="CA238" s="150"/>
      <c r="CB238" s="150"/>
      <c r="CC238" s="150"/>
      <c r="CD238" s="150"/>
      <c r="CE238" s="150"/>
      <c r="CF238" s="150"/>
      <c r="CG238" s="150"/>
      <c r="CH238" s="150"/>
      <c r="CI238" s="150"/>
      <c r="CJ238" s="150"/>
      <c r="CK238" s="150"/>
      <c r="CL238" s="150"/>
      <c r="CM238" s="150"/>
      <c r="CN238" s="150"/>
      <c r="CO238" s="150"/>
      <c r="CP238" s="150"/>
      <c r="CQ238" s="150"/>
      <c r="CR238" s="150"/>
      <c r="CS238" s="150"/>
      <c r="CT238" s="150"/>
      <c r="CU238" s="150"/>
      <c r="CV238" s="150"/>
      <c r="CW238" s="150"/>
      <c r="CX238" s="150"/>
    </row>
    <row r="239" spans="1:102" x14ac:dyDescent="0.2">
      <c r="A239" s="150"/>
      <c r="B239" s="191">
        <v>60708224</v>
      </c>
      <c r="C239" s="192" t="s">
        <v>147</v>
      </c>
      <c r="D239" s="191">
        <v>1999</v>
      </c>
      <c r="E239" s="191">
        <v>33021817</v>
      </c>
      <c r="F239" s="191">
        <v>30566848</v>
      </c>
      <c r="G239" s="194">
        <v>128.44999999999999</v>
      </c>
      <c r="H239" s="211">
        <v>48008.750708019099</v>
      </c>
      <c r="I239" s="195">
        <f>Assumptions!$G$37*Calcs!$G239</f>
        <v>12476.348499999998</v>
      </c>
      <c r="K239" s="150"/>
      <c r="L239" s="196">
        <v>1.37489E-4</v>
      </c>
      <c r="M239" s="196">
        <v>1.37489E-4</v>
      </c>
      <c r="N239" s="196">
        <v>1.37489E-4</v>
      </c>
      <c r="O239" s="196">
        <v>1.37489E-4</v>
      </c>
      <c r="P239" s="196">
        <v>1.37489E-4</v>
      </c>
      <c r="Q239" s="196">
        <v>1.37489E-4</v>
      </c>
      <c r="R239" s="196">
        <v>1.37489E-4</v>
      </c>
      <c r="S239" s="196">
        <v>1.37489E-4</v>
      </c>
      <c r="T239" s="196">
        <v>1.37489E-4</v>
      </c>
      <c r="U239" s="196">
        <v>1.37489E-4</v>
      </c>
      <c r="V239" s="196">
        <v>1.37489E-4</v>
      </c>
      <c r="W239" s="196">
        <v>1.37489E-4</v>
      </c>
      <c r="X239" s="196">
        <v>1.37489E-4</v>
      </c>
      <c r="Y239" s="196">
        <v>1.37489E-4</v>
      </c>
      <c r="Z239" s="196">
        <v>1.37489E-4</v>
      </c>
      <c r="AA239" s="196">
        <v>1.37489E-4</v>
      </c>
      <c r="AB239" s="196">
        <v>1.4980200000000001E-4</v>
      </c>
      <c r="AC239" s="196">
        <v>1.6777299999999999E-4</v>
      </c>
      <c r="AD239" s="196">
        <v>1.88202E-4</v>
      </c>
      <c r="AE239" s="196">
        <v>2.1144299999999999E-4</v>
      </c>
      <c r="AF239" s="150"/>
      <c r="AG239" s="197">
        <v>20.81</v>
      </c>
      <c r="AH239" s="197">
        <v>20.728999999999999</v>
      </c>
      <c r="AI239" s="197">
        <v>20.936</v>
      </c>
      <c r="AJ239" s="197">
        <v>21.052</v>
      </c>
      <c r="AK239" s="197">
        <v>20.881</v>
      </c>
      <c r="AL239" s="197">
        <v>20.79</v>
      </c>
      <c r="AM239" s="197">
        <v>21.036000000000001</v>
      </c>
      <c r="AN239" s="197">
        <v>21.419</v>
      </c>
      <c r="AO239" s="197">
        <v>21.323</v>
      </c>
      <c r="AP239" s="197">
        <v>21.323</v>
      </c>
      <c r="AQ239" s="197">
        <v>21.323</v>
      </c>
      <c r="AR239" s="197">
        <v>21.323</v>
      </c>
      <c r="AS239" s="197">
        <v>21.323</v>
      </c>
      <c r="AT239" s="197">
        <v>21.323</v>
      </c>
      <c r="AU239" s="197">
        <v>21.323</v>
      </c>
      <c r="AV239" s="197">
        <v>21.323</v>
      </c>
      <c r="AW239" s="197">
        <v>21.323</v>
      </c>
      <c r="AX239" s="197">
        <v>21.323</v>
      </c>
      <c r="AY239" s="197">
        <v>21.323</v>
      </c>
      <c r="AZ239" s="197">
        <v>21.323</v>
      </c>
      <c r="BA239" s="150"/>
      <c r="BB239" s="198" cm="1">
        <f t="array" ref="BB239">SUMPRODUCT(($AG239:$AZ239)*(Misc_calcs!$G$29:$Z$29)*($L239:$AE239))*$H239</f>
        <v>2107.9330078206867</v>
      </c>
      <c r="BC239" s="150"/>
      <c r="BD239" s="198" cm="1">
        <f t="array" ref="BD239">SUMPRODUCT(($L239:$AE239)*(Misc_calcs!$G$29:$Z$29))*$I239*(1+Assumptions!$G$83)</f>
        <v>28.493257383446061</v>
      </c>
      <c r="BE239" s="150"/>
      <c r="BF239" s="198">
        <f t="shared" si="18"/>
        <v>2136.426265204133</v>
      </c>
      <c r="BG239" s="150"/>
      <c r="BH239" s="199">
        <f>Assumptions!$G$86*$G239</f>
        <v>3.6167024249999999E-5</v>
      </c>
      <c r="BI239" s="150"/>
      <c r="BJ239" s="198">
        <f t="shared" si="23"/>
        <v>12476.348499999998</v>
      </c>
      <c r="BK239" s="150"/>
      <c r="BL239" s="198" cm="1">
        <f t="array" ref="BL239">-SUMPRODUCT((PMT(real_disc,Assumptions!$G$40,BJ239))*(Misc_calcs!$G$29:$Z$29))</f>
        <v>6744.0578446745503</v>
      </c>
      <c r="BM239" s="150"/>
      <c r="BN239" s="198" cm="1">
        <f t="array" ref="BN239">SUMPRODUCT(($AG239:$AZ239)*(Misc_calcs!$G$29:$Z$29))*$BH239*$H239</f>
        <v>530.74521889469804</v>
      </c>
      <c r="BO239" s="150"/>
      <c r="BP239" s="198" cm="1">
        <f t="array" ref="BP239">SUMPRODUCT($BH239*(Misc_calcs!$G$29:$Z$29))*$I239*(1+Assumptions!$G$83)</f>
        <v>7.176796925368067</v>
      </c>
      <c r="BQ239" s="150"/>
      <c r="BR239" s="198">
        <f t="shared" si="19"/>
        <v>537.92201582006612</v>
      </c>
      <c r="BS239" s="150"/>
      <c r="BT239" s="198">
        <f t="shared" si="20"/>
        <v>1598.504249384067</v>
      </c>
      <c r="BU239" s="150"/>
      <c r="BV239" s="198">
        <f t="shared" si="21"/>
        <v>-5145.5535952904829</v>
      </c>
      <c r="BW239" s="150"/>
      <c r="BX239" s="198" t="b">
        <f t="shared" si="22"/>
        <v>0</v>
      </c>
      <c r="BY239" s="150"/>
      <c r="BZ239" s="150"/>
      <c r="CA239" s="150"/>
      <c r="CB239" s="150"/>
      <c r="CC239" s="150"/>
      <c r="CD239" s="150"/>
      <c r="CE239" s="150"/>
      <c r="CF239" s="150"/>
      <c r="CG239" s="150"/>
      <c r="CH239" s="150"/>
      <c r="CI239" s="150"/>
      <c r="CJ239" s="150"/>
      <c r="CK239" s="150"/>
      <c r="CL239" s="150"/>
      <c r="CM239" s="150"/>
      <c r="CN239" s="150"/>
      <c r="CO239" s="150"/>
      <c r="CP239" s="150"/>
      <c r="CQ239" s="150"/>
      <c r="CR239" s="150"/>
      <c r="CS239" s="150"/>
      <c r="CT239" s="150"/>
      <c r="CU239" s="150"/>
      <c r="CV239" s="150"/>
      <c r="CW239" s="150"/>
      <c r="CX239" s="150"/>
    </row>
    <row r="240" spans="1:102" x14ac:dyDescent="0.2">
      <c r="A240" s="150"/>
      <c r="B240" s="191">
        <v>60708284</v>
      </c>
      <c r="C240" s="192" t="s">
        <v>147</v>
      </c>
      <c r="D240" s="191">
        <v>1959</v>
      </c>
      <c r="E240" s="191">
        <v>30566848</v>
      </c>
      <c r="F240" s="191">
        <v>32038282</v>
      </c>
      <c r="G240" s="194">
        <v>945.65</v>
      </c>
      <c r="H240" s="211">
        <v>48008.750708019099</v>
      </c>
      <c r="I240" s="195">
        <f>Assumptions!$G$37*Calcs!$G240</f>
        <v>91850.984499999991</v>
      </c>
      <c r="K240" s="150"/>
      <c r="L240" s="196">
        <v>8.9363169999999992E-3</v>
      </c>
      <c r="M240" s="196">
        <v>9.6798739999999998E-3</v>
      </c>
      <c r="N240" s="196">
        <v>1.0488157E-2</v>
      </c>
      <c r="O240" s="196">
        <v>1.1366938E-2</v>
      </c>
      <c r="P240" s="196">
        <v>1.232251E-2</v>
      </c>
      <c r="Q240" s="196">
        <v>1.3361737E-2</v>
      </c>
      <c r="R240" s="196">
        <v>1.4492102999999999E-2</v>
      </c>
      <c r="S240" s="196">
        <v>1.5721771999999998E-2</v>
      </c>
      <c r="T240" s="196">
        <v>1.7059649999999999E-2</v>
      </c>
      <c r="U240" s="196">
        <v>1.8515449999999999E-2</v>
      </c>
      <c r="V240" s="196">
        <v>2.0099769E-2</v>
      </c>
      <c r="W240" s="196">
        <v>2.1824165999999999E-2</v>
      </c>
      <c r="X240" s="196">
        <v>2.3701255000000001E-2</v>
      </c>
      <c r="Y240" s="196">
        <v>2.5744795000000001E-2</v>
      </c>
      <c r="Z240" s="196">
        <v>2.7969801999999998E-2</v>
      </c>
      <c r="AA240" s="196">
        <v>3.0392657999999999E-2</v>
      </c>
      <c r="AB240" s="196">
        <v>3.0993458000000002E-2</v>
      </c>
      <c r="AC240" s="196">
        <v>3.0993458000000002E-2</v>
      </c>
      <c r="AD240" s="196">
        <v>3.0993458000000002E-2</v>
      </c>
      <c r="AE240" s="196">
        <v>3.0993458000000002E-2</v>
      </c>
      <c r="AF240" s="150"/>
      <c r="AG240" s="197">
        <v>20.81</v>
      </c>
      <c r="AH240" s="197">
        <v>20.728999999999999</v>
      </c>
      <c r="AI240" s="197">
        <v>20.936</v>
      </c>
      <c r="AJ240" s="197">
        <v>21.052</v>
      </c>
      <c r="AK240" s="197">
        <v>20.881</v>
      </c>
      <c r="AL240" s="197">
        <v>20.79</v>
      </c>
      <c r="AM240" s="197">
        <v>21.036000000000001</v>
      </c>
      <c r="AN240" s="197">
        <v>21.419</v>
      </c>
      <c r="AO240" s="197">
        <v>21.323</v>
      </c>
      <c r="AP240" s="197">
        <v>21.323</v>
      </c>
      <c r="AQ240" s="197">
        <v>21.323</v>
      </c>
      <c r="AR240" s="197">
        <v>21.323</v>
      </c>
      <c r="AS240" s="197">
        <v>21.323</v>
      </c>
      <c r="AT240" s="197">
        <v>21.323</v>
      </c>
      <c r="AU240" s="197">
        <v>21.323</v>
      </c>
      <c r="AV240" s="197">
        <v>21.323</v>
      </c>
      <c r="AW240" s="197">
        <v>21.323</v>
      </c>
      <c r="AX240" s="197">
        <v>21.323</v>
      </c>
      <c r="AY240" s="197">
        <v>21.323</v>
      </c>
      <c r="AZ240" s="197">
        <v>21.323</v>
      </c>
      <c r="BA240" s="150"/>
      <c r="BB240" s="198" cm="1">
        <f t="array" ref="BB240">SUMPRODUCT(($AG240:$AZ240)*(Misc_calcs!$G$29:$Z$29)*($L240:$AE240))*$H240</f>
        <v>276042.34776911192</v>
      </c>
      <c r="BC240" s="150"/>
      <c r="BD240" s="198" cm="1">
        <f t="array" ref="BD240">SUMPRODUCT(($L240:$AE240)*(Misc_calcs!$G$29:$Z$29))*$I240*(1+Assumptions!$G$83)</f>
        <v>27382.875465838562</v>
      </c>
      <c r="BE240" s="150"/>
      <c r="BF240" s="198">
        <f t="shared" si="18"/>
        <v>303425.22323495051</v>
      </c>
      <c r="BG240" s="150"/>
      <c r="BH240" s="199">
        <f>Assumptions!$G$86*$G240</f>
        <v>2.6626194225000003E-4</v>
      </c>
      <c r="BI240" s="150"/>
      <c r="BJ240" s="198">
        <f t="shared" si="23"/>
        <v>91850.984499999991</v>
      </c>
      <c r="BK240" s="150"/>
      <c r="BL240" s="198" cm="1">
        <f t="array" ref="BL240">-SUMPRODUCT((PMT(real_disc,Assumptions!$G$40,BJ240))*(Misc_calcs!$G$29:$Z$29))</f>
        <v>49649.811606200754</v>
      </c>
      <c r="BM240" s="150"/>
      <c r="BN240" s="198" cm="1">
        <f t="array" ref="BN240">SUMPRODUCT(($AG240:$AZ240)*(Misc_calcs!$G$29:$Z$29))*$BH240*$H240</f>
        <v>3907.3508466155804</v>
      </c>
      <c r="BO240" s="150"/>
      <c r="BP240" s="198" cm="1">
        <f t="array" ref="BP240">SUMPRODUCT($BH240*(Misc_calcs!$G$29:$Z$29))*$I240*(1+Assumptions!$G$83)</f>
        <v>388.97643726773356</v>
      </c>
      <c r="BQ240" s="150"/>
      <c r="BR240" s="198">
        <f t="shared" si="19"/>
        <v>4296.3272838833136</v>
      </c>
      <c r="BS240" s="150"/>
      <c r="BT240" s="198">
        <f t="shared" si="20"/>
        <v>299128.89595106721</v>
      </c>
      <c r="BU240" s="150"/>
      <c r="BV240" s="198">
        <f t="shared" si="21"/>
        <v>249479.08434486645</v>
      </c>
      <c r="BW240" s="150"/>
      <c r="BX240" s="198" t="b">
        <f t="shared" si="22"/>
        <v>1</v>
      </c>
      <c r="BY240" s="150"/>
      <c r="BZ240" s="150"/>
      <c r="CA240" s="150"/>
      <c r="CB240" s="150"/>
      <c r="CC240" s="150"/>
      <c r="CD240" s="150"/>
      <c r="CE240" s="150"/>
      <c r="CF240" s="150"/>
      <c r="CG240" s="150"/>
      <c r="CH240" s="150"/>
      <c r="CI240" s="150"/>
      <c r="CJ240" s="150"/>
      <c r="CK240" s="150"/>
      <c r="CL240" s="150"/>
      <c r="CM240" s="150"/>
      <c r="CN240" s="150"/>
      <c r="CO240" s="150"/>
      <c r="CP240" s="150"/>
      <c r="CQ240" s="150"/>
      <c r="CR240" s="150"/>
      <c r="CS240" s="150"/>
      <c r="CT240" s="150"/>
      <c r="CU240" s="150"/>
      <c r="CV240" s="150"/>
      <c r="CW240" s="150"/>
      <c r="CX240" s="150"/>
    </row>
    <row r="241" spans="1:102" x14ac:dyDescent="0.2">
      <c r="A241" s="150"/>
      <c r="B241" s="191">
        <v>60722942</v>
      </c>
      <c r="C241" s="192" t="s">
        <v>146</v>
      </c>
      <c r="D241" s="191">
        <v>1998</v>
      </c>
      <c r="E241" s="191">
        <v>32104907</v>
      </c>
      <c r="F241" s="191">
        <v>32104799</v>
      </c>
      <c r="G241" s="194">
        <v>253.38</v>
      </c>
      <c r="H241" s="211">
        <v>43924.300227922555</v>
      </c>
      <c r="I241" s="195">
        <f>Assumptions!$G$37*Calcs!$G241</f>
        <v>24610.7994</v>
      </c>
      <c r="K241" s="150"/>
      <c r="L241" s="196">
        <v>2.7120999999999997E-4</v>
      </c>
      <c r="M241" s="196">
        <v>2.7120999999999997E-4</v>
      </c>
      <c r="N241" s="196">
        <v>2.7120999999999997E-4</v>
      </c>
      <c r="O241" s="196">
        <v>2.7120999999999997E-4</v>
      </c>
      <c r="P241" s="196">
        <v>2.7120999999999997E-4</v>
      </c>
      <c r="Q241" s="196">
        <v>2.7120999999999997E-4</v>
      </c>
      <c r="R241" s="196">
        <v>2.7120999999999997E-4</v>
      </c>
      <c r="S241" s="196">
        <v>2.7120999999999997E-4</v>
      </c>
      <c r="T241" s="196">
        <v>2.7120999999999997E-4</v>
      </c>
      <c r="U241" s="196">
        <v>2.7120999999999997E-4</v>
      </c>
      <c r="V241" s="196">
        <v>2.7120999999999997E-4</v>
      </c>
      <c r="W241" s="196">
        <v>2.7120999999999997E-4</v>
      </c>
      <c r="X241" s="196">
        <v>2.7120999999999997E-4</v>
      </c>
      <c r="Y241" s="196">
        <v>2.7120999999999997E-4</v>
      </c>
      <c r="Z241" s="196">
        <v>2.7120999999999997E-4</v>
      </c>
      <c r="AA241" s="196">
        <v>2.8535099999999999E-4</v>
      </c>
      <c r="AB241" s="196">
        <v>3.1915600000000002E-4</v>
      </c>
      <c r="AC241" s="196">
        <v>3.5753800000000002E-4</v>
      </c>
      <c r="AD241" s="196">
        <v>4.0115300000000001E-4</v>
      </c>
      <c r="AE241" s="196">
        <v>4.5075600000000002E-4</v>
      </c>
      <c r="AF241" s="150"/>
      <c r="AG241" s="197">
        <v>2.1360000000000001</v>
      </c>
      <c r="AH241" s="197">
        <v>2.1199999999999997</v>
      </c>
      <c r="AI241" s="197">
        <v>2.1199999999999997</v>
      </c>
      <c r="AJ241" s="197">
        <v>2.1199999999999997</v>
      </c>
      <c r="AK241" s="197">
        <v>2.11</v>
      </c>
      <c r="AL241" s="197">
        <v>2.09</v>
      </c>
      <c r="AM241" s="197">
        <v>2.09</v>
      </c>
      <c r="AN241" s="197">
        <v>2.0999999999999996</v>
      </c>
      <c r="AO241" s="197">
        <v>2.0799999999999996</v>
      </c>
      <c r="AP241" s="197">
        <v>2.0799999999999996</v>
      </c>
      <c r="AQ241" s="197">
        <v>2.0799999999999996</v>
      </c>
      <c r="AR241" s="197">
        <v>2.0799999999999996</v>
      </c>
      <c r="AS241" s="197">
        <v>2.0799999999999996</v>
      </c>
      <c r="AT241" s="197">
        <v>2.0799999999999996</v>
      </c>
      <c r="AU241" s="197">
        <v>2.0799999999999996</v>
      </c>
      <c r="AV241" s="197">
        <v>2.0799999999999996</v>
      </c>
      <c r="AW241" s="197">
        <v>2.0799999999999996</v>
      </c>
      <c r="AX241" s="197">
        <v>2.0799999999999996</v>
      </c>
      <c r="AY241" s="197">
        <v>2.0799999999999996</v>
      </c>
      <c r="AZ241" s="197">
        <v>2.0799999999999996</v>
      </c>
      <c r="BA241" s="150"/>
      <c r="BB241" s="198" cm="1">
        <f t="array" ref="BB241">SUMPRODUCT(($AG241:$AZ241)*(Misc_calcs!$G$29:$Z$29)*($L241:$AE241))*$H241</f>
        <v>383.15332087999735</v>
      </c>
      <c r="BC241" s="150"/>
      <c r="BD241" s="198" cm="1">
        <f t="array" ref="BD241">SUMPRODUCT(($L241:$AE241)*(Misc_calcs!$G$29:$Z$29))*$I241*(1+Assumptions!$G$83)</f>
        <v>112.74735618716558</v>
      </c>
      <c r="BE241" s="150"/>
      <c r="BF241" s="198">
        <f t="shared" si="18"/>
        <v>495.90067706716292</v>
      </c>
      <c r="BG241" s="150"/>
      <c r="BH241" s="199">
        <f>Assumptions!$G$86*$G241</f>
        <v>7.1342939700000006E-5</v>
      </c>
      <c r="BI241" s="150"/>
      <c r="BJ241" s="198">
        <f t="shared" si="23"/>
        <v>24610.7994</v>
      </c>
      <c r="BK241" s="150"/>
      <c r="BL241" s="198" cm="1">
        <f t="array" ref="BL241">-SUMPRODUCT((PMT(real_disc,Assumptions!$G$40,BJ241))*(Misc_calcs!$G$29:$Z$29))</f>
        <v>13303.303827821233</v>
      </c>
      <c r="BM241" s="150"/>
      <c r="BN241" s="198" cm="1">
        <f t="array" ref="BN241">SUMPRODUCT(($AG241:$AZ241)*(Misc_calcs!$G$29:$Z$29))*$BH241*$H241</f>
        <v>94.942313510265748</v>
      </c>
      <c r="BO241" s="150"/>
      <c r="BP241" s="198" cm="1">
        <f t="array" ref="BP241">SUMPRODUCT($BH241*(Misc_calcs!$G$29:$Z$29))*$I241*(1+Assumptions!$G$83)</f>
        <v>27.925895209730818</v>
      </c>
      <c r="BQ241" s="150"/>
      <c r="BR241" s="198">
        <f t="shared" si="19"/>
        <v>122.86820871999657</v>
      </c>
      <c r="BS241" s="150"/>
      <c r="BT241" s="198">
        <f t="shared" si="20"/>
        <v>373.03246834716634</v>
      </c>
      <c r="BU241" s="150"/>
      <c r="BV241" s="198">
        <f t="shared" si="21"/>
        <v>-12930.271359474067</v>
      </c>
      <c r="BW241" s="150"/>
      <c r="BX241" s="198" t="b">
        <f t="shared" si="22"/>
        <v>0</v>
      </c>
      <c r="BY241" s="150"/>
      <c r="BZ241" s="150"/>
      <c r="CA241" s="150"/>
      <c r="CB241" s="150"/>
      <c r="CC241" s="150"/>
      <c r="CD241" s="150"/>
      <c r="CE241" s="150"/>
      <c r="CF241" s="150"/>
      <c r="CG241" s="150"/>
      <c r="CH241" s="150"/>
      <c r="CI241" s="150"/>
      <c r="CJ241" s="150"/>
      <c r="CK241" s="150"/>
      <c r="CL241" s="150"/>
      <c r="CM241" s="150"/>
      <c r="CN241" s="150"/>
      <c r="CO241" s="150"/>
      <c r="CP241" s="150"/>
      <c r="CQ241" s="150"/>
      <c r="CR241" s="150"/>
      <c r="CS241" s="150"/>
      <c r="CT241" s="150"/>
      <c r="CU241" s="150"/>
      <c r="CV241" s="150"/>
      <c r="CW241" s="150"/>
      <c r="CX241" s="150"/>
    </row>
    <row r="242" spans="1:102" x14ac:dyDescent="0.2">
      <c r="A242" s="150"/>
      <c r="B242" s="191">
        <v>60722951</v>
      </c>
      <c r="C242" s="192" t="s">
        <v>146</v>
      </c>
      <c r="D242" s="191">
        <v>1998</v>
      </c>
      <c r="E242" s="191">
        <v>32104799</v>
      </c>
      <c r="F242" s="191">
        <v>32104376</v>
      </c>
      <c r="G242" s="194">
        <v>3557.57</v>
      </c>
      <c r="H242" s="211">
        <v>43924.300227922555</v>
      </c>
      <c r="I242" s="195">
        <f>Assumptions!$G$37*Calcs!$G242</f>
        <v>345546.77409999998</v>
      </c>
      <c r="K242" s="150"/>
      <c r="L242" s="196">
        <v>3.8079059999999998E-3</v>
      </c>
      <c r="M242" s="196">
        <v>3.8079059999999998E-3</v>
      </c>
      <c r="N242" s="196">
        <v>3.8079059999999998E-3</v>
      </c>
      <c r="O242" s="196">
        <v>3.8079059999999998E-3</v>
      </c>
      <c r="P242" s="196">
        <v>3.8079059999999998E-3</v>
      </c>
      <c r="Q242" s="196">
        <v>3.8079059999999998E-3</v>
      </c>
      <c r="R242" s="196">
        <v>3.8079059999999998E-3</v>
      </c>
      <c r="S242" s="196">
        <v>3.8079059999999998E-3</v>
      </c>
      <c r="T242" s="196">
        <v>3.8079059999999998E-3</v>
      </c>
      <c r="U242" s="196">
        <v>3.8079059999999998E-3</v>
      </c>
      <c r="V242" s="196">
        <v>3.8079059999999998E-3</v>
      </c>
      <c r="W242" s="196">
        <v>3.8079059999999998E-3</v>
      </c>
      <c r="X242" s="196">
        <v>3.8079059999999998E-3</v>
      </c>
      <c r="Y242" s="196">
        <v>3.8079059999999998E-3</v>
      </c>
      <c r="Z242" s="196">
        <v>3.8079059999999998E-3</v>
      </c>
      <c r="AA242" s="196">
        <v>4.0064539999999996E-3</v>
      </c>
      <c r="AB242" s="196">
        <v>4.4810930000000002E-3</v>
      </c>
      <c r="AC242" s="196">
        <v>5.019992E-3</v>
      </c>
      <c r="AD242" s="196">
        <v>5.6323720000000001E-3</v>
      </c>
      <c r="AE242" s="196">
        <v>6.3288199999999998E-3</v>
      </c>
      <c r="AF242" s="150"/>
      <c r="AG242" s="197">
        <v>2.1360000000000001</v>
      </c>
      <c r="AH242" s="197">
        <v>2.1199999999999997</v>
      </c>
      <c r="AI242" s="197">
        <v>2.1199999999999997</v>
      </c>
      <c r="AJ242" s="197">
        <v>2.1199999999999997</v>
      </c>
      <c r="AK242" s="197">
        <v>2.11</v>
      </c>
      <c r="AL242" s="197">
        <v>2.09</v>
      </c>
      <c r="AM242" s="197">
        <v>2.09</v>
      </c>
      <c r="AN242" s="197">
        <v>2.0999999999999996</v>
      </c>
      <c r="AO242" s="197">
        <v>2.0799999999999996</v>
      </c>
      <c r="AP242" s="197">
        <v>2.0799999999999996</v>
      </c>
      <c r="AQ242" s="197">
        <v>2.0799999999999996</v>
      </c>
      <c r="AR242" s="197">
        <v>2.0799999999999996</v>
      </c>
      <c r="AS242" s="197">
        <v>2.0799999999999996</v>
      </c>
      <c r="AT242" s="197">
        <v>2.0799999999999996</v>
      </c>
      <c r="AU242" s="197">
        <v>2.0799999999999996</v>
      </c>
      <c r="AV242" s="197">
        <v>2.0799999999999996</v>
      </c>
      <c r="AW242" s="197">
        <v>2.0799999999999996</v>
      </c>
      <c r="AX242" s="197">
        <v>2.0799999999999996</v>
      </c>
      <c r="AY242" s="197">
        <v>2.0799999999999996</v>
      </c>
      <c r="AZ242" s="197">
        <v>2.0799999999999996</v>
      </c>
      <c r="BA242" s="150"/>
      <c r="BB242" s="198" cm="1">
        <f t="array" ref="BB242">SUMPRODUCT(($AG242:$AZ242)*(Misc_calcs!$G$29:$Z$29)*($L242:$AE242))*$H242</f>
        <v>5379.6402452040575</v>
      </c>
      <c r="BC242" s="150"/>
      <c r="BD242" s="198" cm="1">
        <f t="array" ref="BD242">SUMPRODUCT(($L242:$AE242)*(Misc_calcs!$G$29:$Z$29))*$I242*(1+Assumptions!$G$83)</f>
        <v>22226.349028159646</v>
      </c>
      <c r="BE242" s="150"/>
      <c r="BF242" s="198">
        <f t="shared" si="18"/>
        <v>27605.989273363703</v>
      </c>
      <c r="BG242" s="150"/>
      <c r="BH242" s="199">
        <f>Assumptions!$G$86*$G242</f>
        <v>1.00168719705E-3</v>
      </c>
      <c r="BI242" s="150"/>
      <c r="BJ242" s="198">
        <f t="shared" si="23"/>
        <v>345546.77409999998</v>
      </c>
      <c r="BK242" s="150"/>
      <c r="BL242" s="198" cm="1">
        <f t="array" ref="BL242">-SUMPRODUCT((PMT(real_disc,Assumptions!$G$40,BJ242))*(Misc_calcs!$G$29:$Z$29))</f>
        <v>186784.41312945768</v>
      </c>
      <c r="BM242" s="150"/>
      <c r="BN242" s="198" cm="1">
        <f t="array" ref="BN242">SUMPRODUCT(($AG242:$AZ242)*(Misc_calcs!$G$29:$Z$29))*$BH242*$H242</f>
        <v>1333.0330976190548</v>
      </c>
      <c r="BO242" s="150"/>
      <c r="BP242" s="198" cm="1">
        <f t="array" ref="BP242">SUMPRODUCT($BH242*(Misc_calcs!$G$29:$Z$29))*$I242*(1+Assumptions!$G$83)</f>
        <v>5505.1524333641155</v>
      </c>
      <c r="BQ242" s="150"/>
      <c r="BR242" s="198">
        <f t="shared" si="19"/>
        <v>6838.1855309831699</v>
      </c>
      <c r="BS242" s="150"/>
      <c r="BT242" s="198">
        <f t="shared" si="20"/>
        <v>20767.803742380533</v>
      </c>
      <c r="BU242" s="150"/>
      <c r="BV242" s="198">
        <f t="shared" si="21"/>
        <v>-166016.60938707716</v>
      </c>
      <c r="BW242" s="150"/>
      <c r="BX242" s="198" t="b">
        <f t="shared" si="22"/>
        <v>0</v>
      </c>
      <c r="BY242" s="150"/>
      <c r="BZ242" s="150"/>
      <c r="CA242" s="150"/>
      <c r="CB242" s="150"/>
      <c r="CC242" s="150"/>
      <c r="CD242" s="150"/>
      <c r="CE242" s="150"/>
      <c r="CF242" s="150"/>
      <c r="CG242" s="150"/>
      <c r="CH242" s="150"/>
      <c r="CI242" s="150"/>
      <c r="CJ242" s="150"/>
      <c r="CK242" s="150"/>
      <c r="CL242" s="150"/>
      <c r="CM242" s="150"/>
      <c r="CN242" s="150"/>
      <c r="CO242" s="150"/>
      <c r="CP242" s="150"/>
      <c r="CQ242" s="150"/>
      <c r="CR242" s="150"/>
      <c r="CS242" s="150"/>
      <c r="CT242" s="150"/>
      <c r="CU242" s="150"/>
      <c r="CV242" s="150"/>
      <c r="CW242" s="150"/>
      <c r="CX242" s="150"/>
    </row>
    <row r="243" spans="1:102" x14ac:dyDescent="0.2">
      <c r="A243" s="150"/>
      <c r="B243" s="191">
        <v>60740522</v>
      </c>
      <c r="C243" s="192" t="s">
        <v>145</v>
      </c>
      <c r="D243" s="191">
        <v>2010</v>
      </c>
      <c r="E243" s="191">
        <v>30228694</v>
      </c>
      <c r="F243" s="191">
        <v>30282335</v>
      </c>
      <c r="G243" s="194">
        <v>70.02</v>
      </c>
      <c r="H243" s="211">
        <v>45198.640474687112</v>
      </c>
      <c r="I243" s="195">
        <f>Assumptions!$G$37*Calcs!$G243</f>
        <v>6801.0425999999989</v>
      </c>
      <c r="K243" s="150"/>
      <c r="L243" s="196">
        <v>7.4947100000000006E-5</v>
      </c>
      <c r="M243" s="196">
        <v>7.4947100000000006E-5</v>
      </c>
      <c r="N243" s="196">
        <v>7.4947100000000006E-5</v>
      </c>
      <c r="O243" s="196">
        <v>7.4947100000000006E-5</v>
      </c>
      <c r="P243" s="196">
        <v>7.4947100000000006E-5</v>
      </c>
      <c r="Q243" s="196">
        <v>7.4947100000000006E-5</v>
      </c>
      <c r="R243" s="196">
        <v>7.4947100000000006E-5</v>
      </c>
      <c r="S243" s="196">
        <v>7.4947100000000006E-5</v>
      </c>
      <c r="T243" s="196">
        <v>7.4947100000000006E-5</v>
      </c>
      <c r="U243" s="196">
        <v>7.4947100000000006E-5</v>
      </c>
      <c r="V243" s="196">
        <v>7.4947100000000006E-5</v>
      </c>
      <c r="W243" s="196">
        <v>7.4947100000000006E-5</v>
      </c>
      <c r="X243" s="196">
        <v>7.4947100000000006E-5</v>
      </c>
      <c r="Y243" s="196">
        <v>7.4947100000000006E-5</v>
      </c>
      <c r="Z243" s="196">
        <v>7.4947100000000006E-5</v>
      </c>
      <c r="AA243" s="196">
        <v>7.4947100000000006E-5</v>
      </c>
      <c r="AB243" s="196">
        <v>7.4947100000000006E-5</v>
      </c>
      <c r="AC243" s="196">
        <v>7.4947100000000006E-5</v>
      </c>
      <c r="AD243" s="196">
        <v>7.4947100000000006E-5</v>
      </c>
      <c r="AE243" s="196">
        <v>7.4947100000000006E-5</v>
      </c>
      <c r="AF243" s="150"/>
      <c r="AG243" s="197">
        <v>19.532</v>
      </c>
      <c r="AH243" s="197">
        <v>19.558999999999997</v>
      </c>
      <c r="AI243" s="197">
        <v>19.695999999999998</v>
      </c>
      <c r="AJ243" s="197">
        <v>19.782</v>
      </c>
      <c r="AK243" s="197">
        <v>19.675999999999998</v>
      </c>
      <c r="AL243" s="197">
        <v>19.636999999999997</v>
      </c>
      <c r="AM243" s="197">
        <v>19.768999999999998</v>
      </c>
      <c r="AN243" s="197">
        <v>19.945</v>
      </c>
      <c r="AO243" s="197">
        <v>19.835999999999999</v>
      </c>
      <c r="AP243" s="197">
        <v>19.835999999999999</v>
      </c>
      <c r="AQ243" s="197">
        <v>19.835999999999999</v>
      </c>
      <c r="AR243" s="197">
        <v>19.835999999999999</v>
      </c>
      <c r="AS243" s="197">
        <v>19.835999999999999</v>
      </c>
      <c r="AT243" s="197">
        <v>19.835999999999999</v>
      </c>
      <c r="AU243" s="197">
        <v>19.835999999999999</v>
      </c>
      <c r="AV243" s="197">
        <v>19.835999999999999</v>
      </c>
      <c r="AW243" s="197">
        <v>19.835999999999999</v>
      </c>
      <c r="AX243" s="197">
        <v>19.835999999999999</v>
      </c>
      <c r="AY243" s="197">
        <v>19.835999999999999</v>
      </c>
      <c r="AZ243" s="197">
        <v>19.835999999999999</v>
      </c>
      <c r="BA243" s="150"/>
      <c r="BB243" s="198" cm="1">
        <f t="array" ref="BB243">SUMPRODUCT(($AG243:$AZ243)*(Misc_calcs!$G$29:$Z$29)*($L243:$AE243))*$H243</f>
        <v>968.14619350452699</v>
      </c>
      <c r="BC243" s="150"/>
      <c r="BD243" s="198" cm="1">
        <f t="array" ref="BD243">SUMPRODUCT(($L243:$AE243)*(Misc_calcs!$G$29:$Z$29))*$I243*(1+Assumptions!$G$83)</f>
        <v>8.107010042903827</v>
      </c>
      <c r="BE243" s="150"/>
      <c r="BF243" s="198">
        <f t="shared" si="18"/>
        <v>976.25320354743087</v>
      </c>
      <c r="BG243" s="150"/>
      <c r="BH243" s="199">
        <f>Assumptions!$G$86*$G243</f>
        <v>1.97151813E-5</v>
      </c>
      <c r="BI243" s="150"/>
      <c r="BJ243" s="198">
        <f t="shared" si="23"/>
        <v>6801.0425999999989</v>
      </c>
      <c r="BK243" s="150"/>
      <c r="BL243" s="198" cm="1">
        <f t="array" ref="BL243">-SUMPRODUCT((PMT(real_disc,Assumptions!$G$40,BJ243))*(Misc_calcs!$G$29:$Z$29))</f>
        <v>3676.2859500514746</v>
      </c>
      <c r="BM243" s="150"/>
      <c r="BN243" s="198" cm="1">
        <f t="array" ref="BN243">SUMPRODUCT(($AG243:$AZ243)*(Misc_calcs!$G$29:$Z$29))*$BH243*$H243</f>
        <v>254.67533406691697</v>
      </c>
      <c r="BO243" s="150"/>
      <c r="BP243" s="198" cm="1">
        <f t="array" ref="BP243">SUMPRODUCT($BH243*(Misc_calcs!$G$29:$Z$29))*$I243*(1+Assumptions!$G$83)</f>
        <v>2.1325864882933385</v>
      </c>
      <c r="BQ243" s="150"/>
      <c r="BR243" s="198">
        <f t="shared" si="19"/>
        <v>256.80792055521033</v>
      </c>
      <c r="BS243" s="150"/>
      <c r="BT243" s="198">
        <f t="shared" si="20"/>
        <v>719.44528299222054</v>
      </c>
      <c r="BU243" s="150"/>
      <c r="BV243" s="198">
        <f t="shared" si="21"/>
        <v>-2956.840667059254</v>
      </c>
      <c r="BW243" s="150"/>
      <c r="BX243" s="198" t="b">
        <f t="shared" si="22"/>
        <v>0</v>
      </c>
      <c r="BY243" s="150"/>
      <c r="BZ243" s="150"/>
      <c r="CA243" s="150"/>
      <c r="CB243" s="150"/>
      <c r="CC243" s="150"/>
      <c r="CD243" s="150"/>
      <c r="CE243" s="150"/>
      <c r="CF243" s="150"/>
      <c r="CG243" s="150"/>
      <c r="CH243" s="150"/>
      <c r="CI243" s="150"/>
      <c r="CJ243" s="150"/>
      <c r="CK243" s="150"/>
      <c r="CL243" s="150"/>
      <c r="CM243" s="150"/>
      <c r="CN243" s="150"/>
      <c r="CO243" s="150"/>
      <c r="CP243" s="150"/>
      <c r="CQ243" s="150"/>
      <c r="CR243" s="150"/>
      <c r="CS243" s="150"/>
      <c r="CT243" s="150"/>
      <c r="CU243" s="150"/>
      <c r="CV243" s="150"/>
      <c r="CW243" s="150"/>
      <c r="CX243" s="150"/>
    </row>
    <row r="244" spans="1:102" x14ac:dyDescent="0.2">
      <c r="A244" s="150"/>
      <c r="B244" s="191">
        <v>60674631</v>
      </c>
      <c r="C244" s="192" t="s">
        <v>151</v>
      </c>
      <c r="D244" s="191">
        <v>1998</v>
      </c>
      <c r="E244" s="191">
        <v>32140595</v>
      </c>
      <c r="F244" s="191">
        <v>30312136</v>
      </c>
      <c r="G244" s="194">
        <v>327.22000000000003</v>
      </c>
      <c r="H244" s="211">
        <v>61329.303481279239</v>
      </c>
      <c r="I244" s="195">
        <f>Assumptions!$G$37*Calcs!$G244</f>
        <v>31782.8786</v>
      </c>
      <c r="K244" s="150"/>
      <c r="L244" s="196">
        <v>3.5024600000000002E-4</v>
      </c>
      <c r="M244" s="196">
        <v>3.5024600000000002E-4</v>
      </c>
      <c r="N244" s="196">
        <v>3.5024600000000002E-4</v>
      </c>
      <c r="O244" s="196">
        <v>3.5024600000000002E-4</v>
      </c>
      <c r="P244" s="196">
        <v>3.5024600000000002E-4</v>
      </c>
      <c r="Q244" s="196">
        <v>3.5024600000000002E-4</v>
      </c>
      <c r="R244" s="196">
        <v>3.5024600000000002E-4</v>
      </c>
      <c r="S244" s="196">
        <v>3.5024600000000002E-4</v>
      </c>
      <c r="T244" s="196">
        <v>3.5024600000000002E-4</v>
      </c>
      <c r="U244" s="196">
        <v>3.5024600000000002E-4</v>
      </c>
      <c r="V244" s="196">
        <v>3.5024600000000002E-4</v>
      </c>
      <c r="W244" s="196">
        <v>3.5024600000000002E-4</v>
      </c>
      <c r="X244" s="196">
        <v>3.5024600000000002E-4</v>
      </c>
      <c r="Y244" s="196">
        <v>3.5024600000000002E-4</v>
      </c>
      <c r="Z244" s="196">
        <v>3.5024600000000002E-4</v>
      </c>
      <c r="AA244" s="196">
        <v>3.6850799999999998E-4</v>
      </c>
      <c r="AB244" s="196">
        <v>4.1216400000000002E-4</v>
      </c>
      <c r="AC244" s="196">
        <v>4.61731E-4</v>
      </c>
      <c r="AD244" s="196">
        <v>5.1805700000000004E-4</v>
      </c>
      <c r="AE244" s="196">
        <v>5.8211500000000002E-4</v>
      </c>
      <c r="AF244" s="150"/>
      <c r="AG244" s="197">
        <v>25.013999999999999</v>
      </c>
      <c r="AH244" s="197">
        <v>25.255999999999997</v>
      </c>
      <c r="AI244" s="197">
        <v>25.701000000000001</v>
      </c>
      <c r="AJ244" s="197">
        <v>26.018999999999998</v>
      </c>
      <c r="AK244" s="197">
        <v>26.042000000000002</v>
      </c>
      <c r="AL244" s="197">
        <v>26.138999999999999</v>
      </c>
      <c r="AM244" s="197">
        <v>26.600999999999999</v>
      </c>
      <c r="AN244" s="197">
        <v>27.201999999999998</v>
      </c>
      <c r="AO244" s="197">
        <v>27.222999999999999</v>
      </c>
      <c r="AP244" s="197">
        <v>27.222999999999999</v>
      </c>
      <c r="AQ244" s="197">
        <v>27.222999999999999</v>
      </c>
      <c r="AR244" s="197">
        <v>27.222999999999999</v>
      </c>
      <c r="AS244" s="197">
        <v>27.222999999999999</v>
      </c>
      <c r="AT244" s="197">
        <v>27.222999999999999</v>
      </c>
      <c r="AU244" s="197">
        <v>27.222999999999999</v>
      </c>
      <c r="AV244" s="197">
        <v>27.222999999999999</v>
      </c>
      <c r="AW244" s="197">
        <v>27.222999999999999</v>
      </c>
      <c r="AX244" s="197">
        <v>27.222999999999999</v>
      </c>
      <c r="AY244" s="197">
        <v>27.222999999999999</v>
      </c>
      <c r="AZ244" s="197">
        <v>27.222999999999999</v>
      </c>
      <c r="BA244" s="150"/>
      <c r="BB244" s="198" cm="1">
        <f t="array" ref="BB244">SUMPRODUCT(($AG244:$AZ244)*(Misc_calcs!$G$29:$Z$29)*($L244:$AE244))*$H244</f>
        <v>8787.9218207068807</v>
      </c>
      <c r="BC244" s="150"/>
      <c r="BD244" s="198" cm="1">
        <f t="array" ref="BD244">SUMPRODUCT(($L244:$AE244)*(Misc_calcs!$G$29:$Z$29))*$I244*(1+Assumptions!$G$83)</f>
        <v>188.03612864938685</v>
      </c>
      <c r="BE244" s="150"/>
      <c r="BF244" s="198">
        <f t="shared" si="18"/>
        <v>8975.9579493562669</v>
      </c>
      <c r="BG244" s="150"/>
      <c r="BH244" s="199">
        <f>Assumptions!$G$86*$G244</f>
        <v>9.2133699300000021E-5</v>
      </c>
      <c r="BI244" s="150"/>
      <c r="BJ244" s="198">
        <f t="shared" si="23"/>
        <v>31782.8786</v>
      </c>
      <c r="BK244" s="150"/>
      <c r="BL244" s="198" cm="1">
        <f t="array" ref="BL244">-SUMPRODUCT((PMT(real_disc,Assumptions!$G$40,BJ244))*(Misc_calcs!$G$29:$Z$29))</f>
        <v>17180.152650326247</v>
      </c>
      <c r="BM244" s="150"/>
      <c r="BN244" s="198" cm="1">
        <f t="array" ref="BN244">SUMPRODUCT(($AG244:$AZ244)*(Misc_calcs!$G$29:$Z$29))*$BH244*$H244</f>
        <v>2173.6954030284405</v>
      </c>
      <c r="BO244" s="150"/>
      <c r="BP244" s="198" cm="1">
        <f t="array" ref="BP244">SUMPRODUCT($BH244*(Misc_calcs!$G$29:$Z$29))*$I244*(1+Assumptions!$G$83)</f>
        <v>46.573847951844058</v>
      </c>
      <c r="BQ244" s="150"/>
      <c r="BR244" s="198">
        <f t="shared" si="19"/>
        <v>2220.2692509802846</v>
      </c>
      <c r="BS244" s="150"/>
      <c r="BT244" s="198">
        <f t="shared" si="20"/>
        <v>6755.6886983759823</v>
      </c>
      <c r="BU244" s="150"/>
      <c r="BV244" s="198">
        <f t="shared" si="21"/>
        <v>-10424.463951950263</v>
      </c>
      <c r="BW244" s="150"/>
      <c r="BX244" s="198" t="b">
        <f t="shared" si="22"/>
        <v>0</v>
      </c>
      <c r="BY244" s="150"/>
      <c r="BZ244" s="150"/>
      <c r="CA244" s="150"/>
      <c r="CB244" s="150"/>
      <c r="CC244" s="150"/>
      <c r="CD244" s="150"/>
      <c r="CE244" s="150"/>
      <c r="CF244" s="150"/>
      <c r="CG244" s="150"/>
      <c r="CH244" s="150"/>
      <c r="CI244" s="150"/>
      <c r="CJ244" s="150"/>
      <c r="CK244" s="150"/>
      <c r="CL244" s="150"/>
      <c r="CM244" s="150"/>
      <c r="CN244" s="150"/>
      <c r="CO244" s="150"/>
      <c r="CP244" s="150"/>
      <c r="CQ244" s="150"/>
      <c r="CR244" s="150"/>
      <c r="CS244" s="150"/>
      <c r="CT244" s="150"/>
      <c r="CU244" s="150"/>
      <c r="CV244" s="150"/>
      <c r="CW244" s="150"/>
      <c r="CX244" s="150"/>
    </row>
    <row r="245" spans="1:102" x14ac:dyDescent="0.2">
      <c r="A245" s="150"/>
      <c r="B245" s="191">
        <v>60674699</v>
      </c>
      <c r="C245" s="192" t="s">
        <v>151</v>
      </c>
      <c r="D245" s="191">
        <v>1998</v>
      </c>
      <c r="E245" s="191">
        <v>30552207</v>
      </c>
      <c r="F245" s="191">
        <v>33061528</v>
      </c>
      <c r="G245" s="194">
        <v>3314.25</v>
      </c>
      <c r="H245" s="211">
        <v>61329.303481279239</v>
      </c>
      <c r="I245" s="195">
        <f>Assumptions!$G$37*Calcs!$G245</f>
        <v>321913.10249999998</v>
      </c>
      <c r="K245" s="150"/>
      <c r="L245" s="196">
        <v>3.5474640000000002E-3</v>
      </c>
      <c r="M245" s="196">
        <v>3.5474640000000002E-3</v>
      </c>
      <c r="N245" s="196">
        <v>3.5474640000000002E-3</v>
      </c>
      <c r="O245" s="196">
        <v>3.5474640000000002E-3</v>
      </c>
      <c r="P245" s="196">
        <v>3.5474640000000002E-3</v>
      </c>
      <c r="Q245" s="196">
        <v>3.5474640000000002E-3</v>
      </c>
      <c r="R245" s="196">
        <v>3.5474640000000002E-3</v>
      </c>
      <c r="S245" s="196">
        <v>3.5474640000000002E-3</v>
      </c>
      <c r="T245" s="196">
        <v>3.5474640000000002E-3</v>
      </c>
      <c r="U245" s="196">
        <v>3.5474640000000002E-3</v>
      </c>
      <c r="V245" s="196">
        <v>3.5474640000000002E-3</v>
      </c>
      <c r="W245" s="196">
        <v>3.5474640000000002E-3</v>
      </c>
      <c r="X245" s="196">
        <v>3.5474640000000002E-3</v>
      </c>
      <c r="Y245" s="196">
        <v>3.5474640000000002E-3</v>
      </c>
      <c r="Z245" s="196">
        <v>3.5474640000000002E-3</v>
      </c>
      <c r="AA245" s="196">
        <v>3.7324319999999999E-3</v>
      </c>
      <c r="AB245" s="196">
        <v>4.1746079999999998E-3</v>
      </c>
      <c r="AC245" s="196">
        <v>4.6766500000000001E-3</v>
      </c>
      <c r="AD245" s="196">
        <v>5.2471460000000003E-3</v>
      </c>
      <c r="AE245" s="196">
        <v>5.8959599999999996E-3</v>
      </c>
      <c r="AF245" s="150"/>
      <c r="AG245" s="197">
        <v>25.013999999999999</v>
      </c>
      <c r="AH245" s="197">
        <v>25.255999999999997</v>
      </c>
      <c r="AI245" s="197">
        <v>25.701000000000001</v>
      </c>
      <c r="AJ245" s="197">
        <v>26.018999999999998</v>
      </c>
      <c r="AK245" s="197">
        <v>26.042000000000002</v>
      </c>
      <c r="AL245" s="197">
        <v>26.138999999999999</v>
      </c>
      <c r="AM245" s="197">
        <v>26.600999999999999</v>
      </c>
      <c r="AN245" s="197">
        <v>27.201999999999998</v>
      </c>
      <c r="AO245" s="197">
        <v>27.222999999999999</v>
      </c>
      <c r="AP245" s="197">
        <v>27.222999999999999</v>
      </c>
      <c r="AQ245" s="197">
        <v>27.222999999999999</v>
      </c>
      <c r="AR245" s="197">
        <v>27.222999999999999</v>
      </c>
      <c r="AS245" s="197">
        <v>27.222999999999999</v>
      </c>
      <c r="AT245" s="197">
        <v>27.222999999999999</v>
      </c>
      <c r="AU245" s="197">
        <v>27.222999999999999</v>
      </c>
      <c r="AV245" s="197">
        <v>27.222999999999999</v>
      </c>
      <c r="AW245" s="197">
        <v>27.222999999999999</v>
      </c>
      <c r="AX245" s="197">
        <v>27.222999999999999</v>
      </c>
      <c r="AY245" s="197">
        <v>27.222999999999999</v>
      </c>
      <c r="AZ245" s="197">
        <v>27.222999999999999</v>
      </c>
      <c r="BA245" s="150"/>
      <c r="BB245" s="198" cm="1">
        <f t="array" ref="BB245">SUMPRODUCT(($AG245:$AZ245)*(Misc_calcs!$G$29:$Z$29)*($L245:$AE245))*$H245</f>
        <v>89008.438874559157</v>
      </c>
      <c r="BC245" s="150"/>
      <c r="BD245" s="198" cm="1">
        <f t="array" ref="BD245">SUMPRODUCT(($L245:$AE245)*(Misc_calcs!$G$29:$Z$29))*$I245*(1+Assumptions!$G$83)</f>
        <v>19289.977504013528</v>
      </c>
      <c r="BE245" s="150"/>
      <c r="BF245" s="198">
        <f t="shared" si="18"/>
        <v>108298.41637857269</v>
      </c>
      <c r="BG245" s="150"/>
      <c r="BH245" s="199">
        <f>Assumptions!$G$86*$G245</f>
        <v>9.3317680125000002E-4</v>
      </c>
      <c r="BI245" s="150"/>
      <c r="BJ245" s="198">
        <f t="shared" si="23"/>
        <v>321913.10249999998</v>
      </c>
      <c r="BK245" s="150"/>
      <c r="BL245" s="198" cm="1">
        <f t="array" ref="BL245">-SUMPRODUCT((PMT(real_disc,Assumptions!$G$40,BJ245))*(Misc_calcs!$G$29:$Z$29))</f>
        <v>174009.29320134391</v>
      </c>
      <c r="BM245" s="150"/>
      <c r="BN245" s="198" cm="1">
        <f t="array" ref="BN245">SUMPRODUCT(($AG245:$AZ245)*(Misc_calcs!$G$29:$Z$29))*$BH245*$H245</f>
        <v>22016.288703279166</v>
      </c>
      <c r="BO245" s="150"/>
      <c r="BP245" s="198" cm="1">
        <f t="array" ref="BP245">SUMPRODUCT($BH245*(Misc_calcs!$G$29:$Z$29))*$I245*(1+Assumptions!$G$83)</f>
        <v>4777.8550530187249</v>
      </c>
      <c r="BQ245" s="150"/>
      <c r="BR245" s="198">
        <f t="shared" si="19"/>
        <v>26794.14375629789</v>
      </c>
      <c r="BS245" s="150"/>
      <c r="BT245" s="198">
        <f t="shared" si="20"/>
        <v>81504.272622274788</v>
      </c>
      <c r="BU245" s="150"/>
      <c r="BV245" s="198">
        <f t="shared" si="21"/>
        <v>-92505.020579069125</v>
      </c>
      <c r="BW245" s="150"/>
      <c r="BX245" s="198" t="b">
        <f t="shared" si="22"/>
        <v>0</v>
      </c>
      <c r="BY245" s="150"/>
      <c r="BZ245" s="150"/>
      <c r="CA245" s="150"/>
      <c r="CB245" s="150"/>
      <c r="CC245" s="150"/>
      <c r="CD245" s="150"/>
      <c r="CE245" s="150"/>
      <c r="CF245" s="150"/>
      <c r="CG245" s="150"/>
      <c r="CH245" s="150"/>
      <c r="CI245" s="150"/>
      <c r="CJ245" s="150"/>
      <c r="CK245" s="150"/>
      <c r="CL245" s="150"/>
      <c r="CM245" s="150"/>
      <c r="CN245" s="150"/>
      <c r="CO245" s="150"/>
      <c r="CP245" s="150"/>
      <c r="CQ245" s="150"/>
      <c r="CR245" s="150"/>
      <c r="CS245" s="150"/>
      <c r="CT245" s="150"/>
      <c r="CU245" s="150"/>
      <c r="CV245" s="150"/>
      <c r="CW245" s="150"/>
      <c r="CX245" s="150"/>
    </row>
    <row r="246" spans="1:102" x14ac:dyDescent="0.2">
      <c r="A246" s="150"/>
      <c r="B246" s="191">
        <v>60674701</v>
      </c>
      <c r="C246" s="192" t="s">
        <v>151</v>
      </c>
      <c r="D246" s="191">
        <v>1998</v>
      </c>
      <c r="E246" s="191">
        <v>32141124</v>
      </c>
      <c r="F246" s="191">
        <v>32141065</v>
      </c>
      <c r="G246" s="194">
        <v>829.95</v>
      </c>
      <c r="H246" s="211">
        <v>61329.303481279239</v>
      </c>
      <c r="I246" s="195">
        <f>Assumptions!$G$37*Calcs!$G246</f>
        <v>80613.0435</v>
      </c>
      <c r="K246" s="150"/>
      <c r="L246" s="196">
        <v>8.8835100000000001E-4</v>
      </c>
      <c r="M246" s="196">
        <v>8.8835100000000001E-4</v>
      </c>
      <c r="N246" s="196">
        <v>8.8835100000000001E-4</v>
      </c>
      <c r="O246" s="196">
        <v>8.8835100000000001E-4</v>
      </c>
      <c r="P246" s="196">
        <v>8.8835100000000001E-4</v>
      </c>
      <c r="Q246" s="196">
        <v>8.8835100000000001E-4</v>
      </c>
      <c r="R246" s="196">
        <v>8.8835100000000001E-4</v>
      </c>
      <c r="S246" s="196">
        <v>8.8835100000000001E-4</v>
      </c>
      <c r="T246" s="196">
        <v>8.8835100000000001E-4</v>
      </c>
      <c r="U246" s="196">
        <v>8.8835100000000001E-4</v>
      </c>
      <c r="V246" s="196">
        <v>8.8835100000000001E-4</v>
      </c>
      <c r="W246" s="196">
        <v>8.8835100000000001E-4</v>
      </c>
      <c r="X246" s="196">
        <v>8.8835100000000001E-4</v>
      </c>
      <c r="Y246" s="196">
        <v>8.8835100000000001E-4</v>
      </c>
      <c r="Z246" s="196">
        <v>8.8835100000000001E-4</v>
      </c>
      <c r="AA246" s="196">
        <v>9.3467099999999998E-4</v>
      </c>
      <c r="AB246" s="196">
        <v>1.0453999999999999E-3</v>
      </c>
      <c r="AC246" s="196">
        <v>1.1711200000000001E-3</v>
      </c>
      <c r="AD246" s="196">
        <v>1.3139829999999999E-3</v>
      </c>
      <c r="AE246" s="196">
        <v>1.4764579999999999E-3</v>
      </c>
      <c r="AF246" s="150"/>
      <c r="AG246" s="197">
        <v>25.013999999999999</v>
      </c>
      <c r="AH246" s="197">
        <v>25.255999999999997</v>
      </c>
      <c r="AI246" s="197">
        <v>25.701000000000001</v>
      </c>
      <c r="AJ246" s="197">
        <v>26.018999999999998</v>
      </c>
      <c r="AK246" s="197">
        <v>26.042000000000002</v>
      </c>
      <c r="AL246" s="197">
        <v>26.138999999999999</v>
      </c>
      <c r="AM246" s="197">
        <v>26.600999999999999</v>
      </c>
      <c r="AN246" s="197">
        <v>27.201999999999998</v>
      </c>
      <c r="AO246" s="197">
        <v>27.222999999999999</v>
      </c>
      <c r="AP246" s="197">
        <v>27.222999999999999</v>
      </c>
      <c r="AQ246" s="197">
        <v>27.222999999999999</v>
      </c>
      <c r="AR246" s="197">
        <v>27.222999999999999</v>
      </c>
      <c r="AS246" s="197">
        <v>27.222999999999999</v>
      </c>
      <c r="AT246" s="197">
        <v>27.222999999999999</v>
      </c>
      <c r="AU246" s="197">
        <v>27.222999999999999</v>
      </c>
      <c r="AV246" s="197">
        <v>27.222999999999999</v>
      </c>
      <c r="AW246" s="197">
        <v>27.222999999999999</v>
      </c>
      <c r="AX246" s="197">
        <v>27.222999999999999</v>
      </c>
      <c r="AY246" s="197">
        <v>27.222999999999999</v>
      </c>
      <c r="AZ246" s="197">
        <v>27.222999999999999</v>
      </c>
      <c r="BA246" s="150"/>
      <c r="BB246" s="198" cm="1">
        <f t="array" ref="BB246">SUMPRODUCT(($AG246:$AZ246)*(Misc_calcs!$G$29:$Z$29)*($L246:$AE246))*$H246</f>
        <v>22289.370189445006</v>
      </c>
      <c r="BC246" s="150"/>
      <c r="BD246" s="198" cm="1">
        <f t="array" ref="BD246">SUMPRODUCT(($L246:$AE246)*(Misc_calcs!$G$29:$Z$29))*$I246*(1+Assumptions!$G$83)</f>
        <v>1209.6646748591061</v>
      </c>
      <c r="BE246" s="150"/>
      <c r="BF246" s="198">
        <f t="shared" si="18"/>
        <v>23499.034864304111</v>
      </c>
      <c r="BG246" s="150"/>
      <c r="BH246" s="199">
        <f>Assumptions!$G$86*$G246</f>
        <v>2.3368487175000002E-4</v>
      </c>
      <c r="BI246" s="150"/>
      <c r="BJ246" s="198">
        <f t="shared" si="23"/>
        <v>80613.0435</v>
      </c>
      <c r="BK246" s="150"/>
      <c r="BL246" s="198" cm="1">
        <f t="array" ref="BL246">-SUMPRODUCT((PMT(real_disc,Assumptions!$G$40,BJ246))*(Misc_calcs!$G$29:$Z$29))</f>
        <v>43575.171725867214</v>
      </c>
      <c r="BM246" s="150"/>
      <c r="BN246" s="198" cm="1">
        <f t="array" ref="BN246">SUMPRODUCT(($AG246:$AZ246)*(Misc_calcs!$G$29:$Z$29))*$BH246*$H246</f>
        <v>5513.2892235910213</v>
      </c>
      <c r="BO246" s="150"/>
      <c r="BP246" s="198" cm="1">
        <f t="array" ref="BP246">SUMPRODUCT($BH246*(Misc_calcs!$G$29:$Z$29))*$I246*(1+Assumptions!$G$83)</f>
        <v>299.61689495624159</v>
      </c>
      <c r="BQ246" s="150"/>
      <c r="BR246" s="198">
        <f t="shared" si="19"/>
        <v>5812.9061185472628</v>
      </c>
      <c r="BS246" s="150"/>
      <c r="BT246" s="198">
        <f t="shared" si="20"/>
        <v>17686.128745756847</v>
      </c>
      <c r="BU246" s="150"/>
      <c r="BV246" s="198">
        <f t="shared" si="21"/>
        <v>-25889.042980110367</v>
      </c>
      <c r="BW246" s="150"/>
      <c r="BX246" s="198" t="b">
        <f t="shared" si="22"/>
        <v>0</v>
      </c>
      <c r="BY246" s="150"/>
      <c r="BZ246" s="150"/>
      <c r="CA246" s="150"/>
      <c r="CB246" s="150"/>
      <c r="CC246" s="150"/>
      <c r="CD246" s="150"/>
      <c r="CE246" s="150"/>
      <c r="CF246" s="150"/>
      <c r="CG246" s="150"/>
      <c r="CH246" s="150"/>
      <c r="CI246" s="150"/>
      <c r="CJ246" s="150"/>
      <c r="CK246" s="150"/>
      <c r="CL246" s="150"/>
      <c r="CM246" s="150"/>
      <c r="CN246" s="150"/>
      <c r="CO246" s="150"/>
      <c r="CP246" s="150"/>
      <c r="CQ246" s="150"/>
      <c r="CR246" s="150"/>
      <c r="CS246" s="150"/>
      <c r="CT246" s="150"/>
      <c r="CU246" s="150"/>
      <c r="CV246" s="150"/>
      <c r="CW246" s="150"/>
      <c r="CX246" s="150"/>
    </row>
    <row r="247" spans="1:102" x14ac:dyDescent="0.2">
      <c r="A247" s="150"/>
      <c r="B247" s="191">
        <v>60468509</v>
      </c>
      <c r="C247" s="192" t="s">
        <v>145</v>
      </c>
      <c r="D247" s="191">
        <v>2014</v>
      </c>
      <c r="E247" s="191">
        <v>30296924</v>
      </c>
      <c r="F247" s="191">
        <v>30319674</v>
      </c>
      <c r="G247" s="194">
        <v>585.20000000000005</v>
      </c>
      <c r="H247" s="211">
        <v>45198.640474687112</v>
      </c>
      <c r="I247" s="195">
        <f>Assumptions!$G$37*Calcs!$G247</f>
        <v>56840.476000000002</v>
      </c>
      <c r="K247" s="150"/>
      <c r="L247" s="196">
        <v>6.2637900000000004E-4</v>
      </c>
      <c r="M247" s="196">
        <v>6.2637900000000004E-4</v>
      </c>
      <c r="N247" s="196">
        <v>6.2637900000000004E-4</v>
      </c>
      <c r="O247" s="196">
        <v>6.2637900000000004E-4</v>
      </c>
      <c r="P247" s="196">
        <v>6.2637900000000004E-4</v>
      </c>
      <c r="Q247" s="196">
        <v>6.2637900000000004E-4</v>
      </c>
      <c r="R247" s="196">
        <v>6.2637900000000004E-4</v>
      </c>
      <c r="S247" s="196">
        <v>6.2637900000000004E-4</v>
      </c>
      <c r="T247" s="196">
        <v>6.2637900000000004E-4</v>
      </c>
      <c r="U247" s="196">
        <v>6.2637900000000004E-4</v>
      </c>
      <c r="V247" s="196">
        <v>6.2637900000000004E-4</v>
      </c>
      <c r="W247" s="196">
        <v>6.2637900000000004E-4</v>
      </c>
      <c r="X247" s="196">
        <v>6.2637900000000004E-4</v>
      </c>
      <c r="Y247" s="196">
        <v>6.2637900000000004E-4</v>
      </c>
      <c r="Z247" s="196">
        <v>6.2637900000000004E-4</v>
      </c>
      <c r="AA247" s="196">
        <v>6.2637900000000004E-4</v>
      </c>
      <c r="AB247" s="196">
        <v>6.2637900000000004E-4</v>
      </c>
      <c r="AC247" s="196">
        <v>6.2637900000000004E-4</v>
      </c>
      <c r="AD247" s="196">
        <v>6.2637900000000004E-4</v>
      </c>
      <c r="AE247" s="196">
        <v>6.2637900000000004E-4</v>
      </c>
      <c r="AF247" s="150"/>
      <c r="AG247" s="197">
        <v>19.532</v>
      </c>
      <c r="AH247" s="197">
        <v>19.558999999999997</v>
      </c>
      <c r="AI247" s="197">
        <v>19.695999999999998</v>
      </c>
      <c r="AJ247" s="197">
        <v>19.782</v>
      </c>
      <c r="AK247" s="197">
        <v>19.675999999999998</v>
      </c>
      <c r="AL247" s="197">
        <v>19.636999999999997</v>
      </c>
      <c r="AM247" s="197">
        <v>19.768999999999998</v>
      </c>
      <c r="AN247" s="197">
        <v>19.945</v>
      </c>
      <c r="AO247" s="197">
        <v>19.835999999999999</v>
      </c>
      <c r="AP247" s="197">
        <v>19.835999999999999</v>
      </c>
      <c r="AQ247" s="197">
        <v>19.835999999999999</v>
      </c>
      <c r="AR247" s="197">
        <v>19.835999999999999</v>
      </c>
      <c r="AS247" s="197">
        <v>19.835999999999999</v>
      </c>
      <c r="AT247" s="197">
        <v>19.835999999999999</v>
      </c>
      <c r="AU247" s="197">
        <v>19.835999999999999</v>
      </c>
      <c r="AV247" s="197">
        <v>19.835999999999999</v>
      </c>
      <c r="AW247" s="197">
        <v>19.835999999999999</v>
      </c>
      <c r="AX247" s="197">
        <v>19.835999999999999</v>
      </c>
      <c r="AY247" s="197">
        <v>19.835999999999999</v>
      </c>
      <c r="AZ247" s="197">
        <v>19.835999999999999</v>
      </c>
      <c r="BA247" s="150"/>
      <c r="BB247" s="198" cm="1">
        <f t="array" ref="BB247">SUMPRODUCT(($AG247:$AZ247)*(Misc_calcs!$G$29:$Z$29)*($L247:$AE247))*$H247</f>
        <v>8091.3930564514458</v>
      </c>
      <c r="BC247" s="150"/>
      <c r="BD247" s="198" cm="1">
        <f t="array" ref="BD247">SUMPRODUCT(($L247:$AE247)*(Misc_calcs!$G$29:$Z$29))*$I247*(1+Assumptions!$G$83)</f>
        <v>566.2722481125403</v>
      </c>
      <c r="BE247" s="150"/>
      <c r="BF247" s="198">
        <f t="shared" si="18"/>
        <v>8657.6653045639869</v>
      </c>
      <c r="BG247" s="150"/>
      <c r="BH247" s="199">
        <f>Assumptions!$G$86*$G247</f>
        <v>1.6477183800000004E-4</v>
      </c>
      <c r="BI247" s="150"/>
      <c r="BJ247" s="198">
        <f t="shared" si="23"/>
        <v>56840.476000000002</v>
      </c>
      <c r="BK247" s="150"/>
      <c r="BL247" s="198" cm="1">
        <f t="array" ref="BL247">-SUMPRODUCT((PMT(real_disc,Assumptions!$G$40,BJ247))*(Misc_calcs!$G$29:$Z$29))</f>
        <v>30724.971979007751</v>
      </c>
      <c r="BM247" s="150"/>
      <c r="BN247" s="198" cm="1">
        <f t="array" ref="BN247">SUMPRODUCT(($AG247:$AZ247)*(Misc_calcs!$G$29:$Z$29))*$BH247*$H247</f>
        <v>2128.4776563261903</v>
      </c>
      <c r="BO247" s="150"/>
      <c r="BP247" s="198" cm="1">
        <f t="array" ref="BP247">SUMPRODUCT($BH247*(Misc_calcs!$G$29:$Z$29))*$I247*(1+Assumptions!$G$83)</f>
        <v>148.96048419550348</v>
      </c>
      <c r="BQ247" s="150"/>
      <c r="BR247" s="198">
        <f t="shared" si="19"/>
        <v>2277.4381405216936</v>
      </c>
      <c r="BS247" s="150"/>
      <c r="BT247" s="198">
        <f t="shared" si="20"/>
        <v>6380.2271640422932</v>
      </c>
      <c r="BU247" s="150"/>
      <c r="BV247" s="198">
        <f t="shared" si="21"/>
        <v>-24344.744814965459</v>
      </c>
      <c r="BW247" s="150"/>
      <c r="BX247" s="198" t="b">
        <f t="shared" si="22"/>
        <v>0</v>
      </c>
      <c r="BY247" s="150"/>
      <c r="BZ247" s="150"/>
      <c r="CA247" s="150"/>
      <c r="CB247" s="150"/>
      <c r="CC247" s="150"/>
      <c r="CD247" s="150"/>
      <c r="CE247" s="150"/>
      <c r="CF247" s="150"/>
      <c r="CG247" s="150"/>
      <c r="CH247" s="150"/>
      <c r="CI247" s="150"/>
      <c r="CJ247" s="150"/>
      <c r="CK247" s="150"/>
      <c r="CL247" s="150"/>
      <c r="CM247" s="150"/>
      <c r="CN247" s="150"/>
      <c r="CO247" s="150"/>
      <c r="CP247" s="150"/>
      <c r="CQ247" s="150"/>
      <c r="CR247" s="150"/>
      <c r="CS247" s="150"/>
      <c r="CT247" s="150"/>
      <c r="CU247" s="150"/>
      <c r="CV247" s="150"/>
      <c r="CW247" s="150"/>
      <c r="CX247" s="150"/>
    </row>
    <row r="248" spans="1:102" x14ac:dyDescent="0.2">
      <c r="A248" s="150"/>
      <c r="B248" s="191">
        <v>60468506</v>
      </c>
      <c r="C248" s="192" t="s">
        <v>145</v>
      </c>
      <c r="D248" s="191">
        <v>2011</v>
      </c>
      <c r="E248" s="191">
        <v>30296926</v>
      </c>
      <c r="F248" s="191">
        <v>31037381</v>
      </c>
      <c r="G248" s="194">
        <v>52.98</v>
      </c>
      <c r="H248" s="211">
        <v>45198.640474687112</v>
      </c>
      <c r="I248" s="195">
        <f>Assumptions!$G$37*Calcs!$G248</f>
        <v>5145.9473999999991</v>
      </c>
      <c r="K248" s="150"/>
      <c r="L248" s="196">
        <v>5.67081E-5</v>
      </c>
      <c r="M248" s="196">
        <v>5.67081E-5</v>
      </c>
      <c r="N248" s="196">
        <v>5.67081E-5</v>
      </c>
      <c r="O248" s="196">
        <v>5.67081E-5</v>
      </c>
      <c r="P248" s="196">
        <v>5.67081E-5</v>
      </c>
      <c r="Q248" s="196">
        <v>5.67081E-5</v>
      </c>
      <c r="R248" s="196">
        <v>5.67081E-5</v>
      </c>
      <c r="S248" s="196">
        <v>5.67081E-5</v>
      </c>
      <c r="T248" s="196">
        <v>5.67081E-5</v>
      </c>
      <c r="U248" s="196">
        <v>5.67081E-5</v>
      </c>
      <c r="V248" s="196">
        <v>5.67081E-5</v>
      </c>
      <c r="W248" s="196">
        <v>5.67081E-5</v>
      </c>
      <c r="X248" s="196">
        <v>5.67081E-5</v>
      </c>
      <c r="Y248" s="196">
        <v>5.67081E-5</v>
      </c>
      <c r="Z248" s="196">
        <v>5.67081E-5</v>
      </c>
      <c r="AA248" s="196">
        <v>5.67081E-5</v>
      </c>
      <c r="AB248" s="196">
        <v>5.67081E-5</v>
      </c>
      <c r="AC248" s="196">
        <v>5.67081E-5</v>
      </c>
      <c r="AD248" s="196">
        <v>5.67081E-5</v>
      </c>
      <c r="AE248" s="196">
        <v>5.67081E-5</v>
      </c>
      <c r="AF248" s="150"/>
      <c r="AG248" s="197">
        <v>19.532</v>
      </c>
      <c r="AH248" s="197">
        <v>19.558999999999997</v>
      </c>
      <c r="AI248" s="197">
        <v>19.695999999999998</v>
      </c>
      <c r="AJ248" s="197">
        <v>19.782</v>
      </c>
      <c r="AK248" s="197">
        <v>19.675999999999998</v>
      </c>
      <c r="AL248" s="197">
        <v>19.636999999999997</v>
      </c>
      <c r="AM248" s="197">
        <v>19.768999999999998</v>
      </c>
      <c r="AN248" s="197">
        <v>19.945</v>
      </c>
      <c r="AO248" s="197">
        <v>19.835999999999999</v>
      </c>
      <c r="AP248" s="197">
        <v>19.835999999999999</v>
      </c>
      <c r="AQ248" s="197">
        <v>19.835999999999999</v>
      </c>
      <c r="AR248" s="197">
        <v>19.835999999999999</v>
      </c>
      <c r="AS248" s="197">
        <v>19.835999999999999</v>
      </c>
      <c r="AT248" s="197">
        <v>19.835999999999999</v>
      </c>
      <c r="AU248" s="197">
        <v>19.835999999999999</v>
      </c>
      <c r="AV248" s="197">
        <v>19.835999999999999</v>
      </c>
      <c r="AW248" s="197">
        <v>19.835999999999999</v>
      </c>
      <c r="AX248" s="197">
        <v>19.835999999999999</v>
      </c>
      <c r="AY248" s="197">
        <v>19.835999999999999</v>
      </c>
      <c r="AZ248" s="197">
        <v>19.835999999999999</v>
      </c>
      <c r="BA248" s="150"/>
      <c r="BB248" s="198" cm="1">
        <f t="array" ref="BB248">SUMPRODUCT(($AG248:$AZ248)*(Misc_calcs!$G$29:$Z$29)*($L248:$AE248))*$H248</f>
        <v>732.53976679383277</v>
      </c>
      <c r="BC248" s="150"/>
      <c r="BD248" s="198" cm="1">
        <f t="array" ref="BD248">SUMPRODUCT(($L248:$AE248)*(Misc_calcs!$G$29:$Z$29))*$I248*(1+Assumptions!$G$83)</f>
        <v>4.6413126245405794</v>
      </c>
      <c r="BE248" s="150"/>
      <c r="BF248" s="198">
        <f t="shared" si="18"/>
        <v>737.18107941837332</v>
      </c>
      <c r="BG248" s="150"/>
      <c r="BH248" s="199">
        <f>Assumptions!$G$86*$G248</f>
        <v>1.49173137E-5</v>
      </c>
      <c r="BI248" s="150"/>
      <c r="BJ248" s="198">
        <f t="shared" si="23"/>
        <v>5145.9473999999991</v>
      </c>
      <c r="BK248" s="150"/>
      <c r="BL248" s="198" cm="1">
        <f t="array" ref="BL248">-SUMPRODUCT((PMT(real_disc,Assumptions!$G$40,BJ248))*(Misc_calcs!$G$29:$Z$29))</f>
        <v>2781.6285294733952</v>
      </c>
      <c r="BM248" s="150"/>
      <c r="BN248" s="198" cm="1">
        <f t="array" ref="BN248">SUMPRODUCT(($AG248:$AZ248)*(Misc_calcs!$G$29:$Z$29))*$BH248*$H248</f>
        <v>192.69778918687891</v>
      </c>
      <c r="BO248" s="150"/>
      <c r="BP248" s="198" cm="1">
        <f t="array" ref="BP248">SUMPRODUCT($BH248*(Misc_calcs!$G$29:$Z$29))*$I248*(1+Assumptions!$G$83)</f>
        <v>1.2209175832031429</v>
      </c>
      <c r="BQ248" s="150"/>
      <c r="BR248" s="198">
        <f t="shared" si="19"/>
        <v>193.91870677008205</v>
      </c>
      <c r="BS248" s="150"/>
      <c r="BT248" s="198">
        <f t="shared" si="20"/>
        <v>543.26237264829126</v>
      </c>
      <c r="BU248" s="150"/>
      <c r="BV248" s="198">
        <f t="shared" si="21"/>
        <v>-2238.3661568251041</v>
      </c>
      <c r="BW248" s="150"/>
      <c r="BX248" s="198" t="b">
        <f t="shared" si="22"/>
        <v>0</v>
      </c>
      <c r="BY248" s="150"/>
      <c r="BZ248" s="150"/>
      <c r="CA248" s="150"/>
      <c r="CB248" s="150"/>
      <c r="CC248" s="150"/>
      <c r="CD248" s="150"/>
      <c r="CE248" s="150"/>
      <c r="CF248" s="150"/>
      <c r="CG248" s="150"/>
      <c r="CH248" s="150"/>
      <c r="CI248" s="150"/>
      <c r="CJ248" s="150"/>
      <c r="CK248" s="150"/>
      <c r="CL248" s="150"/>
      <c r="CM248" s="150"/>
      <c r="CN248" s="150"/>
      <c r="CO248" s="150"/>
      <c r="CP248" s="150"/>
      <c r="CQ248" s="150"/>
      <c r="CR248" s="150"/>
      <c r="CS248" s="150"/>
      <c r="CT248" s="150"/>
      <c r="CU248" s="150"/>
      <c r="CV248" s="150"/>
      <c r="CW248" s="150"/>
      <c r="CX248" s="150"/>
    </row>
    <row r="249" spans="1:102" x14ac:dyDescent="0.2">
      <c r="A249" s="150"/>
      <c r="B249" s="191">
        <v>60468510</v>
      </c>
      <c r="C249" s="192" t="s">
        <v>145</v>
      </c>
      <c r="D249" s="191">
        <v>2014</v>
      </c>
      <c r="E249" s="191">
        <v>30319674</v>
      </c>
      <c r="F249" s="191">
        <v>30296918</v>
      </c>
      <c r="G249" s="194">
        <v>30</v>
      </c>
      <c r="H249" s="211">
        <v>45198.640474687112</v>
      </c>
      <c r="I249" s="195">
        <f>Assumptions!$G$37*Calcs!$G249</f>
        <v>2913.8999999999996</v>
      </c>
      <c r="K249" s="150"/>
      <c r="L249" s="196">
        <v>3.2110999999999998E-5</v>
      </c>
      <c r="M249" s="196">
        <v>3.2110999999999998E-5</v>
      </c>
      <c r="N249" s="196">
        <v>3.2110999999999998E-5</v>
      </c>
      <c r="O249" s="196">
        <v>3.2110999999999998E-5</v>
      </c>
      <c r="P249" s="196">
        <v>3.2110999999999998E-5</v>
      </c>
      <c r="Q249" s="196">
        <v>3.2110999999999998E-5</v>
      </c>
      <c r="R249" s="196">
        <v>3.2110999999999998E-5</v>
      </c>
      <c r="S249" s="196">
        <v>3.2110999999999998E-5</v>
      </c>
      <c r="T249" s="196">
        <v>3.2110999999999998E-5</v>
      </c>
      <c r="U249" s="196">
        <v>3.2110999999999998E-5</v>
      </c>
      <c r="V249" s="196">
        <v>3.2110999999999998E-5</v>
      </c>
      <c r="W249" s="196">
        <v>3.2110999999999998E-5</v>
      </c>
      <c r="X249" s="196">
        <v>3.2110999999999998E-5</v>
      </c>
      <c r="Y249" s="196">
        <v>3.2110999999999998E-5</v>
      </c>
      <c r="Z249" s="196">
        <v>3.2110999999999998E-5</v>
      </c>
      <c r="AA249" s="196">
        <v>3.2110999999999998E-5</v>
      </c>
      <c r="AB249" s="196">
        <v>3.2110999999999998E-5</v>
      </c>
      <c r="AC249" s="196">
        <v>3.2110999999999998E-5</v>
      </c>
      <c r="AD249" s="196">
        <v>3.2110999999999998E-5</v>
      </c>
      <c r="AE249" s="196">
        <v>3.2110999999999998E-5</v>
      </c>
      <c r="AF249" s="150"/>
      <c r="AG249" s="197">
        <v>19.532</v>
      </c>
      <c r="AH249" s="197">
        <v>19.558999999999997</v>
      </c>
      <c r="AI249" s="197">
        <v>19.695999999999998</v>
      </c>
      <c r="AJ249" s="197">
        <v>19.782</v>
      </c>
      <c r="AK249" s="197">
        <v>19.675999999999998</v>
      </c>
      <c r="AL249" s="197">
        <v>19.636999999999997</v>
      </c>
      <c r="AM249" s="197">
        <v>19.768999999999998</v>
      </c>
      <c r="AN249" s="197">
        <v>19.945</v>
      </c>
      <c r="AO249" s="197">
        <v>19.835999999999999</v>
      </c>
      <c r="AP249" s="197">
        <v>19.835999999999999</v>
      </c>
      <c r="AQ249" s="197">
        <v>19.835999999999999</v>
      </c>
      <c r="AR249" s="197">
        <v>19.835999999999999</v>
      </c>
      <c r="AS249" s="197">
        <v>19.835999999999999</v>
      </c>
      <c r="AT249" s="197">
        <v>19.835999999999999</v>
      </c>
      <c r="AU249" s="197">
        <v>19.835999999999999</v>
      </c>
      <c r="AV249" s="197">
        <v>19.835999999999999</v>
      </c>
      <c r="AW249" s="197">
        <v>19.835999999999999</v>
      </c>
      <c r="AX249" s="197">
        <v>19.835999999999999</v>
      </c>
      <c r="AY249" s="197">
        <v>19.835999999999999</v>
      </c>
      <c r="AZ249" s="197">
        <v>19.835999999999999</v>
      </c>
      <c r="BA249" s="150"/>
      <c r="BB249" s="198" cm="1">
        <f t="array" ref="BB249">SUMPRODUCT(($AG249:$AZ249)*(Misc_calcs!$G$29:$Z$29)*($L249:$AE249))*$H249</f>
        <v>414.80113866478979</v>
      </c>
      <c r="BC249" s="150"/>
      <c r="BD249" s="198" cm="1">
        <f t="array" ref="BD249">SUMPRODUCT(($L249:$AE249)*(Misc_calcs!$G$29:$Z$29))*$I249*(1+Assumptions!$G$83)</f>
        <v>1.488191627674867</v>
      </c>
      <c r="BE249" s="150"/>
      <c r="BF249" s="198">
        <f t="shared" si="18"/>
        <v>416.28933029246468</v>
      </c>
      <c r="BG249" s="150"/>
      <c r="BH249" s="199">
        <f>Assumptions!$G$86*$G249</f>
        <v>8.4469500000000005E-6</v>
      </c>
      <c r="BI249" s="150"/>
      <c r="BJ249" s="198">
        <f t="shared" si="23"/>
        <v>2913.8999999999996</v>
      </c>
      <c r="BK249" s="150"/>
      <c r="BL249" s="198" cm="1">
        <f t="array" ref="BL249">-SUMPRODUCT((PMT(real_disc,Assumptions!$G$40,BJ249))*(Misc_calcs!$G$29:$Z$29))</f>
        <v>1575.1010925670416</v>
      </c>
      <c r="BM249" s="150"/>
      <c r="BN249" s="198" cm="1">
        <f t="array" ref="BN249">SUMPRODUCT(($AG249:$AZ249)*(Misc_calcs!$G$29:$Z$29))*$BH249*$H249</f>
        <v>109.11539591555999</v>
      </c>
      <c r="BO249" s="150"/>
      <c r="BP249" s="198" cm="1">
        <f t="array" ref="BP249">SUMPRODUCT($BH249*(Misc_calcs!$G$29:$Z$29))*$I249*(1+Assumptions!$G$83)</f>
        <v>0.39147582664470798</v>
      </c>
      <c r="BQ249" s="150"/>
      <c r="BR249" s="198">
        <f t="shared" si="19"/>
        <v>109.50687174220469</v>
      </c>
      <c r="BS249" s="150"/>
      <c r="BT249" s="198">
        <f t="shared" si="20"/>
        <v>306.78245855026</v>
      </c>
      <c r="BU249" s="150"/>
      <c r="BV249" s="198">
        <f t="shared" si="21"/>
        <v>-1268.3186340167817</v>
      </c>
      <c r="BW249" s="150"/>
      <c r="BX249" s="198" t="b">
        <f t="shared" si="22"/>
        <v>0</v>
      </c>
      <c r="BY249" s="150"/>
      <c r="BZ249" s="150"/>
      <c r="CA249" s="150"/>
      <c r="CB249" s="150"/>
      <c r="CC249" s="150"/>
      <c r="CD249" s="150"/>
      <c r="CE249" s="150"/>
      <c r="CF249" s="150"/>
      <c r="CG249" s="150"/>
      <c r="CH249" s="150"/>
      <c r="CI249" s="150"/>
      <c r="CJ249" s="150"/>
      <c r="CK249" s="150"/>
      <c r="CL249" s="150"/>
      <c r="CM249" s="150"/>
      <c r="CN249" s="150"/>
      <c r="CO249" s="150"/>
      <c r="CP249" s="150"/>
      <c r="CQ249" s="150"/>
      <c r="CR249" s="150"/>
      <c r="CS249" s="150"/>
      <c r="CT249" s="150"/>
      <c r="CU249" s="150"/>
      <c r="CV249" s="150"/>
      <c r="CW249" s="150"/>
      <c r="CX249" s="150"/>
    </row>
    <row r="250" spans="1:102" x14ac:dyDescent="0.2">
      <c r="A250" s="150"/>
      <c r="B250" s="191">
        <v>60468511</v>
      </c>
      <c r="C250" s="192" t="s">
        <v>145</v>
      </c>
      <c r="D250" s="191">
        <v>2014</v>
      </c>
      <c r="E250" s="191">
        <v>30296918</v>
      </c>
      <c r="F250" s="191">
        <v>30296912</v>
      </c>
      <c r="G250" s="194">
        <v>198.17</v>
      </c>
      <c r="H250" s="211">
        <v>45198.640474687112</v>
      </c>
      <c r="I250" s="195">
        <f>Assumptions!$G$37*Calcs!$G250</f>
        <v>19248.252099999998</v>
      </c>
      <c r="K250" s="150"/>
      <c r="L250" s="196">
        <v>2.12115E-4</v>
      </c>
      <c r="M250" s="196">
        <v>2.12115E-4</v>
      </c>
      <c r="N250" s="196">
        <v>2.12115E-4</v>
      </c>
      <c r="O250" s="196">
        <v>2.12115E-4</v>
      </c>
      <c r="P250" s="196">
        <v>2.12115E-4</v>
      </c>
      <c r="Q250" s="196">
        <v>2.12115E-4</v>
      </c>
      <c r="R250" s="196">
        <v>2.12115E-4</v>
      </c>
      <c r="S250" s="196">
        <v>2.12115E-4</v>
      </c>
      <c r="T250" s="196">
        <v>2.12115E-4</v>
      </c>
      <c r="U250" s="196">
        <v>2.12115E-4</v>
      </c>
      <c r="V250" s="196">
        <v>2.12115E-4</v>
      </c>
      <c r="W250" s="196">
        <v>2.12115E-4</v>
      </c>
      <c r="X250" s="196">
        <v>2.12115E-4</v>
      </c>
      <c r="Y250" s="196">
        <v>2.12115E-4</v>
      </c>
      <c r="Z250" s="196">
        <v>2.12115E-4</v>
      </c>
      <c r="AA250" s="196">
        <v>2.12115E-4</v>
      </c>
      <c r="AB250" s="196">
        <v>2.12115E-4</v>
      </c>
      <c r="AC250" s="196">
        <v>2.12115E-4</v>
      </c>
      <c r="AD250" s="196">
        <v>2.12115E-4</v>
      </c>
      <c r="AE250" s="196">
        <v>2.12115E-4</v>
      </c>
      <c r="AF250" s="150"/>
      <c r="AG250" s="197">
        <v>19.532</v>
      </c>
      <c r="AH250" s="197">
        <v>19.558999999999997</v>
      </c>
      <c r="AI250" s="197">
        <v>19.695999999999998</v>
      </c>
      <c r="AJ250" s="197">
        <v>19.782</v>
      </c>
      <c r="AK250" s="197">
        <v>19.675999999999998</v>
      </c>
      <c r="AL250" s="197">
        <v>19.636999999999997</v>
      </c>
      <c r="AM250" s="197">
        <v>19.768999999999998</v>
      </c>
      <c r="AN250" s="197">
        <v>19.945</v>
      </c>
      <c r="AO250" s="197">
        <v>19.835999999999999</v>
      </c>
      <c r="AP250" s="197">
        <v>19.835999999999999</v>
      </c>
      <c r="AQ250" s="197">
        <v>19.835999999999999</v>
      </c>
      <c r="AR250" s="197">
        <v>19.835999999999999</v>
      </c>
      <c r="AS250" s="197">
        <v>19.835999999999999</v>
      </c>
      <c r="AT250" s="197">
        <v>19.835999999999999</v>
      </c>
      <c r="AU250" s="197">
        <v>19.835999999999999</v>
      </c>
      <c r="AV250" s="197">
        <v>19.835999999999999</v>
      </c>
      <c r="AW250" s="197">
        <v>19.835999999999999</v>
      </c>
      <c r="AX250" s="197">
        <v>19.835999999999999</v>
      </c>
      <c r="AY250" s="197">
        <v>19.835999999999999</v>
      </c>
      <c r="AZ250" s="197">
        <v>19.835999999999999</v>
      </c>
      <c r="BA250" s="150"/>
      <c r="BB250" s="198" cm="1">
        <f t="array" ref="BB250">SUMPRODUCT(($AG250:$AZ250)*(Misc_calcs!$G$29:$Z$29)*($L250:$AE250))*$H250</f>
        <v>2740.0437086319916</v>
      </c>
      <c r="BC250" s="150"/>
      <c r="BD250" s="198" cm="1">
        <f t="array" ref="BD250">SUMPRODUCT(($L250:$AE250)*(Misc_calcs!$G$29:$Z$29))*$I250*(1+Assumptions!$G$83)</f>
        <v>64.937125810521934</v>
      </c>
      <c r="BE250" s="150"/>
      <c r="BF250" s="198">
        <f t="shared" si="18"/>
        <v>2804.9808344425137</v>
      </c>
      <c r="BG250" s="150"/>
      <c r="BH250" s="199">
        <f>Assumptions!$G$86*$G250</f>
        <v>5.5797736050000004E-5</v>
      </c>
      <c r="BI250" s="150"/>
      <c r="BJ250" s="198">
        <f t="shared" si="23"/>
        <v>19248.252099999998</v>
      </c>
      <c r="BK250" s="150"/>
      <c r="BL250" s="198" cm="1">
        <f t="array" ref="BL250">-SUMPRODUCT((PMT(real_disc,Assumptions!$G$40,BJ250))*(Misc_calcs!$G$29:$Z$29))</f>
        <v>10404.592783800354</v>
      </c>
      <c r="BM250" s="150"/>
      <c r="BN250" s="198" cm="1">
        <f t="array" ref="BN250">SUMPRODUCT(($AG250:$AZ250)*(Misc_calcs!$G$29:$Z$29))*$BH250*$H250</f>
        <v>720.77993361955066</v>
      </c>
      <c r="BO250" s="150"/>
      <c r="BP250" s="198" cm="1">
        <f t="array" ref="BP250">SUMPRODUCT($BH250*(Misc_calcs!$G$29:$Z$29))*$I250*(1+Assumptions!$G$83)</f>
        <v>17.081981971200271</v>
      </c>
      <c r="BQ250" s="150"/>
      <c r="BR250" s="198">
        <f t="shared" si="19"/>
        <v>737.86191559075098</v>
      </c>
      <c r="BS250" s="150"/>
      <c r="BT250" s="198">
        <f t="shared" si="20"/>
        <v>2067.1189188517628</v>
      </c>
      <c r="BU250" s="150"/>
      <c r="BV250" s="198">
        <f t="shared" si="21"/>
        <v>-8337.4738649485917</v>
      </c>
      <c r="BW250" s="150"/>
      <c r="BX250" s="198" t="b">
        <f t="shared" si="22"/>
        <v>0</v>
      </c>
      <c r="BY250" s="150"/>
      <c r="BZ250" s="150"/>
      <c r="CA250" s="150"/>
      <c r="CB250" s="150"/>
      <c r="CC250" s="150"/>
      <c r="CD250" s="150"/>
      <c r="CE250" s="150"/>
      <c r="CF250" s="150"/>
      <c r="CG250" s="150"/>
      <c r="CH250" s="150"/>
      <c r="CI250" s="150"/>
      <c r="CJ250" s="150"/>
      <c r="CK250" s="150"/>
      <c r="CL250" s="150"/>
      <c r="CM250" s="150"/>
      <c r="CN250" s="150"/>
      <c r="CO250" s="150"/>
      <c r="CP250" s="150"/>
      <c r="CQ250" s="150"/>
      <c r="CR250" s="150"/>
      <c r="CS250" s="150"/>
      <c r="CT250" s="150"/>
      <c r="CU250" s="150"/>
      <c r="CV250" s="150"/>
      <c r="CW250" s="150"/>
      <c r="CX250" s="150"/>
    </row>
    <row r="251" spans="1:102" x14ac:dyDescent="0.2">
      <c r="A251" s="150"/>
      <c r="B251" s="191">
        <v>60468462</v>
      </c>
      <c r="C251" s="192" t="s">
        <v>145</v>
      </c>
      <c r="D251" s="191">
        <v>2014</v>
      </c>
      <c r="E251" s="191">
        <v>30296807</v>
      </c>
      <c r="F251" s="191">
        <v>30296817</v>
      </c>
      <c r="G251" s="194">
        <v>1120.46</v>
      </c>
      <c r="H251" s="211">
        <v>45198.640474687112</v>
      </c>
      <c r="I251" s="195">
        <f>Assumptions!$G$37*Calcs!$G251</f>
        <v>108830.2798</v>
      </c>
      <c r="K251" s="150"/>
      <c r="L251" s="196">
        <v>1.199304E-3</v>
      </c>
      <c r="M251" s="196">
        <v>1.199304E-3</v>
      </c>
      <c r="N251" s="196">
        <v>1.199304E-3</v>
      </c>
      <c r="O251" s="196">
        <v>1.199304E-3</v>
      </c>
      <c r="P251" s="196">
        <v>1.199304E-3</v>
      </c>
      <c r="Q251" s="196">
        <v>1.199304E-3</v>
      </c>
      <c r="R251" s="196">
        <v>1.199304E-3</v>
      </c>
      <c r="S251" s="196">
        <v>1.199304E-3</v>
      </c>
      <c r="T251" s="196">
        <v>1.199304E-3</v>
      </c>
      <c r="U251" s="196">
        <v>1.199304E-3</v>
      </c>
      <c r="V251" s="196">
        <v>1.199304E-3</v>
      </c>
      <c r="W251" s="196">
        <v>1.199304E-3</v>
      </c>
      <c r="X251" s="196">
        <v>1.199304E-3</v>
      </c>
      <c r="Y251" s="196">
        <v>1.199304E-3</v>
      </c>
      <c r="Z251" s="196">
        <v>1.199304E-3</v>
      </c>
      <c r="AA251" s="196">
        <v>1.199304E-3</v>
      </c>
      <c r="AB251" s="196">
        <v>1.199304E-3</v>
      </c>
      <c r="AC251" s="196">
        <v>1.199304E-3</v>
      </c>
      <c r="AD251" s="196">
        <v>1.199304E-3</v>
      </c>
      <c r="AE251" s="196">
        <v>1.199304E-3</v>
      </c>
      <c r="AF251" s="150"/>
      <c r="AG251" s="197">
        <v>19.532</v>
      </c>
      <c r="AH251" s="197">
        <v>19.558999999999997</v>
      </c>
      <c r="AI251" s="197">
        <v>19.695999999999998</v>
      </c>
      <c r="AJ251" s="197">
        <v>19.782</v>
      </c>
      <c r="AK251" s="197">
        <v>19.675999999999998</v>
      </c>
      <c r="AL251" s="197">
        <v>19.636999999999997</v>
      </c>
      <c r="AM251" s="197">
        <v>19.768999999999998</v>
      </c>
      <c r="AN251" s="197">
        <v>19.945</v>
      </c>
      <c r="AO251" s="197">
        <v>19.835999999999999</v>
      </c>
      <c r="AP251" s="197">
        <v>19.835999999999999</v>
      </c>
      <c r="AQ251" s="197">
        <v>19.835999999999999</v>
      </c>
      <c r="AR251" s="197">
        <v>19.835999999999999</v>
      </c>
      <c r="AS251" s="197">
        <v>19.835999999999999</v>
      </c>
      <c r="AT251" s="197">
        <v>19.835999999999999</v>
      </c>
      <c r="AU251" s="197">
        <v>19.835999999999999</v>
      </c>
      <c r="AV251" s="197">
        <v>19.835999999999999</v>
      </c>
      <c r="AW251" s="197">
        <v>19.835999999999999</v>
      </c>
      <c r="AX251" s="197">
        <v>19.835999999999999</v>
      </c>
      <c r="AY251" s="197">
        <v>19.835999999999999</v>
      </c>
      <c r="AZ251" s="197">
        <v>19.835999999999999</v>
      </c>
      <c r="BA251" s="150"/>
      <c r="BB251" s="198" cm="1">
        <f t="array" ref="BB251">SUMPRODUCT(($AG251:$AZ251)*(Misc_calcs!$G$29:$Z$29)*($L251:$AE251))*$H251</f>
        <v>15492.281922245871</v>
      </c>
      <c r="BC251" s="150"/>
      <c r="BD251" s="198" cm="1">
        <f t="array" ref="BD251">SUMPRODUCT(($L251:$AE251)*(Misc_calcs!$G$29:$Z$29))*$I251*(1+Assumptions!$G$83)</f>
        <v>2075.9142534504913</v>
      </c>
      <c r="BE251" s="150"/>
      <c r="BF251" s="198">
        <f t="shared" si="18"/>
        <v>17568.196175696361</v>
      </c>
      <c r="BG251" s="150"/>
      <c r="BH251" s="199">
        <f>Assumptions!$G$86*$G251</f>
        <v>3.1548231990000006E-4</v>
      </c>
      <c r="BI251" s="150"/>
      <c r="BJ251" s="198">
        <f t="shared" si="23"/>
        <v>108830.2798</v>
      </c>
      <c r="BK251" s="150"/>
      <c r="BL251" s="198" cm="1">
        <f t="array" ref="BL251">-SUMPRODUCT((PMT(real_disc,Assumptions!$G$40,BJ251))*(Misc_calcs!$G$29:$Z$29))</f>
        <v>58827.925672588914</v>
      </c>
      <c r="BM251" s="150"/>
      <c r="BN251" s="198" cm="1">
        <f t="array" ref="BN251">SUMPRODUCT(($AG251:$AZ251)*(Misc_calcs!$G$29:$Z$29))*$BH251*$H251</f>
        <v>4075.3145502516113</v>
      </c>
      <c r="BO251" s="150"/>
      <c r="BP251" s="198" cm="1">
        <f t="array" ref="BP251">SUMPRODUCT($BH251*(Misc_calcs!$G$29:$Z$29))*$I251*(1+Assumptions!$G$83)</f>
        <v>546.07859607909052</v>
      </c>
      <c r="BQ251" s="150"/>
      <c r="BR251" s="198">
        <f t="shared" si="19"/>
        <v>4621.3931463307017</v>
      </c>
      <c r="BS251" s="150"/>
      <c r="BT251" s="198">
        <f t="shared" si="20"/>
        <v>12946.803029365659</v>
      </c>
      <c r="BU251" s="150"/>
      <c r="BV251" s="198">
        <f t="shared" si="21"/>
        <v>-45881.122643223251</v>
      </c>
      <c r="BW251" s="150"/>
      <c r="BX251" s="198" t="b">
        <f t="shared" si="22"/>
        <v>0</v>
      </c>
      <c r="BY251" s="150"/>
      <c r="BZ251" s="150"/>
      <c r="CA251" s="150"/>
      <c r="CB251" s="150"/>
      <c r="CC251" s="150"/>
      <c r="CD251" s="150"/>
      <c r="CE251" s="150"/>
      <c r="CF251" s="150"/>
      <c r="CG251" s="150"/>
      <c r="CH251" s="150"/>
      <c r="CI251" s="150"/>
      <c r="CJ251" s="150"/>
      <c r="CK251" s="150"/>
      <c r="CL251" s="150"/>
      <c r="CM251" s="150"/>
      <c r="CN251" s="150"/>
      <c r="CO251" s="150"/>
      <c r="CP251" s="150"/>
      <c r="CQ251" s="150"/>
      <c r="CR251" s="150"/>
      <c r="CS251" s="150"/>
      <c r="CT251" s="150"/>
      <c r="CU251" s="150"/>
      <c r="CV251" s="150"/>
      <c r="CW251" s="150"/>
      <c r="CX251" s="150"/>
    </row>
    <row r="252" spans="1:102" x14ac:dyDescent="0.2">
      <c r="A252" s="150"/>
      <c r="B252" s="191">
        <v>60468461</v>
      </c>
      <c r="C252" s="192" t="s">
        <v>145</v>
      </c>
      <c r="D252" s="191">
        <v>2014</v>
      </c>
      <c r="E252" s="191">
        <v>30296806</v>
      </c>
      <c r="F252" s="191">
        <v>30296807</v>
      </c>
      <c r="G252" s="194">
        <v>35.31</v>
      </c>
      <c r="H252" s="211">
        <v>45198.640474687112</v>
      </c>
      <c r="I252" s="195">
        <f>Assumptions!$G$37*Calcs!$G252</f>
        <v>3429.6603</v>
      </c>
      <c r="K252" s="150"/>
      <c r="L252" s="196">
        <v>3.7794699999999999E-5</v>
      </c>
      <c r="M252" s="196">
        <v>3.7794699999999999E-5</v>
      </c>
      <c r="N252" s="196">
        <v>3.7794699999999999E-5</v>
      </c>
      <c r="O252" s="196">
        <v>3.7794699999999999E-5</v>
      </c>
      <c r="P252" s="196">
        <v>3.7794699999999999E-5</v>
      </c>
      <c r="Q252" s="196">
        <v>3.7794699999999999E-5</v>
      </c>
      <c r="R252" s="196">
        <v>3.7794699999999999E-5</v>
      </c>
      <c r="S252" s="196">
        <v>3.7794699999999999E-5</v>
      </c>
      <c r="T252" s="196">
        <v>3.7794699999999999E-5</v>
      </c>
      <c r="U252" s="196">
        <v>3.7794699999999999E-5</v>
      </c>
      <c r="V252" s="196">
        <v>3.7794699999999999E-5</v>
      </c>
      <c r="W252" s="196">
        <v>3.7794699999999999E-5</v>
      </c>
      <c r="X252" s="196">
        <v>3.7794699999999999E-5</v>
      </c>
      <c r="Y252" s="196">
        <v>3.7794699999999999E-5</v>
      </c>
      <c r="Z252" s="196">
        <v>3.7794699999999999E-5</v>
      </c>
      <c r="AA252" s="196">
        <v>3.7794699999999999E-5</v>
      </c>
      <c r="AB252" s="196">
        <v>3.7794699999999999E-5</v>
      </c>
      <c r="AC252" s="196">
        <v>3.7794699999999999E-5</v>
      </c>
      <c r="AD252" s="196">
        <v>3.7794699999999999E-5</v>
      </c>
      <c r="AE252" s="196">
        <v>3.7794699999999999E-5</v>
      </c>
      <c r="AF252" s="150"/>
      <c r="AG252" s="197">
        <v>19.532</v>
      </c>
      <c r="AH252" s="197">
        <v>19.558999999999997</v>
      </c>
      <c r="AI252" s="197">
        <v>19.695999999999998</v>
      </c>
      <c r="AJ252" s="197">
        <v>19.782</v>
      </c>
      <c r="AK252" s="197">
        <v>19.675999999999998</v>
      </c>
      <c r="AL252" s="197">
        <v>19.636999999999997</v>
      </c>
      <c r="AM252" s="197">
        <v>19.768999999999998</v>
      </c>
      <c r="AN252" s="197">
        <v>19.945</v>
      </c>
      <c r="AO252" s="197">
        <v>19.835999999999999</v>
      </c>
      <c r="AP252" s="197">
        <v>19.835999999999999</v>
      </c>
      <c r="AQ252" s="197">
        <v>19.835999999999999</v>
      </c>
      <c r="AR252" s="197">
        <v>19.835999999999999</v>
      </c>
      <c r="AS252" s="197">
        <v>19.835999999999999</v>
      </c>
      <c r="AT252" s="197">
        <v>19.835999999999999</v>
      </c>
      <c r="AU252" s="197">
        <v>19.835999999999999</v>
      </c>
      <c r="AV252" s="197">
        <v>19.835999999999999</v>
      </c>
      <c r="AW252" s="197">
        <v>19.835999999999999</v>
      </c>
      <c r="AX252" s="197">
        <v>19.835999999999999</v>
      </c>
      <c r="AY252" s="197">
        <v>19.835999999999999</v>
      </c>
      <c r="AZ252" s="197">
        <v>19.835999999999999</v>
      </c>
      <c r="BA252" s="150"/>
      <c r="BB252" s="198" cm="1">
        <f t="array" ref="BB252">SUMPRODUCT(($AG252:$AZ252)*(Misc_calcs!$G$29:$Z$29)*($L252:$AE252))*$H252</f>
        <v>488.22162484799998</v>
      </c>
      <c r="BC252" s="150"/>
      <c r="BD252" s="198" cm="1">
        <f t="array" ref="BD252">SUMPRODUCT(($L252:$AE252)*(Misc_calcs!$G$29:$Z$29))*$I252*(1+Assumptions!$G$83)</f>
        <v>2.0616379104368856</v>
      </c>
      <c r="BE252" s="150"/>
      <c r="BF252" s="198">
        <f t="shared" si="18"/>
        <v>490.28326275843688</v>
      </c>
      <c r="BG252" s="150"/>
      <c r="BH252" s="199">
        <f>Assumptions!$G$86*$G252</f>
        <v>9.9420601500000006E-6</v>
      </c>
      <c r="BI252" s="150"/>
      <c r="BJ252" s="198">
        <f t="shared" si="23"/>
        <v>3429.6603</v>
      </c>
      <c r="BK252" s="150"/>
      <c r="BL252" s="198" cm="1">
        <f t="array" ref="BL252">-SUMPRODUCT((PMT(real_disc,Assumptions!$G$40,BJ252))*(Misc_calcs!$G$29:$Z$29))</f>
        <v>1853.8939859514078</v>
      </c>
      <c r="BM252" s="150"/>
      <c r="BN252" s="198" cm="1">
        <f t="array" ref="BN252">SUMPRODUCT(($AG252:$AZ252)*(Misc_calcs!$G$29:$Z$29))*$BH252*$H252</f>
        <v>128.42882099261411</v>
      </c>
      <c r="BO252" s="150"/>
      <c r="BP252" s="198" cm="1">
        <f t="array" ref="BP252">SUMPRODUCT($BH252*(Misc_calcs!$G$29:$Z$29))*$I252*(1+Assumptions!$G$83)</f>
        <v>0.54232281544988692</v>
      </c>
      <c r="BQ252" s="150"/>
      <c r="BR252" s="198">
        <f t="shared" si="19"/>
        <v>128.971143808064</v>
      </c>
      <c r="BS252" s="150"/>
      <c r="BT252" s="198">
        <f t="shared" si="20"/>
        <v>361.31211895037291</v>
      </c>
      <c r="BU252" s="150"/>
      <c r="BV252" s="198">
        <f t="shared" si="21"/>
        <v>-1492.5818670010349</v>
      </c>
      <c r="BW252" s="150"/>
      <c r="BX252" s="198" t="b">
        <f t="shared" si="22"/>
        <v>0</v>
      </c>
      <c r="BY252" s="150"/>
      <c r="BZ252" s="150"/>
      <c r="CA252" s="150"/>
      <c r="CB252" s="150"/>
      <c r="CC252" s="150"/>
      <c r="CD252" s="150"/>
      <c r="CE252" s="150"/>
      <c r="CF252" s="150"/>
      <c r="CG252" s="150"/>
      <c r="CH252" s="150"/>
      <c r="CI252" s="150"/>
      <c r="CJ252" s="150"/>
      <c r="CK252" s="150"/>
      <c r="CL252" s="150"/>
      <c r="CM252" s="150"/>
      <c r="CN252" s="150"/>
      <c r="CO252" s="150"/>
      <c r="CP252" s="150"/>
      <c r="CQ252" s="150"/>
      <c r="CR252" s="150"/>
      <c r="CS252" s="150"/>
      <c r="CT252" s="150"/>
      <c r="CU252" s="150"/>
      <c r="CV252" s="150"/>
      <c r="CW252" s="150"/>
      <c r="CX252" s="150"/>
    </row>
    <row r="253" spans="1:102" x14ac:dyDescent="0.2">
      <c r="A253" s="150"/>
      <c r="B253" s="191">
        <v>60468460</v>
      </c>
      <c r="C253" s="192" t="s">
        <v>145</v>
      </c>
      <c r="D253" s="191">
        <v>2014</v>
      </c>
      <c r="E253" s="191">
        <v>30296788</v>
      </c>
      <c r="F253" s="191">
        <v>30296806</v>
      </c>
      <c r="G253" s="194">
        <v>2059.13</v>
      </c>
      <c r="H253" s="211">
        <v>45198.640474687112</v>
      </c>
      <c r="I253" s="195">
        <f>Assumptions!$G$37*Calcs!$G253</f>
        <v>200003.29690000002</v>
      </c>
      <c r="K253" s="150"/>
      <c r="L253" s="196">
        <v>2.2040250000000001E-3</v>
      </c>
      <c r="M253" s="196">
        <v>2.2040250000000001E-3</v>
      </c>
      <c r="N253" s="196">
        <v>2.2040250000000001E-3</v>
      </c>
      <c r="O253" s="196">
        <v>2.2040250000000001E-3</v>
      </c>
      <c r="P253" s="196">
        <v>2.2040250000000001E-3</v>
      </c>
      <c r="Q253" s="196">
        <v>2.2040250000000001E-3</v>
      </c>
      <c r="R253" s="196">
        <v>2.2040250000000001E-3</v>
      </c>
      <c r="S253" s="196">
        <v>2.2040250000000001E-3</v>
      </c>
      <c r="T253" s="196">
        <v>2.2040250000000001E-3</v>
      </c>
      <c r="U253" s="196">
        <v>2.2040250000000001E-3</v>
      </c>
      <c r="V253" s="196">
        <v>2.2040250000000001E-3</v>
      </c>
      <c r="W253" s="196">
        <v>2.2040250000000001E-3</v>
      </c>
      <c r="X253" s="196">
        <v>2.2040250000000001E-3</v>
      </c>
      <c r="Y253" s="196">
        <v>2.2040250000000001E-3</v>
      </c>
      <c r="Z253" s="196">
        <v>2.2040250000000001E-3</v>
      </c>
      <c r="AA253" s="196">
        <v>2.2040250000000001E-3</v>
      </c>
      <c r="AB253" s="196">
        <v>2.2040250000000001E-3</v>
      </c>
      <c r="AC253" s="196">
        <v>2.2040250000000001E-3</v>
      </c>
      <c r="AD253" s="196">
        <v>2.2040250000000001E-3</v>
      </c>
      <c r="AE253" s="196">
        <v>2.2040250000000001E-3</v>
      </c>
      <c r="AF253" s="150"/>
      <c r="AG253" s="197">
        <v>19.532</v>
      </c>
      <c r="AH253" s="197">
        <v>19.558999999999997</v>
      </c>
      <c r="AI253" s="197">
        <v>19.695999999999998</v>
      </c>
      <c r="AJ253" s="197">
        <v>19.782</v>
      </c>
      <c r="AK253" s="197">
        <v>19.675999999999998</v>
      </c>
      <c r="AL253" s="197">
        <v>19.636999999999997</v>
      </c>
      <c r="AM253" s="197">
        <v>19.768999999999998</v>
      </c>
      <c r="AN253" s="197">
        <v>19.945</v>
      </c>
      <c r="AO253" s="197">
        <v>19.835999999999999</v>
      </c>
      <c r="AP253" s="197">
        <v>19.835999999999999</v>
      </c>
      <c r="AQ253" s="197">
        <v>19.835999999999999</v>
      </c>
      <c r="AR253" s="197">
        <v>19.835999999999999</v>
      </c>
      <c r="AS253" s="197">
        <v>19.835999999999999</v>
      </c>
      <c r="AT253" s="197">
        <v>19.835999999999999</v>
      </c>
      <c r="AU253" s="197">
        <v>19.835999999999999</v>
      </c>
      <c r="AV253" s="197">
        <v>19.835999999999999</v>
      </c>
      <c r="AW253" s="197">
        <v>19.835999999999999</v>
      </c>
      <c r="AX253" s="197">
        <v>19.835999999999999</v>
      </c>
      <c r="AY253" s="197">
        <v>19.835999999999999</v>
      </c>
      <c r="AZ253" s="197">
        <v>19.835999999999999</v>
      </c>
      <c r="BA253" s="150"/>
      <c r="BB253" s="198" cm="1">
        <f t="array" ref="BB253">SUMPRODUCT(($AG253:$AZ253)*(Misc_calcs!$G$29:$Z$29)*($L253:$AE253))*$H253</f>
        <v>28470.993729428017</v>
      </c>
      <c r="BC253" s="150"/>
      <c r="BD253" s="198" cm="1">
        <f t="array" ref="BD253">SUMPRODUCT(($L253:$AE253)*(Misc_calcs!$G$29:$Z$29))*$I253*(1+Assumptions!$G$83)</f>
        <v>7011.0659768230644</v>
      </c>
      <c r="BE253" s="150"/>
      <c r="BF253" s="198">
        <f t="shared" si="18"/>
        <v>35482.059706251079</v>
      </c>
      <c r="BG253" s="150"/>
      <c r="BH253" s="199">
        <f>Assumptions!$G$86*$G253</f>
        <v>5.7977893845000009E-4</v>
      </c>
      <c r="BI253" s="150"/>
      <c r="BJ253" s="198">
        <f t="shared" si="23"/>
        <v>200003.29690000002</v>
      </c>
      <c r="BK253" s="150"/>
      <c r="BL253" s="198" cm="1">
        <f t="array" ref="BL253">-SUMPRODUCT((PMT(real_disc,Assumptions!$G$40,BJ253))*(Misc_calcs!$G$29:$Z$29))</f>
        <v>108111.26375791908</v>
      </c>
      <c r="BM253" s="150"/>
      <c r="BN253" s="198" cm="1">
        <f t="array" ref="BN253">SUMPRODUCT(($AG253:$AZ253)*(Misc_calcs!$G$29:$Z$29))*$BH253*$H253</f>
        <v>7489.4261730535673</v>
      </c>
      <c r="BO253" s="150"/>
      <c r="BP253" s="198" cm="1">
        <f t="array" ref="BP253">SUMPRODUCT($BH253*(Misc_calcs!$G$29:$Z$29))*$I253*(1+Assumptions!$G$83)</f>
        <v>1844.2932314494567</v>
      </c>
      <c r="BQ253" s="150"/>
      <c r="BR253" s="198">
        <f t="shared" si="19"/>
        <v>9333.7194045030246</v>
      </c>
      <c r="BS253" s="150"/>
      <c r="BT253" s="198">
        <f t="shared" si="20"/>
        <v>26148.340301748052</v>
      </c>
      <c r="BU253" s="150"/>
      <c r="BV253" s="198">
        <f t="shared" si="21"/>
        <v>-81962.923456171033</v>
      </c>
      <c r="BW253" s="150"/>
      <c r="BX253" s="198" t="b">
        <f t="shared" si="22"/>
        <v>0</v>
      </c>
      <c r="BY253" s="150"/>
      <c r="BZ253" s="150"/>
      <c r="CA253" s="150"/>
      <c r="CB253" s="150"/>
      <c r="CC253" s="150"/>
      <c r="CD253" s="150"/>
      <c r="CE253" s="150"/>
      <c r="CF253" s="150"/>
      <c r="CG253" s="150"/>
      <c r="CH253" s="150"/>
      <c r="CI253" s="150"/>
      <c r="CJ253" s="150"/>
      <c r="CK253" s="150"/>
      <c r="CL253" s="150"/>
      <c r="CM253" s="150"/>
      <c r="CN253" s="150"/>
      <c r="CO253" s="150"/>
      <c r="CP253" s="150"/>
      <c r="CQ253" s="150"/>
      <c r="CR253" s="150"/>
      <c r="CS253" s="150"/>
      <c r="CT253" s="150"/>
      <c r="CU253" s="150"/>
      <c r="CV253" s="150"/>
      <c r="CW253" s="150"/>
      <c r="CX253" s="150"/>
    </row>
    <row r="254" spans="1:102" x14ac:dyDescent="0.2">
      <c r="A254" s="150"/>
      <c r="B254" s="191">
        <v>60467905</v>
      </c>
      <c r="C254" s="192" t="s">
        <v>145</v>
      </c>
      <c r="D254" s="191">
        <v>2014</v>
      </c>
      <c r="E254" s="191">
        <v>30296732</v>
      </c>
      <c r="F254" s="191">
        <v>30296994</v>
      </c>
      <c r="G254" s="194">
        <v>108.17</v>
      </c>
      <c r="H254" s="211">
        <v>45198.640474687112</v>
      </c>
      <c r="I254" s="195">
        <f>Assumptions!$G$37*Calcs!$G254</f>
        <v>10506.552099999999</v>
      </c>
      <c r="K254" s="150"/>
      <c r="L254" s="196">
        <v>1.15782E-4</v>
      </c>
      <c r="M254" s="196">
        <v>1.15782E-4</v>
      </c>
      <c r="N254" s="196">
        <v>1.15782E-4</v>
      </c>
      <c r="O254" s="196">
        <v>1.15782E-4</v>
      </c>
      <c r="P254" s="196">
        <v>1.15782E-4</v>
      </c>
      <c r="Q254" s="196">
        <v>1.15782E-4</v>
      </c>
      <c r="R254" s="196">
        <v>1.15782E-4</v>
      </c>
      <c r="S254" s="196">
        <v>1.15782E-4</v>
      </c>
      <c r="T254" s="196">
        <v>1.15782E-4</v>
      </c>
      <c r="U254" s="196">
        <v>1.15782E-4</v>
      </c>
      <c r="V254" s="196">
        <v>1.15782E-4</v>
      </c>
      <c r="W254" s="196">
        <v>1.15782E-4</v>
      </c>
      <c r="X254" s="196">
        <v>1.15782E-4</v>
      </c>
      <c r="Y254" s="196">
        <v>1.15782E-4</v>
      </c>
      <c r="Z254" s="196">
        <v>1.15782E-4</v>
      </c>
      <c r="AA254" s="196">
        <v>1.15782E-4</v>
      </c>
      <c r="AB254" s="196">
        <v>1.15782E-4</v>
      </c>
      <c r="AC254" s="196">
        <v>1.15782E-4</v>
      </c>
      <c r="AD254" s="196">
        <v>1.15782E-4</v>
      </c>
      <c r="AE254" s="196">
        <v>1.15782E-4</v>
      </c>
      <c r="AF254" s="150"/>
      <c r="AG254" s="197">
        <v>19.532</v>
      </c>
      <c r="AH254" s="197">
        <v>19.558999999999997</v>
      </c>
      <c r="AI254" s="197">
        <v>19.695999999999998</v>
      </c>
      <c r="AJ254" s="197">
        <v>19.782</v>
      </c>
      <c r="AK254" s="197">
        <v>19.675999999999998</v>
      </c>
      <c r="AL254" s="197">
        <v>19.636999999999997</v>
      </c>
      <c r="AM254" s="197">
        <v>19.768999999999998</v>
      </c>
      <c r="AN254" s="197">
        <v>19.945</v>
      </c>
      <c r="AO254" s="197">
        <v>19.835999999999999</v>
      </c>
      <c r="AP254" s="197">
        <v>19.835999999999999</v>
      </c>
      <c r="AQ254" s="197">
        <v>19.835999999999999</v>
      </c>
      <c r="AR254" s="197">
        <v>19.835999999999999</v>
      </c>
      <c r="AS254" s="197">
        <v>19.835999999999999</v>
      </c>
      <c r="AT254" s="197">
        <v>19.835999999999999</v>
      </c>
      <c r="AU254" s="197">
        <v>19.835999999999999</v>
      </c>
      <c r="AV254" s="197">
        <v>19.835999999999999</v>
      </c>
      <c r="AW254" s="197">
        <v>19.835999999999999</v>
      </c>
      <c r="AX254" s="197">
        <v>19.835999999999999</v>
      </c>
      <c r="AY254" s="197">
        <v>19.835999999999999</v>
      </c>
      <c r="AZ254" s="197">
        <v>19.835999999999999</v>
      </c>
      <c r="BA254" s="150"/>
      <c r="BB254" s="198" cm="1">
        <f t="array" ref="BB254">SUMPRODUCT(($AG254:$AZ254)*(Misc_calcs!$G$29:$Z$29)*($L254:$AE254))*$H254</f>
        <v>1495.6402926376225</v>
      </c>
      <c r="BC254" s="150"/>
      <c r="BD254" s="198" cm="1">
        <f t="array" ref="BD254">SUMPRODUCT(($L254:$AE254)*(Misc_calcs!$G$29:$Z$29))*$I254*(1+Assumptions!$G$83)</f>
        <v>19.347802637045238</v>
      </c>
      <c r="BE254" s="150"/>
      <c r="BF254" s="198">
        <f t="shared" si="18"/>
        <v>1514.9880952746678</v>
      </c>
      <c r="BG254" s="150"/>
      <c r="BH254" s="199">
        <f>Assumptions!$G$86*$G254</f>
        <v>3.0456886050000004E-5</v>
      </c>
      <c r="BI254" s="150"/>
      <c r="BJ254" s="198">
        <f t="shared" si="23"/>
        <v>10506.552099999999</v>
      </c>
      <c r="BK254" s="150"/>
      <c r="BL254" s="198" cm="1">
        <f t="array" ref="BL254">-SUMPRODUCT((PMT(real_disc,Assumptions!$G$40,BJ254))*(Misc_calcs!$G$29:$Z$29))</f>
        <v>5679.2895060992296</v>
      </c>
      <c r="BM254" s="150"/>
      <c r="BN254" s="198" cm="1">
        <f t="array" ref="BN254">SUMPRODUCT(($AG254:$AZ254)*(Misc_calcs!$G$29:$Z$29))*$BH254*$H254</f>
        <v>393.43374587287076</v>
      </c>
      <c r="BO254" s="150"/>
      <c r="BP254" s="198" cm="1">
        <f t="array" ref="BP254">SUMPRODUCT($BH254*(Misc_calcs!$G$29:$Z$29))*$I254*(1+Assumptions!$G$83)</f>
        <v>5.0895114977662859</v>
      </c>
      <c r="BQ254" s="150"/>
      <c r="BR254" s="198">
        <f t="shared" si="19"/>
        <v>398.52325737063705</v>
      </c>
      <c r="BS254" s="150"/>
      <c r="BT254" s="198">
        <f t="shared" si="20"/>
        <v>1116.4648379040307</v>
      </c>
      <c r="BU254" s="150"/>
      <c r="BV254" s="198">
        <f t="shared" si="21"/>
        <v>-4562.8246681951987</v>
      </c>
      <c r="BW254" s="150"/>
      <c r="BX254" s="198" t="b">
        <f t="shared" si="22"/>
        <v>0</v>
      </c>
      <c r="BY254" s="150"/>
      <c r="BZ254" s="150"/>
      <c r="CA254" s="150"/>
      <c r="CB254" s="150"/>
      <c r="CC254" s="150"/>
      <c r="CD254" s="150"/>
      <c r="CE254" s="150"/>
      <c r="CF254" s="150"/>
      <c r="CG254" s="150"/>
      <c r="CH254" s="150"/>
      <c r="CI254" s="150"/>
      <c r="CJ254" s="150"/>
      <c r="CK254" s="150"/>
      <c r="CL254" s="150"/>
      <c r="CM254" s="150"/>
      <c r="CN254" s="150"/>
      <c r="CO254" s="150"/>
      <c r="CP254" s="150"/>
      <c r="CQ254" s="150"/>
      <c r="CR254" s="150"/>
      <c r="CS254" s="150"/>
      <c r="CT254" s="150"/>
      <c r="CU254" s="150"/>
      <c r="CV254" s="150"/>
      <c r="CW254" s="150"/>
      <c r="CX254" s="150"/>
    </row>
    <row r="255" spans="1:102" x14ac:dyDescent="0.2">
      <c r="A255" s="150"/>
      <c r="B255" s="191">
        <v>60468607</v>
      </c>
      <c r="C255" s="192" t="s">
        <v>145</v>
      </c>
      <c r="D255" s="191">
        <v>2014</v>
      </c>
      <c r="E255" s="191">
        <v>30296199</v>
      </c>
      <c r="F255" s="191">
        <v>30296196</v>
      </c>
      <c r="G255" s="194">
        <v>113.82</v>
      </c>
      <c r="H255" s="211">
        <v>45198.640474687112</v>
      </c>
      <c r="I255" s="195">
        <f>Assumptions!$G$37*Calcs!$G255</f>
        <v>11055.336599999999</v>
      </c>
      <c r="K255" s="150"/>
      <c r="L255" s="196">
        <v>1.21829E-4</v>
      </c>
      <c r="M255" s="196">
        <v>1.21829E-4</v>
      </c>
      <c r="N255" s="196">
        <v>1.21829E-4</v>
      </c>
      <c r="O255" s="196">
        <v>1.21829E-4</v>
      </c>
      <c r="P255" s="196">
        <v>1.21829E-4</v>
      </c>
      <c r="Q255" s="196">
        <v>1.21829E-4</v>
      </c>
      <c r="R255" s="196">
        <v>1.21829E-4</v>
      </c>
      <c r="S255" s="196">
        <v>1.21829E-4</v>
      </c>
      <c r="T255" s="196">
        <v>1.21829E-4</v>
      </c>
      <c r="U255" s="196">
        <v>1.21829E-4</v>
      </c>
      <c r="V255" s="196">
        <v>1.21829E-4</v>
      </c>
      <c r="W255" s="196">
        <v>1.21829E-4</v>
      </c>
      <c r="X255" s="196">
        <v>1.21829E-4</v>
      </c>
      <c r="Y255" s="196">
        <v>1.21829E-4</v>
      </c>
      <c r="Z255" s="196">
        <v>1.21829E-4</v>
      </c>
      <c r="AA255" s="196">
        <v>1.21829E-4</v>
      </c>
      <c r="AB255" s="196">
        <v>1.21829E-4</v>
      </c>
      <c r="AC255" s="196">
        <v>1.21829E-4</v>
      </c>
      <c r="AD255" s="196">
        <v>1.21829E-4</v>
      </c>
      <c r="AE255" s="196">
        <v>1.21829E-4</v>
      </c>
      <c r="AF255" s="150"/>
      <c r="AG255" s="197">
        <v>19.532</v>
      </c>
      <c r="AH255" s="197">
        <v>19.558999999999997</v>
      </c>
      <c r="AI255" s="197">
        <v>19.695999999999998</v>
      </c>
      <c r="AJ255" s="197">
        <v>19.782</v>
      </c>
      <c r="AK255" s="197">
        <v>19.675999999999998</v>
      </c>
      <c r="AL255" s="197">
        <v>19.636999999999997</v>
      </c>
      <c r="AM255" s="197">
        <v>19.768999999999998</v>
      </c>
      <c r="AN255" s="197">
        <v>19.945</v>
      </c>
      <c r="AO255" s="197">
        <v>19.835999999999999</v>
      </c>
      <c r="AP255" s="197">
        <v>19.835999999999999</v>
      </c>
      <c r="AQ255" s="197">
        <v>19.835999999999999</v>
      </c>
      <c r="AR255" s="197">
        <v>19.835999999999999</v>
      </c>
      <c r="AS255" s="197">
        <v>19.835999999999999</v>
      </c>
      <c r="AT255" s="197">
        <v>19.835999999999999</v>
      </c>
      <c r="AU255" s="197">
        <v>19.835999999999999</v>
      </c>
      <c r="AV255" s="197">
        <v>19.835999999999999</v>
      </c>
      <c r="AW255" s="197">
        <v>19.835999999999999</v>
      </c>
      <c r="AX255" s="197">
        <v>19.835999999999999</v>
      </c>
      <c r="AY255" s="197">
        <v>19.835999999999999</v>
      </c>
      <c r="AZ255" s="197">
        <v>19.835999999999999</v>
      </c>
      <c r="BA255" s="150"/>
      <c r="BB255" s="198" cm="1">
        <f t="array" ref="BB255">SUMPRODUCT(($AG255:$AZ255)*(Misc_calcs!$G$29:$Z$29)*($L255:$AE255))*$H255</f>
        <v>1573.7537891187656</v>
      </c>
      <c r="BC255" s="150"/>
      <c r="BD255" s="198" cm="1">
        <f t="array" ref="BD255">SUMPRODUCT(($L255:$AE255)*(Misc_calcs!$G$29:$Z$29))*$I255*(1+Assumptions!$G$83)</f>
        <v>21.421655578572988</v>
      </c>
      <c r="BE255" s="150"/>
      <c r="BF255" s="198">
        <f t="shared" si="18"/>
        <v>1595.1754446973384</v>
      </c>
      <c r="BG255" s="150"/>
      <c r="BH255" s="199">
        <f>Assumptions!$G$86*$G255</f>
        <v>3.20477283E-5</v>
      </c>
      <c r="BI255" s="150"/>
      <c r="BJ255" s="198">
        <f t="shared" si="23"/>
        <v>11055.336599999999</v>
      </c>
      <c r="BK255" s="150"/>
      <c r="BL255" s="198" cm="1">
        <f t="array" ref="BL255">-SUMPRODUCT((PMT(real_disc,Assumptions!$G$40,BJ255))*(Misc_calcs!$G$29:$Z$29))</f>
        <v>5975.9335451993547</v>
      </c>
      <c r="BM255" s="150"/>
      <c r="BN255" s="198" cm="1">
        <f t="array" ref="BN255">SUMPRODUCT(($AG255:$AZ255)*(Misc_calcs!$G$29:$Z$29))*$BH255*$H255</f>
        <v>413.98381210363453</v>
      </c>
      <c r="BO255" s="150"/>
      <c r="BP255" s="198" cm="1">
        <f t="array" ref="BP255">SUMPRODUCT($BH255*(Misc_calcs!$G$29:$Z$29))*$I255*(1+Assumptions!$G$83)</f>
        <v>5.6350737321843418</v>
      </c>
      <c r="BQ255" s="150"/>
      <c r="BR255" s="198">
        <f t="shared" si="19"/>
        <v>419.6188858358189</v>
      </c>
      <c r="BS255" s="150"/>
      <c r="BT255" s="198">
        <f t="shared" si="20"/>
        <v>1175.5565588615195</v>
      </c>
      <c r="BU255" s="150"/>
      <c r="BV255" s="198">
        <f t="shared" si="21"/>
        <v>-4800.3769863378348</v>
      </c>
      <c r="BW255" s="150"/>
      <c r="BX255" s="198" t="b">
        <f t="shared" si="22"/>
        <v>0</v>
      </c>
      <c r="BY255" s="150"/>
      <c r="BZ255" s="150"/>
      <c r="CA255" s="150"/>
      <c r="CB255" s="150"/>
      <c r="CC255" s="150"/>
      <c r="CD255" s="150"/>
      <c r="CE255" s="150"/>
      <c r="CF255" s="150"/>
      <c r="CG255" s="150"/>
      <c r="CH255" s="150"/>
      <c r="CI255" s="150"/>
      <c r="CJ255" s="150"/>
      <c r="CK255" s="150"/>
      <c r="CL255" s="150"/>
      <c r="CM255" s="150"/>
      <c r="CN255" s="150"/>
      <c r="CO255" s="150"/>
      <c r="CP255" s="150"/>
      <c r="CQ255" s="150"/>
      <c r="CR255" s="150"/>
      <c r="CS255" s="150"/>
      <c r="CT255" s="150"/>
      <c r="CU255" s="150"/>
      <c r="CV255" s="150"/>
      <c r="CW255" s="150"/>
      <c r="CX255" s="150"/>
    </row>
    <row r="256" spans="1:102" x14ac:dyDescent="0.2">
      <c r="A256" s="150"/>
      <c r="B256" s="191">
        <v>60468608</v>
      </c>
      <c r="C256" s="192" t="s">
        <v>145</v>
      </c>
      <c r="D256" s="191">
        <v>2014</v>
      </c>
      <c r="E256" s="191">
        <v>30296196</v>
      </c>
      <c r="F256" s="191">
        <v>30296190</v>
      </c>
      <c r="G256" s="194">
        <v>661.44</v>
      </c>
      <c r="H256" s="211">
        <v>45198.640474687112</v>
      </c>
      <c r="I256" s="195">
        <f>Assumptions!$G$37*Calcs!$G256</f>
        <v>64245.667200000004</v>
      </c>
      <c r="K256" s="150"/>
      <c r="L256" s="196">
        <v>7.0798400000000004E-4</v>
      </c>
      <c r="M256" s="196">
        <v>7.0798400000000004E-4</v>
      </c>
      <c r="N256" s="196">
        <v>7.0798400000000004E-4</v>
      </c>
      <c r="O256" s="196">
        <v>7.0798400000000004E-4</v>
      </c>
      <c r="P256" s="196">
        <v>7.0798400000000004E-4</v>
      </c>
      <c r="Q256" s="196">
        <v>7.0798400000000004E-4</v>
      </c>
      <c r="R256" s="196">
        <v>7.0798400000000004E-4</v>
      </c>
      <c r="S256" s="196">
        <v>7.0798400000000004E-4</v>
      </c>
      <c r="T256" s="196">
        <v>7.0798400000000004E-4</v>
      </c>
      <c r="U256" s="196">
        <v>7.0798400000000004E-4</v>
      </c>
      <c r="V256" s="196">
        <v>7.0798400000000004E-4</v>
      </c>
      <c r="W256" s="196">
        <v>7.0798400000000004E-4</v>
      </c>
      <c r="X256" s="196">
        <v>7.0798400000000004E-4</v>
      </c>
      <c r="Y256" s="196">
        <v>7.0798400000000004E-4</v>
      </c>
      <c r="Z256" s="196">
        <v>7.0798400000000004E-4</v>
      </c>
      <c r="AA256" s="196">
        <v>7.0798400000000004E-4</v>
      </c>
      <c r="AB256" s="196">
        <v>7.0798400000000004E-4</v>
      </c>
      <c r="AC256" s="196">
        <v>7.0798400000000004E-4</v>
      </c>
      <c r="AD256" s="196">
        <v>7.0798400000000004E-4</v>
      </c>
      <c r="AE256" s="196">
        <v>7.0798400000000004E-4</v>
      </c>
      <c r="AF256" s="150"/>
      <c r="AG256" s="197">
        <v>19.532</v>
      </c>
      <c r="AH256" s="197">
        <v>19.558999999999997</v>
      </c>
      <c r="AI256" s="197">
        <v>19.695999999999998</v>
      </c>
      <c r="AJ256" s="197">
        <v>19.782</v>
      </c>
      <c r="AK256" s="197">
        <v>19.675999999999998</v>
      </c>
      <c r="AL256" s="197">
        <v>19.636999999999997</v>
      </c>
      <c r="AM256" s="197">
        <v>19.768999999999998</v>
      </c>
      <c r="AN256" s="197">
        <v>19.945</v>
      </c>
      <c r="AO256" s="197">
        <v>19.835999999999999</v>
      </c>
      <c r="AP256" s="197">
        <v>19.835999999999999</v>
      </c>
      <c r="AQ256" s="197">
        <v>19.835999999999999</v>
      </c>
      <c r="AR256" s="197">
        <v>19.835999999999999</v>
      </c>
      <c r="AS256" s="197">
        <v>19.835999999999999</v>
      </c>
      <c r="AT256" s="197">
        <v>19.835999999999999</v>
      </c>
      <c r="AU256" s="197">
        <v>19.835999999999999</v>
      </c>
      <c r="AV256" s="197">
        <v>19.835999999999999</v>
      </c>
      <c r="AW256" s="197">
        <v>19.835999999999999</v>
      </c>
      <c r="AX256" s="197">
        <v>19.835999999999999</v>
      </c>
      <c r="AY256" s="197">
        <v>19.835999999999999</v>
      </c>
      <c r="AZ256" s="197">
        <v>19.835999999999999</v>
      </c>
      <c r="BA256" s="150"/>
      <c r="BB256" s="198" cm="1">
        <f t="array" ref="BB256">SUMPRODUCT(($AG256:$AZ256)*(Misc_calcs!$G$29:$Z$29)*($L256:$AE256))*$H256</f>
        <v>9145.5441859939765</v>
      </c>
      <c r="BC256" s="150"/>
      <c r="BD256" s="198" cm="1">
        <f t="array" ref="BD256">SUMPRODUCT(($L256:$AE256)*(Misc_calcs!$G$29:$Z$29))*$I256*(1+Assumptions!$G$83)</f>
        <v>723.43192396856296</v>
      </c>
      <c r="BE256" s="150"/>
      <c r="BF256" s="198">
        <f t="shared" si="18"/>
        <v>9868.9761099625393</v>
      </c>
      <c r="BG256" s="150"/>
      <c r="BH256" s="199">
        <f>Assumptions!$G$86*$G256</f>
        <v>1.8623835360000003E-4</v>
      </c>
      <c r="BI256" s="150"/>
      <c r="BJ256" s="198">
        <f t="shared" si="23"/>
        <v>64245.667200000004</v>
      </c>
      <c r="BK256" s="150"/>
      <c r="BL256" s="198" cm="1">
        <f t="array" ref="BL256">-SUMPRODUCT((PMT(real_disc,Assumptions!$G$40,BJ256))*(Misc_calcs!$G$29:$Z$29))</f>
        <v>34727.828888918142</v>
      </c>
      <c r="BM256" s="150"/>
      <c r="BN256" s="198" cm="1">
        <f t="array" ref="BN256">SUMPRODUCT(($AG256:$AZ256)*(Misc_calcs!$G$29:$Z$29))*$BH256*$H256</f>
        <v>2405.7762491462663</v>
      </c>
      <c r="BO256" s="150"/>
      <c r="BP256" s="198" cm="1">
        <f t="array" ref="BP256">SUMPRODUCT($BH256*(Misc_calcs!$G$29:$Z$29))*$I256*(1+Assumptions!$G$83)</f>
        <v>190.30199900221697</v>
      </c>
      <c r="BQ256" s="150"/>
      <c r="BR256" s="198">
        <f t="shared" si="19"/>
        <v>2596.0782481484835</v>
      </c>
      <c r="BS256" s="150"/>
      <c r="BT256" s="198">
        <f t="shared" si="20"/>
        <v>7272.8978618140554</v>
      </c>
      <c r="BU256" s="150"/>
      <c r="BV256" s="198">
        <f t="shared" si="21"/>
        <v>-27454.931027104089</v>
      </c>
      <c r="BW256" s="150"/>
      <c r="BX256" s="198" t="b">
        <f t="shared" si="22"/>
        <v>0</v>
      </c>
      <c r="BY256" s="150"/>
      <c r="BZ256" s="150"/>
      <c r="CA256" s="150"/>
      <c r="CB256" s="150"/>
      <c r="CC256" s="150"/>
      <c r="CD256" s="150"/>
      <c r="CE256" s="150"/>
      <c r="CF256" s="150"/>
      <c r="CG256" s="150"/>
      <c r="CH256" s="150"/>
      <c r="CI256" s="150"/>
      <c r="CJ256" s="150"/>
      <c r="CK256" s="150"/>
      <c r="CL256" s="150"/>
      <c r="CM256" s="150"/>
      <c r="CN256" s="150"/>
      <c r="CO256" s="150"/>
      <c r="CP256" s="150"/>
      <c r="CQ256" s="150"/>
      <c r="CR256" s="150"/>
      <c r="CS256" s="150"/>
      <c r="CT256" s="150"/>
      <c r="CU256" s="150"/>
      <c r="CV256" s="150"/>
      <c r="CW256" s="150"/>
      <c r="CX256" s="150"/>
    </row>
    <row r="257" spans="1:102" x14ac:dyDescent="0.2">
      <c r="A257" s="150"/>
      <c r="B257" s="191">
        <v>60468609</v>
      </c>
      <c r="C257" s="192" t="s">
        <v>145</v>
      </c>
      <c r="D257" s="191">
        <v>2014</v>
      </c>
      <c r="E257" s="191">
        <v>30296190</v>
      </c>
      <c r="F257" s="191">
        <v>30296187</v>
      </c>
      <c r="G257" s="194">
        <v>96.43</v>
      </c>
      <c r="H257" s="211">
        <v>45198.640474687112</v>
      </c>
      <c r="I257" s="195">
        <f>Assumptions!$G$37*Calcs!$G257</f>
        <v>9366.2458999999999</v>
      </c>
      <c r="K257" s="150"/>
      <c r="L257" s="196">
        <v>1.03216E-4</v>
      </c>
      <c r="M257" s="196">
        <v>1.03216E-4</v>
      </c>
      <c r="N257" s="196">
        <v>1.03216E-4</v>
      </c>
      <c r="O257" s="196">
        <v>1.03216E-4</v>
      </c>
      <c r="P257" s="196">
        <v>1.03216E-4</v>
      </c>
      <c r="Q257" s="196">
        <v>1.03216E-4</v>
      </c>
      <c r="R257" s="196">
        <v>1.03216E-4</v>
      </c>
      <c r="S257" s="196">
        <v>1.03216E-4</v>
      </c>
      <c r="T257" s="196">
        <v>1.03216E-4</v>
      </c>
      <c r="U257" s="196">
        <v>1.03216E-4</v>
      </c>
      <c r="V257" s="196">
        <v>1.03216E-4</v>
      </c>
      <c r="W257" s="196">
        <v>1.03216E-4</v>
      </c>
      <c r="X257" s="196">
        <v>1.03216E-4</v>
      </c>
      <c r="Y257" s="196">
        <v>1.03216E-4</v>
      </c>
      <c r="Z257" s="196">
        <v>1.03216E-4</v>
      </c>
      <c r="AA257" s="196">
        <v>1.03216E-4</v>
      </c>
      <c r="AB257" s="196">
        <v>1.03216E-4</v>
      </c>
      <c r="AC257" s="196">
        <v>1.03216E-4</v>
      </c>
      <c r="AD257" s="196">
        <v>1.03216E-4</v>
      </c>
      <c r="AE257" s="196">
        <v>1.03216E-4</v>
      </c>
      <c r="AF257" s="150"/>
      <c r="AG257" s="197">
        <v>19.532</v>
      </c>
      <c r="AH257" s="197">
        <v>19.558999999999997</v>
      </c>
      <c r="AI257" s="197">
        <v>19.695999999999998</v>
      </c>
      <c r="AJ257" s="197">
        <v>19.782</v>
      </c>
      <c r="AK257" s="197">
        <v>19.675999999999998</v>
      </c>
      <c r="AL257" s="197">
        <v>19.636999999999997</v>
      </c>
      <c r="AM257" s="197">
        <v>19.768999999999998</v>
      </c>
      <c r="AN257" s="197">
        <v>19.945</v>
      </c>
      <c r="AO257" s="197">
        <v>19.835999999999999</v>
      </c>
      <c r="AP257" s="197">
        <v>19.835999999999999</v>
      </c>
      <c r="AQ257" s="197">
        <v>19.835999999999999</v>
      </c>
      <c r="AR257" s="197">
        <v>19.835999999999999</v>
      </c>
      <c r="AS257" s="197">
        <v>19.835999999999999</v>
      </c>
      <c r="AT257" s="197">
        <v>19.835999999999999</v>
      </c>
      <c r="AU257" s="197">
        <v>19.835999999999999</v>
      </c>
      <c r="AV257" s="197">
        <v>19.835999999999999</v>
      </c>
      <c r="AW257" s="197">
        <v>19.835999999999999</v>
      </c>
      <c r="AX257" s="197">
        <v>19.835999999999999</v>
      </c>
      <c r="AY257" s="197">
        <v>19.835999999999999</v>
      </c>
      <c r="AZ257" s="197">
        <v>19.835999999999999</v>
      </c>
      <c r="BA257" s="150"/>
      <c r="BB257" s="198" cm="1">
        <f t="array" ref="BB257">SUMPRODUCT(($AG257:$AZ257)*(Misc_calcs!$G$29:$Z$29)*($L257:$AE257))*$H257</f>
        <v>1333.3161324289165</v>
      </c>
      <c r="BC257" s="150"/>
      <c r="BD257" s="198" cm="1">
        <f t="array" ref="BD257">SUMPRODUCT(($L257:$AE257)*(Misc_calcs!$G$29:$Z$29))*$I257*(1+Assumptions!$G$83)</f>
        <v>15.375985577599213</v>
      </c>
      <c r="BE257" s="150"/>
      <c r="BF257" s="198">
        <f t="shared" si="18"/>
        <v>1348.6921180065158</v>
      </c>
      <c r="BG257" s="150"/>
      <c r="BH257" s="199">
        <f>Assumptions!$G$86*$G257</f>
        <v>2.7151312950000005E-5</v>
      </c>
      <c r="BI257" s="150"/>
      <c r="BJ257" s="198">
        <f t="shared" si="23"/>
        <v>9366.2458999999999</v>
      </c>
      <c r="BK257" s="150"/>
      <c r="BL257" s="198" cm="1">
        <f t="array" ref="BL257">-SUMPRODUCT((PMT(real_disc,Assumptions!$G$40,BJ257))*(Misc_calcs!$G$29:$Z$29))</f>
        <v>5062.8999452079934</v>
      </c>
      <c r="BM257" s="150"/>
      <c r="BN257" s="198" cm="1">
        <f t="array" ref="BN257">SUMPRODUCT(($AG257:$AZ257)*(Misc_calcs!$G$29:$Z$29))*$BH257*$H257</f>
        <v>350.73325427124831</v>
      </c>
      <c r="BO257" s="150"/>
      <c r="BP257" s="198" cm="1">
        <f t="array" ref="BP257">SUMPRODUCT($BH257*(Misc_calcs!$G$29:$Z$29))*$I257*(1+Assumptions!$G$83)</f>
        <v>4.0447042738730703</v>
      </c>
      <c r="BQ257" s="150"/>
      <c r="BR257" s="198">
        <f t="shared" si="19"/>
        <v>354.77795854512141</v>
      </c>
      <c r="BS257" s="150"/>
      <c r="BT257" s="198">
        <f t="shared" si="20"/>
        <v>993.91415946139432</v>
      </c>
      <c r="BU257" s="150"/>
      <c r="BV257" s="198">
        <f t="shared" si="21"/>
        <v>-4068.985785746599</v>
      </c>
      <c r="BW257" s="150"/>
      <c r="BX257" s="198" t="b">
        <f t="shared" si="22"/>
        <v>0</v>
      </c>
      <c r="BY257" s="150"/>
      <c r="BZ257" s="150"/>
      <c r="CA257" s="150"/>
      <c r="CB257" s="150"/>
      <c r="CC257" s="150"/>
      <c r="CD257" s="150"/>
      <c r="CE257" s="150"/>
      <c r="CF257" s="150"/>
      <c r="CG257" s="150"/>
      <c r="CH257" s="150"/>
      <c r="CI257" s="150"/>
      <c r="CJ257" s="150"/>
      <c r="CK257" s="150"/>
      <c r="CL257" s="150"/>
      <c r="CM257" s="150"/>
      <c r="CN257" s="150"/>
      <c r="CO257" s="150"/>
      <c r="CP257" s="150"/>
      <c r="CQ257" s="150"/>
      <c r="CR257" s="150"/>
      <c r="CS257" s="150"/>
      <c r="CT257" s="150"/>
      <c r="CU257" s="150"/>
      <c r="CV257" s="150"/>
      <c r="CW257" s="150"/>
      <c r="CX257" s="150"/>
    </row>
    <row r="258" spans="1:102" x14ac:dyDescent="0.2">
      <c r="A258" s="150"/>
      <c r="B258" s="191">
        <v>60467904</v>
      </c>
      <c r="C258" s="192" t="s">
        <v>145</v>
      </c>
      <c r="D258" s="191">
        <v>2011</v>
      </c>
      <c r="E258" s="191">
        <v>30296727</v>
      </c>
      <c r="F258" s="191">
        <v>30296732</v>
      </c>
      <c r="G258" s="194">
        <v>378.9</v>
      </c>
      <c r="H258" s="211">
        <v>45198.640474687112</v>
      </c>
      <c r="I258" s="195">
        <f>Assumptions!$G$37*Calcs!$G258</f>
        <v>36802.556999999993</v>
      </c>
      <c r="K258" s="150"/>
      <c r="L258" s="196">
        <v>4.0556199999999999E-4</v>
      </c>
      <c r="M258" s="196">
        <v>4.0556199999999999E-4</v>
      </c>
      <c r="N258" s="196">
        <v>4.0556199999999999E-4</v>
      </c>
      <c r="O258" s="196">
        <v>4.0556199999999999E-4</v>
      </c>
      <c r="P258" s="196">
        <v>4.0556199999999999E-4</v>
      </c>
      <c r="Q258" s="196">
        <v>4.0556199999999999E-4</v>
      </c>
      <c r="R258" s="196">
        <v>4.0556199999999999E-4</v>
      </c>
      <c r="S258" s="196">
        <v>4.0556199999999999E-4</v>
      </c>
      <c r="T258" s="196">
        <v>4.0556199999999999E-4</v>
      </c>
      <c r="U258" s="196">
        <v>4.0556199999999999E-4</v>
      </c>
      <c r="V258" s="196">
        <v>4.0556199999999999E-4</v>
      </c>
      <c r="W258" s="196">
        <v>4.0556199999999999E-4</v>
      </c>
      <c r="X258" s="196">
        <v>4.0556199999999999E-4</v>
      </c>
      <c r="Y258" s="196">
        <v>4.0556199999999999E-4</v>
      </c>
      <c r="Z258" s="196">
        <v>4.0556199999999999E-4</v>
      </c>
      <c r="AA258" s="196">
        <v>4.0556199999999999E-4</v>
      </c>
      <c r="AB258" s="196">
        <v>4.0556199999999999E-4</v>
      </c>
      <c r="AC258" s="196">
        <v>4.0556199999999999E-4</v>
      </c>
      <c r="AD258" s="196">
        <v>4.0556199999999999E-4</v>
      </c>
      <c r="AE258" s="196">
        <v>4.0556199999999999E-4</v>
      </c>
      <c r="AF258" s="150"/>
      <c r="AG258" s="197">
        <v>19.532</v>
      </c>
      <c r="AH258" s="197">
        <v>19.558999999999997</v>
      </c>
      <c r="AI258" s="197">
        <v>19.695999999999998</v>
      </c>
      <c r="AJ258" s="197">
        <v>19.782</v>
      </c>
      <c r="AK258" s="197">
        <v>19.675999999999998</v>
      </c>
      <c r="AL258" s="197">
        <v>19.636999999999997</v>
      </c>
      <c r="AM258" s="197">
        <v>19.768999999999998</v>
      </c>
      <c r="AN258" s="197">
        <v>19.945</v>
      </c>
      <c r="AO258" s="197">
        <v>19.835999999999999</v>
      </c>
      <c r="AP258" s="197">
        <v>19.835999999999999</v>
      </c>
      <c r="AQ258" s="197">
        <v>19.835999999999999</v>
      </c>
      <c r="AR258" s="197">
        <v>19.835999999999999</v>
      </c>
      <c r="AS258" s="197">
        <v>19.835999999999999</v>
      </c>
      <c r="AT258" s="197">
        <v>19.835999999999999</v>
      </c>
      <c r="AU258" s="197">
        <v>19.835999999999999</v>
      </c>
      <c r="AV258" s="197">
        <v>19.835999999999999</v>
      </c>
      <c r="AW258" s="197">
        <v>19.835999999999999</v>
      </c>
      <c r="AX258" s="197">
        <v>19.835999999999999</v>
      </c>
      <c r="AY258" s="197">
        <v>19.835999999999999</v>
      </c>
      <c r="AZ258" s="197">
        <v>19.835999999999999</v>
      </c>
      <c r="BA258" s="150"/>
      <c r="BB258" s="198" cm="1">
        <f t="array" ref="BB258">SUMPRODUCT(($AG258:$AZ258)*(Misc_calcs!$G$29:$Z$29)*($L258:$AE258))*$H258</f>
        <v>5238.9392855771994</v>
      </c>
      <c r="BC258" s="150"/>
      <c r="BD258" s="198" cm="1">
        <f t="array" ref="BD258">SUMPRODUCT(($L258:$AE258)*(Misc_calcs!$G$29:$Z$29))*$I258*(1+Assumptions!$G$83)</f>
        <v>237.39175602646537</v>
      </c>
      <c r="BE258" s="150"/>
      <c r="BF258" s="198">
        <f t="shared" si="18"/>
        <v>5476.3310416036647</v>
      </c>
      <c r="BG258" s="150"/>
      <c r="BH258" s="199">
        <f>Assumptions!$G$86*$G258</f>
        <v>1.066849785E-4</v>
      </c>
      <c r="BI258" s="150"/>
      <c r="BJ258" s="198">
        <f t="shared" si="23"/>
        <v>36802.556999999993</v>
      </c>
      <c r="BK258" s="150"/>
      <c r="BL258" s="198" cm="1">
        <f t="array" ref="BL258">-SUMPRODUCT((PMT(real_disc,Assumptions!$G$40,BJ258))*(Misc_calcs!$G$29:$Z$29))</f>
        <v>19893.526799121726</v>
      </c>
      <c r="BM258" s="150"/>
      <c r="BN258" s="198" cm="1">
        <f t="array" ref="BN258">SUMPRODUCT(($AG258:$AZ258)*(Misc_calcs!$G$29:$Z$29))*$BH258*$H258</f>
        <v>1378.1274504135224</v>
      </c>
      <c r="BO258" s="150"/>
      <c r="BP258" s="198" cm="1">
        <f t="array" ref="BP258">SUMPRODUCT($BH258*(Misc_calcs!$G$29:$Z$29))*$I258*(1+Assumptions!$G$83)</f>
        <v>62.447010291301211</v>
      </c>
      <c r="BQ258" s="150"/>
      <c r="BR258" s="198">
        <f t="shared" si="19"/>
        <v>1440.5744607048237</v>
      </c>
      <c r="BS258" s="150"/>
      <c r="BT258" s="198">
        <f t="shared" si="20"/>
        <v>4035.7565808988411</v>
      </c>
      <c r="BU258" s="150"/>
      <c r="BV258" s="198">
        <f t="shared" si="21"/>
        <v>-15857.770218222886</v>
      </c>
      <c r="BW258" s="150"/>
      <c r="BX258" s="198" t="b">
        <f t="shared" si="22"/>
        <v>0</v>
      </c>
      <c r="BY258" s="150"/>
      <c r="BZ258" s="150"/>
      <c r="CA258" s="150"/>
      <c r="CB258" s="150"/>
      <c r="CC258" s="150"/>
      <c r="CD258" s="150"/>
      <c r="CE258" s="150"/>
      <c r="CF258" s="150"/>
      <c r="CG258" s="150"/>
      <c r="CH258" s="150"/>
      <c r="CI258" s="150"/>
      <c r="CJ258" s="150"/>
      <c r="CK258" s="150"/>
      <c r="CL258" s="150"/>
      <c r="CM258" s="150"/>
      <c r="CN258" s="150"/>
      <c r="CO258" s="150"/>
      <c r="CP258" s="150"/>
      <c r="CQ258" s="150"/>
      <c r="CR258" s="150"/>
      <c r="CS258" s="150"/>
      <c r="CT258" s="150"/>
      <c r="CU258" s="150"/>
      <c r="CV258" s="150"/>
      <c r="CW258" s="150"/>
      <c r="CX258" s="150"/>
    </row>
    <row r="259" spans="1:102" x14ac:dyDescent="0.2">
      <c r="A259" s="150"/>
      <c r="B259" s="191">
        <v>60467584</v>
      </c>
      <c r="C259" s="192" t="s">
        <v>145</v>
      </c>
      <c r="D259" s="191">
        <v>2010</v>
      </c>
      <c r="E259" s="191">
        <v>30228695</v>
      </c>
      <c r="F259" s="191">
        <v>30282332</v>
      </c>
      <c r="G259" s="194">
        <v>332.08</v>
      </c>
      <c r="H259" s="211">
        <v>45198.640474687112</v>
      </c>
      <c r="I259" s="195">
        <f>Assumptions!$G$37*Calcs!$G259</f>
        <v>32254.930399999997</v>
      </c>
      <c r="K259" s="150"/>
      <c r="L259" s="196">
        <v>3.5544800000000002E-4</v>
      </c>
      <c r="M259" s="196">
        <v>3.5544800000000002E-4</v>
      </c>
      <c r="N259" s="196">
        <v>3.5544800000000002E-4</v>
      </c>
      <c r="O259" s="196">
        <v>3.5544800000000002E-4</v>
      </c>
      <c r="P259" s="196">
        <v>3.5544800000000002E-4</v>
      </c>
      <c r="Q259" s="196">
        <v>3.5544800000000002E-4</v>
      </c>
      <c r="R259" s="196">
        <v>3.5544800000000002E-4</v>
      </c>
      <c r="S259" s="196">
        <v>3.5544800000000002E-4</v>
      </c>
      <c r="T259" s="196">
        <v>3.5544800000000002E-4</v>
      </c>
      <c r="U259" s="196">
        <v>3.5544800000000002E-4</v>
      </c>
      <c r="V259" s="196">
        <v>3.5544800000000002E-4</v>
      </c>
      <c r="W259" s="196">
        <v>3.5544800000000002E-4</v>
      </c>
      <c r="X259" s="196">
        <v>3.5544800000000002E-4</v>
      </c>
      <c r="Y259" s="196">
        <v>3.5544800000000002E-4</v>
      </c>
      <c r="Z259" s="196">
        <v>3.5544800000000002E-4</v>
      </c>
      <c r="AA259" s="196">
        <v>3.5544800000000002E-4</v>
      </c>
      <c r="AB259" s="196">
        <v>3.5544800000000002E-4</v>
      </c>
      <c r="AC259" s="196">
        <v>3.5544800000000002E-4</v>
      </c>
      <c r="AD259" s="196">
        <v>3.5544800000000002E-4</v>
      </c>
      <c r="AE259" s="196">
        <v>3.5544800000000002E-4</v>
      </c>
      <c r="AF259" s="150"/>
      <c r="AG259" s="197">
        <v>19.532</v>
      </c>
      <c r="AH259" s="197">
        <v>19.558999999999997</v>
      </c>
      <c r="AI259" s="197">
        <v>19.695999999999998</v>
      </c>
      <c r="AJ259" s="197">
        <v>19.782</v>
      </c>
      <c r="AK259" s="197">
        <v>19.675999999999998</v>
      </c>
      <c r="AL259" s="197">
        <v>19.636999999999997</v>
      </c>
      <c r="AM259" s="197">
        <v>19.768999999999998</v>
      </c>
      <c r="AN259" s="197">
        <v>19.945</v>
      </c>
      <c r="AO259" s="197">
        <v>19.835999999999999</v>
      </c>
      <c r="AP259" s="197">
        <v>19.835999999999999</v>
      </c>
      <c r="AQ259" s="197">
        <v>19.835999999999999</v>
      </c>
      <c r="AR259" s="197">
        <v>19.835999999999999</v>
      </c>
      <c r="AS259" s="197">
        <v>19.835999999999999</v>
      </c>
      <c r="AT259" s="197">
        <v>19.835999999999999</v>
      </c>
      <c r="AU259" s="197">
        <v>19.835999999999999</v>
      </c>
      <c r="AV259" s="197">
        <v>19.835999999999999</v>
      </c>
      <c r="AW259" s="197">
        <v>19.835999999999999</v>
      </c>
      <c r="AX259" s="197">
        <v>19.835999999999999</v>
      </c>
      <c r="AY259" s="197">
        <v>19.835999999999999</v>
      </c>
      <c r="AZ259" s="197">
        <v>19.835999999999999</v>
      </c>
      <c r="BA259" s="150"/>
      <c r="BB259" s="198" cm="1">
        <f t="array" ref="BB259">SUMPRODUCT(($AG259:$AZ259)*(Misc_calcs!$G$29:$Z$29)*($L259:$AE259))*$H259</f>
        <v>4591.5803038249278</v>
      </c>
      <c r="BC259" s="150"/>
      <c r="BD259" s="198" cm="1">
        <f t="array" ref="BD259">SUMPRODUCT(($L259:$AE259)*(Misc_calcs!$G$29:$Z$29))*$I259*(1+Assumptions!$G$83)</f>
        <v>182.34865610611899</v>
      </c>
      <c r="BE259" s="150"/>
      <c r="BF259" s="198">
        <f t="shared" si="18"/>
        <v>4773.9289599310468</v>
      </c>
      <c r="BG259" s="150"/>
      <c r="BH259" s="199">
        <f>Assumptions!$G$86*$G259</f>
        <v>9.3502105199999997E-5</v>
      </c>
      <c r="BI259" s="150"/>
      <c r="BJ259" s="198">
        <f t="shared" si="23"/>
        <v>32254.930399999997</v>
      </c>
      <c r="BK259" s="150"/>
      <c r="BL259" s="198" cm="1">
        <f t="array" ref="BL259">-SUMPRODUCT((PMT(real_disc,Assumptions!$G$40,BJ259))*(Misc_calcs!$G$29:$Z$29))</f>
        <v>17435.319027322101</v>
      </c>
      <c r="BM259" s="150"/>
      <c r="BN259" s="198" cm="1">
        <f t="array" ref="BN259">SUMPRODUCT(($AG259:$AZ259)*(Misc_calcs!$G$29:$Z$29))*$BH259*$H259</f>
        <v>1207.8346891879719</v>
      </c>
      <c r="BO259" s="150"/>
      <c r="BP259" s="198" cm="1">
        <f t="array" ref="BP259">SUMPRODUCT($BH259*(Misc_calcs!$G$29:$Z$29))*$I259*(1+Assumptions!$G$83)</f>
        <v>47.967588019381054</v>
      </c>
      <c r="BQ259" s="150"/>
      <c r="BR259" s="198">
        <f t="shared" si="19"/>
        <v>1255.802277207353</v>
      </c>
      <c r="BS259" s="150"/>
      <c r="BT259" s="198">
        <f t="shared" si="20"/>
        <v>3518.1266827236941</v>
      </c>
      <c r="BU259" s="150"/>
      <c r="BV259" s="198">
        <f t="shared" si="21"/>
        <v>-13917.192344598407</v>
      </c>
      <c r="BW259" s="150"/>
      <c r="BX259" s="198" t="b">
        <f t="shared" si="22"/>
        <v>0</v>
      </c>
      <c r="BY259" s="150"/>
      <c r="BZ259" s="150"/>
      <c r="CA259" s="150"/>
      <c r="CB259" s="150"/>
      <c r="CC259" s="150"/>
      <c r="CD259" s="150"/>
      <c r="CE259" s="150"/>
      <c r="CF259" s="150"/>
      <c r="CG259" s="150"/>
      <c r="CH259" s="150"/>
      <c r="CI259" s="150"/>
      <c r="CJ259" s="150"/>
      <c r="CK259" s="150"/>
      <c r="CL259" s="150"/>
      <c r="CM259" s="150"/>
      <c r="CN259" s="150"/>
      <c r="CO259" s="150"/>
      <c r="CP259" s="150"/>
      <c r="CQ259" s="150"/>
      <c r="CR259" s="150"/>
      <c r="CS259" s="150"/>
      <c r="CT259" s="150"/>
      <c r="CU259" s="150"/>
      <c r="CV259" s="150"/>
      <c r="CW259" s="150"/>
      <c r="CX259" s="150"/>
    </row>
    <row r="260" spans="1:102" x14ac:dyDescent="0.2">
      <c r="A260" s="150"/>
      <c r="B260" s="191">
        <v>60467585</v>
      </c>
      <c r="C260" s="192" t="s">
        <v>145</v>
      </c>
      <c r="D260" s="191">
        <v>2010</v>
      </c>
      <c r="E260" s="191">
        <v>30282332</v>
      </c>
      <c r="F260" s="191">
        <v>33012889</v>
      </c>
      <c r="G260" s="194">
        <v>69</v>
      </c>
      <c r="H260" s="211">
        <v>45198.640474687112</v>
      </c>
      <c r="I260" s="195">
        <f>Assumptions!$G$37*Calcs!$G260</f>
        <v>6701.9699999999993</v>
      </c>
      <c r="K260" s="150"/>
      <c r="L260" s="196">
        <v>7.3855299999999997E-5</v>
      </c>
      <c r="M260" s="196">
        <v>7.3855299999999997E-5</v>
      </c>
      <c r="N260" s="196">
        <v>7.3855299999999997E-5</v>
      </c>
      <c r="O260" s="196">
        <v>7.3855299999999997E-5</v>
      </c>
      <c r="P260" s="196">
        <v>7.3855299999999997E-5</v>
      </c>
      <c r="Q260" s="196">
        <v>7.3855299999999997E-5</v>
      </c>
      <c r="R260" s="196">
        <v>7.3855299999999997E-5</v>
      </c>
      <c r="S260" s="196">
        <v>7.3855299999999997E-5</v>
      </c>
      <c r="T260" s="196">
        <v>7.3855299999999997E-5</v>
      </c>
      <c r="U260" s="196">
        <v>7.3855299999999997E-5</v>
      </c>
      <c r="V260" s="196">
        <v>7.3855299999999997E-5</v>
      </c>
      <c r="W260" s="196">
        <v>7.3855299999999997E-5</v>
      </c>
      <c r="X260" s="196">
        <v>7.3855299999999997E-5</v>
      </c>
      <c r="Y260" s="196">
        <v>7.3855299999999997E-5</v>
      </c>
      <c r="Z260" s="196">
        <v>7.3855299999999997E-5</v>
      </c>
      <c r="AA260" s="196">
        <v>7.3855299999999997E-5</v>
      </c>
      <c r="AB260" s="196">
        <v>7.3855299999999997E-5</v>
      </c>
      <c r="AC260" s="196">
        <v>7.3855299999999997E-5</v>
      </c>
      <c r="AD260" s="196">
        <v>7.3855299999999997E-5</v>
      </c>
      <c r="AE260" s="196">
        <v>7.3855299999999997E-5</v>
      </c>
      <c r="AF260" s="150"/>
      <c r="AG260" s="197">
        <v>19.532</v>
      </c>
      <c r="AH260" s="197">
        <v>19.558999999999997</v>
      </c>
      <c r="AI260" s="197">
        <v>19.695999999999998</v>
      </c>
      <c r="AJ260" s="197">
        <v>19.782</v>
      </c>
      <c r="AK260" s="197">
        <v>19.675999999999998</v>
      </c>
      <c r="AL260" s="197">
        <v>19.636999999999997</v>
      </c>
      <c r="AM260" s="197">
        <v>19.768999999999998</v>
      </c>
      <c r="AN260" s="197">
        <v>19.945</v>
      </c>
      <c r="AO260" s="197">
        <v>19.835999999999999</v>
      </c>
      <c r="AP260" s="197">
        <v>19.835999999999999</v>
      </c>
      <c r="AQ260" s="197">
        <v>19.835999999999999</v>
      </c>
      <c r="AR260" s="197">
        <v>19.835999999999999</v>
      </c>
      <c r="AS260" s="197">
        <v>19.835999999999999</v>
      </c>
      <c r="AT260" s="197">
        <v>19.835999999999999</v>
      </c>
      <c r="AU260" s="197">
        <v>19.835999999999999</v>
      </c>
      <c r="AV260" s="197">
        <v>19.835999999999999</v>
      </c>
      <c r="AW260" s="197">
        <v>19.835999999999999</v>
      </c>
      <c r="AX260" s="197">
        <v>19.835999999999999</v>
      </c>
      <c r="AY260" s="197">
        <v>19.835999999999999</v>
      </c>
      <c r="AZ260" s="197">
        <v>19.835999999999999</v>
      </c>
      <c r="BA260" s="150"/>
      <c r="BB260" s="198" cm="1">
        <f t="array" ref="BB260">SUMPRODUCT(($AG260:$AZ260)*(Misc_calcs!$G$29:$Z$29)*($L260:$AE260))*$H260</f>
        <v>954.04261892901638</v>
      </c>
      <c r="BC260" s="150"/>
      <c r="BD260" s="198" cm="1">
        <f t="array" ref="BD260">SUMPRODUCT(($L260:$AE260)*(Misc_calcs!$G$29:$Z$29))*$I260*(1+Assumptions!$G$83)</f>
        <v>7.8725337104000479</v>
      </c>
      <c r="BE260" s="150"/>
      <c r="BF260" s="198">
        <f t="shared" si="18"/>
        <v>961.91515263941642</v>
      </c>
      <c r="BG260" s="150"/>
      <c r="BH260" s="199">
        <f>Assumptions!$G$86*$G260</f>
        <v>1.9427985E-5</v>
      </c>
      <c r="BI260" s="150"/>
      <c r="BJ260" s="198">
        <f t="shared" si="23"/>
        <v>6701.9699999999993</v>
      </c>
      <c r="BK260" s="150"/>
      <c r="BL260" s="198" cm="1">
        <f t="array" ref="BL260">-SUMPRODUCT((PMT(real_disc,Assumptions!$G$40,BJ260))*(Misc_calcs!$G$29:$Z$29))</f>
        <v>3622.732512904196</v>
      </c>
      <c r="BM260" s="150"/>
      <c r="BN260" s="198" cm="1">
        <f t="array" ref="BN260">SUMPRODUCT(($AG260:$AZ260)*(Misc_calcs!$G$29:$Z$29))*$BH260*$H260</f>
        <v>250.96541060578792</v>
      </c>
      <c r="BO260" s="150"/>
      <c r="BP260" s="198" cm="1">
        <f t="array" ref="BP260">SUMPRODUCT($BH260*(Misc_calcs!$G$29:$Z$29))*$I260*(1+Assumptions!$G$83)</f>
        <v>2.0709071229505049</v>
      </c>
      <c r="BQ260" s="150"/>
      <c r="BR260" s="198">
        <f t="shared" si="19"/>
        <v>253.03631772873842</v>
      </c>
      <c r="BS260" s="150"/>
      <c r="BT260" s="198">
        <f t="shared" si="20"/>
        <v>708.87883491067805</v>
      </c>
      <c r="BU260" s="150"/>
      <c r="BV260" s="198">
        <f t="shared" si="21"/>
        <v>-2913.853677993518</v>
      </c>
      <c r="BW260" s="150"/>
      <c r="BX260" s="198" t="b">
        <f t="shared" si="22"/>
        <v>0</v>
      </c>
      <c r="BY260" s="150"/>
      <c r="BZ260" s="150"/>
      <c r="CA260" s="150"/>
      <c r="CB260" s="150"/>
      <c r="CC260" s="150"/>
      <c r="CD260" s="150"/>
      <c r="CE260" s="150"/>
      <c r="CF260" s="150"/>
      <c r="CG260" s="150"/>
      <c r="CH260" s="150"/>
      <c r="CI260" s="150"/>
      <c r="CJ260" s="150"/>
      <c r="CK260" s="150"/>
      <c r="CL260" s="150"/>
      <c r="CM260" s="150"/>
      <c r="CN260" s="150"/>
      <c r="CO260" s="150"/>
      <c r="CP260" s="150"/>
      <c r="CQ260" s="150"/>
      <c r="CR260" s="150"/>
      <c r="CS260" s="150"/>
      <c r="CT260" s="150"/>
      <c r="CU260" s="150"/>
      <c r="CV260" s="150"/>
      <c r="CW260" s="150"/>
      <c r="CX260" s="150"/>
    </row>
    <row r="261" spans="1:102" x14ac:dyDescent="0.2">
      <c r="A261" s="150"/>
      <c r="B261" s="191">
        <v>60467668</v>
      </c>
      <c r="C261" s="192" t="s">
        <v>146</v>
      </c>
      <c r="D261" s="191">
        <v>2005</v>
      </c>
      <c r="E261" s="191">
        <v>30229785</v>
      </c>
      <c r="F261" s="191">
        <v>30229786</v>
      </c>
      <c r="G261" s="194">
        <v>32.700000000000003</v>
      </c>
      <c r="H261" s="211">
        <v>43924.300227922555</v>
      </c>
      <c r="I261" s="195">
        <f>Assumptions!$G$37*Calcs!$G261</f>
        <v>3176.1510000000003</v>
      </c>
      <c r="K261" s="150"/>
      <c r="L261" s="196">
        <v>3.5000999999999999E-5</v>
      </c>
      <c r="M261" s="196">
        <v>3.5000999999999999E-5</v>
      </c>
      <c r="N261" s="196">
        <v>3.5000999999999999E-5</v>
      </c>
      <c r="O261" s="196">
        <v>3.5000999999999999E-5</v>
      </c>
      <c r="P261" s="196">
        <v>3.5000999999999999E-5</v>
      </c>
      <c r="Q261" s="196">
        <v>3.5000999999999999E-5</v>
      </c>
      <c r="R261" s="196">
        <v>3.5000999999999999E-5</v>
      </c>
      <c r="S261" s="196">
        <v>3.5000999999999999E-5</v>
      </c>
      <c r="T261" s="196">
        <v>3.5000999999999999E-5</v>
      </c>
      <c r="U261" s="196">
        <v>3.5000999999999999E-5</v>
      </c>
      <c r="V261" s="196">
        <v>3.5000999999999999E-5</v>
      </c>
      <c r="W261" s="196">
        <v>3.5000999999999999E-5</v>
      </c>
      <c r="X261" s="196">
        <v>3.5000999999999999E-5</v>
      </c>
      <c r="Y261" s="196">
        <v>3.5000999999999999E-5</v>
      </c>
      <c r="Z261" s="196">
        <v>3.5000999999999999E-5</v>
      </c>
      <c r="AA261" s="196">
        <v>3.5000999999999999E-5</v>
      </c>
      <c r="AB261" s="196">
        <v>3.5000999999999999E-5</v>
      </c>
      <c r="AC261" s="196">
        <v>3.5000999999999999E-5</v>
      </c>
      <c r="AD261" s="196">
        <v>3.5000999999999999E-5</v>
      </c>
      <c r="AE261" s="196">
        <v>3.5000999999999999E-5</v>
      </c>
      <c r="AF261" s="150"/>
      <c r="AG261" s="197">
        <v>2.1360000000000001</v>
      </c>
      <c r="AH261" s="197">
        <v>2.1199999999999997</v>
      </c>
      <c r="AI261" s="197">
        <v>2.1199999999999997</v>
      </c>
      <c r="AJ261" s="197">
        <v>2.1199999999999997</v>
      </c>
      <c r="AK261" s="197">
        <v>2.11</v>
      </c>
      <c r="AL261" s="197">
        <v>2.09</v>
      </c>
      <c r="AM261" s="197">
        <v>2.09</v>
      </c>
      <c r="AN261" s="197">
        <v>2.0999999999999996</v>
      </c>
      <c r="AO261" s="197">
        <v>2.0799999999999996</v>
      </c>
      <c r="AP261" s="197">
        <v>2.0799999999999996</v>
      </c>
      <c r="AQ261" s="197">
        <v>2.0799999999999996</v>
      </c>
      <c r="AR261" s="197">
        <v>2.0799999999999996</v>
      </c>
      <c r="AS261" s="197">
        <v>2.0799999999999996</v>
      </c>
      <c r="AT261" s="197">
        <v>2.0799999999999996</v>
      </c>
      <c r="AU261" s="197">
        <v>2.0799999999999996</v>
      </c>
      <c r="AV261" s="197">
        <v>2.0799999999999996</v>
      </c>
      <c r="AW261" s="197">
        <v>2.0799999999999996</v>
      </c>
      <c r="AX261" s="197">
        <v>2.0799999999999996</v>
      </c>
      <c r="AY261" s="197">
        <v>2.0799999999999996</v>
      </c>
      <c r="AZ261" s="197">
        <v>2.0799999999999996</v>
      </c>
      <c r="BA261" s="150"/>
      <c r="BB261" s="198" cm="1">
        <f t="array" ref="BB261">SUMPRODUCT(($AG261:$AZ261)*(Misc_calcs!$G$29:$Z$29)*($L261:$AE261))*$H261</f>
        <v>46.5789036609156</v>
      </c>
      <c r="BC261" s="150"/>
      <c r="BD261" s="198" cm="1">
        <f t="array" ref="BD261">SUMPRODUCT(($L261:$AE261)*(Misc_calcs!$G$29:$Z$29))*$I261*(1+Assumptions!$G$83)</f>
        <v>1.7681209780034992</v>
      </c>
      <c r="BE261" s="150"/>
      <c r="BF261" s="198">
        <f t="shared" si="18"/>
        <v>48.347024638919102</v>
      </c>
      <c r="BG261" s="150"/>
      <c r="BH261" s="199">
        <f>Assumptions!$G$86*$G261</f>
        <v>9.2071755000000019E-6</v>
      </c>
      <c r="BI261" s="150"/>
      <c r="BJ261" s="198">
        <f t="shared" si="23"/>
        <v>3176.1510000000003</v>
      </c>
      <c r="BK261" s="150"/>
      <c r="BL261" s="198" cm="1">
        <f t="array" ref="BL261">-SUMPRODUCT((PMT(real_disc,Assumptions!$G$40,BJ261))*(Misc_calcs!$G$29:$Z$29))</f>
        <v>1716.8601908980759</v>
      </c>
      <c r="BM261" s="150"/>
      <c r="BN261" s="198" cm="1">
        <f t="array" ref="BN261">SUMPRODUCT(($AG261:$AZ261)*(Misc_calcs!$G$29:$Z$29))*$BH261*$H261</f>
        <v>12.252796794481375</v>
      </c>
      <c r="BO261" s="150"/>
      <c r="BP261" s="198" cm="1">
        <f t="array" ref="BP261">SUMPRODUCT($BH261*(Misc_calcs!$G$29:$Z$29))*$I261*(1+Assumptions!$G$83)</f>
        <v>0.46511242963657773</v>
      </c>
      <c r="BQ261" s="150"/>
      <c r="BR261" s="198">
        <f t="shared" si="19"/>
        <v>12.717909224117953</v>
      </c>
      <c r="BS261" s="150"/>
      <c r="BT261" s="198">
        <f t="shared" si="20"/>
        <v>35.629115414801149</v>
      </c>
      <c r="BU261" s="150"/>
      <c r="BV261" s="198">
        <f t="shared" si="21"/>
        <v>-1681.2310754832747</v>
      </c>
      <c r="BW261" s="150"/>
      <c r="BX261" s="198" t="b">
        <f t="shared" si="22"/>
        <v>0</v>
      </c>
      <c r="BY261" s="150"/>
      <c r="BZ261" s="150"/>
      <c r="CA261" s="150"/>
      <c r="CB261" s="150"/>
      <c r="CC261" s="150"/>
      <c r="CD261" s="150"/>
      <c r="CE261" s="150"/>
      <c r="CF261" s="150"/>
      <c r="CG261" s="150"/>
      <c r="CH261" s="150"/>
      <c r="CI261" s="150"/>
      <c r="CJ261" s="150"/>
      <c r="CK261" s="150"/>
      <c r="CL261" s="150"/>
      <c r="CM261" s="150"/>
      <c r="CN261" s="150"/>
      <c r="CO261" s="150"/>
      <c r="CP261" s="150"/>
      <c r="CQ261" s="150"/>
      <c r="CR261" s="150"/>
      <c r="CS261" s="150"/>
      <c r="CT261" s="150"/>
      <c r="CU261" s="150"/>
      <c r="CV261" s="150"/>
      <c r="CW261" s="150"/>
      <c r="CX261" s="150"/>
    </row>
    <row r="262" spans="1:102" x14ac:dyDescent="0.2">
      <c r="A262" s="150"/>
      <c r="B262" s="191">
        <v>60467669</v>
      </c>
      <c r="C262" s="192" t="s">
        <v>146</v>
      </c>
      <c r="D262" s="191">
        <v>2005</v>
      </c>
      <c r="E262" s="191">
        <v>30229786</v>
      </c>
      <c r="F262" s="191">
        <v>30229790</v>
      </c>
      <c r="G262" s="194">
        <v>477.71</v>
      </c>
      <c r="H262" s="211">
        <v>43924.300227922555</v>
      </c>
      <c r="I262" s="195">
        <f>Assumptions!$G$37*Calcs!$G262</f>
        <v>46399.972299999994</v>
      </c>
      <c r="K262" s="150"/>
      <c r="L262" s="196">
        <v>5.1132499999999997E-4</v>
      </c>
      <c r="M262" s="196">
        <v>5.1132499999999997E-4</v>
      </c>
      <c r="N262" s="196">
        <v>5.1132499999999997E-4</v>
      </c>
      <c r="O262" s="196">
        <v>5.1132499999999997E-4</v>
      </c>
      <c r="P262" s="196">
        <v>5.1132499999999997E-4</v>
      </c>
      <c r="Q262" s="196">
        <v>5.1132499999999997E-4</v>
      </c>
      <c r="R262" s="196">
        <v>5.1132499999999997E-4</v>
      </c>
      <c r="S262" s="196">
        <v>5.1132499999999997E-4</v>
      </c>
      <c r="T262" s="196">
        <v>5.1132499999999997E-4</v>
      </c>
      <c r="U262" s="196">
        <v>5.1132499999999997E-4</v>
      </c>
      <c r="V262" s="196">
        <v>5.1132499999999997E-4</v>
      </c>
      <c r="W262" s="196">
        <v>5.1132499999999997E-4</v>
      </c>
      <c r="X262" s="196">
        <v>5.1132499999999997E-4</v>
      </c>
      <c r="Y262" s="196">
        <v>5.1132499999999997E-4</v>
      </c>
      <c r="Z262" s="196">
        <v>5.1132499999999997E-4</v>
      </c>
      <c r="AA262" s="196">
        <v>5.1132499999999997E-4</v>
      </c>
      <c r="AB262" s="196">
        <v>5.1132499999999997E-4</v>
      </c>
      <c r="AC262" s="196">
        <v>5.1132499999999997E-4</v>
      </c>
      <c r="AD262" s="196">
        <v>5.1132499999999997E-4</v>
      </c>
      <c r="AE262" s="196">
        <v>5.1132499999999997E-4</v>
      </c>
      <c r="AF262" s="150"/>
      <c r="AG262" s="197">
        <v>2.1360000000000001</v>
      </c>
      <c r="AH262" s="197">
        <v>2.1199999999999997</v>
      </c>
      <c r="AI262" s="197">
        <v>2.1199999999999997</v>
      </c>
      <c r="AJ262" s="197">
        <v>2.1199999999999997</v>
      </c>
      <c r="AK262" s="197">
        <v>2.11</v>
      </c>
      <c r="AL262" s="197">
        <v>2.09</v>
      </c>
      <c r="AM262" s="197">
        <v>2.09</v>
      </c>
      <c r="AN262" s="197">
        <v>2.0999999999999996</v>
      </c>
      <c r="AO262" s="197">
        <v>2.0799999999999996</v>
      </c>
      <c r="AP262" s="197">
        <v>2.0799999999999996</v>
      </c>
      <c r="AQ262" s="197">
        <v>2.0799999999999996</v>
      </c>
      <c r="AR262" s="197">
        <v>2.0799999999999996</v>
      </c>
      <c r="AS262" s="197">
        <v>2.0799999999999996</v>
      </c>
      <c r="AT262" s="197">
        <v>2.0799999999999996</v>
      </c>
      <c r="AU262" s="197">
        <v>2.0799999999999996</v>
      </c>
      <c r="AV262" s="197">
        <v>2.0799999999999996</v>
      </c>
      <c r="AW262" s="197">
        <v>2.0799999999999996</v>
      </c>
      <c r="AX262" s="197">
        <v>2.0799999999999996</v>
      </c>
      <c r="AY262" s="197">
        <v>2.0799999999999996</v>
      </c>
      <c r="AZ262" s="197">
        <v>2.0799999999999996</v>
      </c>
      <c r="BA262" s="150"/>
      <c r="BB262" s="198" cm="1">
        <f t="array" ref="BB262">SUMPRODUCT(($AG262:$AZ262)*(Misc_calcs!$G$29:$Z$29)*($L262:$AE262))*$H262</f>
        <v>680.46506998136272</v>
      </c>
      <c r="BC262" s="150"/>
      <c r="BD262" s="198" cm="1">
        <f t="array" ref="BD262">SUMPRODUCT(($L262:$AE262)*(Misc_calcs!$G$29:$Z$29))*$I262*(1+Assumptions!$G$83)</f>
        <v>377.35067503617745</v>
      </c>
      <c r="BE262" s="150"/>
      <c r="BF262" s="198">
        <f t="shared" si="18"/>
        <v>1057.8157450175402</v>
      </c>
      <c r="BG262" s="150"/>
      <c r="BH262" s="199">
        <f>Assumptions!$G$86*$G262</f>
        <v>1.3450641615000001E-4</v>
      </c>
      <c r="BI262" s="150"/>
      <c r="BJ262" s="198">
        <f t="shared" si="23"/>
        <v>46399.972299999994</v>
      </c>
      <c r="BK262" s="150"/>
      <c r="BL262" s="198" cm="1">
        <f t="array" ref="BL262">-SUMPRODUCT((PMT(real_disc,Assumptions!$G$40,BJ262))*(Misc_calcs!$G$29:$Z$29))</f>
        <v>25081.384764340051</v>
      </c>
      <c r="BM262" s="150"/>
      <c r="BN262" s="198" cm="1">
        <f t="array" ref="BN262">SUMPRODUCT(($AG262:$AZ262)*(Misc_calcs!$G$29:$Z$29))*$BH262*$H262</f>
        <v>178.99949714653505</v>
      </c>
      <c r="BO262" s="150"/>
      <c r="BP262" s="198" cm="1">
        <f t="array" ref="BP262">SUMPRODUCT($BH262*(Misc_calcs!$G$29:$Z$29))*$I262*(1+Assumptions!$G$83)</f>
        <v>99.263847711141651</v>
      </c>
      <c r="BQ262" s="150"/>
      <c r="BR262" s="198">
        <f t="shared" si="19"/>
        <v>278.26334485767671</v>
      </c>
      <c r="BS262" s="150"/>
      <c r="BT262" s="198">
        <f t="shared" si="20"/>
        <v>779.55240015986351</v>
      </c>
      <c r="BU262" s="150"/>
      <c r="BV262" s="198">
        <f t="shared" si="21"/>
        <v>-24301.832364180187</v>
      </c>
      <c r="BW262" s="150"/>
      <c r="BX262" s="198" t="b">
        <f t="shared" si="22"/>
        <v>0</v>
      </c>
      <c r="BY262" s="150"/>
      <c r="BZ262" s="150"/>
      <c r="CA262" s="150"/>
      <c r="CB262" s="150"/>
      <c r="CC262" s="150"/>
      <c r="CD262" s="150"/>
      <c r="CE262" s="150"/>
      <c r="CF262" s="150"/>
      <c r="CG262" s="150"/>
      <c r="CH262" s="150"/>
      <c r="CI262" s="150"/>
      <c r="CJ262" s="150"/>
      <c r="CK262" s="150"/>
      <c r="CL262" s="150"/>
      <c r="CM262" s="150"/>
      <c r="CN262" s="150"/>
      <c r="CO262" s="150"/>
      <c r="CP262" s="150"/>
      <c r="CQ262" s="150"/>
      <c r="CR262" s="150"/>
      <c r="CS262" s="150"/>
      <c r="CT262" s="150"/>
      <c r="CU262" s="150"/>
      <c r="CV262" s="150"/>
      <c r="CW262" s="150"/>
      <c r="CX262" s="150"/>
    </row>
    <row r="263" spans="1:102" x14ac:dyDescent="0.2">
      <c r="A263" s="150"/>
      <c r="B263" s="191">
        <v>60467670</v>
      </c>
      <c r="C263" s="192" t="s">
        <v>146</v>
      </c>
      <c r="D263" s="191">
        <v>2005</v>
      </c>
      <c r="E263" s="191">
        <v>30229790</v>
      </c>
      <c r="F263" s="191">
        <v>30229792</v>
      </c>
      <c r="G263" s="194">
        <v>129.4</v>
      </c>
      <c r="H263" s="211">
        <v>43924.300227922555</v>
      </c>
      <c r="I263" s="195">
        <f>Assumptions!$G$37*Calcs!$G263</f>
        <v>12568.621999999999</v>
      </c>
      <c r="K263" s="150"/>
      <c r="L263" s="196">
        <v>1.3850599999999999E-4</v>
      </c>
      <c r="M263" s="196">
        <v>1.3850599999999999E-4</v>
      </c>
      <c r="N263" s="196">
        <v>1.3850599999999999E-4</v>
      </c>
      <c r="O263" s="196">
        <v>1.3850599999999999E-4</v>
      </c>
      <c r="P263" s="196">
        <v>1.3850599999999999E-4</v>
      </c>
      <c r="Q263" s="196">
        <v>1.3850599999999999E-4</v>
      </c>
      <c r="R263" s="196">
        <v>1.3850599999999999E-4</v>
      </c>
      <c r="S263" s="196">
        <v>1.3850599999999999E-4</v>
      </c>
      <c r="T263" s="196">
        <v>1.3850599999999999E-4</v>
      </c>
      <c r="U263" s="196">
        <v>1.3850599999999999E-4</v>
      </c>
      <c r="V263" s="196">
        <v>1.3850599999999999E-4</v>
      </c>
      <c r="W263" s="196">
        <v>1.3850599999999999E-4</v>
      </c>
      <c r="X263" s="196">
        <v>1.3850599999999999E-4</v>
      </c>
      <c r="Y263" s="196">
        <v>1.3850599999999999E-4</v>
      </c>
      <c r="Z263" s="196">
        <v>1.3850599999999999E-4</v>
      </c>
      <c r="AA263" s="196">
        <v>1.3850599999999999E-4</v>
      </c>
      <c r="AB263" s="196">
        <v>1.3850599999999999E-4</v>
      </c>
      <c r="AC263" s="196">
        <v>1.3850599999999999E-4</v>
      </c>
      <c r="AD263" s="196">
        <v>1.3850599999999999E-4</v>
      </c>
      <c r="AE263" s="196">
        <v>1.3850599999999999E-4</v>
      </c>
      <c r="AF263" s="150"/>
      <c r="AG263" s="197">
        <v>2.1360000000000001</v>
      </c>
      <c r="AH263" s="197">
        <v>2.1199999999999997</v>
      </c>
      <c r="AI263" s="197">
        <v>2.1199999999999997</v>
      </c>
      <c r="AJ263" s="197">
        <v>2.1199999999999997</v>
      </c>
      <c r="AK263" s="197">
        <v>2.11</v>
      </c>
      <c r="AL263" s="197">
        <v>2.09</v>
      </c>
      <c r="AM263" s="197">
        <v>2.09</v>
      </c>
      <c r="AN263" s="197">
        <v>2.0999999999999996</v>
      </c>
      <c r="AO263" s="197">
        <v>2.0799999999999996</v>
      </c>
      <c r="AP263" s="197">
        <v>2.0799999999999996</v>
      </c>
      <c r="AQ263" s="197">
        <v>2.0799999999999996</v>
      </c>
      <c r="AR263" s="197">
        <v>2.0799999999999996</v>
      </c>
      <c r="AS263" s="197">
        <v>2.0799999999999996</v>
      </c>
      <c r="AT263" s="197">
        <v>2.0799999999999996</v>
      </c>
      <c r="AU263" s="197">
        <v>2.0799999999999996</v>
      </c>
      <c r="AV263" s="197">
        <v>2.0799999999999996</v>
      </c>
      <c r="AW263" s="197">
        <v>2.0799999999999996</v>
      </c>
      <c r="AX263" s="197">
        <v>2.0799999999999996</v>
      </c>
      <c r="AY263" s="197">
        <v>2.0799999999999996</v>
      </c>
      <c r="AZ263" s="197">
        <v>2.0799999999999996</v>
      </c>
      <c r="BA263" s="150"/>
      <c r="BB263" s="198" cm="1">
        <f t="array" ref="BB263">SUMPRODUCT(($AG263:$AZ263)*(Misc_calcs!$G$29:$Z$29)*($L263:$AE263))*$H263</f>
        <v>184.32209452469294</v>
      </c>
      <c r="BC263" s="150"/>
      <c r="BD263" s="198" cm="1">
        <f t="array" ref="BD263">SUMPRODUCT(($L263:$AE263)*(Misc_calcs!$G$29:$Z$29))*$I263*(1+Assumptions!$G$83)</f>
        <v>27.68768434908694</v>
      </c>
      <c r="BE263" s="150"/>
      <c r="BF263" s="198">
        <f t="shared" si="18"/>
        <v>212.00977887377988</v>
      </c>
      <c r="BG263" s="150"/>
      <c r="BH263" s="199">
        <f>Assumptions!$G$86*$G263</f>
        <v>3.6434511000000002E-5</v>
      </c>
      <c r="BI263" s="150"/>
      <c r="BJ263" s="198">
        <f t="shared" si="23"/>
        <v>12568.621999999999</v>
      </c>
      <c r="BK263" s="150"/>
      <c r="BL263" s="198" cm="1">
        <f t="array" ref="BL263">-SUMPRODUCT((PMT(real_disc,Assumptions!$G$40,BJ263))*(Misc_calcs!$G$29:$Z$29))</f>
        <v>6793.9360459391728</v>
      </c>
      <c r="BM263" s="150"/>
      <c r="BN263" s="198" cm="1">
        <f t="array" ref="BN263">SUMPRODUCT(($AG263:$AZ263)*(Misc_calcs!$G$29:$Z$29))*$BH263*$H263</f>
        <v>48.486602605684695</v>
      </c>
      <c r="BO263" s="150"/>
      <c r="BP263" s="198" cm="1">
        <f t="array" ref="BP263">SUMPRODUCT($BH263*(Misc_calcs!$G$29:$Z$29))*$I263*(1+Assumptions!$G$83)</f>
        <v>7.2833468584850927</v>
      </c>
      <c r="BQ263" s="150"/>
      <c r="BR263" s="198">
        <f t="shared" si="19"/>
        <v>55.769949464169784</v>
      </c>
      <c r="BS263" s="150"/>
      <c r="BT263" s="198">
        <f t="shared" si="20"/>
        <v>156.23982940961008</v>
      </c>
      <c r="BU263" s="150"/>
      <c r="BV263" s="198">
        <f t="shared" si="21"/>
        <v>-6637.6962165295627</v>
      </c>
      <c r="BW263" s="150"/>
      <c r="BX263" s="198" t="b">
        <f t="shared" si="22"/>
        <v>0</v>
      </c>
      <c r="BY263" s="150"/>
      <c r="BZ263" s="150"/>
      <c r="CA263" s="150"/>
      <c r="CB263" s="150"/>
      <c r="CC263" s="150"/>
      <c r="CD263" s="150"/>
      <c r="CE263" s="150"/>
      <c r="CF263" s="150"/>
      <c r="CG263" s="150"/>
      <c r="CH263" s="150"/>
      <c r="CI263" s="150"/>
      <c r="CJ263" s="150"/>
      <c r="CK263" s="150"/>
      <c r="CL263" s="150"/>
      <c r="CM263" s="150"/>
      <c r="CN263" s="150"/>
      <c r="CO263" s="150"/>
      <c r="CP263" s="150"/>
      <c r="CQ263" s="150"/>
      <c r="CR263" s="150"/>
      <c r="CS263" s="150"/>
      <c r="CT263" s="150"/>
      <c r="CU263" s="150"/>
      <c r="CV263" s="150"/>
      <c r="CW263" s="150"/>
      <c r="CX263" s="150"/>
    </row>
    <row r="264" spans="1:102" x14ac:dyDescent="0.2">
      <c r="A264" s="150"/>
      <c r="B264" s="191">
        <v>60467671</v>
      </c>
      <c r="C264" s="192" t="s">
        <v>146</v>
      </c>
      <c r="D264" s="191">
        <v>2005</v>
      </c>
      <c r="E264" s="191">
        <v>30229792</v>
      </c>
      <c r="F264" s="191">
        <v>30229946</v>
      </c>
      <c r="G264" s="194">
        <v>1114.76</v>
      </c>
      <c r="H264" s="211">
        <v>43924.300227922555</v>
      </c>
      <c r="I264" s="195">
        <f>Assumptions!$G$37*Calcs!$G264</f>
        <v>108276.6388</v>
      </c>
      <c r="K264" s="150"/>
      <c r="L264" s="196">
        <v>1.193202E-3</v>
      </c>
      <c r="M264" s="196">
        <v>1.193202E-3</v>
      </c>
      <c r="N264" s="196">
        <v>1.193202E-3</v>
      </c>
      <c r="O264" s="196">
        <v>1.193202E-3</v>
      </c>
      <c r="P264" s="196">
        <v>1.193202E-3</v>
      </c>
      <c r="Q264" s="196">
        <v>1.193202E-3</v>
      </c>
      <c r="R264" s="196">
        <v>1.193202E-3</v>
      </c>
      <c r="S264" s="196">
        <v>1.193202E-3</v>
      </c>
      <c r="T264" s="196">
        <v>1.193202E-3</v>
      </c>
      <c r="U264" s="196">
        <v>1.193202E-3</v>
      </c>
      <c r="V264" s="196">
        <v>1.193202E-3</v>
      </c>
      <c r="W264" s="196">
        <v>1.193202E-3</v>
      </c>
      <c r="X264" s="196">
        <v>1.193202E-3</v>
      </c>
      <c r="Y264" s="196">
        <v>1.193202E-3</v>
      </c>
      <c r="Z264" s="196">
        <v>1.193202E-3</v>
      </c>
      <c r="AA264" s="196">
        <v>1.193202E-3</v>
      </c>
      <c r="AB264" s="196">
        <v>1.193202E-3</v>
      </c>
      <c r="AC264" s="196">
        <v>1.193202E-3</v>
      </c>
      <c r="AD264" s="196">
        <v>1.193202E-3</v>
      </c>
      <c r="AE264" s="196">
        <v>1.193202E-3</v>
      </c>
      <c r="AF264" s="150"/>
      <c r="AG264" s="197">
        <v>2.1360000000000001</v>
      </c>
      <c r="AH264" s="197">
        <v>2.1199999999999997</v>
      </c>
      <c r="AI264" s="197">
        <v>2.1199999999999997</v>
      </c>
      <c r="AJ264" s="197">
        <v>2.1199999999999997</v>
      </c>
      <c r="AK264" s="197">
        <v>2.11</v>
      </c>
      <c r="AL264" s="197">
        <v>2.09</v>
      </c>
      <c r="AM264" s="197">
        <v>2.09</v>
      </c>
      <c r="AN264" s="197">
        <v>2.0999999999999996</v>
      </c>
      <c r="AO264" s="197">
        <v>2.0799999999999996</v>
      </c>
      <c r="AP264" s="197">
        <v>2.0799999999999996</v>
      </c>
      <c r="AQ264" s="197">
        <v>2.0799999999999996</v>
      </c>
      <c r="AR264" s="197">
        <v>2.0799999999999996</v>
      </c>
      <c r="AS264" s="197">
        <v>2.0799999999999996</v>
      </c>
      <c r="AT264" s="197">
        <v>2.0799999999999996</v>
      </c>
      <c r="AU264" s="197">
        <v>2.0799999999999996</v>
      </c>
      <c r="AV264" s="197">
        <v>2.0799999999999996</v>
      </c>
      <c r="AW264" s="197">
        <v>2.0799999999999996</v>
      </c>
      <c r="AX264" s="197">
        <v>2.0799999999999996</v>
      </c>
      <c r="AY264" s="197">
        <v>2.0799999999999996</v>
      </c>
      <c r="AZ264" s="197">
        <v>2.0799999999999996</v>
      </c>
      <c r="BA264" s="150"/>
      <c r="BB264" s="198" cm="1">
        <f t="array" ref="BB264">SUMPRODUCT(($AG264:$AZ264)*(Misc_calcs!$G$29:$Z$29)*($L264:$AE264))*$H264</f>
        <v>1587.8986602100458</v>
      </c>
      <c r="BC264" s="150"/>
      <c r="BD264" s="198" cm="1">
        <f t="array" ref="BD264">SUMPRODUCT(($L264:$AE264)*(Misc_calcs!$G$29:$Z$29))*$I264*(1+Assumptions!$G$83)</f>
        <v>2054.8452517838177</v>
      </c>
      <c r="BE264" s="150"/>
      <c r="BF264" s="198">
        <f t="shared" si="18"/>
        <v>3642.7439119938635</v>
      </c>
      <c r="BG264" s="150"/>
      <c r="BH264" s="199">
        <f>Assumptions!$G$86*$G264</f>
        <v>3.138773994E-4</v>
      </c>
      <c r="BI264" s="150"/>
      <c r="BJ264" s="198">
        <f t="shared" si="23"/>
        <v>108276.6388</v>
      </c>
      <c r="BK264" s="150"/>
      <c r="BL264" s="198" cm="1">
        <f t="array" ref="BL264">-SUMPRODUCT((PMT(real_disc,Assumptions!$G$40,BJ264))*(Misc_calcs!$G$29:$Z$29))</f>
        <v>58528.656465001186</v>
      </c>
      <c r="BM264" s="150"/>
      <c r="BN264" s="198" cm="1">
        <f t="array" ref="BN264">SUMPRODUCT(($AG264:$AZ264)*(Misc_calcs!$G$29:$Z$29))*$BH264*$H264</f>
        <v>417.70421267938997</v>
      </c>
      <c r="BO264" s="150"/>
      <c r="BP264" s="198" cm="1">
        <f t="array" ref="BP264">SUMPRODUCT($BH264*(Misc_calcs!$G$29:$Z$29))*$I264*(1+Assumptions!$G$83)</f>
        <v>540.53671029661609</v>
      </c>
      <c r="BQ264" s="150"/>
      <c r="BR264" s="198">
        <f t="shared" si="19"/>
        <v>958.240922976006</v>
      </c>
      <c r="BS264" s="150"/>
      <c r="BT264" s="198">
        <f t="shared" si="20"/>
        <v>2684.5029890178575</v>
      </c>
      <c r="BU264" s="150"/>
      <c r="BV264" s="198">
        <f t="shared" si="21"/>
        <v>-55844.15347598333</v>
      </c>
      <c r="BW264" s="150"/>
      <c r="BX264" s="198" t="b">
        <f t="shared" si="22"/>
        <v>0</v>
      </c>
      <c r="BY264" s="150"/>
      <c r="BZ264" s="150"/>
      <c r="CA264" s="150"/>
      <c r="CB264" s="150"/>
      <c r="CC264" s="150"/>
      <c r="CD264" s="150"/>
      <c r="CE264" s="150"/>
      <c r="CF264" s="150"/>
      <c r="CG264" s="150"/>
      <c r="CH264" s="150"/>
      <c r="CI264" s="150"/>
      <c r="CJ264" s="150"/>
      <c r="CK264" s="150"/>
      <c r="CL264" s="150"/>
      <c r="CM264" s="150"/>
      <c r="CN264" s="150"/>
      <c r="CO264" s="150"/>
      <c r="CP264" s="150"/>
      <c r="CQ264" s="150"/>
      <c r="CR264" s="150"/>
      <c r="CS264" s="150"/>
      <c r="CT264" s="150"/>
      <c r="CU264" s="150"/>
      <c r="CV264" s="150"/>
      <c r="CW264" s="150"/>
      <c r="CX264" s="150"/>
    </row>
    <row r="265" spans="1:102" x14ac:dyDescent="0.2">
      <c r="A265" s="150"/>
      <c r="B265" s="191">
        <v>60467672</v>
      </c>
      <c r="C265" s="192" t="s">
        <v>146</v>
      </c>
      <c r="D265" s="191">
        <v>2005</v>
      </c>
      <c r="E265" s="191">
        <v>30229946</v>
      </c>
      <c r="F265" s="191">
        <v>33049129</v>
      </c>
      <c r="G265" s="194">
        <v>550.91999999999996</v>
      </c>
      <c r="H265" s="211">
        <v>43924.300227922555</v>
      </c>
      <c r="I265" s="195">
        <f>Assumptions!$G$37*Calcs!$G265</f>
        <v>53510.859599999996</v>
      </c>
      <c r="K265" s="150"/>
      <c r="L265" s="196">
        <v>5.8968699999999998E-4</v>
      </c>
      <c r="M265" s="196">
        <v>5.8968699999999998E-4</v>
      </c>
      <c r="N265" s="196">
        <v>5.8968699999999998E-4</v>
      </c>
      <c r="O265" s="196">
        <v>5.8968699999999998E-4</v>
      </c>
      <c r="P265" s="196">
        <v>5.8968699999999998E-4</v>
      </c>
      <c r="Q265" s="196">
        <v>5.8968699999999998E-4</v>
      </c>
      <c r="R265" s="196">
        <v>5.8968699999999998E-4</v>
      </c>
      <c r="S265" s="196">
        <v>5.8968699999999998E-4</v>
      </c>
      <c r="T265" s="196">
        <v>5.8968699999999998E-4</v>
      </c>
      <c r="U265" s="196">
        <v>5.8968699999999998E-4</v>
      </c>
      <c r="V265" s="196">
        <v>5.8968699999999998E-4</v>
      </c>
      <c r="W265" s="196">
        <v>5.8968699999999998E-4</v>
      </c>
      <c r="X265" s="196">
        <v>5.8968699999999998E-4</v>
      </c>
      <c r="Y265" s="196">
        <v>5.8968699999999998E-4</v>
      </c>
      <c r="Z265" s="196">
        <v>5.8968699999999998E-4</v>
      </c>
      <c r="AA265" s="196">
        <v>5.8968699999999998E-4</v>
      </c>
      <c r="AB265" s="196">
        <v>5.8968699999999998E-4</v>
      </c>
      <c r="AC265" s="196">
        <v>5.8968699999999998E-4</v>
      </c>
      <c r="AD265" s="196">
        <v>5.8968699999999998E-4</v>
      </c>
      <c r="AE265" s="196">
        <v>5.8968699999999998E-4</v>
      </c>
      <c r="AF265" s="150"/>
      <c r="AG265" s="197">
        <v>2.1360000000000001</v>
      </c>
      <c r="AH265" s="197">
        <v>2.1199999999999997</v>
      </c>
      <c r="AI265" s="197">
        <v>2.1199999999999997</v>
      </c>
      <c r="AJ265" s="197">
        <v>2.1199999999999997</v>
      </c>
      <c r="AK265" s="197">
        <v>2.11</v>
      </c>
      <c r="AL265" s="197">
        <v>2.09</v>
      </c>
      <c r="AM265" s="197">
        <v>2.09</v>
      </c>
      <c r="AN265" s="197">
        <v>2.0999999999999996</v>
      </c>
      <c r="AO265" s="197">
        <v>2.0799999999999996</v>
      </c>
      <c r="AP265" s="197">
        <v>2.0799999999999996</v>
      </c>
      <c r="AQ265" s="197">
        <v>2.0799999999999996</v>
      </c>
      <c r="AR265" s="197">
        <v>2.0799999999999996</v>
      </c>
      <c r="AS265" s="197">
        <v>2.0799999999999996</v>
      </c>
      <c r="AT265" s="197">
        <v>2.0799999999999996</v>
      </c>
      <c r="AU265" s="197">
        <v>2.0799999999999996</v>
      </c>
      <c r="AV265" s="197">
        <v>2.0799999999999996</v>
      </c>
      <c r="AW265" s="197">
        <v>2.0799999999999996</v>
      </c>
      <c r="AX265" s="197">
        <v>2.0799999999999996</v>
      </c>
      <c r="AY265" s="197">
        <v>2.0799999999999996</v>
      </c>
      <c r="AZ265" s="197">
        <v>2.0799999999999996</v>
      </c>
      <c r="BA265" s="150"/>
      <c r="BB265" s="198" cm="1">
        <f t="array" ref="BB265">SUMPRODUCT(($AG265:$AZ265)*(Misc_calcs!$G$29:$Z$29)*($L265:$AE265))*$H265</f>
        <v>784.74826328088773</v>
      </c>
      <c r="BC265" s="150"/>
      <c r="BD265" s="198" cm="1">
        <f t="array" ref="BD265">SUMPRODUCT(($L265:$AE265)*(Misc_calcs!$G$29:$Z$29))*$I265*(1+Assumptions!$G$83)</f>
        <v>501.87303713953781</v>
      </c>
      <c r="BE265" s="150"/>
      <c r="BF265" s="198">
        <f t="shared" ref="BF265:BF328" si="24">BB265+BD265</f>
        <v>1286.6213004204255</v>
      </c>
      <c r="BG265" s="150"/>
      <c r="BH265" s="199">
        <f>Assumptions!$G$86*$G265</f>
        <v>1.5511978980000001E-4</v>
      </c>
      <c r="BI265" s="150"/>
      <c r="BJ265" s="198">
        <f t="shared" si="23"/>
        <v>53510.859599999996</v>
      </c>
      <c r="BK265" s="150"/>
      <c r="BL265" s="198" cm="1">
        <f t="array" ref="BL265">-SUMPRODUCT((PMT(real_disc,Assumptions!$G$40,BJ265))*(Misc_calcs!$G$29:$Z$29))</f>
        <v>28925.156463901152</v>
      </c>
      <c r="BM265" s="150"/>
      <c r="BN265" s="198" cm="1">
        <f t="array" ref="BN265">SUMPRODUCT(($AG265:$AZ265)*(Misc_calcs!$G$29:$Z$29))*$BH265*$H265</f>
        <v>206.43152324206966</v>
      </c>
      <c r="BO265" s="150"/>
      <c r="BP265" s="198" cm="1">
        <f t="array" ref="BP265">SUMPRODUCT($BH265*(Misc_calcs!$G$29:$Z$29))*$I265*(1+Assumptions!$G$83)</f>
        <v>132.01993604636473</v>
      </c>
      <c r="BQ265" s="150"/>
      <c r="BR265" s="198">
        <f t="shared" ref="BR265:BR328" si="25">BN265+BP265</f>
        <v>338.45145928843442</v>
      </c>
      <c r="BS265" s="150"/>
      <c r="BT265" s="198">
        <f t="shared" ref="BT265:BT328" si="26">BF265-BR265</f>
        <v>948.16984113199112</v>
      </c>
      <c r="BU265" s="150"/>
      <c r="BV265" s="198">
        <f t="shared" ref="BV265:BV328" si="27">BT265-BL265</f>
        <v>-27976.98662276916</v>
      </c>
      <c r="BW265" s="150"/>
      <c r="BX265" s="198" t="b">
        <f t="shared" ref="BX265:BX328" si="28">BV265&gt;0</f>
        <v>0</v>
      </c>
      <c r="BY265" s="150"/>
      <c r="BZ265" s="150"/>
      <c r="CA265" s="150"/>
      <c r="CB265" s="150"/>
      <c r="CC265" s="150"/>
      <c r="CD265" s="150"/>
      <c r="CE265" s="150"/>
      <c r="CF265" s="150"/>
      <c r="CG265" s="150"/>
      <c r="CH265" s="150"/>
      <c r="CI265" s="150"/>
      <c r="CJ265" s="150"/>
      <c r="CK265" s="150"/>
      <c r="CL265" s="150"/>
      <c r="CM265" s="150"/>
      <c r="CN265" s="150"/>
      <c r="CO265" s="150"/>
      <c r="CP265" s="150"/>
      <c r="CQ265" s="150"/>
      <c r="CR265" s="150"/>
      <c r="CS265" s="150"/>
      <c r="CT265" s="150"/>
      <c r="CU265" s="150"/>
      <c r="CV265" s="150"/>
      <c r="CW265" s="150"/>
      <c r="CX265" s="150"/>
    </row>
    <row r="266" spans="1:102" x14ac:dyDescent="0.2">
      <c r="A266" s="150"/>
      <c r="B266" s="191">
        <v>60467781</v>
      </c>
      <c r="C266" s="192" t="s">
        <v>145</v>
      </c>
      <c r="D266" s="191">
        <v>1981</v>
      </c>
      <c r="E266" s="191">
        <v>33011837</v>
      </c>
      <c r="F266" s="191">
        <v>33011796</v>
      </c>
      <c r="G266" s="194">
        <v>285.04000000000002</v>
      </c>
      <c r="H266" s="211">
        <v>45198.640474687112</v>
      </c>
      <c r="I266" s="195">
        <f>Assumptions!$G$37*Calcs!$G266</f>
        <v>27685.9352</v>
      </c>
      <c r="K266" s="150"/>
      <c r="L266" s="196">
        <v>3.05097E-4</v>
      </c>
      <c r="M266" s="196">
        <v>3.05097E-4</v>
      </c>
      <c r="N266" s="196">
        <v>3.05097E-4</v>
      </c>
      <c r="O266" s="196">
        <v>3.05097E-4</v>
      </c>
      <c r="P266" s="196">
        <v>3.05097E-4</v>
      </c>
      <c r="Q266" s="196">
        <v>3.05097E-4</v>
      </c>
      <c r="R266" s="196">
        <v>3.05097E-4</v>
      </c>
      <c r="S266" s="196">
        <v>3.05097E-4</v>
      </c>
      <c r="T266" s="196">
        <v>3.05097E-4</v>
      </c>
      <c r="U266" s="196">
        <v>3.05097E-4</v>
      </c>
      <c r="V266" s="196">
        <v>3.05097E-4</v>
      </c>
      <c r="W266" s="196">
        <v>3.05097E-4</v>
      </c>
      <c r="X266" s="196">
        <v>3.1987600000000003E-4</v>
      </c>
      <c r="Y266" s="196">
        <v>3.4646500000000001E-4</v>
      </c>
      <c r="Z266" s="196">
        <v>3.7557500000000001E-4</v>
      </c>
      <c r="AA266" s="196">
        <v>4.0745899999999999E-4</v>
      </c>
      <c r="AB266" s="196">
        <v>4.4239700000000003E-4</v>
      </c>
      <c r="AC266" s="196">
        <v>4.8069699999999998E-4</v>
      </c>
      <c r="AD266" s="196">
        <v>5.2269899999999995E-4</v>
      </c>
      <c r="AE266" s="196">
        <v>5.6878099999999997E-4</v>
      </c>
      <c r="AF266" s="150"/>
      <c r="AG266" s="197">
        <v>19.532</v>
      </c>
      <c r="AH266" s="197">
        <v>19.558999999999997</v>
      </c>
      <c r="AI266" s="197">
        <v>19.695999999999998</v>
      </c>
      <c r="AJ266" s="197">
        <v>19.782</v>
      </c>
      <c r="AK266" s="197">
        <v>19.675999999999998</v>
      </c>
      <c r="AL266" s="197">
        <v>19.636999999999997</v>
      </c>
      <c r="AM266" s="197">
        <v>19.768999999999998</v>
      </c>
      <c r="AN266" s="197">
        <v>19.945</v>
      </c>
      <c r="AO266" s="197">
        <v>19.835999999999999</v>
      </c>
      <c r="AP266" s="197">
        <v>19.835999999999999</v>
      </c>
      <c r="AQ266" s="197">
        <v>19.835999999999999</v>
      </c>
      <c r="AR266" s="197">
        <v>19.835999999999999</v>
      </c>
      <c r="AS266" s="197">
        <v>19.835999999999999</v>
      </c>
      <c r="AT266" s="197">
        <v>19.835999999999999</v>
      </c>
      <c r="AU266" s="197">
        <v>19.835999999999999</v>
      </c>
      <c r="AV266" s="197">
        <v>19.835999999999999</v>
      </c>
      <c r="AW266" s="197">
        <v>19.835999999999999</v>
      </c>
      <c r="AX266" s="197">
        <v>19.835999999999999</v>
      </c>
      <c r="AY266" s="197">
        <v>19.835999999999999</v>
      </c>
      <c r="AZ266" s="197">
        <v>19.835999999999999</v>
      </c>
      <c r="BA266" s="150"/>
      <c r="BB266" s="198" cm="1">
        <f t="array" ref="BB266">SUMPRODUCT(($AG266:$AZ266)*(Misc_calcs!$G$29:$Z$29)*($L266:$AE266))*$H266</f>
        <v>4445.424820977184</v>
      </c>
      <c r="BC266" s="150"/>
      <c r="BD266" s="198" cm="1">
        <f t="array" ref="BD266">SUMPRODUCT(($L266:$AE266)*(Misc_calcs!$G$29:$Z$29))*$I266*(1+Assumptions!$G$83)</f>
        <v>151.47582889969681</v>
      </c>
      <c r="BE266" s="150"/>
      <c r="BF266" s="198">
        <f t="shared" si="24"/>
        <v>4596.9006498768813</v>
      </c>
      <c r="BG266" s="150"/>
      <c r="BH266" s="199">
        <f>Assumptions!$G$86*$G266</f>
        <v>8.0257287600000009E-5</v>
      </c>
      <c r="BI266" s="150"/>
      <c r="BJ266" s="198">
        <f t="shared" ref="BJ266:BJ329" si="29">($I266)</f>
        <v>27685.9352</v>
      </c>
      <c r="BK266" s="150"/>
      <c r="BL266" s="198" cm="1">
        <f t="array" ref="BL266">-SUMPRODUCT((PMT(real_disc,Assumptions!$G$40,BJ266))*(Misc_calcs!$G$29:$Z$29))</f>
        <v>14965.560514176987</v>
      </c>
      <c r="BM266" s="150"/>
      <c r="BN266" s="198" cm="1">
        <f t="array" ref="BN266">SUMPRODUCT(($AG266:$AZ266)*(Misc_calcs!$G$29:$Z$29))*$BH266*$H266</f>
        <v>1036.7417483923739</v>
      </c>
      <c r="BO266" s="150"/>
      <c r="BP266" s="198" cm="1">
        <f t="array" ref="BP266">SUMPRODUCT($BH266*(Misc_calcs!$G$29:$Z$29))*$I266*(1+Assumptions!$G$83)</f>
        <v>35.340611438250264</v>
      </c>
      <c r="BQ266" s="150"/>
      <c r="BR266" s="198">
        <f t="shared" si="25"/>
        <v>1072.0823598306242</v>
      </c>
      <c r="BS266" s="150"/>
      <c r="BT266" s="198">
        <f t="shared" si="26"/>
        <v>3524.8182900462571</v>
      </c>
      <c r="BU266" s="150"/>
      <c r="BV266" s="198">
        <f t="shared" si="27"/>
        <v>-11440.742224130729</v>
      </c>
      <c r="BW266" s="150"/>
      <c r="BX266" s="198" t="b">
        <f t="shared" si="28"/>
        <v>0</v>
      </c>
      <c r="BY266" s="150"/>
      <c r="BZ266" s="150"/>
      <c r="CA266" s="150"/>
      <c r="CB266" s="150"/>
      <c r="CC266" s="150"/>
      <c r="CD266" s="150"/>
      <c r="CE266" s="150"/>
      <c r="CF266" s="150"/>
      <c r="CG266" s="150"/>
      <c r="CH266" s="150"/>
      <c r="CI266" s="150"/>
      <c r="CJ266" s="150"/>
      <c r="CK266" s="150"/>
      <c r="CL266" s="150"/>
      <c r="CM266" s="150"/>
      <c r="CN266" s="150"/>
      <c r="CO266" s="150"/>
      <c r="CP266" s="150"/>
      <c r="CQ266" s="150"/>
      <c r="CR266" s="150"/>
      <c r="CS266" s="150"/>
      <c r="CT266" s="150"/>
      <c r="CU266" s="150"/>
      <c r="CV266" s="150"/>
      <c r="CW266" s="150"/>
      <c r="CX266" s="150"/>
    </row>
    <row r="267" spans="1:102" x14ac:dyDescent="0.2">
      <c r="A267" s="150"/>
      <c r="B267" s="191">
        <v>60467782</v>
      </c>
      <c r="C267" s="192" t="s">
        <v>145</v>
      </c>
      <c r="D267" s="191">
        <v>1981</v>
      </c>
      <c r="E267" s="191">
        <v>33011796</v>
      </c>
      <c r="F267" s="191">
        <v>33011789</v>
      </c>
      <c r="G267" s="194">
        <v>20.41</v>
      </c>
      <c r="H267" s="211">
        <v>45198.640474687112</v>
      </c>
      <c r="I267" s="195">
        <f>Assumptions!$G$37*Calcs!$G267</f>
        <v>1982.4232999999999</v>
      </c>
      <c r="K267" s="150"/>
      <c r="L267" s="196">
        <v>2.1846200000000001E-5</v>
      </c>
      <c r="M267" s="196">
        <v>2.1846200000000001E-5</v>
      </c>
      <c r="N267" s="196">
        <v>2.1846200000000001E-5</v>
      </c>
      <c r="O267" s="196">
        <v>2.1846200000000001E-5</v>
      </c>
      <c r="P267" s="196">
        <v>2.1846200000000001E-5</v>
      </c>
      <c r="Q267" s="196">
        <v>2.1846200000000001E-5</v>
      </c>
      <c r="R267" s="196">
        <v>2.1846200000000001E-5</v>
      </c>
      <c r="S267" s="196">
        <v>2.1846200000000001E-5</v>
      </c>
      <c r="T267" s="196">
        <v>2.1846200000000001E-5</v>
      </c>
      <c r="U267" s="196">
        <v>2.1846200000000001E-5</v>
      </c>
      <c r="V267" s="196">
        <v>2.1846200000000001E-5</v>
      </c>
      <c r="W267" s="196">
        <v>2.1846200000000001E-5</v>
      </c>
      <c r="X267" s="196">
        <v>2.29044E-5</v>
      </c>
      <c r="Y267" s="196">
        <v>2.4808300000000001E-5</v>
      </c>
      <c r="Z267" s="196">
        <v>2.6892700000000001E-5</v>
      </c>
      <c r="AA267" s="196">
        <v>2.9175699999999999E-5</v>
      </c>
      <c r="AB267" s="196">
        <v>3.1677400000000003E-5</v>
      </c>
      <c r="AC267" s="196">
        <v>3.4419799999999999E-5</v>
      </c>
      <c r="AD267" s="196">
        <v>3.74273E-5</v>
      </c>
      <c r="AE267" s="196">
        <v>4.0726999999999998E-5</v>
      </c>
      <c r="AF267" s="150"/>
      <c r="AG267" s="197">
        <v>19.532</v>
      </c>
      <c r="AH267" s="197">
        <v>19.558999999999997</v>
      </c>
      <c r="AI267" s="197">
        <v>19.695999999999998</v>
      </c>
      <c r="AJ267" s="197">
        <v>19.782</v>
      </c>
      <c r="AK267" s="197">
        <v>19.675999999999998</v>
      </c>
      <c r="AL267" s="197">
        <v>19.636999999999997</v>
      </c>
      <c r="AM267" s="197">
        <v>19.768999999999998</v>
      </c>
      <c r="AN267" s="197">
        <v>19.945</v>
      </c>
      <c r="AO267" s="197">
        <v>19.835999999999999</v>
      </c>
      <c r="AP267" s="197">
        <v>19.835999999999999</v>
      </c>
      <c r="AQ267" s="197">
        <v>19.835999999999999</v>
      </c>
      <c r="AR267" s="197">
        <v>19.835999999999999</v>
      </c>
      <c r="AS267" s="197">
        <v>19.835999999999999</v>
      </c>
      <c r="AT267" s="197">
        <v>19.835999999999999</v>
      </c>
      <c r="AU267" s="197">
        <v>19.835999999999999</v>
      </c>
      <c r="AV267" s="197">
        <v>19.835999999999999</v>
      </c>
      <c r="AW267" s="197">
        <v>19.835999999999999</v>
      </c>
      <c r="AX267" s="197">
        <v>19.835999999999999</v>
      </c>
      <c r="AY267" s="197">
        <v>19.835999999999999</v>
      </c>
      <c r="AZ267" s="197">
        <v>19.835999999999999</v>
      </c>
      <c r="BA267" s="150"/>
      <c r="BB267" s="198" cm="1">
        <f t="array" ref="BB267">SUMPRODUCT(($AG267:$AZ267)*(Misc_calcs!$G$29:$Z$29)*($L267:$AE267))*$H267</f>
        <v>318.31050216658298</v>
      </c>
      <c r="BC267" s="150"/>
      <c r="BD267" s="198" cm="1">
        <f t="array" ref="BD267">SUMPRODUCT(($L267:$AE267)*(Misc_calcs!$G$29:$Z$29))*$I267*(1+Assumptions!$G$83)</f>
        <v>0.77663727637359337</v>
      </c>
      <c r="BE267" s="150"/>
      <c r="BF267" s="198">
        <f t="shared" si="24"/>
        <v>319.08713944295658</v>
      </c>
      <c r="BG267" s="150"/>
      <c r="BH267" s="199">
        <f>Assumptions!$G$86*$G267</f>
        <v>5.7467416500000005E-6</v>
      </c>
      <c r="BI267" s="150"/>
      <c r="BJ267" s="198">
        <f t="shared" si="29"/>
        <v>1982.4232999999999</v>
      </c>
      <c r="BK267" s="150"/>
      <c r="BL267" s="198" cm="1">
        <f t="array" ref="BL267">-SUMPRODUCT((PMT(real_disc,Assumptions!$G$40,BJ267))*(Misc_calcs!$G$29:$Z$29))</f>
        <v>1071.5937766431107</v>
      </c>
      <c r="BM267" s="150"/>
      <c r="BN267" s="198" cm="1">
        <f t="array" ref="BN267">SUMPRODUCT(($AG267:$AZ267)*(Misc_calcs!$G$29:$Z$29))*$BH267*$H267</f>
        <v>74.23484102121931</v>
      </c>
      <c r="BO267" s="150"/>
      <c r="BP267" s="198" cm="1">
        <f t="array" ref="BP267">SUMPRODUCT($BH267*(Misc_calcs!$G$29:$Z$29))*$I267*(1+Assumptions!$G$83)</f>
        <v>0.18119593477923931</v>
      </c>
      <c r="BQ267" s="150"/>
      <c r="BR267" s="198">
        <f t="shared" si="25"/>
        <v>74.41603695599855</v>
      </c>
      <c r="BS267" s="150"/>
      <c r="BT267" s="198">
        <f t="shared" si="26"/>
        <v>244.67110248695803</v>
      </c>
      <c r="BU267" s="150"/>
      <c r="BV267" s="198">
        <f t="shared" si="27"/>
        <v>-826.92267415615265</v>
      </c>
      <c r="BW267" s="150"/>
      <c r="BX267" s="198" t="b">
        <f t="shared" si="28"/>
        <v>0</v>
      </c>
      <c r="BY267" s="150"/>
      <c r="BZ267" s="150"/>
      <c r="CA267" s="150"/>
      <c r="CB267" s="150"/>
      <c r="CC267" s="150"/>
      <c r="CD267" s="150"/>
      <c r="CE267" s="150"/>
      <c r="CF267" s="150"/>
      <c r="CG267" s="150"/>
      <c r="CH267" s="150"/>
      <c r="CI267" s="150"/>
      <c r="CJ267" s="150"/>
      <c r="CK267" s="150"/>
      <c r="CL267" s="150"/>
      <c r="CM267" s="150"/>
      <c r="CN267" s="150"/>
      <c r="CO267" s="150"/>
      <c r="CP267" s="150"/>
      <c r="CQ267" s="150"/>
      <c r="CR267" s="150"/>
      <c r="CS267" s="150"/>
      <c r="CT267" s="150"/>
      <c r="CU267" s="150"/>
      <c r="CV267" s="150"/>
      <c r="CW267" s="150"/>
      <c r="CX267" s="150"/>
    </row>
    <row r="268" spans="1:102" x14ac:dyDescent="0.2">
      <c r="A268" s="150"/>
      <c r="B268" s="191">
        <v>60467783</v>
      </c>
      <c r="C268" s="192" t="s">
        <v>145</v>
      </c>
      <c r="D268" s="191">
        <v>1981</v>
      </c>
      <c r="E268" s="191">
        <v>33011789</v>
      </c>
      <c r="F268" s="191">
        <v>33011741</v>
      </c>
      <c r="G268" s="194">
        <v>1079.5999999999999</v>
      </c>
      <c r="H268" s="211">
        <v>45198.640474687112</v>
      </c>
      <c r="I268" s="195">
        <f>Assumptions!$G$37*Calcs!$G268</f>
        <v>104861.54799999998</v>
      </c>
      <c r="K268" s="150"/>
      <c r="L268" s="196">
        <v>1.155568E-3</v>
      </c>
      <c r="M268" s="196">
        <v>1.155568E-3</v>
      </c>
      <c r="N268" s="196">
        <v>1.155568E-3</v>
      </c>
      <c r="O268" s="196">
        <v>1.155568E-3</v>
      </c>
      <c r="P268" s="196">
        <v>1.155568E-3</v>
      </c>
      <c r="Q268" s="196">
        <v>1.155568E-3</v>
      </c>
      <c r="R268" s="196">
        <v>1.155568E-3</v>
      </c>
      <c r="S268" s="196">
        <v>1.155568E-3</v>
      </c>
      <c r="T268" s="196">
        <v>1.155568E-3</v>
      </c>
      <c r="U268" s="196">
        <v>1.155568E-3</v>
      </c>
      <c r="V268" s="196">
        <v>1.155568E-3</v>
      </c>
      <c r="W268" s="196">
        <v>1.155568E-3</v>
      </c>
      <c r="X268" s="196">
        <v>1.211543E-3</v>
      </c>
      <c r="Y268" s="196">
        <v>1.3122489999999999E-3</v>
      </c>
      <c r="Z268" s="196">
        <v>1.422504E-3</v>
      </c>
      <c r="AA268" s="196">
        <v>1.5432670000000001E-3</v>
      </c>
      <c r="AB268" s="196">
        <v>1.675595E-3</v>
      </c>
      <c r="AC268" s="196">
        <v>1.820657E-3</v>
      </c>
      <c r="AD268" s="196">
        <v>1.979743E-3</v>
      </c>
      <c r="AE268" s="196">
        <v>2.1542779999999999E-3</v>
      </c>
      <c r="AF268" s="150"/>
      <c r="AG268" s="197">
        <v>19.532</v>
      </c>
      <c r="AH268" s="197">
        <v>19.558999999999997</v>
      </c>
      <c r="AI268" s="197">
        <v>19.695999999999998</v>
      </c>
      <c r="AJ268" s="197">
        <v>19.782</v>
      </c>
      <c r="AK268" s="197">
        <v>19.675999999999998</v>
      </c>
      <c r="AL268" s="197">
        <v>19.636999999999997</v>
      </c>
      <c r="AM268" s="197">
        <v>19.768999999999998</v>
      </c>
      <c r="AN268" s="197">
        <v>19.945</v>
      </c>
      <c r="AO268" s="197">
        <v>19.835999999999999</v>
      </c>
      <c r="AP268" s="197">
        <v>19.835999999999999</v>
      </c>
      <c r="AQ268" s="197">
        <v>19.835999999999999</v>
      </c>
      <c r="AR268" s="197">
        <v>19.835999999999999</v>
      </c>
      <c r="AS268" s="197">
        <v>19.835999999999999</v>
      </c>
      <c r="AT268" s="197">
        <v>19.835999999999999</v>
      </c>
      <c r="AU268" s="197">
        <v>19.835999999999999</v>
      </c>
      <c r="AV268" s="197">
        <v>19.835999999999999</v>
      </c>
      <c r="AW268" s="197">
        <v>19.835999999999999</v>
      </c>
      <c r="AX268" s="197">
        <v>19.835999999999999</v>
      </c>
      <c r="AY268" s="197">
        <v>19.835999999999999</v>
      </c>
      <c r="AZ268" s="197">
        <v>19.835999999999999</v>
      </c>
      <c r="BA268" s="150"/>
      <c r="BB268" s="198" cm="1">
        <f t="array" ref="BB268">SUMPRODUCT(($AG268:$AZ268)*(Misc_calcs!$G$29:$Z$29)*($L268:$AE268))*$H268</f>
        <v>16837.22758473827</v>
      </c>
      <c r="BC268" s="150"/>
      <c r="BD268" s="198" cm="1">
        <f t="array" ref="BD268">SUMPRODUCT(($L268:$AE268)*(Misc_calcs!$G$29:$Z$29))*$I268*(1+Assumptions!$G$83)</f>
        <v>2172.9899472849456</v>
      </c>
      <c r="BE268" s="150"/>
      <c r="BF268" s="198">
        <f t="shared" si="24"/>
        <v>19010.217532023216</v>
      </c>
      <c r="BG268" s="150"/>
      <c r="BH268" s="199">
        <f>Assumptions!$G$86*$G268</f>
        <v>3.0397757400000002E-4</v>
      </c>
      <c r="BI268" s="150"/>
      <c r="BJ268" s="198">
        <f t="shared" si="29"/>
        <v>104861.54799999998</v>
      </c>
      <c r="BK268" s="150"/>
      <c r="BL268" s="198" cm="1">
        <f t="array" ref="BL268">-SUMPRODUCT((PMT(real_disc,Assumptions!$G$40,BJ268))*(Misc_calcs!$G$29:$Z$29))</f>
        <v>56682.637984512614</v>
      </c>
      <c r="BM268" s="150"/>
      <c r="BN268" s="198" cm="1">
        <f t="array" ref="BN268">SUMPRODUCT(($AG268:$AZ268)*(Misc_calcs!$G$29:$Z$29))*$BH268*$H268</f>
        <v>3926.6993810146182</v>
      </c>
      <c r="BO268" s="150"/>
      <c r="BP268" s="198" cm="1">
        <f t="array" ref="BP268">SUMPRODUCT($BH268*(Misc_calcs!$G$29:$Z$29))*$I268*(1+Assumptions!$G$83)</f>
        <v>506.97692413366525</v>
      </c>
      <c r="BQ268" s="150"/>
      <c r="BR268" s="198">
        <f t="shared" si="25"/>
        <v>4433.6763051482831</v>
      </c>
      <c r="BS268" s="150"/>
      <c r="BT268" s="198">
        <f t="shared" si="26"/>
        <v>14576.541226874933</v>
      </c>
      <c r="BU268" s="150"/>
      <c r="BV268" s="198">
        <f t="shared" si="27"/>
        <v>-42106.096757637679</v>
      </c>
      <c r="BW268" s="150"/>
      <c r="BX268" s="198" t="b">
        <f t="shared" si="28"/>
        <v>0</v>
      </c>
      <c r="BY268" s="150"/>
      <c r="BZ268" s="150"/>
      <c r="CA268" s="150"/>
      <c r="CB268" s="150"/>
      <c r="CC268" s="150"/>
      <c r="CD268" s="150"/>
      <c r="CE268" s="150"/>
      <c r="CF268" s="150"/>
      <c r="CG268" s="150"/>
      <c r="CH268" s="150"/>
      <c r="CI268" s="150"/>
      <c r="CJ268" s="150"/>
      <c r="CK268" s="150"/>
      <c r="CL268" s="150"/>
      <c r="CM268" s="150"/>
      <c r="CN268" s="150"/>
      <c r="CO268" s="150"/>
      <c r="CP268" s="150"/>
      <c r="CQ268" s="150"/>
      <c r="CR268" s="150"/>
      <c r="CS268" s="150"/>
      <c r="CT268" s="150"/>
      <c r="CU268" s="150"/>
      <c r="CV268" s="150"/>
      <c r="CW268" s="150"/>
      <c r="CX268" s="150"/>
    </row>
    <row r="269" spans="1:102" x14ac:dyDescent="0.2">
      <c r="A269" s="150"/>
      <c r="B269" s="191">
        <v>60467785</v>
      </c>
      <c r="C269" s="192" t="s">
        <v>145</v>
      </c>
      <c r="D269" s="191">
        <v>1981</v>
      </c>
      <c r="E269" s="191">
        <v>32025856</v>
      </c>
      <c r="F269" s="191">
        <v>33011670</v>
      </c>
      <c r="G269" s="194">
        <v>503.6</v>
      </c>
      <c r="H269" s="211">
        <v>45198.640474687112</v>
      </c>
      <c r="I269" s="195">
        <f>Assumptions!$G$37*Calcs!$G269</f>
        <v>48914.667999999998</v>
      </c>
      <c r="K269" s="150"/>
      <c r="L269" s="196">
        <v>5.3903700000000002E-4</v>
      </c>
      <c r="M269" s="196">
        <v>5.3903700000000002E-4</v>
      </c>
      <c r="N269" s="196">
        <v>5.3903700000000002E-4</v>
      </c>
      <c r="O269" s="196">
        <v>5.3903700000000002E-4</v>
      </c>
      <c r="P269" s="196">
        <v>5.3903700000000002E-4</v>
      </c>
      <c r="Q269" s="196">
        <v>5.3903700000000002E-4</v>
      </c>
      <c r="R269" s="196">
        <v>5.3903700000000002E-4</v>
      </c>
      <c r="S269" s="196">
        <v>5.3903700000000002E-4</v>
      </c>
      <c r="T269" s="196">
        <v>5.3903700000000002E-4</v>
      </c>
      <c r="U269" s="196">
        <v>5.3903700000000002E-4</v>
      </c>
      <c r="V269" s="196">
        <v>5.3903700000000002E-4</v>
      </c>
      <c r="W269" s="196">
        <v>5.3903700000000002E-4</v>
      </c>
      <c r="X269" s="196">
        <v>5.65147E-4</v>
      </c>
      <c r="Y269" s="196">
        <v>6.1212400000000002E-4</v>
      </c>
      <c r="Z269" s="196">
        <v>6.6355400000000001E-4</v>
      </c>
      <c r="AA269" s="196">
        <v>7.1988599999999999E-4</v>
      </c>
      <c r="AB269" s="196">
        <v>7.8161300000000001E-4</v>
      </c>
      <c r="AC269" s="196">
        <v>8.4928E-4</v>
      </c>
      <c r="AD269" s="196">
        <v>9.2348899999999999E-4</v>
      </c>
      <c r="AE269" s="196">
        <v>1.004904E-3</v>
      </c>
      <c r="AF269" s="150"/>
      <c r="AG269" s="197">
        <v>19.532</v>
      </c>
      <c r="AH269" s="197">
        <v>19.558999999999997</v>
      </c>
      <c r="AI269" s="197">
        <v>19.695999999999998</v>
      </c>
      <c r="AJ269" s="197">
        <v>19.782</v>
      </c>
      <c r="AK269" s="197">
        <v>19.675999999999998</v>
      </c>
      <c r="AL269" s="197">
        <v>19.636999999999997</v>
      </c>
      <c r="AM269" s="197">
        <v>19.768999999999998</v>
      </c>
      <c r="AN269" s="197">
        <v>19.945</v>
      </c>
      <c r="AO269" s="197">
        <v>19.835999999999999</v>
      </c>
      <c r="AP269" s="197">
        <v>19.835999999999999</v>
      </c>
      <c r="AQ269" s="197">
        <v>19.835999999999999</v>
      </c>
      <c r="AR269" s="197">
        <v>19.835999999999999</v>
      </c>
      <c r="AS269" s="197">
        <v>19.835999999999999</v>
      </c>
      <c r="AT269" s="197">
        <v>19.835999999999999</v>
      </c>
      <c r="AU269" s="197">
        <v>19.835999999999999</v>
      </c>
      <c r="AV269" s="197">
        <v>19.835999999999999</v>
      </c>
      <c r="AW269" s="197">
        <v>19.835999999999999</v>
      </c>
      <c r="AX269" s="197">
        <v>19.835999999999999</v>
      </c>
      <c r="AY269" s="197">
        <v>19.835999999999999</v>
      </c>
      <c r="AZ269" s="197">
        <v>19.835999999999999</v>
      </c>
      <c r="BA269" s="150"/>
      <c r="BB269" s="198" cm="1">
        <f t="array" ref="BB269">SUMPRODUCT(($AG269:$AZ269)*(Misc_calcs!$G$29:$Z$29)*($L269:$AE269))*$H269</f>
        <v>7854.0478934714401</v>
      </c>
      <c r="BC269" s="150"/>
      <c r="BD269" s="198" cm="1">
        <f t="array" ref="BD269">SUMPRODUCT(($L269:$AE269)*(Misc_calcs!$G$29:$Z$29))*$I269*(1+Assumptions!$G$83)</f>
        <v>472.82836948400603</v>
      </c>
      <c r="BE269" s="150"/>
      <c r="BF269" s="198">
        <f t="shared" si="24"/>
        <v>8326.8762629554458</v>
      </c>
      <c r="BG269" s="150"/>
      <c r="BH269" s="199">
        <f>Assumptions!$G$86*$G269</f>
        <v>1.4179613400000003E-4</v>
      </c>
      <c r="BI269" s="150"/>
      <c r="BJ269" s="198">
        <f t="shared" si="29"/>
        <v>48914.667999999998</v>
      </c>
      <c r="BK269" s="150"/>
      <c r="BL269" s="198" cm="1">
        <f t="array" ref="BL269">-SUMPRODUCT((PMT(real_disc,Assumptions!$G$40,BJ269))*(Misc_calcs!$G$29:$Z$29))</f>
        <v>26440.697007225404</v>
      </c>
      <c r="BM269" s="150"/>
      <c r="BN269" s="198" cm="1">
        <f t="array" ref="BN269">SUMPRODUCT(($AG269:$AZ269)*(Misc_calcs!$G$29:$Z$29))*$BH269*$H269</f>
        <v>1831.6837794358671</v>
      </c>
      <c r="BO269" s="150"/>
      <c r="BP269" s="198" cm="1">
        <f t="array" ref="BP269">SUMPRODUCT($BH269*(Misc_calcs!$G$29:$Z$29))*$I269*(1+Assumptions!$G$83)</f>
        <v>110.31482573756811</v>
      </c>
      <c r="BQ269" s="150"/>
      <c r="BR269" s="198">
        <f t="shared" si="25"/>
        <v>1941.9986051734352</v>
      </c>
      <c r="BS269" s="150"/>
      <c r="BT269" s="198">
        <f t="shared" si="26"/>
        <v>6384.8776577820108</v>
      </c>
      <c r="BU269" s="150"/>
      <c r="BV269" s="198">
        <f t="shared" si="27"/>
        <v>-20055.819349443394</v>
      </c>
      <c r="BW269" s="150"/>
      <c r="BX269" s="198" t="b">
        <f t="shared" si="28"/>
        <v>0</v>
      </c>
      <c r="BY269" s="150"/>
      <c r="BZ269" s="150"/>
      <c r="CA269" s="150"/>
      <c r="CB269" s="150"/>
      <c r="CC269" s="150"/>
      <c r="CD269" s="150"/>
      <c r="CE269" s="150"/>
      <c r="CF269" s="150"/>
      <c r="CG269" s="150"/>
      <c r="CH269" s="150"/>
      <c r="CI269" s="150"/>
      <c r="CJ269" s="150"/>
      <c r="CK269" s="150"/>
      <c r="CL269" s="150"/>
      <c r="CM269" s="150"/>
      <c r="CN269" s="150"/>
      <c r="CO269" s="150"/>
      <c r="CP269" s="150"/>
      <c r="CQ269" s="150"/>
      <c r="CR269" s="150"/>
      <c r="CS269" s="150"/>
      <c r="CT269" s="150"/>
      <c r="CU269" s="150"/>
      <c r="CV269" s="150"/>
      <c r="CW269" s="150"/>
      <c r="CX269" s="150"/>
    </row>
    <row r="270" spans="1:102" x14ac:dyDescent="0.2">
      <c r="A270" s="150"/>
      <c r="B270" s="191">
        <v>60467786</v>
      </c>
      <c r="C270" s="192" t="s">
        <v>145</v>
      </c>
      <c r="D270" s="191">
        <v>1981</v>
      </c>
      <c r="E270" s="191">
        <v>33011670</v>
      </c>
      <c r="F270" s="191">
        <v>33011639</v>
      </c>
      <c r="G270" s="194">
        <v>132.29</v>
      </c>
      <c r="H270" s="211">
        <v>45198.640474687112</v>
      </c>
      <c r="I270" s="195">
        <f>Assumptions!$G$37*Calcs!$G270</f>
        <v>12849.327699999998</v>
      </c>
      <c r="K270" s="150"/>
      <c r="L270" s="196">
        <v>1.4159900000000001E-4</v>
      </c>
      <c r="M270" s="196">
        <v>1.4159900000000001E-4</v>
      </c>
      <c r="N270" s="196">
        <v>1.4159900000000001E-4</v>
      </c>
      <c r="O270" s="196">
        <v>1.4159900000000001E-4</v>
      </c>
      <c r="P270" s="196">
        <v>1.4159900000000001E-4</v>
      </c>
      <c r="Q270" s="196">
        <v>1.4159900000000001E-4</v>
      </c>
      <c r="R270" s="196">
        <v>1.4159900000000001E-4</v>
      </c>
      <c r="S270" s="196">
        <v>1.4159900000000001E-4</v>
      </c>
      <c r="T270" s="196">
        <v>1.4159900000000001E-4</v>
      </c>
      <c r="U270" s="196">
        <v>1.4159900000000001E-4</v>
      </c>
      <c r="V270" s="196">
        <v>1.4159900000000001E-4</v>
      </c>
      <c r="W270" s="196">
        <v>1.4159900000000001E-4</v>
      </c>
      <c r="X270" s="196">
        <v>1.4845799999999999E-4</v>
      </c>
      <c r="Y270" s="196">
        <v>1.60798E-4</v>
      </c>
      <c r="Z270" s="196">
        <v>1.74308E-4</v>
      </c>
      <c r="AA270" s="196">
        <v>1.89106E-4</v>
      </c>
      <c r="AB270" s="196">
        <v>2.0532100000000001E-4</v>
      </c>
      <c r="AC270" s="196">
        <v>2.2309599999999999E-4</v>
      </c>
      <c r="AD270" s="196">
        <v>2.4258999999999999E-4</v>
      </c>
      <c r="AE270" s="196">
        <v>2.6397699999999998E-4</v>
      </c>
      <c r="AF270" s="150"/>
      <c r="AG270" s="197">
        <v>19.532</v>
      </c>
      <c r="AH270" s="197">
        <v>19.558999999999997</v>
      </c>
      <c r="AI270" s="197">
        <v>19.695999999999998</v>
      </c>
      <c r="AJ270" s="197">
        <v>19.782</v>
      </c>
      <c r="AK270" s="197">
        <v>19.675999999999998</v>
      </c>
      <c r="AL270" s="197">
        <v>19.636999999999997</v>
      </c>
      <c r="AM270" s="197">
        <v>19.768999999999998</v>
      </c>
      <c r="AN270" s="197">
        <v>19.945</v>
      </c>
      <c r="AO270" s="197">
        <v>19.835999999999999</v>
      </c>
      <c r="AP270" s="197">
        <v>19.835999999999999</v>
      </c>
      <c r="AQ270" s="197">
        <v>19.835999999999999</v>
      </c>
      <c r="AR270" s="197">
        <v>19.835999999999999</v>
      </c>
      <c r="AS270" s="197">
        <v>19.835999999999999</v>
      </c>
      <c r="AT270" s="197">
        <v>19.835999999999999</v>
      </c>
      <c r="AU270" s="197">
        <v>19.835999999999999</v>
      </c>
      <c r="AV270" s="197">
        <v>19.835999999999999</v>
      </c>
      <c r="AW270" s="197">
        <v>19.835999999999999</v>
      </c>
      <c r="AX270" s="197">
        <v>19.835999999999999</v>
      </c>
      <c r="AY270" s="197">
        <v>19.835999999999999</v>
      </c>
      <c r="AZ270" s="197">
        <v>19.835999999999999</v>
      </c>
      <c r="BA270" s="150"/>
      <c r="BB270" s="198" cm="1">
        <f t="array" ref="BB270">SUMPRODUCT(($AG270:$AZ270)*(Misc_calcs!$G$29:$Z$29)*($L270:$AE270))*$H270</f>
        <v>2063.1702453535768</v>
      </c>
      <c r="BC270" s="150"/>
      <c r="BD270" s="198" cm="1">
        <f t="array" ref="BD270">SUMPRODUCT(($L270:$AE270)*(Misc_calcs!$G$29:$Z$29))*$I270*(1+Assumptions!$G$83)</f>
        <v>32.627691102651198</v>
      </c>
      <c r="BE270" s="150"/>
      <c r="BF270" s="198">
        <f t="shared" si="24"/>
        <v>2095.7979364562279</v>
      </c>
      <c r="BG270" s="150"/>
      <c r="BH270" s="199">
        <f>Assumptions!$G$86*$G270</f>
        <v>3.7248233849999999E-5</v>
      </c>
      <c r="BI270" s="150"/>
      <c r="BJ270" s="198">
        <f t="shared" si="29"/>
        <v>12849.327699999998</v>
      </c>
      <c r="BK270" s="150"/>
      <c r="BL270" s="198" cm="1">
        <f t="array" ref="BL270">-SUMPRODUCT((PMT(real_disc,Assumptions!$G$40,BJ270))*(Misc_calcs!$G$29:$Z$29))</f>
        <v>6945.6707845231304</v>
      </c>
      <c r="BM270" s="150"/>
      <c r="BN270" s="198" cm="1">
        <f t="array" ref="BN270">SUMPRODUCT(($AG270:$AZ270)*(Misc_calcs!$G$29:$Z$29))*$BH270*$H270</f>
        <v>481.16252418898091</v>
      </c>
      <c r="BO270" s="150"/>
      <c r="BP270" s="198" cm="1">
        <f t="array" ref="BP270">SUMPRODUCT($BH270*(Misc_calcs!$G$29:$Z$29))*$I270*(1+Assumptions!$G$83)</f>
        <v>7.6123101287359232</v>
      </c>
      <c r="BQ270" s="150"/>
      <c r="BR270" s="198">
        <f t="shared" si="25"/>
        <v>488.77483431771685</v>
      </c>
      <c r="BS270" s="150"/>
      <c r="BT270" s="198">
        <f t="shared" si="26"/>
        <v>1607.0231021385111</v>
      </c>
      <c r="BU270" s="150"/>
      <c r="BV270" s="198">
        <f t="shared" si="27"/>
        <v>-5338.6476823846187</v>
      </c>
      <c r="BW270" s="150"/>
      <c r="BX270" s="198" t="b">
        <f t="shared" si="28"/>
        <v>0</v>
      </c>
      <c r="BY270" s="150"/>
      <c r="BZ270" s="150"/>
      <c r="CA270" s="150"/>
      <c r="CB270" s="150"/>
      <c r="CC270" s="150"/>
      <c r="CD270" s="150"/>
      <c r="CE270" s="150"/>
      <c r="CF270" s="150"/>
      <c r="CG270" s="150"/>
      <c r="CH270" s="150"/>
      <c r="CI270" s="150"/>
      <c r="CJ270" s="150"/>
      <c r="CK270" s="150"/>
      <c r="CL270" s="150"/>
      <c r="CM270" s="150"/>
      <c r="CN270" s="150"/>
      <c r="CO270" s="150"/>
      <c r="CP270" s="150"/>
      <c r="CQ270" s="150"/>
      <c r="CR270" s="150"/>
      <c r="CS270" s="150"/>
      <c r="CT270" s="150"/>
      <c r="CU270" s="150"/>
      <c r="CV270" s="150"/>
      <c r="CW270" s="150"/>
      <c r="CX270" s="150"/>
    </row>
    <row r="271" spans="1:102" x14ac:dyDescent="0.2">
      <c r="A271" s="150"/>
      <c r="B271" s="191">
        <v>60467787</v>
      </c>
      <c r="C271" s="192" t="s">
        <v>145</v>
      </c>
      <c r="D271" s="191">
        <v>1981</v>
      </c>
      <c r="E271" s="191">
        <v>33011639</v>
      </c>
      <c r="F271" s="191">
        <v>33011624</v>
      </c>
      <c r="G271" s="194">
        <v>154.31</v>
      </c>
      <c r="H271" s="211">
        <v>45198.640474687112</v>
      </c>
      <c r="I271" s="195">
        <f>Assumptions!$G$37*Calcs!$G271</f>
        <v>14988.130299999999</v>
      </c>
      <c r="K271" s="150"/>
      <c r="L271" s="196">
        <v>1.6516799999999999E-4</v>
      </c>
      <c r="M271" s="196">
        <v>1.6516799999999999E-4</v>
      </c>
      <c r="N271" s="196">
        <v>1.6516799999999999E-4</v>
      </c>
      <c r="O271" s="196">
        <v>1.6516799999999999E-4</v>
      </c>
      <c r="P271" s="196">
        <v>1.6516799999999999E-4</v>
      </c>
      <c r="Q271" s="196">
        <v>1.6516799999999999E-4</v>
      </c>
      <c r="R271" s="196">
        <v>1.6516799999999999E-4</v>
      </c>
      <c r="S271" s="196">
        <v>1.6516799999999999E-4</v>
      </c>
      <c r="T271" s="196">
        <v>1.6516799999999999E-4</v>
      </c>
      <c r="U271" s="196">
        <v>1.6516799999999999E-4</v>
      </c>
      <c r="V271" s="196">
        <v>1.6516799999999999E-4</v>
      </c>
      <c r="W271" s="196">
        <v>1.6516799999999999E-4</v>
      </c>
      <c r="X271" s="196">
        <v>1.7316900000000001E-4</v>
      </c>
      <c r="Y271" s="196">
        <v>1.8756299999999999E-4</v>
      </c>
      <c r="Z271" s="196">
        <v>2.03322E-4</v>
      </c>
      <c r="AA271" s="196">
        <v>2.20583E-4</v>
      </c>
      <c r="AB271" s="196">
        <v>2.39497E-4</v>
      </c>
      <c r="AC271" s="196">
        <v>2.6023099999999998E-4</v>
      </c>
      <c r="AD271" s="196">
        <v>2.8297000000000001E-4</v>
      </c>
      <c r="AE271" s="196">
        <v>3.07917E-4</v>
      </c>
      <c r="AF271" s="150"/>
      <c r="AG271" s="197">
        <v>19.532</v>
      </c>
      <c r="AH271" s="197">
        <v>19.558999999999997</v>
      </c>
      <c r="AI271" s="197">
        <v>19.695999999999998</v>
      </c>
      <c r="AJ271" s="197">
        <v>19.782</v>
      </c>
      <c r="AK271" s="197">
        <v>19.675999999999998</v>
      </c>
      <c r="AL271" s="197">
        <v>19.636999999999997</v>
      </c>
      <c r="AM271" s="197">
        <v>19.768999999999998</v>
      </c>
      <c r="AN271" s="197">
        <v>19.945</v>
      </c>
      <c r="AO271" s="197">
        <v>19.835999999999999</v>
      </c>
      <c r="AP271" s="197">
        <v>19.835999999999999</v>
      </c>
      <c r="AQ271" s="197">
        <v>19.835999999999999</v>
      </c>
      <c r="AR271" s="197">
        <v>19.835999999999999</v>
      </c>
      <c r="AS271" s="197">
        <v>19.835999999999999</v>
      </c>
      <c r="AT271" s="197">
        <v>19.835999999999999</v>
      </c>
      <c r="AU271" s="197">
        <v>19.835999999999999</v>
      </c>
      <c r="AV271" s="197">
        <v>19.835999999999999</v>
      </c>
      <c r="AW271" s="197">
        <v>19.835999999999999</v>
      </c>
      <c r="AX271" s="197">
        <v>19.835999999999999</v>
      </c>
      <c r="AY271" s="197">
        <v>19.835999999999999</v>
      </c>
      <c r="AZ271" s="197">
        <v>19.835999999999999</v>
      </c>
      <c r="BA271" s="150"/>
      <c r="BB271" s="198" cm="1">
        <f t="array" ref="BB271">SUMPRODUCT(($AG271:$AZ271)*(Misc_calcs!$G$29:$Z$29)*($L271:$AE271))*$H271</f>
        <v>2406.5855651387315</v>
      </c>
      <c r="BC271" s="150"/>
      <c r="BD271" s="198" cm="1">
        <f t="array" ref="BD271">SUMPRODUCT(($L271:$AE271)*(Misc_calcs!$G$29:$Z$29))*$I271*(1+Assumptions!$G$83)</f>
        <v>44.39352560621446</v>
      </c>
      <c r="BE271" s="150"/>
      <c r="BF271" s="198">
        <f t="shared" si="24"/>
        <v>2450.979090744946</v>
      </c>
      <c r="BG271" s="150"/>
      <c r="BH271" s="199">
        <f>Assumptions!$G$86*$G271</f>
        <v>4.3448295150000002E-5</v>
      </c>
      <c r="BI271" s="150"/>
      <c r="BJ271" s="198">
        <f t="shared" si="29"/>
        <v>14988.130299999999</v>
      </c>
      <c r="BK271" s="150"/>
      <c r="BL271" s="198" cm="1">
        <f t="array" ref="BL271">-SUMPRODUCT((PMT(real_disc,Assumptions!$G$40,BJ271))*(Misc_calcs!$G$29:$Z$29))</f>
        <v>8101.7949864673383</v>
      </c>
      <c r="BM271" s="150"/>
      <c r="BN271" s="198" cm="1">
        <f t="array" ref="BN271">SUMPRODUCT(($AG271:$AZ271)*(Misc_calcs!$G$29:$Z$29))*$BH271*$H271</f>
        <v>561.25322479100203</v>
      </c>
      <c r="BO271" s="150"/>
      <c r="BP271" s="198" cm="1">
        <f t="array" ref="BP271">SUMPRODUCT($BH271*(Misc_calcs!$G$29:$Z$29))*$I271*(1+Assumptions!$G$83)</f>
        <v>10.357396041623193</v>
      </c>
      <c r="BQ271" s="150"/>
      <c r="BR271" s="198">
        <f t="shared" si="25"/>
        <v>571.61062083262527</v>
      </c>
      <c r="BS271" s="150"/>
      <c r="BT271" s="198">
        <f t="shared" si="26"/>
        <v>1879.3684699123207</v>
      </c>
      <c r="BU271" s="150"/>
      <c r="BV271" s="198">
        <f t="shared" si="27"/>
        <v>-6222.4265165550178</v>
      </c>
      <c r="BW271" s="150"/>
      <c r="BX271" s="198" t="b">
        <f t="shared" si="28"/>
        <v>0</v>
      </c>
      <c r="BY271" s="150"/>
      <c r="BZ271" s="150"/>
      <c r="CA271" s="150"/>
      <c r="CB271" s="150"/>
      <c r="CC271" s="150"/>
      <c r="CD271" s="150"/>
      <c r="CE271" s="150"/>
      <c r="CF271" s="150"/>
      <c r="CG271" s="150"/>
      <c r="CH271" s="150"/>
      <c r="CI271" s="150"/>
      <c r="CJ271" s="150"/>
      <c r="CK271" s="150"/>
      <c r="CL271" s="150"/>
      <c r="CM271" s="150"/>
      <c r="CN271" s="150"/>
      <c r="CO271" s="150"/>
      <c r="CP271" s="150"/>
      <c r="CQ271" s="150"/>
      <c r="CR271" s="150"/>
      <c r="CS271" s="150"/>
      <c r="CT271" s="150"/>
      <c r="CU271" s="150"/>
      <c r="CV271" s="150"/>
      <c r="CW271" s="150"/>
      <c r="CX271" s="150"/>
    </row>
    <row r="272" spans="1:102" x14ac:dyDescent="0.2">
      <c r="A272" s="150"/>
      <c r="B272" s="191">
        <v>60467788</v>
      </c>
      <c r="C272" s="192" t="s">
        <v>145</v>
      </c>
      <c r="D272" s="191">
        <v>1981</v>
      </c>
      <c r="E272" s="191">
        <v>33011624</v>
      </c>
      <c r="F272" s="191">
        <v>33011608</v>
      </c>
      <c r="G272" s="194">
        <v>136.19</v>
      </c>
      <c r="H272" s="211">
        <v>45198.640474687112</v>
      </c>
      <c r="I272" s="195">
        <f>Assumptions!$G$37*Calcs!$G272</f>
        <v>13228.134699999999</v>
      </c>
      <c r="K272" s="150"/>
      <c r="L272" s="196">
        <v>1.45773E-4</v>
      </c>
      <c r="M272" s="196">
        <v>1.45773E-4</v>
      </c>
      <c r="N272" s="196">
        <v>1.45773E-4</v>
      </c>
      <c r="O272" s="196">
        <v>1.45773E-4</v>
      </c>
      <c r="P272" s="196">
        <v>1.45773E-4</v>
      </c>
      <c r="Q272" s="196">
        <v>1.45773E-4</v>
      </c>
      <c r="R272" s="196">
        <v>1.45773E-4</v>
      </c>
      <c r="S272" s="196">
        <v>1.45773E-4</v>
      </c>
      <c r="T272" s="196">
        <v>1.45773E-4</v>
      </c>
      <c r="U272" s="196">
        <v>1.45773E-4</v>
      </c>
      <c r="V272" s="196">
        <v>1.45773E-4</v>
      </c>
      <c r="W272" s="196">
        <v>1.45773E-4</v>
      </c>
      <c r="X272" s="196">
        <v>1.5283399999999999E-4</v>
      </c>
      <c r="Y272" s="196">
        <v>1.6553800000000001E-4</v>
      </c>
      <c r="Z272" s="196">
        <v>1.79447E-4</v>
      </c>
      <c r="AA272" s="196">
        <v>1.9468099999999999E-4</v>
      </c>
      <c r="AB272" s="196">
        <v>2.1137400000000001E-4</v>
      </c>
      <c r="AC272" s="196">
        <v>2.2967300000000001E-4</v>
      </c>
      <c r="AD272" s="196">
        <v>2.4974200000000001E-4</v>
      </c>
      <c r="AE272" s="196">
        <v>2.71759E-4</v>
      </c>
      <c r="AF272" s="150"/>
      <c r="AG272" s="197">
        <v>19.532</v>
      </c>
      <c r="AH272" s="197">
        <v>19.558999999999997</v>
      </c>
      <c r="AI272" s="197">
        <v>19.695999999999998</v>
      </c>
      <c r="AJ272" s="197">
        <v>19.782</v>
      </c>
      <c r="AK272" s="197">
        <v>19.675999999999998</v>
      </c>
      <c r="AL272" s="197">
        <v>19.636999999999997</v>
      </c>
      <c r="AM272" s="197">
        <v>19.768999999999998</v>
      </c>
      <c r="AN272" s="197">
        <v>19.945</v>
      </c>
      <c r="AO272" s="197">
        <v>19.835999999999999</v>
      </c>
      <c r="AP272" s="197">
        <v>19.835999999999999</v>
      </c>
      <c r="AQ272" s="197">
        <v>19.835999999999999</v>
      </c>
      <c r="AR272" s="197">
        <v>19.835999999999999</v>
      </c>
      <c r="AS272" s="197">
        <v>19.835999999999999</v>
      </c>
      <c r="AT272" s="197">
        <v>19.835999999999999</v>
      </c>
      <c r="AU272" s="197">
        <v>19.835999999999999</v>
      </c>
      <c r="AV272" s="197">
        <v>19.835999999999999</v>
      </c>
      <c r="AW272" s="197">
        <v>19.835999999999999</v>
      </c>
      <c r="AX272" s="197">
        <v>19.835999999999999</v>
      </c>
      <c r="AY272" s="197">
        <v>19.835999999999999</v>
      </c>
      <c r="AZ272" s="197">
        <v>19.835999999999999</v>
      </c>
      <c r="BA272" s="150"/>
      <c r="BB272" s="198" cm="1">
        <f t="array" ref="BB272">SUMPRODUCT(($AG272:$AZ272)*(Misc_calcs!$G$29:$Z$29)*($L272:$AE272))*$H272</f>
        <v>2123.9896623145682</v>
      </c>
      <c r="BC272" s="150"/>
      <c r="BD272" s="198" cm="1">
        <f t="array" ref="BD272">SUMPRODUCT(($L272:$AE272)*(Misc_calcs!$G$29:$Z$29))*$I272*(1+Assumptions!$G$83)</f>
        <v>34.579752211997992</v>
      </c>
      <c r="BE272" s="150"/>
      <c r="BF272" s="198">
        <f t="shared" si="24"/>
        <v>2158.5694145265661</v>
      </c>
      <c r="BG272" s="150"/>
      <c r="BH272" s="199">
        <f>Assumptions!$G$86*$G272</f>
        <v>3.8346337350000001E-5</v>
      </c>
      <c r="BI272" s="150"/>
      <c r="BJ272" s="198">
        <f t="shared" si="29"/>
        <v>13228.134699999999</v>
      </c>
      <c r="BK272" s="150"/>
      <c r="BL272" s="198" cm="1">
        <f t="array" ref="BL272">-SUMPRODUCT((PMT(real_disc,Assumptions!$G$40,BJ272))*(Misc_calcs!$G$29:$Z$29))</f>
        <v>7150.4339265568469</v>
      </c>
      <c r="BM272" s="150"/>
      <c r="BN272" s="198" cm="1">
        <f t="array" ref="BN272">SUMPRODUCT(($AG272:$AZ272)*(Misc_calcs!$G$29:$Z$29))*$BH272*$H272</f>
        <v>495.34752565800375</v>
      </c>
      <c r="BO272" s="150"/>
      <c r="BP272" s="198" cm="1">
        <f t="array" ref="BP272">SUMPRODUCT($BH272*(Misc_calcs!$G$29:$Z$29))*$I272*(1+Assumptions!$G$83)</f>
        <v>8.0677583251320666</v>
      </c>
      <c r="BQ272" s="150"/>
      <c r="BR272" s="198">
        <f t="shared" si="25"/>
        <v>503.41528398313579</v>
      </c>
      <c r="BS272" s="150"/>
      <c r="BT272" s="198">
        <f t="shared" si="26"/>
        <v>1655.1541305434303</v>
      </c>
      <c r="BU272" s="150"/>
      <c r="BV272" s="198">
        <f t="shared" si="27"/>
        <v>-5495.2797960134167</v>
      </c>
      <c r="BW272" s="150"/>
      <c r="BX272" s="198" t="b">
        <f t="shared" si="28"/>
        <v>0</v>
      </c>
      <c r="BY272" s="150"/>
      <c r="BZ272" s="150"/>
      <c r="CA272" s="150"/>
      <c r="CB272" s="150"/>
      <c r="CC272" s="150"/>
      <c r="CD272" s="150"/>
      <c r="CE272" s="150"/>
      <c r="CF272" s="150"/>
      <c r="CG272" s="150"/>
      <c r="CH272" s="150"/>
      <c r="CI272" s="150"/>
      <c r="CJ272" s="150"/>
      <c r="CK272" s="150"/>
      <c r="CL272" s="150"/>
      <c r="CM272" s="150"/>
      <c r="CN272" s="150"/>
      <c r="CO272" s="150"/>
      <c r="CP272" s="150"/>
      <c r="CQ272" s="150"/>
      <c r="CR272" s="150"/>
      <c r="CS272" s="150"/>
      <c r="CT272" s="150"/>
      <c r="CU272" s="150"/>
      <c r="CV272" s="150"/>
      <c r="CW272" s="150"/>
      <c r="CX272" s="150"/>
    </row>
    <row r="273" spans="1:102" x14ac:dyDescent="0.2">
      <c r="A273" s="150"/>
      <c r="B273" s="191">
        <v>60467837</v>
      </c>
      <c r="C273" s="192" t="s">
        <v>145</v>
      </c>
      <c r="D273" s="191">
        <v>2010</v>
      </c>
      <c r="E273" s="191">
        <v>30282341</v>
      </c>
      <c r="F273" s="191">
        <v>30282338</v>
      </c>
      <c r="G273" s="194">
        <v>238.54</v>
      </c>
      <c r="H273" s="211">
        <v>45198.640474687112</v>
      </c>
      <c r="I273" s="195">
        <f>Assumptions!$G$37*Calcs!$G273</f>
        <v>23169.390199999998</v>
      </c>
      <c r="K273" s="150"/>
      <c r="L273" s="196">
        <v>2.5532499999999999E-4</v>
      </c>
      <c r="M273" s="196">
        <v>2.5532499999999999E-4</v>
      </c>
      <c r="N273" s="196">
        <v>2.5532499999999999E-4</v>
      </c>
      <c r="O273" s="196">
        <v>2.5532499999999999E-4</v>
      </c>
      <c r="P273" s="196">
        <v>2.5532499999999999E-4</v>
      </c>
      <c r="Q273" s="196">
        <v>2.5532499999999999E-4</v>
      </c>
      <c r="R273" s="196">
        <v>2.5532499999999999E-4</v>
      </c>
      <c r="S273" s="196">
        <v>2.5532499999999999E-4</v>
      </c>
      <c r="T273" s="196">
        <v>2.5532499999999999E-4</v>
      </c>
      <c r="U273" s="196">
        <v>2.5532499999999999E-4</v>
      </c>
      <c r="V273" s="196">
        <v>2.5532499999999999E-4</v>
      </c>
      <c r="W273" s="196">
        <v>2.5532499999999999E-4</v>
      </c>
      <c r="X273" s="196">
        <v>2.5532499999999999E-4</v>
      </c>
      <c r="Y273" s="196">
        <v>2.5532499999999999E-4</v>
      </c>
      <c r="Z273" s="196">
        <v>2.5532499999999999E-4</v>
      </c>
      <c r="AA273" s="196">
        <v>2.5532499999999999E-4</v>
      </c>
      <c r="AB273" s="196">
        <v>2.5532499999999999E-4</v>
      </c>
      <c r="AC273" s="196">
        <v>2.5532499999999999E-4</v>
      </c>
      <c r="AD273" s="196">
        <v>2.5532499999999999E-4</v>
      </c>
      <c r="AE273" s="196">
        <v>2.5532499999999999E-4</v>
      </c>
      <c r="AF273" s="150"/>
      <c r="AG273" s="197">
        <v>19.532</v>
      </c>
      <c r="AH273" s="197">
        <v>19.558999999999997</v>
      </c>
      <c r="AI273" s="197">
        <v>19.695999999999998</v>
      </c>
      <c r="AJ273" s="197">
        <v>19.782</v>
      </c>
      <c r="AK273" s="197">
        <v>19.675999999999998</v>
      </c>
      <c r="AL273" s="197">
        <v>19.636999999999997</v>
      </c>
      <c r="AM273" s="197">
        <v>19.768999999999998</v>
      </c>
      <c r="AN273" s="197">
        <v>19.945</v>
      </c>
      <c r="AO273" s="197">
        <v>19.835999999999999</v>
      </c>
      <c r="AP273" s="197">
        <v>19.835999999999999</v>
      </c>
      <c r="AQ273" s="197">
        <v>19.835999999999999</v>
      </c>
      <c r="AR273" s="197">
        <v>19.835999999999999</v>
      </c>
      <c r="AS273" s="197">
        <v>19.835999999999999</v>
      </c>
      <c r="AT273" s="197">
        <v>19.835999999999999</v>
      </c>
      <c r="AU273" s="197">
        <v>19.835999999999999</v>
      </c>
      <c r="AV273" s="197">
        <v>19.835999999999999</v>
      </c>
      <c r="AW273" s="197">
        <v>19.835999999999999</v>
      </c>
      <c r="AX273" s="197">
        <v>19.835999999999999</v>
      </c>
      <c r="AY273" s="197">
        <v>19.835999999999999</v>
      </c>
      <c r="AZ273" s="197">
        <v>19.835999999999999</v>
      </c>
      <c r="BA273" s="150"/>
      <c r="BB273" s="198" cm="1">
        <f t="array" ref="BB273">SUMPRODUCT(($AG273:$AZ273)*(Misc_calcs!$G$29:$Z$29)*($L273:$AE273))*$H273</f>
        <v>3298.2187016781613</v>
      </c>
      <c r="BC273" s="150"/>
      <c r="BD273" s="198" cm="1">
        <f t="array" ref="BD273">SUMPRODUCT(($L273:$AE273)*(Misc_calcs!$G$29:$Z$29))*$I273*(1+Assumptions!$G$83)</f>
        <v>94.088886124951784</v>
      </c>
      <c r="BE273" s="150"/>
      <c r="BF273" s="198">
        <f t="shared" si="24"/>
        <v>3392.3075878031132</v>
      </c>
      <c r="BG273" s="150"/>
      <c r="BH273" s="199">
        <f>Assumptions!$G$86*$G273</f>
        <v>6.7164515100000003E-5</v>
      </c>
      <c r="BI273" s="150"/>
      <c r="BJ273" s="198">
        <f t="shared" si="29"/>
        <v>23169.390199999998</v>
      </c>
      <c r="BK273" s="150"/>
      <c r="BL273" s="198" cm="1">
        <f t="array" ref="BL273">-SUMPRODUCT((PMT(real_disc,Assumptions!$G$40,BJ273))*(Misc_calcs!$G$29:$Z$29))</f>
        <v>12524.153820698069</v>
      </c>
      <c r="BM273" s="150"/>
      <c r="BN273" s="198" cm="1">
        <f t="array" ref="BN273">SUMPRODUCT(($AG273:$AZ273)*(Misc_calcs!$G$29:$Z$29))*$BH273*$H273</f>
        <v>867.61288472325589</v>
      </c>
      <c r="BO273" s="150"/>
      <c r="BP273" s="198" cm="1">
        <f t="array" ref="BP273">SUMPRODUCT($BH273*(Misc_calcs!$G$29:$Z$29))*$I273*(1+Assumptions!$G$83)</f>
        <v>24.750550916994058</v>
      </c>
      <c r="BQ273" s="150"/>
      <c r="BR273" s="198">
        <f t="shared" si="25"/>
        <v>892.36343564024992</v>
      </c>
      <c r="BS273" s="150"/>
      <c r="BT273" s="198">
        <f t="shared" si="26"/>
        <v>2499.9441521628632</v>
      </c>
      <c r="BU273" s="150"/>
      <c r="BV273" s="198">
        <f t="shared" si="27"/>
        <v>-10024.209668535206</v>
      </c>
      <c r="BW273" s="150"/>
      <c r="BX273" s="198" t="b">
        <f t="shared" si="28"/>
        <v>0</v>
      </c>
      <c r="BY273" s="150"/>
      <c r="BZ273" s="150"/>
      <c r="CA273" s="150"/>
      <c r="CB273" s="150"/>
      <c r="CC273" s="150"/>
      <c r="CD273" s="150"/>
      <c r="CE273" s="150"/>
      <c r="CF273" s="150"/>
      <c r="CG273" s="150"/>
      <c r="CH273" s="150"/>
      <c r="CI273" s="150"/>
      <c r="CJ273" s="150"/>
      <c r="CK273" s="150"/>
      <c r="CL273" s="150"/>
      <c r="CM273" s="150"/>
      <c r="CN273" s="150"/>
      <c r="CO273" s="150"/>
      <c r="CP273" s="150"/>
      <c r="CQ273" s="150"/>
      <c r="CR273" s="150"/>
      <c r="CS273" s="150"/>
      <c r="CT273" s="150"/>
      <c r="CU273" s="150"/>
      <c r="CV273" s="150"/>
      <c r="CW273" s="150"/>
      <c r="CX273" s="150"/>
    </row>
    <row r="274" spans="1:102" x14ac:dyDescent="0.2">
      <c r="A274" s="150"/>
      <c r="B274" s="191">
        <v>60467838</v>
      </c>
      <c r="C274" s="192" t="s">
        <v>145</v>
      </c>
      <c r="D274" s="191">
        <v>2010</v>
      </c>
      <c r="E274" s="191">
        <v>30282338</v>
      </c>
      <c r="F274" s="191">
        <v>30282337</v>
      </c>
      <c r="G274" s="194">
        <v>65</v>
      </c>
      <c r="H274" s="211">
        <v>45198.640474687112</v>
      </c>
      <c r="I274" s="195">
        <f>Assumptions!$G$37*Calcs!$G274</f>
        <v>6313.45</v>
      </c>
      <c r="K274" s="150"/>
      <c r="L274" s="196">
        <v>6.9573900000000001E-5</v>
      </c>
      <c r="M274" s="196">
        <v>6.9573900000000001E-5</v>
      </c>
      <c r="N274" s="196">
        <v>6.9573900000000001E-5</v>
      </c>
      <c r="O274" s="196">
        <v>6.9573900000000001E-5</v>
      </c>
      <c r="P274" s="196">
        <v>6.9573900000000001E-5</v>
      </c>
      <c r="Q274" s="196">
        <v>6.9573900000000001E-5</v>
      </c>
      <c r="R274" s="196">
        <v>6.9573900000000001E-5</v>
      </c>
      <c r="S274" s="196">
        <v>6.9573900000000001E-5</v>
      </c>
      <c r="T274" s="196">
        <v>6.9573900000000001E-5</v>
      </c>
      <c r="U274" s="196">
        <v>6.9573900000000001E-5</v>
      </c>
      <c r="V274" s="196">
        <v>6.9573900000000001E-5</v>
      </c>
      <c r="W274" s="196">
        <v>6.9573900000000001E-5</v>
      </c>
      <c r="X274" s="196">
        <v>6.9573900000000001E-5</v>
      </c>
      <c r="Y274" s="196">
        <v>6.9573900000000001E-5</v>
      </c>
      <c r="Z274" s="196">
        <v>6.9573900000000001E-5</v>
      </c>
      <c r="AA274" s="196">
        <v>6.9573900000000001E-5</v>
      </c>
      <c r="AB274" s="196">
        <v>6.9573900000000001E-5</v>
      </c>
      <c r="AC274" s="196">
        <v>6.9573900000000001E-5</v>
      </c>
      <c r="AD274" s="196">
        <v>6.9573900000000001E-5</v>
      </c>
      <c r="AE274" s="196">
        <v>6.9573900000000001E-5</v>
      </c>
      <c r="AF274" s="150"/>
      <c r="AG274" s="197">
        <v>19.532</v>
      </c>
      <c r="AH274" s="197">
        <v>19.558999999999997</v>
      </c>
      <c r="AI274" s="197">
        <v>19.695999999999998</v>
      </c>
      <c r="AJ274" s="197">
        <v>19.782</v>
      </c>
      <c r="AK274" s="197">
        <v>19.675999999999998</v>
      </c>
      <c r="AL274" s="197">
        <v>19.636999999999997</v>
      </c>
      <c r="AM274" s="197">
        <v>19.768999999999998</v>
      </c>
      <c r="AN274" s="197">
        <v>19.945</v>
      </c>
      <c r="AO274" s="197">
        <v>19.835999999999999</v>
      </c>
      <c r="AP274" s="197">
        <v>19.835999999999999</v>
      </c>
      <c r="AQ274" s="197">
        <v>19.835999999999999</v>
      </c>
      <c r="AR274" s="197">
        <v>19.835999999999999</v>
      </c>
      <c r="AS274" s="197">
        <v>19.835999999999999</v>
      </c>
      <c r="AT274" s="197">
        <v>19.835999999999999</v>
      </c>
      <c r="AU274" s="197">
        <v>19.835999999999999</v>
      </c>
      <c r="AV274" s="197">
        <v>19.835999999999999</v>
      </c>
      <c r="AW274" s="197">
        <v>19.835999999999999</v>
      </c>
      <c r="AX274" s="197">
        <v>19.835999999999999</v>
      </c>
      <c r="AY274" s="197">
        <v>19.835999999999999</v>
      </c>
      <c r="AZ274" s="197">
        <v>19.835999999999999</v>
      </c>
      <c r="BA274" s="150"/>
      <c r="BB274" s="198" cm="1">
        <f t="array" ref="BB274">SUMPRODUCT(($AG274:$AZ274)*(Misc_calcs!$G$29:$Z$29)*($L274:$AE274))*$H274</f>
        <v>898.7366616221924</v>
      </c>
      <c r="BC274" s="150"/>
      <c r="BD274" s="198" cm="1">
        <f t="array" ref="BD274">SUMPRODUCT(($L274:$AE274)*(Misc_calcs!$G$29:$Z$29))*$I274*(1+Assumptions!$G$83)</f>
        <v>6.9862396131177764</v>
      </c>
      <c r="BE274" s="150"/>
      <c r="BF274" s="198">
        <f t="shared" si="24"/>
        <v>905.72290123531013</v>
      </c>
      <c r="BG274" s="150"/>
      <c r="BH274" s="199">
        <f>Assumptions!$G$86*$G274</f>
        <v>1.8301725E-5</v>
      </c>
      <c r="BI274" s="150"/>
      <c r="BJ274" s="198">
        <f t="shared" si="29"/>
        <v>6313.45</v>
      </c>
      <c r="BK274" s="150"/>
      <c r="BL274" s="198" cm="1">
        <f t="array" ref="BL274">-SUMPRODUCT((PMT(real_disc,Assumptions!$G$40,BJ274))*(Misc_calcs!$G$29:$Z$29))</f>
        <v>3412.7190338952573</v>
      </c>
      <c r="BM274" s="150"/>
      <c r="BN274" s="198" cm="1">
        <f t="array" ref="BN274">SUMPRODUCT(($AG274:$AZ274)*(Misc_calcs!$G$29:$Z$29))*$BH274*$H274</f>
        <v>236.4166911503799</v>
      </c>
      <c r="BO274" s="150"/>
      <c r="BP274" s="198" cm="1">
        <f t="array" ref="BP274">SUMPRODUCT($BH274*(Misc_calcs!$G$29:$Z$29))*$I274*(1+Assumptions!$G$83)</f>
        <v>1.8377615195265455</v>
      </c>
      <c r="BQ274" s="150"/>
      <c r="BR274" s="198">
        <f t="shared" si="25"/>
        <v>238.25445266990644</v>
      </c>
      <c r="BS274" s="150"/>
      <c r="BT274" s="198">
        <f t="shared" si="26"/>
        <v>667.46844856540372</v>
      </c>
      <c r="BU274" s="150"/>
      <c r="BV274" s="198">
        <f t="shared" si="27"/>
        <v>-2745.2505853298535</v>
      </c>
      <c r="BW274" s="150"/>
      <c r="BX274" s="198" t="b">
        <f t="shared" si="28"/>
        <v>0</v>
      </c>
      <c r="BY274" s="150"/>
      <c r="BZ274" s="150"/>
      <c r="CA274" s="150"/>
      <c r="CB274" s="150"/>
      <c r="CC274" s="150"/>
      <c r="CD274" s="150"/>
      <c r="CE274" s="150"/>
      <c r="CF274" s="150"/>
      <c r="CG274" s="150"/>
      <c r="CH274" s="150"/>
      <c r="CI274" s="150"/>
      <c r="CJ274" s="150"/>
      <c r="CK274" s="150"/>
      <c r="CL274" s="150"/>
      <c r="CM274" s="150"/>
      <c r="CN274" s="150"/>
      <c r="CO274" s="150"/>
      <c r="CP274" s="150"/>
      <c r="CQ274" s="150"/>
      <c r="CR274" s="150"/>
      <c r="CS274" s="150"/>
      <c r="CT274" s="150"/>
      <c r="CU274" s="150"/>
      <c r="CV274" s="150"/>
      <c r="CW274" s="150"/>
      <c r="CX274" s="150"/>
    </row>
    <row r="275" spans="1:102" x14ac:dyDescent="0.2">
      <c r="A275" s="150"/>
      <c r="B275" s="191">
        <v>60467841</v>
      </c>
      <c r="C275" s="192" t="s">
        <v>145</v>
      </c>
      <c r="D275" s="191">
        <v>2010</v>
      </c>
      <c r="E275" s="191">
        <v>30228694</v>
      </c>
      <c r="F275" s="191">
        <v>30228693</v>
      </c>
      <c r="G275" s="194">
        <v>116.7</v>
      </c>
      <c r="H275" s="211">
        <v>45198.640474687112</v>
      </c>
      <c r="I275" s="195">
        <f>Assumptions!$G$37*Calcs!$G275</f>
        <v>11335.071</v>
      </c>
      <c r="K275" s="150"/>
      <c r="L275" s="196">
        <v>1.24912E-4</v>
      </c>
      <c r="M275" s="196">
        <v>1.24912E-4</v>
      </c>
      <c r="N275" s="196">
        <v>1.24912E-4</v>
      </c>
      <c r="O275" s="196">
        <v>1.24912E-4</v>
      </c>
      <c r="P275" s="196">
        <v>1.24912E-4</v>
      </c>
      <c r="Q275" s="196">
        <v>1.24912E-4</v>
      </c>
      <c r="R275" s="196">
        <v>1.24912E-4</v>
      </c>
      <c r="S275" s="196">
        <v>1.24912E-4</v>
      </c>
      <c r="T275" s="196">
        <v>1.24912E-4</v>
      </c>
      <c r="U275" s="196">
        <v>1.24912E-4</v>
      </c>
      <c r="V275" s="196">
        <v>1.24912E-4</v>
      </c>
      <c r="W275" s="196">
        <v>1.24912E-4</v>
      </c>
      <c r="X275" s="196">
        <v>1.24912E-4</v>
      </c>
      <c r="Y275" s="196">
        <v>1.24912E-4</v>
      </c>
      <c r="Z275" s="196">
        <v>1.24912E-4</v>
      </c>
      <c r="AA275" s="196">
        <v>1.24912E-4</v>
      </c>
      <c r="AB275" s="196">
        <v>1.24912E-4</v>
      </c>
      <c r="AC275" s="196">
        <v>1.24912E-4</v>
      </c>
      <c r="AD275" s="196">
        <v>1.24912E-4</v>
      </c>
      <c r="AE275" s="196">
        <v>1.24912E-4</v>
      </c>
      <c r="AF275" s="150"/>
      <c r="AG275" s="197">
        <v>19.532</v>
      </c>
      <c r="AH275" s="197">
        <v>19.558999999999997</v>
      </c>
      <c r="AI275" s="197">
        <v>19.695999999999998</v>
      </c>
      <c r="AJ275" s="197">
        <v>19.782</v>
      </c>
      <c r="AK275" s="197">
        <v>19.675999999999998</v>
      </c>
      <c r="AL275" s="197">
        <v>19.636999999999997</v>
      </c>
      <c r="AM275" s="197">
        <v>19.768999999999998</v>
      </c>
      <c r="AN275" s="197">
        <v>19.945</v>
      </c>
      <c r="AO275" s="197">
        <v>19.835999999999999</v>
      </c>
      <c r="AP275" s="197">
        <v>19.835999999999999</v>
      </c>
      <c r="AQ275" s="197">
        <v>19.835999999999999</v>
      </c>
      <c r="AR275" s="197">
        <v>19.835999999999999</v>
      </c>
      <c r="AS275" s="197">
        <v>19.835999999999999</v>
      </c>
      <c r="AT275" s="197">
        <v>19.835999999999999</v>
      </c>
      <c r="AU275" s="197">
        <v>19.835999999999999</v>
      </c>
      <c r="AV275" s="197">
        <v>19.835999999999999</v>
      </c>
      <c r="AW275" s="197">
        <v>19.835999999999999</v>
      </c>
      <c r="AX275" s="197">
        <v>19.835999999999999</v>
      </c>
      <c r="AY275" s="197">
        <v>19.835999999999999</v>
      </c>
      <c r="AZ275" s="197">
        <v>19.835999999999999</v>
      </c>
      <c r="BA275" s="150"/>
      <c r="BB275" s="198" cm="1">
        <f t="array" ref="BB275">SUMPRODUCT(($AG275:$AZ275)*(Misc_calcs!$G$29:$Z$29)*($L275:$AE275))*$H275</f>
        <v>1613.5791421287479</v>
      </c>
      <c r="BC275" s="150"/>
      <c r="BD275" s="198" cm="1">
        <f t="array" ref="BD275">SUMPRODUCT(($L275:$AE275)*(Misc_calcs!$G$29:$Z$29))*$I275*(1+Assumptions!$G$83)</f>
        <v>22.519502388555896</v>
      </c>
      <c r="BE275" s="150"/>
      <c r="BF275" s="198">
        <f t="shared" si="24"/>
        <v>1636.0986445173037</v>
      </c>
      <c r="BG275" s="150"/>
      <c r="BH275" s="199">
        <f>Assumptions!$G$86*$G275</f>
        <v>3.2858635500000005E-5</v>
      </c>
      <c r="BI275" s="150"/>
      <c r="BJ275" s="198">
        <f t="shared" si="29"/>
        <v>11335.071</v>
      </c>
      <c r="BK275" s="150"/>
      <c r="BL275" s="198" cm="1">
        <f t="array" ref="BL275">-SUMPRODUCT((PMT(real_disc,Assumptions!$G$40,BJ275))*(Misc_calcs!$G$29:$Z$29))</f>
        <v>6127.1432500857918</v>
      </c>
      <c r="BM275" s="150"/>
      <c r="BN275" s="198" cm="1">
        <f t="array" ref="BN275">SUMPRODUCT(($AG275:$AZ275)*(Misc_calcs!$G$29:$Z$29))*$BH275*$H275</f>
        <v>424.45889011152832</v>
      </c>
      <c r="BO275" s="150"/>
      <c r="BP275" s="198" cm="1">
        <f t="array" ref="BP275">SUMPRODUCT($BH275*(Misc_calcs!$G$29:$Z$29))*$I275*(1+Assumptions!$G$83)</f>
        <v>5.9238513563703856</v>
      </c>
      <c r="BQ275" s="150"/>
      <c r="BR275" s="198">
        <f t="shared" si="25"/>
        <v>430.38274146789871</v>
      </c>
      <c r="BS275" s="150"/>
      <c r="BT275" s="198">
        <f t="shared" si="26"/>
        <v>1205.7159030494049</v>
      </c>
      <c r="BU275" s="150"/>
      <c r="BV275" s="198">
        <f t="shared" si="27"/>
        <v>-4921.4273470363869</v>
      </c>
      <c r="BW275" s="150"/>
      <c r="BX275" s="198" t="b">
        <f t="shared" si="28"/>
        <v>0</v>
      </c>
      <c r="BY275" s="150"/>
      <c r="BZ275" s="150"/>
      <c r="CA275" s="150"/>
      <c r="CB275" s="150"/>
      <c r="CC275" s="150"/>
      <c r="CD275" s="150"/>
      <c r="CE275" s="150"/>
      <c r="CF275" s="150"/>
      <c r="CG275" s="150"/>
      <c r="CH275" s="150"/>
      <c r="CI275" s="150"/>
      <c r="CJ275" s="150"/>
      <c r="CK275" s="150"/>
      <c r="CL275" s="150"/>
      <c r="CM275" s="150"/>
      <c r="CN275" s="150"/>
      <c r="CO275" s="150"/>
      <c r="CP275" s="150"/>
      <c r="CQ275" s="150"/>
      <c r="CR275" s="150"/>
      <c r="CS275" s="150"/>
      <c r="CT275" s="150"/>
      <c r="CU275" s="150"/>
      <c r="CV275" s="150"/>
      <c r="CW275" s="150"/>
      <c r="CX275" s="150"/>
    </row>
    <row r="276" spans="1:102" x14ac:dyDescent="0.2">
      <c r="A276" s="150"/>
      <c r="B276" s="191">
        <v>60467903</v>
      </c>
      <c r="C276" s="192" t="s">
        <v>145</v>
      </c>
      <c r="D276" s="191">
        <v>2011</v>
      </c>
      <c r="E276" s="191">
        <v>30296728</v>
      </c>
      <c r="F276" s="191">
        <v>30296727</v>
      </c>
      <c r="G276" s="194">
        <v>23.96</v>
      </c>
      <c r="H276" s="211">
        <v>45198.640474687112</v>
      </c>
      <c r="I276" s="195">
        <f>Assumptions!$G$37*Calcs!$G276</f>
        <v>2327.2348000000002</v>
      </c>
      <c r="K276" s="150"/>
      <c r="L276" s="196">
        <v>2.5646000000000001E-5</v>
      </c>
      <c r="M276" s="196">
        <v>2.5646000000000001E-5</v>
      </c>
      <c r="N276" s="196">
        <v>2.5646000000000001E-5</v>
      </c>
      <c r="O276" s="196">
        <v>2.5646000000000001E-5</v>
      </c>
      <c r="P276" s="196">
        <v>2.5646000000000001E-5</v>
      </c>
      <c r="Q276" s="196">
        <v>2.5646000000000001E-5</v>
      </c>
      <c r="R276" s="196">
        <v>2.5646000000000001E-5</v>
      </c>
      <c r="S276" s="196">
        <v>2.5646000000000001E-5</v>
      </c>
      <c r="T276" s="196">
        <v>2.5646000000000001E-5</v>
      </c>
      <c r="U276" s="196">
        <v>2.5646000000000001E-5</v>
      </c>
      <c r="V276" s="196">
        <v>2.5646000000000001E-5</v>
      </c>
      <c r="W276" s="196">
        <v>2.5646000000000001E-5</v>
      </c>
      <c r="X276" s="196">
        <v>2.5646000000000001E-5</v>
      </c>
      <c r="Y276" s="196">
        <v>2.5646000000000001E-5</v>
      </c>
      <c r="Z276" s="196">
        <v>2.5646000000000001E-5</v>
      </c>
      <c r="AA276" s="196">
        <v>2.5646000000000001E-5</v>
      </c>
      <c r="AB276" s="196">
        <v>2.5646000000000001E-5</v>
      </c>
      <c r="AC276" s="196">
        <v>2.5646000000000001E-5</v>
      </c>
      <c r="AD276" s="196">
        <v>2.5646000000000001E-5</v>
      </c>
      <c r="AE276" s="196">
        <v>2.5646000000000001E-5</v>
      </c>
      <c r="AF276" s="150"/>
      <c r="AG276" s="197">
        <v>19.532</v>
      </c>
      <c r="AH276" s="197">
        <v>19.558999999999997</v>
      </c>
      <c r="AI276" s="197">
        <v>19.695999999999998</v>
      </c>
      <c r="AJ276" s="197">
        <v>19.782</v>
      </c>
      <c r="AK276" s="197">
        <v>19.675999999999998</v>
      </c>
      <c r="AL276" s="197">
        <v>19.636999999999997</v>
      </c>
      <c r="AM276" s="197">
        <v>19.768999999999998</v>
      </c>
      <c r="AN276" s="197">
        <v>19.945</v>
      </c>
      <c r="AO276" s="197">
        <v>19.835999999999999</v>
      </c>
      <c r="AP276" s="197">
        <v>19.835999999999999</v>
      </c>
      <c r="AQ276" s="197">
        <v>19.835999999999999</v>
      </c>
      <c r="AR276" s="197">
        <v>19.835999999999999</v>
      </c>
      <c r="AS276" s="197">
        <v>19.835999999999999</v>
      </c>
      <c r="AT276" s="197">
        <v>19.835999999999999</v>
      </c>
      <c r="AU276" s="197">
        <v>19.835999999999999</v>
      </c>
      <c r="AV276" s="197">
        <v>19.835999999999999</v>
      </c>
      <c r="AW276" s="197">
        <v>19.835999999999999</v>
      </c>
      <c r="AX276" s="197">
        <v>19.835999999999999</v>
      </c>
      <c r="AY276" s="197">
        <v>19.835999999999999</v>
      </c>
      <c r="AZ276" s="197">
        <v>19.835999999999999</v>
      </c>
      <c r="BA276" s="150"/>
      <c r="BB276" s="198" cm="1">
        <f t="array" ref="BB276">SUMPRODUCT(($AG276:$AZ276)*(Misc_calcs!$G$29:$Z$29)*($L276:$AE276))*$H276</f>
        <v>331.28803220694465</v>
      </c>
      <c r="BC276" s="150"/>
      <c r="BD276" s="198" cm="1">
        <f t="array" ref="BD276">SUMPRODUCT(($L276:$AE276)*(Misc_calcs!$G$29:$Z$29))*$I276*(1+Assumptions!$G$83)</f>
        <v>0.94927102145791975</v>
      </c>
      <c r="BE276" s="150"/>
      <c r="BF276" s="198">
        <f t="shared" si="24"/>
        <v>332.2373032284026</v>
      </c>
      <c r="BG276" s="150"/>
      <c r="BH276" s="199">
        <f>Assumptions!$G$86*$G276</f>
        <v>6.7462974000000008E-6</v>
      </c>
      <c r="BI276" s="150"/>
      <c r="BJ276" s="198">
        <f t="shared" si="29"/>
        <v>2327.2348000000002</v>
      </c>
      <c r="BK276" s="150"/>
      <c r="BL276" s="198" cm="1">
        <f t="array" ref="BL276">-SUMPRODUCT((PMT(real_disc,Assumptions!$G$40,BJ276))*(Misc_calcs!$G$29:$Z$29))</f>
        <v>1257.9807392635441</v>
      </c>
      <c r="BM276" s="150"/>
      <c r="BN276" s="198" cm="1">
        <f t="array" ref="BN276">SUMPRODUCT(($AG276:$AZ276)*(Misc_calcs!$G$29:$Z$29))*$BH276*$H276</f>
        <v>87.146829537893908</v>
      </c>
      <c r="BO276" s="150"/>
      <c r="BP276" s="198" cm="1">
        <f t="array" ref="BP276">SUMPRODUCT($BH276*(Misc_calcs!$G$29:$Z$29))*$I276*(1+Assumptions!$G$83)</f>
        <v>0.24971007657946295</v>
      </c>
      <c r="BQ276" s="150"/>
      <c r="BR276" s="198">
        <f t="shared" si="25"/>
        <v>87.396539614473369</v>
      </c>
      <c r="BS276" s="150"/>
      <c r="BT276" s="198">
        <f t="shared" si="26"/>
        <v>244.84076361392923</v>
      </c>
      <c r="BU276" s="150"/>
      <c r="BV276" s="198">
        <f t="shared" si="27"/>
        <v>-1013.1399756496149</v>
      </c>
      <c r="BW276" s="150"/>
      <c r="BX276" s="198" t="b">
        <f t="shared" si="28"/>
        <v>0</v>
      </c>
      <c r="BY276" s="150"/>
      <c r="BZ276" s="150"/>
      <c r="CA276" s="150"/>
      <c r="CB276" s="150"/>
      <c r="CC276" s="150"/>
      <c r="CD276" s="150"/>
      <c r="CE276" s="150"/>
      <c r="CF276" s="150"/>
      <c r="CG276" s="150"/>
      <c r="CH276" s="150"/>
      <c r="CI276" s="150"/>
      <c r="CJ276" s="150"/>
      <c r="CK276" s="150"/>
      <c r="CL276" s="150"/>
      <c r="CM276" s="150"/>
      <c r="CN276" s="150"/>
      <c r="CO276" s="150"/>
      <c r="CP276" s="150"/>
      <c r="CQ276" s="150"/>
      <c r="CR276" s="150"/>
      <c r="CS276" s="150"/>
      <c r="CT276" s="150"/>
      <c r="CU276" s="150"/>
      <c r="CV276" s="150"/>
      <c r="CW276" s="150"/>
      <c r="CX276" s="150"/>
    </row>
    <row r="277" spans="1:102" x14ac:dyDescent="0.2">
      <c r="A277" s="150"/>
      <c r="B277" s="191">
        <v>60469531</v>
      </c>
      <c r="C277" s="192" t="s">
        <v>146</v>
      </c>
      <c r="D277" s="191">
        <v>1998</v>
      </c>
      <c r="E277" s="191">
        <v>30082796</v>
      </c>
      <c r="F277" s="191">
        <v>30082794</v>
      </c>
      <c r="G277" s="194">
        <v>377.95</v>
      </c>
      <c r="H277" s="211">
        <v>43924.300227922555</v>
      </c>
      <c r="I277" s="195">
        <f>Assumptions!$G$37*Calcs!$G277</f>
        <v>36710.283499999998</v>
      </c>
      <c r="K277" s="150"/>
      <c r="L277" s="196">
        <v>4.0454500000000002E-4</v>
      </c>
      <c r="M277" s="196">
        <v>4.0454500000000002E-4</v>
      </c>
      <c r="N277" s="196">
        <v>4.0454500000000002E-4</v>
      </c>
      <c r="O277" s="196">
        <v>4.0454500000000002E-4</v>
      </c>
      <c r="P277" s="196">
        <v>4.0454500000000002E-4</v>
      </c>
      <c r="Q277" s="196">
        <v>4.0454500000000002E-4</v>
      </c>
      <c r="R277" s="196">
        <v>4.0454500000000002E-4</v>
      </c>
      <c r="S277" s="196">
        <v>4.0454500000000002E-4</v>
      </c>
      <c r="T277" s="196">
        <v>4.0454500000000002E-4</v>
      </c>
      <c r="U277" s="196">
        <v>4.0454500000000002E-4</v>
      </c>
      <c r="V277" s="196">
        <v>4.0454500000000002E-4</v>
      </c>
      <c r="W277" s="196">
        <v>4.0454500000000002E-4</v>
      </c>
      <c r="X277" s="196">
        <v>4.0454500000000002E-4</v>
      </c>
      <c r="Y277" s="196">
        <v>4.0454500000000002E-4</v>
      </c>
      <c r="Z277" s="196">
        <v>4.0454500000000002E-4</v>
      </c>
      <c r="AA277" s="196">
        <v>4.2563900000000001E-4</v>
      </c>
      <c r="AB277" s="196">
        <v>4.7606299999999999E-4</v>
      </c>
      <c r="AC277" s="196">
        <v>5.3331500000000003E-4</v>
      </c>
      <c r="AD277" s="196">
        <v>5.9837300000000003E-4</v>
      </c>
      <c r="AE277" s="196">
        <v>6.7236300000000004E-4</v>
      </c>
      <c r="AF277" s="150"/>
      <c r="AG277" s="197">
        <v>2.1360000000000001</v>
      </c>
      <c r="AH277" s="197">
        <v>2.1199999999999997</v>
      </c>
      <c r="AI277" s="197">
        <v>2.1199999999999997</v>
      </c>
      <c r="AJ277" s="197">
        <v>2.1199999999999997</v>
      </c>
      <c r="AK277" s="197">
        <v>2.11</v>
      </c>
      <c r="AL277" s="197">
        <v>2.09</v>
      </c>
      <c r="AM277" s="197">
        <v>2.09</v>
      </c>
      <c r="AN277" s="197">
        <v>2.0999999999999996</v>
      </c>
      <c r="AO277" s="197">
        <v>2.0799999999999996</v>
      </c>
      <c r="AP277" s="197">
        <v>2.0799999999999996</v>
      </c>
      <c r="AQ277" s="197">
        <v>2.0799999999999996</v>
      </c>
      <c r="AR277" s="197">
        <v>2.0799999999999996</v>
      </c>
      <c r="AS277" s="197">
        <v>2.0799999999999996</v>
      </c>
      <c r="AT277" s="197">
        <v>2.0799999999999996</v>
      </c>
      <c r="AU277" s="197">
        <v>2.0799999999999996</v>
      </c>
      <c r="AV277" s="197">
        <v>2.0799999999999996</v>
      </c>
      <c r="AW277" s="197">
        <v>2.0799999999999996</v>
      </c>
      <c r="AX277" s="197">
        <v>2.0799999999999996</v>
      </c>
      <c r="AY277" s="197">
        <v>2.0799999999999996</v>
      </c>
      <c r="AZ277" s="197">
        <v>2.0799999999999996</v>
      </c>
      <c r="BA277" s="150"/>
      <c r="BB277" s="198" cm="1">
        <f t="array" ref="BB277">SUMPRODUCT(($AG277:$AZ277)*(Misc_calcs!$G$29:$Z$29)*($L277:$AE277))*$H277</f>
        <v>571.52325361070143</v>
      </c>
      <c r="BC277" s="150"/>
      <c r="BD277" s="198" cm="1">
        <f t="array" ref="BD277">SUMPRODUCT(($L277:$AE277)*(Misc_calcs!$G$29:$Z$29))*$I277*(1+Assumptions!$G$83)</f>
        <v>250.85900605371478</v>
      </c>
      <c r="BE277" s="150"/>
      <c r="BF277" s="198">
        <f t="shared" si="24"/>
        <v>822.38225966441621</v>
      </c>
      <c r="BG277" s="150"/>
      <c r="BH277" s="199">
        <f>Assumptions!$G$86*$G277</f>
        <v>1.0641749175000001E-4</v>
      </c>
      <c r="BI277" s="150"/>
      <c r="BJ277" s="198">
        <f t="shared" si="29"/>
        <v>36710.283499999998</v>
      </c>
      <c r="BK277" s="150"/>
      <c r="BL277" s="198" cm="1">
        <f t="array" ref="BL277">-SUMPRODUCT((PMT(real_disc,Assumptions!$G$40,BJ277))*(Misc_calcs!$G$29:$Z$29))</f>
        <v>19843.648597857118</v>
      </c>
      <c r="BM277" s="150"/>
      <c r="BN277" s="198" cm="1">
        <f t="array" ref="BN277">SUMPRODUCT(($AG277:$AZ277)*(Misc_calcs!$G$29:$Z$29))*$BH277*$H277</f>
        <v>141.61909934171973</v>
      </c>
      <c r="BO277" s="150"/>
      <c r="BP277" s="198" cm="1">
        <f t="array" ref="BP277">SUMPRODUCT($BH277*(Misc_calcs!$G$29:$Z$29))*$I277*(1+Assumptions!$G$83)</f>
        <v>62.134261340827628</v>
      </c>
      <c r="BQ277" s="150"/>
      <c r="BR277" s="198">
        <f t="shared" si="25"/>
        <v>203.75336068254737</v>
      </c>
      <c r="BS277" s="150"/>
      <c r="BT277" s="198">
        <f t="shared" si="26"/>
        <v>618.62889898186882</v>
      </c>
      <c r="BU277" s="150"/>
      <c r="BV277" s="198">
        <f t="shared" si="27"/>
        <v>-19225.01969887525</v>
      </c>
      <c r="BW277" s="150"/>
      <c r="BX277" s="198" t="b">
        <f t="shared" si="28"/>
        <v>0</v>
      </c>
      <c r="BY277" s="150"/>
      <c r="BZ277" s="150"/>
      <c r="CA277" s="150"/>
      <c r="CB277" s="150"/>
      <c r="CC277" s="150"/>
      <c r="CD277" s="150"/>
      <c r="CE277" s="150"/>
      <c r="CF277" s="150"/>
      <c r="CG277" s="150"/>
      <c r="CH277" s="150"/>
      <c r="CI277" s="150"/>
      <c r="CJ277" s="150"/>
      <c r="CK277" s="150"/>
      <c r="CL277" s="150"/>
      <c r="CM277" s="150"/>
      <c r="CN277" s="150"/>
      <c r="CO277" s="150"/>
      <c r="CP277" s="150"/>
      <c r="CQ277" s="150"/>
      <c r="CR277" s="150"/>
      <c r="CS277" s="150"/>
      <c r="CT277" s="150"/>
      <c r="CU277" s="150"/>
      <c r="CV277" s="150"/>
      <c r="CW277" s="150"/>
      <c r="CX277" s="150"/>
    </row>
    <row r="278" spans="1:102" x14ac:dyDescent="0.2">
      <c r="A278" s="150"/>
      <c r="B278" s="191">
        <v>60469532</v>
      </c>
      <c r="C278" s="192" t="s">
        <v>146</v>
      </c>
      <c r="D278" s="191">
        <v>1998</v>
      </c>
      <c r="E278" s="191">
        <v>30082794</v>
      </c>
      <c r="F278" s="191">
        <v>30082791</v>
      </c>
      <c r="G278" s="194">
        <v>313.52</v>
      </c>
      <c r="H278" s="211">
        <v>43924.300227922555</v>
      </c>
      <c r="I278" s="195">
        <f>Assumptions!$G$37*Calcs!$G278</f>
        <v>30452.197599999996</v>
      </c>
      <c r="K278" s="150"/>
      <c r="L278" s="196">
        <v>3.3558200000000001E-4</v>
      </c>
      <c r="M278" s="196">
        <v>3.3558200000000001E-4</v>
      </c>
      <c r="N278" s="196">
        <v>3.3558200000000001E-4</v>
      </c>
      <c r="O278" s="196">
        <v>3.3558200000000001E-4</v>
      </c>
      <c r="P278" s="196">
        <v>3.3558200000000001E-4</v>
      </c>
      <c r="Q278" s="196">
        <v>3.3558200000000001E-4</v>
      </c>
      <c r="R278" s="196">
        <v>3.3558200000000001E-4</v>
      </c>
      <c r="S278" s="196">
        <v>3.3558200000000001E-4</v>
      </c>
      <c r="T278" s="196">
        <v>3.3558200000000001E-4</v>
      </c>
      <c r="U278" s="196">
        <v>3.3558200000000001E-4</v>
      </c>
      <c r="V278" s="196">
        <v>3.3558200000000001E-4</v>
      </c>
      <c r="W278" s="196">
        <v>3.3558200000000001E-4</v>
      </c>
      <c r="X278" s="196">
        <v>3.3558200000000001E-4</v>
      </c>
      <c r="Y278" s="196">
        <v>3.3558200000000001E-4</v>
      </c>
      <c r="Z278" s="196">
        <v>3.3558200000000001E-4</v>
      </c>
      <c r="AA278" s="196">
        <v>3.5307900000000001E-4</v>
      </c>
      <c r="AB278" s="196">
        <v>3.9490800000000002E-4</v>
      </c>
      <c r="AC278" s="196">
        <v>4.4240000000000002E-4</v>
      </c>
      <c r="AD278" s="196">
        <v>4.9636700000000005E-4</v>
      </c>
      <c r="AE278" s="196">
        <v>5.5774399999999999E-4</v>
      </c>
      <c r="AF278" s="150"/>
      <c r="AG278" s="197">
        <v>2.1360000000000001</v>
      </c>
      <c r="AH278" s="197">
        <v>2.1199999999999997</v>
      </c>
      <c r="AI278" s="197">
        <v>2.1199999999999997</v>
      </c>
      <c r="AJ278" s="197">
        <v>2.1199999999999997</v>
      </c>
      <c r="AK278" s="197">
        <v>2.11</v>
      </c>
      <c r="AL278" s="197">
        <v>2.09</v>
      </c>
      <c r="AM278" s="197">
        <v>2.09</v>
      </c>
      <c r="AN278" s="197">
        <v>2.0999999999999996</v>
      </c>
      <c r="AO278" s="197">
        <v>2.0799999999999996</v>
      </c>
      <c r="AP278" s="197">
        <v>2.0799999999999996</v>
      </c>
      <c r="AQ278" s="197">
        <v>2.0799999999999996</v>
      </c>
      <c r="AR278" s="197">
        <v>2.0799999999999996</v>
      </c>
      <c r="AS278" s="197">
        <v>2.0799999999999996</v>
      </c>
      <c r="AT278" s="197">
        <v>2.0799999999999996</v>
      </c>
      <c r="AU278" s="197">
        <v>2.0799999999999996</v>
      </c>
      <c r="AV278" s="197">
        <v>2.0799999999999996</v>
      </c>
      <c r="AW278" s="197">
        <v>2.0799999999999996</v>
      </c>
      <c r="AX278" s="197">
        <v>2.0799999999999996</v>
      </c>
      <c r="AY278" s="197">
        <v>2.0799999999999996</v>
      </c>
      <c r="AZ278" s="197">
        <v>2.0799999999999996</v>
      </c>
      <c r="BA278" s="150"/>
      <c r="BB278" s="198" cm="1">
        <f t="array" ref="BB278">SUMPRODUCT(($AG278:$AZ278)*(Misc_calcs!$G$29:$Z$29)*($L278:$AE278))*$H278</f>
        <v>474.09518993310365</v>
      </c>
      <c r="BC278" s="150"/>
      <c r="BD278" s="198" cm="1">
        <f t="array" ref="BD278">SUMPRODUCT(($L278:$AE278)*(Misc_calcs!$G$29:$Z$29))*$I278*(1+Assumptions!$G$83)</f>
        <v>172.62044846762592</v>
      </c>
      <c r="BE278" s="150"/>
      <c r="BF278" s="198">
        <f t="shared" si="24"/>
        <v>646.71563840072963</v>
      </c>
      <c r="BG278" s="150"/>
      <c r="BH278" s="199">
        <f>Assumptions!$G$86*$G278</f>
        <v>8.8276258800000005E-5</v>
      </c>
      <c r="BI278" s="150"/>
      <c r="BJ278" s="198">
        <f t="shared" si="29"/>
        <v>30452.197599999996</v>
      </c>
      <c r="BK278" s="150"/>
      <c r="BL278" s="198" cm="1">
        <f t="array" ref="BL278">-SUMPRODUCT((PMT(real_disc,Assumptions!$G$40,BJ278))*(Misc_calcs!$G$29:$Z$29))</f>
        <v>16460.856484720625</v>
      </c>
      <c r="BM278" s="150"/>
      <c r="BN278" s="198" cm="1">
        <f t="array" ref="BN278">SUMPRODUCT(($AG278:$AZ278)*(Misc_calcs!$G$29:$Z$29))*$BH278*$H278</f>
        <v>117.47696792066667</v>
      </c>
      <c r="BO278" s="150"/>
      <c r="BP278" s="198" cm="1">
        <f t="array" ref="BP278">SUMPRODUCT($BH278*(Misc_calcs!$G$29:$Z$29))*$I278*(1+Assumptions!$G$83)</f>
        <v>42.755593696342572</v>
      </c>
      <c r="BQ278" s="150"/>
      <c r="BR278" s="198">
        <f t="shared" si="25"/>
        <v>160.23256161700925</v>
      </c>
      <c r="BS278" s="150"/>
      <c r="BT278" s="198">
        <f t="shared" si="26"/>
        <v>486.48307678372038</v>
      </c>
      <c r="BU278" s="150"/>
      <c r="BV278" s="198">
        <f t="shared" si="27"/>
        <v>-15974.373407936904</v>
      </c>
      <c r="BW278" s="150"/>
      <c r="BX278" s="198" t="b">
        <f t="shared" si="28"/>
        <v>0</v>
      </c>
      <c r="BY278" s="150"/>
      <c r="BZ278" s="150"/>
      <c r="CA278" s="150"/>
      <c r="CB278" s="150"/>
      <c r="CC278" s="150"/>
      <c r="CD278" s="150"/>
      <c r="CE278" s="150"/>
      <c r="CF278" s="150"/>
      <c r="CG278" s="150"/>
      <c r="CH278" s="150"/>
      <c r="CI278" s="150"/>
      <c r="CJ278" s="150"/>
      <c r="CK278" s="150"/>
      <c r="CL278" s="150"/>
      <c r="CM278" s="150"/>
      <c r="CN278" s="150"/>
      <c r="CO278" s="150"/>
      <c r="CP278" s="150"/>
      <c r="CQ278" s="150"/>
      <c r="CR278" s="150"/>
      <c r="CS278" s="150"/>
      <c r="CT278" s="150"/>
      <c r="CU278" s="150"/>
      <c r="CV278" s="150"/>
      <c r="CW278" s="150"/>
      <c r="CX278" s="150"/>
    </row>
    <row r="279" spans="1:102" x14ac:dyDescent="0.2">
      <c r="A279" s="150"/>
      <c r="B279" s="191">
        <v>60469533</v>
      </c>
      <c r="C279" s="192" t="s">
        <v>146</v>
      </c>
      <c r="D279" s="191">
        <v>1998</v>
      </c>
      <c r="E279" s="191">
        <v>30082791</v>
      </c>
      <c r="F279" s="191">
        <v>30082784</v>
      </c>
      <c r="G279" s="194">
        <v>266.64</v>
      </c>
      <c r="H279" s="211">
        <v>43924.300227922555</v>
      </c>
      <c r="I279" s="195">
        <f>Assumptions!$G$37*Calcs!$G279</f>
        <v>25898.743199999997</v>
      </c>
      <c r="K279" s="150"/>
      <c r="L279" s="196">
        <v>2.8540299999999999E-4</v>
      </c>
      <c r="M279" s="196">
        <v>2.8540299999999999E-4</v>
      </c>
      <c r="N279" s="196">
        <v>2.8540299999999999E-4</v>
      </c>
      <c r="O279" s="196">
        <v>2.8540299999999999E-4</v>
      </c>
      <c r="P279" s="196">
        <v>2.8540299999999999E-4</v>
      </c>
      <c r="Q279" s="196">
        <v>2.8540299999999999E-4</v>
      </c>
      <c r="R279" s="196">
        <v>2.8540299999999999E-4</v>
      </c>
      <c r="S279" s="196">
        <v>2.8540299999999999E-4</v>
      </c>
      <c r="T279" s="196">
        <v>2.8540299999999999E-4</v>
      </c>
      <c r="U279" s="196">
        <v>2.8540299999999999E-4</v>
      </c>
      <c r="V279" s="196">
        <v>2.8540299999999999E-4</v>
      </c>
      <c r="W279" s="196">
        <v>2.8540299999999999E-4</v>
      </c>
      <c r="X279" s="196">
        <v>2.8540299999999999E-4</v>
      </c>
      <c r="Y279" s="196">
        <v>2.8540299999999999E-4</v>
      </c>
      <c r="Z279" s="196">
        <v>2.8540299999999999E-4</v>
      </c>
      <c r="AA279" s="196">
        <v>3.00284E-4</v>
      </c>
      <c r="AB279" s="196">
        <v>3.3585800000000002E-4</v>
      </c>
      <c r="AC279" s="196">
        <v>3.76249E-4</v>
      </c>
      <c r="AD279" s="196">
        <v>4.2214599999999998E-4</v>
      </c>
      <c r="AE279" s="196">
        <v>4.7434499999999999E-4</v>
      </c>
      <c r="AF279" s="150"/>
      <c r="AG279" s="197">
        <v>2.1360000000000001</v>
      </c>
      <c r="AH279" s="197">
        <v>2.1199999999999997</v>
      </c>
      <c r="AI279" s="197">
        <v>2.1199999999999997</v>
      </c>
      <c r="AJ279" s="197">
        <v>2.1199999999999997</v>
      </c>
      <c r="AK279" s="197">
        <v>2.11</v>
      </c>
      <c r="AL279" s="197">
        <v>2.09</v>
      </c>
      <c r="AM279" s="197">
        <v>2.09</v>
      </c>
      <c r="AN279" s="197">
        <v>2.0999999999999996</v>
      </c>
      <c r="AO279" s="197">
        <v>2.0799999999999996</v>
      </c>
      <c r="AP279" s="197">
        <v>2.0799999999999996</v>
      </c>
      <c r="AQ279" s="197">
        <v>2.0799999999999996</v>
      </c>
      <c r="AR279" s="197">
        <v>2.0799999999999996</v>
      </c>
      <c r="AS279" s="197">
        <v>2.0799999999999996</v>
      </c>
      <c r="AT279" s="197">
        <v>2.0799999999999996</v>
      </c>
      <c r="AU279" s="197">
        <v>2.0799999999999996</v>
      </c>
      <c r="AV279" s="197">
        <v>2.0799999999999996</v>
      </c>
      <c r="AW279" s="197">
        <v>2.0799999999999996</v>
      </c>
      <c r="AX279" s="197">
        <v>2.0799999999999996</v>
      </c>
      <c r="AY279" s="197">
        <v>2.0799999999999996</v>
      </c>
      <c r="AZ279" s="197">
        <v>2.0799999999999996</v>
      </c>
      <c r="BA279" s="150"/>
      <c r="BB279" s="198" cm="1">
        <f t="array" ref="BB279">SUMPRODUCT(($AG279:$AZ279)*(Misc_calcs!$G$29:$Z$29)*($L279:$AE279))*$H279</f>
        <v>403.20454981871501</v>
      </c>
      <c r="BC279" s="150"/>
      <c r="BD279" s="198" cm="1">
        <f t="array" ref="BD279">SUMPRODUCT(($L279:$AE279)*(Misc_calcs!$G$29:$Z$29))*$I279*(1+Assumptions!$G$83)</f>
        <v>124.85679014587691</v>
      </c>
      <c r="BE279" s="150"/>
      <c r="BF279" s="198">
        <f t="shared" si="24"/>
        <v>528.06133996459198</v>
      </c>
      <c r="BG279" s="150"/>
      <c r="BH279" s="199">
        <f>Assumptions!$G$86*$G279</f>
        <v>7.5076491600000004E-5</v>
      </c>
      <c r="BI279" s="150"/>
      <c r="BJ279" s="198">
        <f t="shared" si="29"/>
        <v>25898.743199999997</v>
      </c>
      <c r="BK279" s="150"/>
      <c r="BL279" s="198" cm="1">
        <f t="array" ref="BL279">-SUMPRODUCT((PMT(real_disc,Assumptions!$G$40,BJ279))*(Misc_calcs!$G$29:$Z$29))</f>
        <v>13999.498510735866</v>
      </c>
      <c r="BM279" s="150"/>
      <c r="BN279" s="198" cm="1">
        <f t="array" ref="BN279">SUMPRODUCT(($AG279:$AZ279)*(Misc_calcs!$G$29:$Z$29))*$BH279*$H279</f>
        <v>99.91087881591784</v>
      </c>
      <c r="BO279" s="150"/>
      <c r="BP279" s="198" cm="1">
        <f t="array" ref="BP279">SUMPRODUCT($BH279*(Misc_calcs!$G$29:$Z$29))*$I279*(1+Assumptions!$G$83)</f>
        <v>30.925237364475056</v>
      </c>
      <c r="BQ279" s="150"/>
      <c r="BR279" s="198">
        <f t="shared" si="25"/>
        <v>130.83611618039291</v>
      </c>
      <c r="BS279" s="150"/>
      <c r="BT279" s="198">
        <f t="shared" si="26"/>
        <v>397.2252237841991</v>
      </c>
      <c r="BU279" s="150"/>
      <c r="BV279" s="198">
        <f t="shared" si="27"/>
        <v>-13602.273286951668</v>
      </c>
      <c r="BW279" s="150"/>
      <c r="BX279" s="198" t="b">
        <f t="shared" si="28"/>
        <v>0</v>
      </c>
      <c r="BY279" s="150"/>
      <c r="BZ279" s="150"/>
      <c r="CA279" s="150"/>
      <c r="CB279" s="150"/>
      <c r="CC279" s="150"/>
      <c r="CD279" s="150"/>
      <c r="CE279" s="150"/>
      <c r="CF279" s="150"/>
      <c r="CG279" s="150"/>
      <c r="CH279" s="150"/>
      <c r="CI279" s="150"/>
      <c r="CJ279" s="150"/>
      <c r="CK279" s="150"/>
      <c r="CL279" s="150"/>
      <c r="CM279" s="150"/>
      <c r="CN279" s="150"/>
      <c r="CO279" s="150"/>
      <c r="CP279" s="150"/>
      <c r="CQ279" s="150"/>
      <c r="CR279" s="150"/>
      <c r="CS279" s="150"/>
      <c r="CT279" s="150"/>
      <c r="CU279" s="150"/>
      <c r="CV279" s="150"/>
      <c r="CW279" s="150"/>
      <c r="CX279" s="150"/>
    </row>
    <row r="280" spans="1:102" x14ac:dyDescent="0.2">
      <c r="A280" s="150"/>
      <c r="B280" s="191">
        <v>60469535</v>
      </c>
      <c r="C280" s="192" t="s">
        <v>146</v>
      </c>
      <c r="D280" s="191">
        <v>1998</v>
      </c>
      <c r="E280" s="191">
        <v>30317624</v>
      </c>
      <c r="F280" s="191">
        <v>32104907</v>
      </c>
      <c r="G280" s="194">
        <v>3168.38</v>
      </c>
      <c r="H280" s="211">
        <v>43924.300227922555</v>
      </c>
      <c r="I280" s="195">
        <f>Assumptions!$G$37*Calcs!$G280</f>
        <v>307744.74939999997</v>
      </c>
      <c r="K280" s="150"/>
      <c r="L280" s="196">
        <v>3.3913300000000001E-3</v>
      </c>
      <c r="M280" s="196">
        <v>3.3913300000000001E-3</v>
      </c>
      <c r="N280" s="196">
        <v>3.3913300000000001E-3</v>
      </c>
      <c r="O280" s="196">
        <v>3.3913300000000001E-3</v>
      </c>
      <c r="P280" s="196">
        <v>3.3913300000000001E-3</v>
      </c>
      <c r="Q280" s="196">
        <v>3.3913300000000001E-3</v>
      </c>
      <c r="R280" s="196">
        <v>3.3913300000000001E-3</v>
      </c>
      <c r="S280" s="196">
        <v>3.3913300000000001E-3</v>
      </c>
      <c r="T280" s="196">
        <v>3.3913300000000001E-3</v>
      </c>
      <c r="U280" s="196">
        <v>3.3913300000000001E-3</v>
      </c>
      <c r="V280" s="196">
        <v>3.3913300000000001E-3</v>
      </c>
      <c r="W280" s="196">
        <v>3.3913300000000001E-3</v>
      </c>
      <c r="X280" s="196">
        <v>3.3913300000000001E-3</v>
      </c>
      <c r="Y280" s="196">
        <v>3.3913300000000001E-3</v>
      </c>
      <c r="Z280" s="196">
        <v>3.3913300000000001E-3</v>
      </c>
      <c r="AA280" s="196">
        <v>3.5681570000000002E-3</v>
      </c>
      <c r="AB280" s="196">
        <v>3.990871E-3</v>
      </c>
      <c r="AC280" s="196">
        <v>4.4708170000000002E-3</v>
      </c>
      <c r="AD280" s="196">
        <v>5.0162030000000003E-3</v>
      </c>
      <c r="AE280" s="196">
        <v>5.6364609999999997E-3</v>
      </c>
      <c r="AF280" s="150"/>
      <c r="AG280" s="197">
        <v>2.1360000000000001</v>
      </c>
      <c r="AH280" s="197">
        <v>2.1199999999999997</v>
      </c>
      <c r="AI280" s="197">
        <v>2.1199999999999997</v>
      </c>
      <c r="AJ280" s="197">
        <v>2.1199999999999997</v>
      </c>
      <c r="AK280" s="197">
        <v>2.11</v>
      </c>
      <c r="AL280" s="197">
        <v>2.09</v>
      </c>
      <c r="AM280" s="197">
        <v>2.09</v>
      </c>
      <c r="AN280" s="197">
        <v>2.0999999999999996</v>
      </c>
      <c r="AO280" s="197">
        <v>2.0799999999999996</v>
      </c>
      <c r="AP280" s="197">
        <v>2.0799999999999996</v>
      </c>
      <c r="AQ280" s="197">
        <v>2.0799999999999996</v>
      </c>
      <c r="AR280" s="197">
        <v>2.0799999999999996</v>
      </c>
      <c r="AS280" s="197">
        <v>2.0799999999999996</v>
      </c>
      <c r="AT280" s="197">
        <v>2.0799999999999996</v>
      </c>
      <c r="AU280" s="197">
        <v>2.0799999999999996</v>
      </c>
      <c r="AV280" s="197">
        <v>2.0799999999999996</v>
      </c>
      <c r="AW280" s="197">
        <v>2.0799999999999996</v>
      </c>
      <c r="AX280" s="197">
        <v>2.0799999999999996</v>
      </c>
      <c r="AY280" s="197">
        <v>2.0799999999999996</v>
      </c>
      <c r="AZ280" s="197">
        <v>2.0799999999999996</v>
      </c>
      <c r="BA280" s="150"/>
      <c r="BB280" s="198" cm="1">
        <f t="array" ref="BB280">SUMPRODUCT(($AG280:$AZ280)*(Misc_calcs!$G$29:$Z$29)*($L280:$AE280))*$H280</f>
        <v>4791.1200772059019</v>
      </c>
      <c r="BC280" s="150"/>
      <c r="BD280" s="198" cm="1">
        <f t="array" ref="BD280">SUMPRODUCT(($L280:$AE280)*(Misc_calcs!$G$29:$Z$29))*$I280*(1+Assumptions!$G$83)</f>
        <v>17629.328098683112</v>
      </c>
      <c r="BE280" s="150"/>
      <c r="BF280" s="198">
        <f t="shared" si="24"/>
        <v>22420.448175889014</v>
      </c>
      <c r="BG280" s="150"/>
      <c r="BH280" s="199">
        <f>Assumptions!$G$86*$G280</f>
        <v>8.9210491470000011E-4</v>
      </c>
      <c r="BI280" s="150"/>
      <c r="BJ280" s="198">
        <f t="shared" si="29"/>
        <v>307744.74939999997</v>
      </c>
      <c r="BK280" s="150"/>
      <c r="BL280" s="198" cm="1">
        <f t="array" ref="BL280">-SUMPRODUCT((PMT(real_disc,Assumptions!$G$40,BJ280))*(Misc_calcs!$G$29:$Z$29))</f>
        <v>166350.62665558542</v>
      </c>
      <c r="BM280" s="150"/>
      <c r="BN280" s="198" cm="1">
        <f t="array" ref="BN280">SUMPRODUCT(($AG280:$AZ280)*(Misc_calcs!$G$29:$Z$29))*$BH280*$H280</f>
        <v>1187.2023335687734</v>
      </c>
      <c r="BO280" s="150"/>
      <c r="BP280" s="198" cm="1">
        <f t="array" ref="BP280">SUMPRODUCT($BH280*(Misc_calcs!$G$29:$Z$29))*$I280*(1+Assumptions!$G$83)</f>
        <v>4366.5352131542932</v>
      </c>
      <c r="BQ280" s="150"/>
      <c r="BR280" s="198">
        <f t="shared" si="25"/>
        <v>5553.7375467230668</v>
      </c>
      <c r="BS280" s="150"/>
      <c r="BT280" s="198">
        <f t="shared" si="26"/>
        <v>16866.710629165947</v>
      </c>
      <c r="BU280" s="150"/>
      <c r="BV280" s="198">
        <f t="shared" si="27"/>
        <v>-149483.91602641947</v>
      </c>
      <c r="BW280" s="150"/>
      <c r="BX280" s="198" t="b">
        <f t="shared" si="28"/>
        <v>0</v>
      </c>
      <c r="BY280" s="150"/>
      <c r="BZ280" s="150"/>
      <c r="CA280" s="150"/>
      <c r="CB280" s="150"/>
      <c r="CC280" s="150"/>
      <c r="CD280" s="150"/>
      <c r="CE280" s="150"/>
      <c r="CF280" s="150"/>
      <c r="CG280" s="150"/>
      <c r="CH280" s="150"/>
      <c r="CI280" s="150"/>
      <c r="CJ280" s="150"/>
      <c r="CK280" s="150"/>
      <c r="CL280" s="150"/>
      <c r="CM280" s="150"/>
      <c r="CN280" s="150"/>
      <c r="CO280" s="150"/>
      <c r="CP280" s="150"/>
      <c r="CQ280" s="150"/>
      <c r="CR280" s="150"/>
      <c r="CS280" s="150"/>
      <c r="CT280" s="150"/>
      <c r="CU280" s="150"/>
      <c r="CV280" s="150"/>
      <c r="CW280" s="150"/>
      <c r="CX280" s="150"/>
    </row>
    <row r="281" spans="1:102" x14ac:dyDescent="0.2">
      <c r="A281" s="150"/>
      <c r="B281" s="191">
        <v>60469539</v>
      </c>
      <c r="C281" s="192" t="s">
        <v>146</v>
      </c>
      <c r="D281" s="191">
        <v>1998</v>
      </c>
      <c r="E281" s="191">
        <v>32104383</v>
      </c>
      <c r="F281" s="191">
        <v>30081687</v>
      </c>
      <c r="G281" s="194">
        <v>770.81</v>
      </c>
      <c r="H281" s="211">
        <v>43924.300227922555</v>
      </c>
      <c r="I281" s="195">
        <f>Assumptions!$G$37*Calcs!$G281</f>
        <v>74868.775299999994</v>
      </c>
      <c r="K281" s="150"/>
      <c r="L281" s="196">
        <v>8.2505000000000002E-4</v>
      </c>
      <c r="M281" s="196">
        <v>8.2505000000000002E-4</v>
      </c>
      <c r="N281" s="196">
        <v>8.2505000000000002E-4</v>
      </c>
      <c r="O281" s="196">
        <v>8.2505000000000002E-4</v>
      </c>
      <c r="P281" s="196">
        <v>8.2505000000000002E-4</v>
      </c>
      <c r="Q281" s="196">
        <v>8.2505000000000002E-4</v>
      </c>
      <c r="R281" s="196">
        <v>8.2505000000000002E-4</v>
      </c>
      <c r="S281" s="196">
        <v>8.2505000000000002E-4</v>
      </c>
      <c r="T281" s="196">
        <v>8.2505000000000002E-4</v>
      </c>
      <c r="U281" s="196">
        <v>8.2505000000000002E-4</v>
      </c>
      <c r="V281" s="196">
        <v>8.2505000000000002E-4</v>
      </c>
      <c r="W281" s="196">
        <v>8.2505000000000002E-4</v>
      </c>
      <c r="X281" s="196">
        <v>8.2505000000000002E-4</v>
      </c>
      <c r="Y281" s="196">
        <v>8.2505000000000002E-4</v>
      </c>
      <c r="Z281" s="196">
        <v>8.2505000000000002E-4</v>
      </c>
      <c r="AA281" s="196">
        <v>8.6806899999999996E-4</v>
      </c>
      <c r="AB281" s="196">
        <v>9.7090700000000002E-4</v>
      </c>
      <c r="AC281" s="196">
        <v>1.0876690000000001E-3</v>
      </c>
      <c r="AD281" s="196">
        <v>1.2203520000000001E-3</v>
      </c>
      <c r="AE281" s="196">
        <v>1.3712500000000001E-3</v>
      </c>
      <c r="AF281" s="150"/>
      <c r="AG281" s="197">
        <v>2.1360000000000001</v>
      </c>
      <c r="AH281" s="197">
        <v>2.1199999999999997</v>
      </c>
      <c r="AI281" s="197">
        <v>2.1199999999999997</v>
      </c>
      <c r="AJ281" s="197">
        <v>2.1199999999999997</v>
      </c>
      <c r="AK281" s="197">
        <v>2.11</v>
      </c>
      <c r="AL281" s="197">
        <v>2.09</v>
      </c>
      <c r="AM281" s="197">
        <v>2.09</v>
      </c>
      <c r="AN281" s="197">
        <v>2.0999999999999996</v>
      </c>
      <c r="AO281" s="197">
        <v>2.0799999999999996</v>
      </c>
      <c r="AP281" s="197">
        <v>2.0799999999999996</v>
      </c>
      <c r="AQ281" s="197">
        <v>2.0799999999999996</v>
      </c>
      <c r="AR281" s="197">
        <v>2.0799999999999996</v>
      </c>
      <c r="AS281" s="197">
        <v>2.0799999999999996</v>
      </c>
      <c r="AT281" s="197">
        <v>2.0799999999999996</v>
      </c>
      <c r="AU281" s="197">
        <v>2.0799999999999996</v>
      </c>
      <c r="AV281" s="197">
        <v>2.0799999999999996</v>
      </c>
      <c r="AW281" s="197">
        <v>2.0799999999999996</v>
      </c>
      <c r="AX281" s="197">
        <v>2.0799999999999996</v>
      </c>
      <c r="AY281" s="197">
        <v>2.0799999999999996</v>
      </c>
      <c r="AZ281" s="197">
        <v>2.0799999999999996</v>
      </c>
      <c r="BA281" s="150"/>
      <c r="BB281" s="198" cm="1">
        <f t="array" ref="BB281">SUMPRODUCT(($AG281:$AZ281)*(Misc_calcs!$G$29:$Z$29)*($L281:$AE281))*$H281</f>
        <v>1165.5938086824817</v>
      </c>
      <c r="BC281" s="150"/>
      <c r="BD281" s="198" cm="1">
        <f t="array" ref="BD281">SUMPRODUCT(($L281:$AE281)*(Misc_calcs!$G$29:$Z$29))*$I281*(1+Assumptions!$G$83)</f>
        <v>1043.4124483088681</v>
      </c>
      <c r="BE281" s="150"/>
      <c r="BF281" s="198">
        <f t="shared" si="24"/>
        <v>2209.0062569913498</v>
      </c>
      <c r="BG281" s="150"/>
      <c r="BH281" s="199">
        <f>Assumptions!$G$86*$G281</f>
        <v>2.1703311765000001E-4</v>
      </c>
      <c r="BI281" s="150"/>
      <c r="BJ281" s="198">
        <f t="shared" si="29"/>
        <v>74868.775299999994</v>
      </c>
      <c r="BK281" s="150"/>
      <c r="BL281" s="198" cm="1">
        <f t="array" ref="BL281">-SUMPRODUCT((PMT(real_disc,Assumptions!$G$40,BJ281))*(Misc_calcs!$G$29:$Z$29))</f>
        <v>40470.122438720042</v>
      </c>
      <c r="BM281" s="150"/>
      <c r="BN281" s="198" cm="1">
        <f t="array" ref="BN281">SUMPRODUCT(($AG281:$AZ281)*(Misc_calcs!$G$29:$Z$29))*$BH281*$H281</f>
        <v>288.82502437780386</v>
      </c>
      <c r="BO281" s="150"/>
      <c r="BP281" s="198" cm="1">
        <f t="array" ref="BP281">SUMPRODUCT($BH281*(Misc_calcs!$G$29:$Z$29))*$I281*(1+Assumptions!$G$83)</f>
        <v>258.43844601232649</v>
      </c>
      <c r="BQ281" s="150"/>
      <c r="BR281" s="198">
        <f t="shared" si="25"/>
        <v>547.26347039013035</v>
      </c>
      <c r="BS281" s="150"/>
      <c r="BT281" s="198">
        <f t="shared" si="26"/>
        <v>1661.7427866012194</v>
      </c>
      <c r="BU281" s="150"/>
      <c r="BV281" s="198">
        <f t="shared" si="27"/>
        <v>-38808.37965211882</v>
      </c>
      <c r="BW281" s="150"/>
      <c r="BX281" s="198" t="b">
        <f t="shared" si="28"/>
        <v>0</v>
      </c>
      <c r="BY281" s="150"/>
      <c r="BZ281" s="150"/>
      <c r="CA281" s="150"/>
      <c r="CB281" s="150"/>
      <c r="CC281" s="150"/>
      <c r="CD281" s="150"/>
      <c r="CE281" s="150"/>
      <c r="CF281" s="150"/>
      <c r="CG281" s="150"/>
      <c r="CH281" s="150"/>
      <c r="CI281" s="150"/>
      <c r="CJ281" s="150"/>
      <c r="CK281" s="150"/>
      <c r="CL281" s="150"/>
      <c r="CM281" s="150"/>
      <c r="CN281" s="150"/>
      <c r="CO281" s="150"/>
      <c r="CP281" s="150"/>
      <c r="CQ281" s="150"/>
      <c r="CR281" s="150"/>
      <c r="CS281" s="150"/>
      <c r="CT281" s="150"/>
      <c r="CU281" s="150"/>
      <c r="CV281" s="150"/>
      <c r="CW281" s="150"/>
      <c r="CX281" s="150"/>
    </row>
    <row r="282" spans="1:102" x14ac:dyDescent="0.2">
      <c r="A282" s="150"/>
      <c r="B282" s="191">
        <v>60469540</v>
      </c>
      <c r="C282" s="192" t="s">
        <v>146</v>
      </c>
      <c r="D282" s="191">
        <v>1998</v>
      </c>
      <c r="E282" s="191">
        <v>30081687</v>
      </c>
      <c r="F282" s="191">
        <v>30081653</v>
      </c>
      <c r="G282" s="194">
        <v>2787.83</v>
      </c>
      <c r="H282" s="211">
        <v>43924.300227922555</v>
      </c>
      <c r="I282" s="195">
        <f>Assumptions!$G$37*Calcs!$G282</f>
        <v>270781.92789999995</v>
      </c>
      <c r="K282" s="150"/>
      <c r="L282" s="196">
        <v>2.9840019999999999E-3</v>
      </c>
      <c r="M282" s="196">
        <v>2.9840019999999999E-3</v>
      </c>
      <c r="N282" s="196">
        <v>2.9840019999999999E-3</v>
      </c>
      <c r="O282" s="196">
        <v>2.9840019999999999E-3</v>
      </c>
      <c r="P282" s="196">
        <v>2.9840019999999999E-3</v>
      </c>
      <c r="Q282" s="196">
        <v>2.9840019999999999E-3</v>
      </c>
      <c r="R282" s="196">
        <v>2.9840019999999999E-3</v>
      </c>
      <c r="S282" s="196">
        <v>2.9840019999999999E-3</v>
      </c>
      <c r="T282" s="196">
        <v>2.9840019999999999E-3</v>
      </c>
      <c r="U282" s="196">
        <v>2.9840019999999999E-3</v>
      </c>
      <c r="V282" s="196">
        <v>2.9840019999999999E-3</v>
      </c>
      <c r="W282" s="196">
        <v>2.9840019999999999E-3</v>
      </c>
      <c r="X282" s="196">
        <v>2.9840019999999999E-3</v>
      </c>
      <c r="Y282" s="196">
        <v>2.9840019999999999E-3</v>
      </c>
      <c r="Z282" s="196">
        <v>2.9840019999999999E-3</v>
      </c>
      <c r="AA282" s="196">
        <v>3.1395899999999998E-3</v>
      </c>
      <c r="AB282" s="196">
        <v>3.5115329999999998E-3</v>
      </c>
      <c r="AC282" s="196">
        <v>3.9338330000000003E-3</v>
      </c>
      <c r="AD282" s="196">
        <v>4.413714E-3</v>
      </c>
      <c r="AE282" s="196">
        <v>4.9594729999999998E-3</v>
      </c>
      <c r="AF282" s="150"/>
      <c r="AG282" s="197">
        <v>2.1360000000000001</v>
      </c>
      <c r="AH282" s="197">
        <v>2.1199999999999997</v>
      </c>
      <c r="AI282" s="197">
        <v>2.1199999999999997</v>
      </c>
      <c r="AJ282" s="197">
        <v>2.1199999999999997</v>
      </c>
      <c r="AK282" s="197">
        <v>2.11</v>
      </c>
      <c r="AL282" s="197">
        <v>2.09</v>
      </c>
      <c r="AM282" s="197">
        <v>2.09</v>
      </c>
      <c r="AN282" s="197">
        <v>2.0999999999999996</v>
      </c>
      <c r="AO282" s="197">
        <v>2.0799999999999996</v>
      </c>
      <c r="AP282" s="197">
        <v>2.0799999999999996</v>
      </c>
      <c r="AQ282" s="197">
        <v>2.0799999999999996</v>
      </c>
      <c r="AR282" s="197">
        <v>2.0799999999999996</v>
      </c>
      <c r="AS282" s="197">
        <v>2.0799999999999996</v>
      </c>
      <c r="AT282" s="197">
        <v>2.0799999999999996</v>
      </c>
      <c r="AU282" s="197">
        <v>2.0799999999999996</v>
      </c>
      <c r="AV282" s="197">
        <v>2.0799999999999996</v>
      </c>
      <c r="AW282" s="197">
        <v>2.0799999999999996</v>
      </c>
      <c r="AX282" s="197">
        <v>2.0799999999999996</v>
      </c>
      <c r="AY282" s="197">
        <v>2.0799999999999996</v>
      </c>
      <c r="AZ282" s="197">
        <v>2.0799999999999996</v>
      </c>
      <c r="BA282" s="150"/>
      <c r="BB282" s="198" cm="1">
        <f t="array" ref="BB282">SUMPRODUCT(($AG282:$AZ282)*(Misc_calcs!$G$29:$Z$29)*($L282:$AE282))*$H282</f>
        <v>4215.6651617358584</v>
      </c>
      <c r="BC282" s="150"/>
      <c r="BD282" s="198" cm="1">
        <f t="array" ref="BD282">SUMPRODUCT(($L282:$AE282)*(Misc_calcs!$G$29:$Z$29))*$I282*(1+Assumptions!$G$83)</f>
        <v>13648.780133280243</v>
      </c>
      <c r="BE282" s="150"/>
      <c r="BF282" s="198">
        <f t="shared" si="24"/>
        <v>17864.445295016099</v>
      </c>
      <c r="BG282" s="150"/>
      <c r="BH282" s="199">
        <f>Assumptions!$G$86*$G282</f>
        <v>7.8495535395E-4</v>
      </c>
      <c r="BI282" s="150"/>
      <c r="BJ282" s="198">
        <f t="shared" si="29"/>
        <v>270781.92789999995</v>
      </c>
      <c r="BK282" s="150"/>
      <c r="BL282" s="198" cm="1">
        <f t="array" ref="BL282">-SUMPRODUCT((PMT(real_disc,Assumptions!$G$40,BJ282))*(Misc_calcs!$G$29:$Z$29))</f>
        <v>146370.4692963725</v>
      </c>
      <c r="BM282" s="150"/>
      <c r="BN282" s="198" cm="1">
        <f t="array" ref="BN282">SUMPRODUCT(($AG282:$AZ282)*(Misc_calcs!$G$29:$Z$29))*$BH282*$H282</f>
        <v>1044.6090057357494</v>
      </c>
      <c r="BO282" s="150"/>
      <c r="BP282" s="198" cm="1">
        <f t="array" ref="BP282">SUMPRODUCT($BH282*(Misc_calcs!$G$29:$Z$29))*$I282*(1+Assumptions!$G$83)</f>
        <v>3380.6095571234237</v>
      </c>
      <c r="BQ282" s="150"/>
      <c r="BR282" s="198">
        <f t="shared" si="25"/>
        <v>4425.2185628591733</v>
      </c>
      <c r="BS282" s="150"/>
      <c r="BT282" s="198">
        <f t="shared" si="26"/>
        <v>13439.226732156927</v>
      </c>
      <c r="BU282" s="150"/>
      <c r="BV282" s="198">
        <f t="shared" si="27"/>
        <v>-132931.24256421556</v>
      </c>
      <c r="BW282" s="150"/>
      <c r="BX282" s="198" t="b">
        <f t="shared" si="28"/>
        <v>0</v>
      </c>
      <c r="BY282" s="150"/>
      <c r="BZ282" s="150"/>
      <c r="CA282" s="150"/>
      <c r="CB282" s="150"/>
      <c r="CC282" s="150"/>
      <c r="CD282" s="150"/>
      <c r="CE282" s="150"/>
      <c r="CF282" s="150"/>
      <c r="CG282" s="150"/>
      <c r="CH282" s="150"/>
      <c r="CI282" s="150"/>
      <c r="CJ282" s="150"/>
      <c r="CK282" s="150"/>
      <c r="CL282" s="150"/>
      <c r="CM282" s="150"/>
      <c r="CN282" s="150"/>
      <c r="CO282" s="150"/>
      <c r="CP282" s="150"/>
      <c r="CQ282" s="150"/>
      <c r="CR282" s="150"/>
      <c r="CS282" s="150"/>
      <c r="CT282" s="150"/>
      <c r="CU282" s="150"/>
      <c r="CV282" s="150"/>
      <c r="CW282" s="150"/>
      <c r="CX282" s="150"/>
    </row>
    <row r="283" spans="1:102" x14ac:dyDescent="0.2">
      <c r="A283" s="150"/>
      <c r="B283" s="191">
        <v>60469541</v>
      </c>
      <c r="C283" s="192" t="s">
        <v>146</v>
      </c>
      <c r="D283" s="191">
        <v>1998</v>
      </c>
      <c r="E283" s="191">
        <v>30081653</v>
      </c>
      <c r="F283" s="191">
        <v>30081648</v>
      </c>
      <c r="G283" s="194">
        <v>138.72</v>
      </c>
      <c r="H283" s="211">
        <v>43924.300227922555</v>
      </c>
      <c r="I283" s="195">
        <f>Assumptions!$G$37*Calcs!$G283</f>
        <v>13473.873599999999</v>
      </c>
      <c r="K283" s="150"/>
      <c r="L283" s="196">
        <v>1.48481E-4</v>
      </c>
      <c r="M283" s="196">
        <v>1.48481E-4</v>
      </c>
      <c r="N283" s="196">
        <v>1.48481E-4</v>
      </c>
      <c r="O283" s="196">
        <v>1.48481E-4</v>
      </c>
      <c r="P283" s="196">
        <v>1.48481E-4</v>
      </c>
      <c r="Q283" s="196">
        <v>1.48481E-4</v>
      </c>
      <c r="R283" s="196">
        <v>1.48481E-4</v>
      </c>
      <c r="S283" s="196">
        <v>1.48481E-4</v>
      </c>
      <c r="T283" s="196">
        <v>1.48481E-4</v>
      </c>
      <c r="U283" s="196">
        <v>1.48481E-4</v>
      </c>
      <c r="V283" s="196">
        <v>1.48481E-4</v>
      </c>
      <c r="W283" s="196">
        <v>1.48481E-4</v>
      </c>
      <c r="X283" s="196">
        <v>1.48481E-4</v>
      </c>
      <c r="Y283" s="196">
        <v>1.48481E-4</v>
      </c>
      <c r="Z283" s="196">
        <v>1.48481E-4</v>
      </c>
      <c r="AA283" s="196">
        <v>1.5622300000000001E-4</v>
      </c>
      <c r="AB283" s="196">
        <v>1.7473099999999999E-4</v>
      </c>
      <c r="AC283" s="196">
        <v>1.95744E-4</v>
      </c>
      <c r="AD283" s="196">
        <v>2.1962300000000001E-4</v>
      </c>
      <c r="AE283" s="196">
        <v>2.4677899999999998E-4</v>
      </c>
      <c r="AF283" s="150"/>
      <c r="AG283" s="197">
        <v>2.1360000000000001</v>
      </c>
      <c r="AH283" s="197">
        <v>2.1199999999999997</v>
      </c>
      <c r="AI283" s="197">
        <v>2.1199999999999997</v>
      </c>
      <c r="AJ283" s="197">
        <v>2.1199999999999997</v>
      </c>
      <c r="AK283" s="197">
        <v>2.11</v>
      </c>
      <c r="AL283" s="197">
        <v>2.09</v>
      </c>
      <c r="AM283" s="197">
        <v>2.09</v>
      </c>
      <c r="AN283" s="197">
        <v>2.0999999999999996</v>
      </c>
      <c r="AO283" s="197">
        <v>2.0799999999999996</v>
      </c>
      <c r="AP283" s="197">
        <v>2.0799999999999996</v>
      </c>
      <c r="AQ283" s="197">
        <v>2.0799999999999996</v>
      </c>
      <c r="AR283" s="197">
        <v>2.0799999999999996</v>
      </c>
      <c r="AS283" s="197">
        <v>2.0799999999999996</v>
      </c>
      <c r="AT283" s="197">
        <v>2.0799999999999996</v>
      </c>
      <c r="AU283" s="197">
        <v>2.0799999999999996</v>
      </c>
      <c r="AV283" s="197">
        <v>2.0799999999999996</v>
      </c>
      <c r="AW283" s="197">
        <v>2.0799999999999996</v>
      </c>
      <c r="AX283" s="197">
        <v>2.0799999999999996</v>
      </c>
      <c r="AY283" s="197">
        <v>2.0799999999999996</v>
      </c>
      <c r="AZ283" s="197">
        <v>2.0799999999999996</v>
      </c>
      <c r="BA283" s="150"/>
      <c r="BB283" s="198" cm="1">
        <f t="array" ref="BB283">SUMPRODUCT(($AG283:$AZ283)*(Misc_calcs!$G$29:$Z$29)*($L283:$AE283))*$H283</f>
        <v>209.76746703367496</v>
      </c>
      <c r="BC283" s="150"/>
      <c r="BD283" s="198" cm="1">
        <f t="array" ref="BD283">SUMPRODUCT(($L283:$AE283)*(Misc_calcs!$G$29:$Z$29))*$I283*(1+Assumptions!$G$83)</f>
        <v>33.793926699283823</v>
      </c>
      <c r="BE283" s="150"/>
      <c r="BF283" s="198">
        <f t="shared" si="24"/>
        <v>243.56139373295878</v>
      </c>
      <c r="BG283" s="150"/>
      <c r="BH283" s="199">
        <f>Assumptions!$G$86*$G283</f>
        <v>3.9058696800000001E-5</v>
      </c>
      <c r="BI283" s="150"/>
      <c r="BJ283" s="198">
        <f t="shared" si="29"/>
        <v>13473.873599999999</v>
      </c>
      <c r="BK283" s="150"/>
      <c r="BL283" s="198" cm="1">
        <f t="array" ref="BL283">-SUMPRODUCT((PMT(real_disc,Assumptions!$G$40,BJ283))*(Misc_calcs!$G$29:$Z$29))</f>
        <v>7283.2674520300006</v>
      </c>
      <c r="BM283" s="150"/>
      <c r="BN283" s="198" cm="1">
        <f t="array" ref="BN283">SUMPRODUCT(($AG283:$AZ283)*(Misc_calcs!$G$29:$Z$29))*$BH283*$H283</f>
        <v>51.978837043744832</v>
      </c>
      <c r="BO283" s="150"/>
      <c r="BP283" s="198" cm="1">
        <f t="array" ref="BP283">SUMPRODUCT($BH283*(Misc_calcs!$G$29:$Z$29))*$I283*(1+Assumptions!$G$83)</f>
        <v>8.3702918444013186</v>
      </c>
      <c r="BQ283" s="150"/>
      <c r="BR283" s="198">
        <f t="shared" si="25"/>
        <v>60.349128888146154</v>
      </c>
      <c r="BS283" s="150"/>
      <c r="BT283" s="198">
        <f t="shared" si="26"/>
        <v>183.21226484481264</v>
      </c>
      <c r="BU283" s="150"/>
      <c r="BV283" s="198">
        <f t="shared" si="27"/>
        <v>-7100.0551871851876</v>
      </c>
      <c r="BW283" s="150"/>
      <c r="BX283" s="198" t="b">
        <f t="shared" si="28"/>
        <v>0</v>
      </c>
      <c r="BY283" s="150"/>
      <c r="BZ283" s="150"/>
      <c r="CA283" s="150"/>
      <c r="CB283" s="150"/>
      <c r="CC283" s="150"/>
      <c r="CD283" s="150"/>
      <c r="CE283" s="150"/>
      <c r="CF283" s="150"/>
      <c r="CG283" s="150"/>
      <c r="CH283" s="150"/>
      <c r="CI283" s="150"/>
      <c r="CJ283" s="150"/>
      <c r="CK283" s="150"/>
      <c r="CL283" s="150"/>
      <c r="CM283" s="150"/>
      <c r="CN283" s="150"/>
      <c r="CO283" s="150"/>
      <c r="CP283" s="150"/>
      <c r="CQ283" s="150"/>
      <c r="CR283" s="150"/>
      <c r="CS283" s="150"/>
      <c r="CT283" s="150"/>
      <c r="CU283" s="150"/>
      <c r="CV283" s="150"/>
      <c r="CW283" s="150"/>
      <c r="CX283" s="150"/>
    </row>
    <row r="284" spans="1:102" x14ac:dyDescent="0.2">
      <c r="A284" s="150"/>
      <c r="B284" s="191">
        <v>60469542</v>
      </c>
      <c r="C284" s="192" t="s">
        <v>146</v>
      </c>
      <c r="D284" s="191">
        <v>1937</v>
      </c>
      <c r="E284" s="191">
        <v>30081648</v>
      </c>
      <c r="F284" s="191">
        <v>30081556</v>
      </c>
      <c r="G284" s="194">
        <v>3620.45</v>
      </c>
      <c r="H284" s="211">
        <v>43924.300227922555</v>
      </c>
      <c r="I284" s="195">
        <f>Assumptions!$G$37*Calcs!$G284</f>
        <v>351654.30849999998</v>
      </c>
      <c r="K284" s="150"/>
      <c r="L284" s="196">
        <v>3.3869086999999999E-2</v>
      </c>
      <c r="M284" s="196">
        <v>3.5959502999999997E-2</v>
      </c>
      <c r="N284" s="196">
        <v>3.8184861E-2</v>
      </c>
      <c r="O284" s="196">
        <v>4.0554081999999998E-2</v>
      </c>
      <c r="P284" s="196">
        <v>4.3076686000000003E-2</v>
      </c>
      <c r="Q284" s="196">
        <v>4.5762830999999997E-2</v>
      </c>
      <c r="R284" s="196">
        <v>4.8623357999999998E-2</v>
      </c>
      <c r="S284" s="196">
        <v>5.1669835999999997E-2</v>
      </c>
      <c r="T284" s="196">
        <v>5.4914612000000002E-2</v>
      </c>
      <c r="U284" s="196">
        <v>5.8370865000000001E-2</v>
      </c>
      <c r="V284" s="196">
        <v>6.2052660000000003E-2</v>
      </c>
      <c r="W284" s="196">
        <v>6.5975009000000001E-2</v>
      </c>
      <c r="X284" s="196">
        <v>7.0153937E-2</v>
      </c>
      <c r="Y284" s="196">
        <v>7.4606546999999995E-2</v>
      </c>
      <c r="Z284" s="196">
        <v>7.9351098999999994E-2</v>
      </c>
      <c r="AA284" s="196">
        <v>8.4407081999999994E-2</v>
      </c>
      <c r="AB284" s="196">
        <v>8.9795303000000007E-2</v>
      </c>
      <c r="AC284" s="196">
        <v>9.5537973999999998E-2</v>
      </c>
      <c r="AD284" s="196">
        <v>0.101658807</v>
      </c>
      <c r="AE284" s="196">
        <v>0.10818311899999999</v>
      </c>
      <c r="AF284" s="150"/>
      <c r="AG284" s="197">
        <v>2.1360000000000001</v>
      </c>
      <c r="AH284" s="197">
        <v>2.1199999999999997</v>
      </c>
      <c r="AI284" s="197">
        <v>2.1199999999999997</v>
      </c>
      <c r="AJ284" s="197">
        <v>2.1199999999999997</v>
      </c>
      <c r="AK284" s="197">
        <v>2.11</v>
      </c>
      <c r="AL284" s="197">
        <v>2.09</v>
      </c>
      <c r="AM284" s="197">
        <v>2.09</v>
      </c>
      <c r="AN284" s="197">
        <v>2.0999999999999996</v>
      </c>
      <c r="AO284" s="197">
        <v>2.0799999999999996</v>
      </c>
      <c r="AP284" s="197">
        <v>2.0799999999999996</v>
      </c>
      <c r="AQ284" s="197">
        <v>2.0799999999999996</v>
      </c>
      <c r="AR284" s="197">
        <v>2.0799999999999996</v>
      </c>
      <c r="AS284" s="197">
        <v>2.0799999999999996</v>
      </c>
      <c r="AT284" s="197">
        <v>2.0799999999999996</v>
      </c>
      <c r="AU284" s="197">
        <v>2.0799999999999996</v>
      </c>
      <c r="AV284" s="197">
        <v>2.0799999999999996</v>
      </c>
      <c r="AW284" s="197">
        <v>2.0799999999999996</v>
      </c>
      <c r="AX284" s="197">
        <v>2.0799999999999996</v>
      </c>
      <c r="AY284" s="197">
        <v>2.0799999999999996</v>
      </c>
      <c r="AZ284" s="197">
        <v>2.0799999999999996</v>
      </c>
      <c r="BA284" s="150"/>
      <c r="BB284" s="198" cm="1">
        <f t="array" ref="BB284">SUMPRODUCT(($AG284:$AZ284)*(Misc_calcs!$G$29:$Z$29)*($L284:$AE284))*$H284</f>
        <v>79442.387507669351</v>
      </c>
      <c r="BC284" s="150"/>
      <c r="BD284" s="198" cm="1">
        <f t="array" ref="BD284">SUMPRODUCT(($L284:$AE284)*(Misc_calcs!$G$29:$Z$29))*$I284*(1+Assumptions!$G$83)</f>
        <v>334725.07342900877</v>
      </c>
      <c r="BE284" s="150"/>
      <c r="BF284" s="198">
        <f t="shared" si="24"/>
        <v>414167.46093667811</v>
      </c>
      <c r="BG284" s="150"/>
      <c r="BH284" s="199">
        <f>Assumptions!$G$86*$G284</f>
        <v>1.0193920042499999E-3</v>
      </c>
      <c r="BI284" s="150"/>
      <c r="BJ284" s="198">
        <f t="shared" si="29"/>
        <v>351654.30849999998</v>
      </c>
      <c r="BK284" s="150"/>
      <c r="BL284" s="198" cm="1">
        <f t="array" ref="BL284">-SUMPRODUCT((PMT(real_disc,Assumptions!$G$40,BJ284))*(Misc_calcs!$G$29:$Z$29))</f>
        <v>190085.82501947819</v>
      </c>
      <c r="BM284" s="150"/>
      <c r="BN284" s="198" cm="1">
        <f t="array" ref="BN284">SUMPRODUCT(($AG284:$AZ284)*(Misc_calcs!$G$29:$Z$29))*$BH284*$H284</f>
        <v>1356.5944389779841</v>
      </c>
      <c r="BO284" s="150"/>
      <c r="BP284" s="198" cm="1">
        <f t="array" ref="BP284">SUMPRODUCT($BH284*(Misc_calcs!$G$29:$Z$29))*$I284*(1+Assumptions!$G$83)</f>
        <v>5701.4792557777482</v>
      </c>
      <c r="BQ284" s="150"/>
      <c r="BR284" s="198">
        <f t="shared" si="25"/>
        <v>7058.0736947557325</v>
      </c>
      <c r="BS284" s="150"/>
      <c r="BT284" s="198">
        <f t="shared" si="26"/>
        <v>407109.38724192238</v>
      </c>
      <c r="BU284" s="150"/>
      <c r="BV284" s="198">
        <f t="shared" si="27"/>
        <v>217023.56222244419</v>
      </c>
      <c r="BW284" s="150"/>
      <c r="BX284" s="198" t="b">
        <f t="shared" si="28"/>
        <v>1</v>
      </c>
      <c r="BY284" s="150"/>
      <c r="BZ284" s="150"/>
      <c r="CA284" s="150"/>
      <c r="CB284" s="150"/>
      <c r="CC284" s="150"/>
      <c r="CD284" s="150"/>
      <c r="CE284" s="150"/>
      <c r="CF284" s="150"/>
      <c r="CG284" s="150"/>
      <c r="CH284" s="150"/>
      <c r="CI284" s="150"/>
      <c r="CJ284" s="150"/>
      <c r="CK284" s="150"/>
      <c r="CL284" s="150"/>
      <c r="CM284" s="150"/>
      <c r="CN284" s="150"/>
      <c r="CO284" s="150"/>
      <c r="CP284" s="150"/>
      <c r="CQ284" s="150"/>
      <c r="CR284" s="150"/>
      <c r="CS284" s="150"/>
      <c r="CT284" s="150"/>
      <c r="CU284" s="150"/>
      <c r="CV284" s="150"/>
      <c r="CW284" s="150"/>
      <c r="CX284" s="150"/>
    </row>
    <row r="285" spans="1:102" x14ac:dyDescent="0.2">
      <c r="A285" s="150"/>
      <c r="B285" s="191">
        <v>60469543</v>
      </c>
      <c r="C285" s="192" t="s">
        <v>146</v>
      </c>
      <c r="D285" s="191">
        <v>1937</v>
      </c>
      <c r="E285" s="191">
        <v>30081556</v>
      </c>
      <c r="F285" s="191">
        <v>30081481</v>
      </c>
      <c r="G285" s="194">
        <v>3066.46</v>
      </c>
      <c r="H285" s="211">
        <v>43924.300227922555</v>
      </c>
      <c r="I285" s="195">
        <f>Assumptions!$G$37*Calcs!$G285</f>
        <v>297845.2598</v>
      </c>
      <c r="K285" s="150"/>
      <c r="L285" s="196">
        <v>2.8686544000000001E-2</v>
      </c>
      <c r="M285" s="196">
        <v>3.0457092000000002E-2</v>
      </c>
      <c r="N285" s="196">
        <v>3.2341931999999997E-2</v>
      </c>
      <c r="O285" s="196">
        <v>3.4348623000000002E-2</v>
      </c>
      <c r="P285" s="196">
        <v>3.6485226000000003E-2</v>
      </c>
      <c r="Q285" s="196">
        <v>3.8760345000000002E-2</v>
      </c>
      <c r="R285" s="196">
        <v>4.1183163000000002E-2</v>
      </c>
      <c r="S285" s="196">
        <v>4.3763478000000001E-2</v>
      </c>
      <c r="T285" s="196">
        <v>4.6511748999999998E-2</v>
      </c>
      <c r="U285" s="196">
        <v>4.9439137000000001E-2</v>
      </c>
      <c r="V285" s="196">
        <v>5.2557554999999999E-2</v>
      </c>
      <c r="W285" s="196">
        <v>5.5879718000000002E-2</v>
      </c>
      <c r="X285" s="196">
        <v>5.9419199999999998E-2</v>
      </c>
      <c r="Y285" s="196">
        <v>6.3190486000000004E-2</v>
      </c>
      <c r="Z285" s="196">
        <v>6.7209040999999997E-2</v>
      </c>
      <c r="AA285" s="196">
        <v>7.1491372999999997E-2</v>
      </c>
      <c r="AB285" s="196">
        <v>7.6055104999999998E-2</v>
      </c>
      <c r="AC285" s="196">
        <v>8.0919050000000006E-2</v>
      </c>
      <c r="AD285" s="196">
        <v>8.6103292999999997E-2</v>
      </c>
      <c r="AE285" s="196">
        <v>9.1629273999999997E-2</v>
      </c>
      <c r="AF285" s="150"/>
      <c r="AG285" s="197">
        <v>2.1360000000000001</v>
      </c>
      <c r="AH285" s="197">
        <v>2.1199999999999997</v>
      </c>
      <c r="AI285" s="197">
        <v>2.1199999999999997</v>
      </c>
      <c r="AJ285" s="197">
        <v>2.1199999999999997</v>
      </c>
      <c r="AK285" s="197">
        <v>2.11</v>
      </c>
      <c r="AL285" s="197">
        <v>2.09</v>
      </c>
      <c r="AM285" s="197">
        <v>2.09</v>
      </c>
      <c r="AN285" s="197">
        <v>2.0999999999999996</v>
      </c>
      <c r="AO285" s="197">
        <v>2.0799999999999996</v>
      </c>
      <c r="AP285" s="197">
        <v>2.0799999999999996</v>
      </c>
      <c r="AQ285" s="197">
        <v>2.0799999999999996</v>
      </c>
      <c r="AR285" s="197">
        <v>2.0799999999999996</v>
      </c>
      <c r="AS285" s="197">
        <v>2.0799999999999996</v>
      </c>
      <c r="AT285" s="197">
        <v>2.0799999999999996</v>
      </c>
      <c r="AU285" s="197">
        <v>2.0799999999999996</v>
      </c>
      <c r="AV285" s="197">
        <v>2.0799999999999996</v>
      </c>
      <c r="AW285" s="197">
        <v>2.0799999999999996</v>
      </c>
      <c r="AX285" s="197">
        <v>2.0799999999999996</v>
      </c>
      <c r="AY285" s="197">
        <v>2.0799999999999996</v>
      </c>
      <c r="AZ285" s="197">
        <v>2.0799999999999996</v>
      </c>
      <c r="BA285" s="150"/>
      <c r="BB285" s="198" cm="1">
        <f t="array" ref="BB285">SUMPRODUCT(($AG285:$AZ285)*(Misc_calcs!$G$29:$Z$29)*($L285:$AE285))*$H285</f>
        <v>67286.36052234238</v>
      </c>
      <c r="BC285" s="150"/>
      <c r="BD285" s="198" cm="1">
        <f t="array" ref="BD285">SUMPRODUCT(($L285:$AE285)*(Misc_calcs!$G$29:$Z$29))*$I285*(1+Assumptions!$G$83)</f>
        <v>240125.20351939008</v>
      </c>
      <c r="BE285" s="150"/>
      <c r="BF285" s="198">
        <f t="shared" si="24"/>
        <v>307411.56404173246</v>
      </c>
      <c r="BG285" s="150"/>
      <c r="BH285" s="199">
        <f>Assumptions!$G$86*$G285</f>
        <v>8.634078099000001E-4</v>
      </c>
      <c r="BI285" s="150"/>
      <c r="BJ285" s="198">
        <f t="shared" si="29"/>
        <v>297845.2598</v>
      </c>
      <c r="BK285" s="150"/>
      <c r="BL285" s="198" cm="1">
        <f t="array" ref="BL285">-SUMPRODUCT((PMT(real_disc,Assumptions!$G$40,BJ285))*(Misc_calcs!$G$29:$Z$29))</f>
        <v>160999.4832104377</v>
      </c>
      <c r="BM285" s="150"/>
      <c r="BN285" s="198" cm="1">
        <f t="array" ref="BN285">SUMPRODUCT(($AG285:$AZ285)*(Misc_calcs!$G$29:$Z$29))*$BH285*$H285</f>
        <v>1149.0125767096438</v>
      </c>
      <c r="BO285" s="150"/>
      <c r="BP285" s="198" cm="1">
        <f t="array" ref="BP285">SUMPRODUCT($BH285*(Misc_calcs!$G$29:$Z$29))*$I285*(1+Assumptions!$G$83)</f>
        <v>4090.1294026495107</v>
      </c>
      <c r="BQ285" s="150"/>
      <c r="BR285" s="198">
        <f t="shared" si="25"/>
        <v>5239.141979359154</v>
      </c>
      <c r="BS285" s="150"/>
      <c r="BT285" s="198">
        <f t="shared" si="26"/>
        <v>302172.42206237331</v>
      </c>
      <c r="BU285" s="150"/>
      <c r="BV285" s="198">
        <f t="shared" si="27"/>
        <v>141172.93885193561</v>
      </c>
      <c r="BW285" s="150"/>
      <c r="BX285" s="198" t="b">
        <f t="shared" si="28"/>
        <v>1</v>
      </c>
      <c r="BY285" s="150"/>
      <c r="BZ285" s="150"/>
      <c r="CA285" s="150"/>
      <c r="CB285" s="150"/>
      <c r="CC285" s="150"/>
      <c r="CD285" s="150"/>
      <c r="CE285" s="150"/>
      <c r="CF285" s="150"/>
      <c r="CG285" s="150"/>
      <c r="CH285" s="150"/>
      <c r="CI285" s="150"/>
      <c r="CJ285" s="150"/>
      <c r="CK285" s="150"/>
      <c r="CL285" s="150"/>
      <c r="CM285" s="150"/>
      <c r="CN285" s="150"/>
      <c r="CO285" s="150"/>
      <c r="CP285" s="150"/>
      <c r="CQ285" s="150"/>
      <c r="CR285" s="150"/>
      <c r="CS285" s="150"/>
      <c r="CT285" s="150"/>
      <c r="CU285" s="150"/>
      <c r="CV285" s="150"/>
      <c r="CW285" s="150"/>
      <c r="CX285" s="150"/>
    </row>
    <row r="286" spans="1:102" x14ac:dyDescent="0.2">
      <c r="A286" s="150"/>
      <c r="B286" s="191">
        <v>60469544</v>
      </c>
      <c r="C286" s="192" t="s">
        <v>146</v>
      </c>
      <c r="D286" s="191">
        <v>1937</v>
      </c>
      <c r="E286" s="191">
        <v>30081481</v>
      </c>
      <c r="F286" s="191">
        <v>30081443</v>
      </c>
      <c r="G286" s="194">
        <v>1605.07</v>
      </c>
      <c r="H286" s="211">
        <v>43924.300227922555</v>
      </c>
      <c r="I286" s="195">
        <f>Assumptions!$G$37*Calcs!$G286</f>
        <v>155900.4491</v>
      </c>
      <c r="K286" s="150"/>
      <c r="L286" s="196">
        <v>1.5015331E-2</v>
      </c>
      <c r="M286" s="196">
        <v>1.5942083999999999E-2</v>
      </c>
      <c r="N286" s="196">
        <v>1.6928662000000001E-2</v>
      </c>
      <c r="O286" s="196">
        <v>1.7979018999999999E-2</v>
      </c>
      <c r="P286" s="196">
        <v>1.9097375999999999E-2</v>
      </c>
      <c r="Q286" s="196">
        <v>2.0288237000000001E-2</v>
      </c>
      <c r="R286" s="196">
        <v>2.1556407E-2</v>
      </c>
      <c r="S286" s="196">
        <v>2.2907014999999999E-2</v>
      </c>
      <c r="T286" s="196">
        <v>2.4345536000000001E-2</v>
      </c>
      <c r="U286" s="196">
        <v>2.5877812E-2</v>
      </c>
      <c r="V286" s="196">
        <v>2.7510078E-2</v>
      </c>
      <c r="W286" s="196">
        <v>2.9248990999999998E-2</v>
      </c>
      <c r="X286" s="196">
        <v>3.1101653E-2</v>
      </c>
      <c r="Y286" s="196">
        <v>3.3075647999999999E-2</v>
      </c>
      <c r="Z286" s="196">
        <v>3.5179070999999999E-2</v>
      </c>
      <c r="AA286" s="196">
        <v>3.7420562999999997E-2</v>
      </c>
      <c r="AB286" s="196">
        <v>3.9809346000000002E-2</v>
      </c>
      <c r="AC286" s="196">
        <v>4.235527E-2</v>
      </c>
      <c r="AD286" s="196">
        <v>4.5068845000000003E-2</v>
      </c>
      <c r="AE286" s="196">
        <v>4.7961297E-2</v>
      </c>
      <c r="AF286" s="150"/>
      <c r="AG286" s="197">
        <v>2.1360000000000001</v>
      </c>
      <c r="AH286" s="197">
        <v>2.1199999999999997</v>
      </c>
      <c r="AI286" s="197">
        <v>2.1199999999999997</v>
      </c>
      <c r="AJ286" s="197">
        <v>2.1199999999999997</v>
      </c>
      <c r="AK286" s="197">
        <v>2.11</v>
      </c>
      <c r="AL286" s="197">
        <v>2.09</v>
      </c>
      <c r="AM286" s="197">
        <v>2.09</v>
      </c>
      <c r="AN286" s="197">
        <v>2.0999999999999996</v>
      </c>
      <c r="AO286" s="197">
        <v>2.0799999999999996</v>
      </c>
      <c r="AP286" s="197">
        <v>2.0799999999999996</v>
      </c>
      <c r="AQ286" s="197">
        <v>2.0799999999999996</v>
      </c>
      <c r="AR286" s="197">
        <v>2.0799999999999996</v>
      </c>
      <c r="AS286" s="197">
        <v>2.0799999999999996</v>
      </c>
      <c r="AT286" s="197">
        <v>2.0799999999999996</v>
      </c>
      <c r="AU286" s="197">
        <v>2.0799999999999996</v>
      </c>
      <c r="AV286" s="197">
        <v>2.0799999999999996</v>
      </c>
      <c r="AW286" s="197">
        <v>2.0799999999999996</v>
      </c>
      <c r="AX286" s="197">
        <v>2.0799999999999996</v>
      </c>
      <c r="AY286" s="197">
        <v>2.0799999999999996</v>
      </c>
      <c r="AZ286" s="197">
        <v>2.0799999999999996</v>
      </c>
      <c r="BA286" s="150"/>
      <c r="BB286" s="198" cm="1">
        <f t="array" ref="BB286">SUMPRODUCT(($AG286:$AZ286)*(Misc_calcs!$G$29:$Z$29)*($L286:$AE286))*$H286</f>
        <v>35219.542454463095</v>
      </c>
      <c r="BC286" s="150"/>
      <c r="BD286" s="198" cm="1">
        <f t="array" ref="BD286">SUMPRODUCT(($L286:$AE286)*(Misc_calcs!$G$29:$Z$29))*$I286*(1+Assumptions!$G$83)</f>
        <v>65788.667617136234</v>
      </c>
      <c r="BE286" s="150"/>
      <c r="BF286" s="198">
        <f t="shared" si="24"/>
        <v>101008.21007159933</v>
      </c>
      <c r="BG286" s="150"/>
      <c r="BH286" s="199">
        <f>Assumptions!$G$86*$G286</f>
        <v>4.5193153455E-4</v>
      </c>
      <c r="BI286" s="150"/>
      <c r="BJ286" s="198">
        <f t="shared" si="29"/>
        <v>155900.4491</v>
      </c>
      <c r="BK286" s="150"/>
      <c r="BL286" s="198" cm="1">
        <f t="array" ref="BL286">-SUMPRODUCT((PMT(real_disc,Assumptions!$G$40,BJ286))*(Misc_calcs!$G$29:$Z$29))</f>
        <v>84271.583688219383</v>
      </c>
      <c r="BM286" s="150"/>
      <c r="BN286" s="198" cm="1">
        <f t="array" ref="BN286">SUMPRODUCT(($AG286:$AZ286)*(Misc_calcs!$G$29:$Z$29))*$BH286*$H286</f>
        <v>601.42497097609225</v>
      </c>
      <c r="BO286" s="150"/>
      <c r="BP286" s="198" cm="1">
        <f t="array" ref="BP286">SUMPRODUCT($BH286*(Misc_calcs!$G$29:$Z$29))*$I286*(1+Assumptions!$G$83)</f>
        <v>1120.599425409903</v>
      </c>
      <c r="BQ286" s="150"/>
      <c r="BR286" s="198">
        <f t="shared" si="25"/>
        <v>1722.0243963859953</v>
      </c>
      <c r="BS286" s="150"/>
      <c r="BT286" s="198">
        <f t="shared" si="26"/>
        <v>99286.185675213332</v>
      </c>
      <c r="BU286" s="150"/>
      <c r="BV286" s="198">
        <f t="shared" si="27"/>
        <v>15014.601986993948</v>
      </c>
      <c r="BW286" s="150"/>
      <c r="BX286" s="198" t="b">
        <f t="shared" si="28"/>
        <v>1</v>
      </c>
      <c r="BY286" s="150"/>
      <c r="BZ286" s="150"/>
      <c r="CA286" s="150"/>
      <c r="CB286" s="150"/>
      <c r="CC286" s="150"/>
      <c r="CD286" s="150"/>
      <c r="CE286" s="150"/>
      <c r="CF286" s="150"/>
      <c r="CG286" s="150"/>
      <c r="CH286" s="150"/>
      <c r="CI286" s="150"/>
      <c r="CJ286" s="150"/>
      <c r="CK286" s="150"/>
      <c r="CL286" s="150"/>
      <c r="CM286" s="150"/>
      <c r="CN286" s="150"/>
      <c r="CO286" s="150"/>
      <c r="CP286" s="150"/>
      <c r="CQ286" s="150"/>
      <c r="CR286" s="150"/>
      <c r="CS286" s="150"/>
      <c r="CT286" s="150"/>
      <c r="CU286" s="150"/>
      <c r="CV286" s="150"/>
      <c r="CW286" s="150"/>
      <c r="CX286" s="150"/>
    </row>
    <row r="287" spans="1:102" x14ac:dyDescent="0.2">
      <c r="A287" s="150"/>
      <c r="B287" s="191">
        <v>60469545</v>
      </c>
      <c r="C287" s="192" t="s">
        <v>146</v>
      </c>
      <c r="D287" s="191">
        <v>1937</v>
      </c>
      <c r="E287" s="191">
        <v>30081443</v>
      </c>
      <c r="F287" s="191">
        <v>30081421</v>
      </c>
      <c r="G287" s="194">
        <v>991.95</v>
      </c>
      <c r="H287" s="211">
        <v>43924.300227922555</v>
      </c>
      <c r="I287" s="195">
        <f>Assumptions!$G$37*Calcs!$G287</f>
        <v>96348.103499999997</v>
      </c>
      <c r="K287" s="150"/>
      <c r="L287" s="196">
        <v>9.279631E-3</v>
      </c>
      <c r="M287" s="196">
        <v>9.8523740000000005E-3</v>
      </c>
      <c r="N287" s="196">
        <v>1.046209E-2</v>
      </c>
      <c r="O287" s="196">
        <v>1.1111222E-2</v>
      </c>
      <c r="P287" s="196">
        <v>1.1802378000000001E-2</v>
      </c>
      <c r="Q287" s="196">
        <v>1.2538341999999999E-2</v>
      </c>
      <c r="R287" s="196">
        <v>1.3322084E-2</v>
      </c>
      <c r="S287" s="196">
        <v>1.4156774E-2</v>
      </c>
      <c r="T287" s="196">
        <v>1.5045795000000001E-2</v>
      </c>
      <c r="U287" s="196">
        <v>1.5992757999999999E-2</v>
      </c>
      <c r="V287" s="196">
        <v>1.7001514999999998E-2</v>
      </c>
      <c r="W287" s="196">
        <v>1.8076181E-2</v>
      </c>
      <c r="X287" s="196">
        <v>1.9221146000000001E-2</v>
      </c>
      <c r="Y287" s="196">
        <v>2.0441095999999999E-2</v>
      </c>
      <c r="Z287" s="196">
        <v>2.1741033E-2</v>
      </c>
      <c r="AA287" s="196">
        <v>2.3126298E-2</v>
      </c>
      <c r="AB287" s="196">
        <v>2.4602591E-2</v>
      </c>
      <c r="AC287" s="196">
        <v>2.6175997999999999E-2</v>
      </c>
      <c r="AD287" s="196">
        <v>2.7853017000000001E-2</v>
      </c>
      <c r="AE287" s="196">
        <v>2.9640581999999999E-2</v>
      </c>
      <c r="AF287" s="150"/>
      <c r="AG287" s="197">
        <v>2.1360000000000001</v>
      </c>
      <c r="AH287" s="197">
        <v>2.1199999999999997</v>
      </c>
      <c r="AI287" s="197">
        <v>2.1199999999999997</v>
      </c>
      <c r="AJ287" s="197">
        <v>2.1199999999999997</v>
      </c>
      <c r="AK287" s="197">
        <v>2.11</v>
      </c>
      <c r="AL287" s="197">
        <v>2.09</v>
      </c>
      <c r="AM287" s="197">
        <v>2.09</v>
      </c>
      <c r="AN287" s="197">
        <v>2.0999999999999996</v>
      </c>
      <c r="AO287" s="197">
        <v>2.0799999999999996</v>
      </c>
      <c r="AP287" s="197">
        <v>2.0799999999999996</v>
      </c>
      <c r="AQ287" s="197">
        <v>2.0799999999999996</v>
      </c>
      <c r="AR287" s="197">
        <v>2.0799999999999996</v>
      </c>
      <c r="AS287" s="197">
        <v>2.0799999999999996</v>
      </c>
      <c r="AT287" s="197">
        <v>2.0799999999999996</v>
      </c>
      <c r="AU287" s="197">
        <v>2.0799999999999996</v>
      </c>
      <c r="AV287" s="197">
        <v>2.0799999999999996</v>
      </c>
      <c r="AW287" s="197">
        <v>2.0799999999999996</v>
      </c>
      <c r="AX287" s="197">
        <v>2.0799999999999996</v>
      </c>
      <c r="AY287" s="197">
        <v>2.0799999999999996</v>
      </c>
      <c r="AZ287" s="197">
        <v>2.0799999999999996</v>
      </c>
      <c r="BA287" s="150"/>
      <c r="BB287" s="198" cm="1">
        <f t="array" ref="BB287">SUMPRODUCT(($AG287:$AZ287)*(Misc_calcs!$G$29:$Z$29)*($L287:$AE287))*$H287</f>
        <v>21766.044635627131</v>
      </c>
      <c r="BC287" s="150"/>
      <c r="BD287" s="198" cm="1">
        <f t="array" ref="BD287">SUMPRODUCT(($L287:$AE287)*(Misc_calcs!$G$29:$Z$29))*$I287*(1+Assumptions!$G$83)</f>
        <v>25127.119256186787</v>
      </c>
      <c r="BE287" s="150"/>
      <c r="BF287" s="198">
        <f t="shared" si="24"/>
        <v>46893.163891813922</v>
      </c>
      <c r="BG287" s="150"/>
      <c r="BH287" s="199">
        <f>Assumptions!$G$86*$G287</f>
        <v>2.7929840175000006E-4</v>
      </c>
      <c r="BI287" s="150"/>
      <c r="BJ287" s="198">
        <f t="shared" si="29"/>
        <v>96348.103499999997</v>
      </c>
      <c r="BK287" s="150"/>
      <c r="BL287" s="198" cm="1">
        <f t="array" ref="BL287">-SUMPRODUCT((PMT(real_disc,Assumptions!$G$40,BJ287))*(Misc_calcs!$G$29:$Z$29))</f>
        <v>52080.71762572923</v>
      </c>
      <c r="BM287" s="150"/>
      <c r="BN287" s="198" cm="1">
        <f t="array" ref="BN287">SUMPRODUCT(($AG287:$AZ287)*(Misc_calcs!$G$29:$Z$29))*$BH287*$H287</f>
        <v>371.68690459589595</v>
      </c>
      <c r="BO287" s="150"/>
      <c r="BP287" s="198" cm="1">
        <f t="array" ref="BP287">SUMPRODUCT($BH287*(Misc_calcs!$G$29:$Z$29))*$I287*(1+Assumptions!$G$83)</f>
        <v>427.9982604977605</v>
      </c>
      <c r="BQ287" s="150"/>
      <c r="BR287" s="198">
        <f t="shared" si="25"/>
        <v>799.68516509365645</v>
      </c>
      <c r="BS287" s="150"/>
      <c r="BT287" s="198">
        <f t="shared" si="26"/>
        <v>46093.478726720263</v>
      </c>
      <c r="BU287" s="150"/>
      <c r="BV287" s="198">
        <f t="shared" si="27"/>
        <v>-5987.2388990089676</v>
      </c>
      <c r="BW287" s="150"/>
      <c r="BX287" s="198" t="b">
        <f t="shared" si="28"/>
        <v>0</v>
      </c>
      <c r="BY287" s="150"/>
      <c r="BZ287" s="150"/>
      <c r="CA287" s="150"/>
      <c r="CB287" s="150"/>
      <c r="CC287" s="150"/>
      <c r="CD287" s="150"/>
      <c r="CE287" s="150"/>
      <c r="CF287" s="150"/>
      <c r="CG287" s="150"/>
      <c r="CH287" s="150"/>
      <c r="CI287" s="150"/>
      <c r="CJ287" s="150"/>
      <c r="CK287" s="150"/>
      <c r="CL287" s="150"/>
      <c r="CM287" s="150"/>
      <c r="CN287" s="150"/>
      <c r="CO287" s="150"/>
      <c r="CP287" s="150"/>
      <c r="CQ287" s="150"/>
      <c r="CR287" s="150"/>
      <c r="CS287" s="150"/>
      <c r="CT287" s="150"/>
      <c r="CU287" s="150"/>
      <c r="CV287" s="150"/>
      <c r="CW287" s="150"/>
      <c r="CX287" s="150"/>
    </row>
    <row r="288" spans="1:102" x14ac:dyDescent="0.2">
      <c r="A288" s="150"/>
      <c r="B288" s="191">
        <v>60469546</v>
      </c>
      <c r="C288" s="192" t="s">
        <v>146</v>
      </c>
      <c r="D288" s="191">
        <v>1937</v>
      </c>
      <c r="E288" s="191">
        <v>30081421</v>
      </c>
      <c r="F288" s="191">
        <v>30081390</v>
      </c>
      <c r="G288" s="194">
        <v>1207.26</v>
      </c>
      <c r="H288" s="211">
        <v>43924.300227922555</v>
      </c>
      <c r="I288" s="195">
        <f>Assumptions!$G$37*Calcs!$G288</f>
        <v>117261.16379999999</v>
      </c>
      <c r="K288" s="150"/>
      <c r="L288" s="196">
        <v>1.1293843E-2</v>
      </c>
      <c r="M288" s="196">
        <v>1.1990904E-2</v>
      </c>
      <c r="N288" s="196">
        <v>1.2732963E-2</v>
      </c>
      <c r="O288" s="196">
        <v>1.3522993000000001E-2</v>
      </c>
      <c r="P288" s="196">
        <v>1.4364170000000001E-2</v>
      </c>
      <c r="Q288" s="196">
        <v>1.5259880999999999E-2</v>
      </c>
      <c r="R288" s="196">
        <v>1.6213740000000001E-2</v>
      </c>
      <c r="S288" s="196">
        <v>1.7229606000000001E-2</v>
      </c>
      <c r="T288" s="196">
        <v>1.8311595E-2</v>
      </c>
      <c r="U288" s="196">
        <v>1.9464103E-2</v>
      </c>
      <c r="V288" s="196">
        <v>2.0691819E-2</v>
      </c>
      <c r="W288" s="196">
        <v>2.1999748999999999E-2</v>
      </c>
      <c r="X288" s="196">
        <v>2.3393236000000001E-2</v>
      </c>
      <c r="Y288" s="196">
        <v>2.4877984999999998E-2</v>
      </c>
      <c r="Z288" s="196">
        <v>2.6460082999999999E-2</v>
      </c>
      <c r="AA288" s="196">
        <v>2.8146029999999999E-2</v>
      </c>
      <c r="AB288" s="196">
        <v>2.9942763000000001E-2</v>
      </c>
      <c r="AC288" s="196">
        <v>3.1857690000000001E-2</v>
      </c>
      <c r="AD288" s="196">
        <v>3.3898717000000002E-2</v>
      </c>
      <c r="AE288" s="196">
        <v>3.6074286999999997E-2</v>
      </c>
      <c r="AF288" s="150"/>
      <c r="AG288" s="197">
        <v>2.1360000000000001</v>
      </c>
      <c r="AH288" s="197">
        <v>2.1199999999999997</v>
      </c>
      <c r="AI288" s="197">
        <v>2.1199999999999997</v>
      </c>
      <c r="AJ288" s="197">
        <v>2.1199999999999997</v>
      </c>
      <c r="AK288" s="197">
        <v>2.11</v>
      </c>
      <c r="AL288" s="197">
        <v>2.09</v>
      </c>
      <c r="AM288" s="197">
        <v>2.09</v>
      </c>
      <c r="AN288" s="197">
        <v>2.0999999999999996</v>
      </c>
      <c r="AO288" s="197">
        <v>2.0799999999999996</v>
      </c>
      <c r="AP288" s="197">
        <v>2.0799999999999996</v>
      </c>
      <c r="AQ288" s="197">
        <v>2.0799999999999996</v>
      </c>
      <c r="AR288" s="197">
        <v>2.0799999999999996</v>
      </c>
      <c r="AS288" s="197">
        <v>2.0799999999999996</v>
      </c>
      <c r="AT288" s="197">
        <v>2.0799999999999996</v>
      </c>
      <c r="AU288" s="197">
        <v>2.0799999999999996</v>
      </c>
      <c r="AV288" s="197">
        <v>2.0799999999999996</v>
      </c>
      <c r="AW288" s="197">
        <v>2.0799999999999996</v>
      </c>
      <c r="AX288" s="197">
        <v>2.0799999999999996</v>
      </c>
      <c r="AY288" s="197">
        <v>2.0799999999999996</v>
      </c>
      <c r="AZ288" s="197">
        <v>2.0799999999999996</v>
      </c>
      <c r="BA288" s="150"/>
      <c r="BB288" s="198" cm="1">
        <f t="array" ref="BB288">SUMPRODUCT(($AG288:$AZ288)*(Misc_calcs!$G$29:$Z$29)*($L288:$AE288))*$H288</f>
        <v>26490.523773302026</v>
      </c>
      <c r="BC288" s="150"/>
      <c r="BD288" s="198" cm="1">
        <f t="array" ref="BD288">SUMPRODUCT(($L288:$AE288)*(Misc_calcs!$G$29:$Z$29))*$I288*(1+Assumptions!$G$83)</f>
        <v>37219.00515854892</v>
      </c>
      <c r="BE288" s="150"/>
      <c r="BF288" s="198">
        <f t="shared" si="24"/>
        <v>63709.528931850946</v>
      </c>
      <c r="BG288" s="150"/>
      <c r="BH288" s="199">
        <f>Assumptions!$G$86*$G288</f>
        <v>3.3992216190000001E-4</v>
      </c>
      <c r="BI288" s="150"/>
      <c r="BJ288" s="198">
        <f t="shared" si="29"/>
        <v>117261.16379999999</v>
      </c>
      <c r="BK288" s="150"/>
      <c r="BL288" s="198" cm="1">
        <f t="array" ref="BL288">-SUMPRODUCT((PMT(real_disc,Assumptions!$G$40,BJ288))*(Misc_calcs!$G$29:$Z$29))</f>
        <v>63385.218167082887</v>
      </c>
      <c r="BM288" s="150"/>
      <c r="BN288" s="198" cm="1">
        <f t="array" ref="BN288">SUMPRODUCT(($AG288:$AZ288)*(Misc_calcs!$G$29:$Z$29))*$BH288*$H288</f>
        <v>452.36426477387096</v>
      </c>
      <c r="BO288" s="150"/>
      <c r="BP288" s="198" cm="1">
        <f t="array" ref="BP288">SUMPRODUCT($BH288*(Misc_calcs!$G$29:$Z$29))*$I288*(1+Assumptions!$G$83)</f>
        <v>633.96322102568593</v>
      </c>
      <c r="BQ288" s="150"/>
      <c r="BR288" s="198">
        <f t="shared" si="25"/>
        <v>1086.3274857995568</v>
      </c>
      <c r="BS288" s="150"/>
      <c r="BT288" s="198">
        <f t="shared" si="26"/>
        <v>62623.201446051389</v>
      </c>
      <c r="BU288" s="150"/>
      <c r="BV288" s="198">
        <f t="shared" si="27"/>
        <v>-762.01672103149758</v>
      </c>
      <c r="BW288" s="150"/>
      <c r="BX288" s="198" t="b">
        <f t="shared" si="28"/>
        <v>0</v>
      </c>
      <c r="BY288" s="150"/>
      <c r="BZ288" s="150"/>
      <c r="CA288" s="150"/>
      <c r="CB288" s="150"/>
      <c r="CC288" s="150"/>
      <c r="CD288" s="150"/>
      <c r="CE288" s="150"/>
      <c r="CF288" s="150"/>
      <c r="CG288" s="150"/>
      <c r="CH288" s="150"/>
      <c r="CI288" s="150"/>
      <c r="CJ288" s="150"/>
      <c r="CK288" s="150"/>
      <c r="CL288" s="150"/>
      <c r="CM288" s="150"/>
      <c r="CN288" s="150"/>
      <c r="CO288" s="150"/>
      <c r="CP288" s="150"/>
      <c r="CQ288" s="150"/>
      <c r="CR288" s="150"/>
      <c r="CS288" s="150"/>
      <c r="CT288" s="150"/>
      <c r="CU288" s="150"/>
      <c r="CV288" s="150"/>
      <c r="CW288" s="150"/>
      <c r="CX288" s="150"/>
    </row>
    <row r="289" spans="1:102" x14ac:dyDescent="0.2">
      <c r="A289" s="150"/>
      <c r="B289" s="191">
        <v>60469547</v>
      </c>
      <c r="C289" s="192" t="s">
        <v>146</v>
      </c>
      <c r="D289" s="191">
        <v>1937</v>
      </c>
      <c r="E289" s="191">
        <v>30081390</v>
      </c>
      <c r="F289" s="191">
        <v>30079525</v>
      </c>
      <c r="G289" s="194">
        <v>2081.87</v>
      </c>
      <c r="H289" s="211">
        <v>43924.300227922555</v>
      </c>
      <c r="I289" s="195">
        <f>Assumptions!$G$37*Calcs!$G289</f>
        <v>202212.03309999997</v>
      </c>
      <c r="K289" s="150"/>
      <c r="L289" s="196">
        <v>1.9475765999999999E-2</v>
      </c>
      <c r="M289" s="196">
        <v>2.0677819E-2</v>
      </c>
      <c r="N289" s="196">
        <v>2.1957468000000001E-2</v>
      </c>
      <c r="O289" s="196">
        <v>2.3319843999999999E-2</v>
      </c>
      <c r="P289" s="196">
        <v>2.4770417999999999E-2</v>
      </c>
      <c r="Q289" s="196">
        <v>2.6315034000000001E-2</v>
      </c>
      <c r="R289" s="196">
        <v>2.7959925E-2</v>
      </c>
      <c r="S289" s="196">
        <v>2.9711742999999999E-2</v>
      </c>
      <c r="T289" s="196">
        <v>3.1577589000000003E-2</v>
      </c>
      <c r="U289" s="196">
        <v>3.3565040999999997E-2</v>
      </c>
      <c r="V289" s="196">
        <v>3.5682185999999998E-2</v>
      </c>
      <c r="W289" s="196">
        <v>3.7937657999999999E-2</v>
      </c>
      <c r="X289" s="196">
        <v>4.0340669000000003E-2</v>
      </c>
      <c r="Y289" s="196">
        <v>4.2901056999999999E-2</v>
      </c>
      <c r="Z289" s="196">
        <v>4.5629320000000001E-2</v>
      </c>
      <c r="AA289" s="196">
        <v>4.8536665999999999E-2</v>
      </c>
      <c r="AB289" s="196">
        <v>5.1635058999999997E-2</v>
      </c>
      <c r="AC289" s="196">
        <v>5.4937271000000003E-2</v>
      </c>
      <c r="AD289" s="196">
        <v>5.8456938E-2</v>
      </c>
      <c r="AE289" s="196">
        <v>6.2208618E-2</v>
      </c>
      <c r="AF289" s="150"/>
      <c r="AG289" s="197">
        <v>2.1360000000000001</v>
      </c>
      <c r="AH289" s="197">
        <v>2.1199999999999997</v>
      </c>
      <c r="AI289" s="197">
        <v>2.1199999999999997</v>
      </c>
      <c r="AJ289" s="197">
        <v>2.1199999999999997</v>
      </c>
      <c r="AK289" s="197">
        <v>2.11</v>
      </c>
      <c r="AL289" s="197">
        <v>2.09</v>
      </c>
      <c r="AM289" s="197">
        <v>2.09</v>
      </c>
      <c r="AN289" s="197">
        <v>2.0999999999999996</v>
      </c>
      <c r="AO289" s="197">
        <v>2.0799999999999996</v>
      </c>
      <c r="AP289" s="197">
        <v>2.0799999999999996</v>
      </c>
      <c r="AQ289" s="197">
        <v>2.0799999999999996</v>
      </c>
      <c r="AR289" s="197">
        <v>2.0799999999999996</v>
      </c>
      <c r="AS289" s="197">
        <v>2.0799999999999996</v>
      </c>
      <c r="AT289" s="197">
        <v>2.0799999999999996</v>
      </c>
      <c r="AU289" s="197">
        <v>2.0799999999999996</v>
      </c>
      <c r="AV289" s="197">
        <v>2.0799999999999996</v>
      </c>
      <c r="AW289" s="197">
        <v>2.0799999999999996</v>
      </c>
      <c r="AX289" s="197">
        <v>2.0799999999999996</v>
      </c>
      <c r="AY289" s="197">
        <v>2.0799999999999996</v>
      </c>
      <c r="AZ289" s="197">
        <v>2.0799999999999996</v>
      </c>
      <c r="BA289" s="150"/>
      <c r="BB289" s="198" cm="1">
        <f t="array" ref="BB289">SUMPRODUCT(($AG289:$AZ289)*(Misc_calcs!$G$29:$Z$29)*($L289:$AE289))*$H289</f>
        <v>45681.81394492479</v>
      </c>
      <c r="BC289" s="150"/>
      <c r="BD289" s="198" cm="1">
        <f t="array" ref="BD289">SUMPRODUCT(($L289:$AE289)*(Misc_calcs!$G$29:$Z$29))*$I289*(1+Assumptions!$G$83)</f>
        <v>110680.30606219698</v>
      </c>
      <c r="BE289" s="150"/>
      <c r="BF289" s="198">
        <f t="shared" si="24"/>
        <v>156362.12000712176</v>
      </c>
      <c r="BG289" s="150"/>
      <c r="BH289" s="199">
        <f>Assumptions!$G$86*$G289</f>
        <v>5.8618172655000003E-4</v>
      </c>
      <c r="BI289" s="150"/>
      <c r="BJ289" s="198">
        <f t="shared" si="29"/>
        <v>202212.03309999997</v>
      </c>
      <c r="BK289" s="150"/>
      <c r="BL289" s="198" cm="1">
        <f t="array" ref="BL289">-SUMPRODUCT((PMT(real_disc,Assumptions!$G$40,BJ289))*(Misc_calcs!$G$29:$Z$29))</f>
        <v>109305.1903860849</v>
      </c>
      <c r="BM289" s="150"/>
      <c r="BN289" s="198" cm="1">
        <f t="array" ref="BN289">SUMPRODUCT(($AG289:$AZ289)*(Misc_calcs!$G$29:$Z$29))*$BH289*$H289</f>
        <v>780.08348815067086</v>
      </c>
      <c r="BO289" s="150"/>
      <c r="BP289" s="198" cm="1">
        <f t="array" ref="BP289">SUMPRODUCT($BH289*(Misc_calcs!$G$29:$Z$29))*$I289*(1+Assumptions!$G$83)</f>
        <v>1885.2530601090191</v>
      </c>
      <c r="BQ289" s="150"/>
      <c r="BR289" s="198">
        <f t="shared" si="25"/>
        <v>2665.3365482596901</v>
      </c>
      <c r="BS289" s="150"/>
      <c r="BT289" s="198">
        <f t="shared" si="26"/>
        <v>153696.78345886208</v>
      </c>
      <c r="BU289" s="150"/>
      <c r="BV289" s="198">
        <f t="shared" si="27"/>
        <v>44391.593072777177</v>
      </c>
      <c r="BW289" s="150"/>
      <c r="BX289" s="198" t="b">
        <f t="shared" si="28"/>
        <v>1</v>
      </c>
      <c r="BY289" s="150"/>
      <c r="BZ289" s="150"/>
      <c r="CA289" s="150"/>
      <c r="CB289" s="150"/>
      <c r="CC289" s="150"/>
      <c r="CD289" s="150"/>
      <c r="CE289" s="150"/>
      <c r="CF289" s="150"/>
      <c r="CG289" s="150"/>
      <c r="CH289" s="150"/>
      <c r="CI289" s="150"/>
      <c r="CJ289" s="150"/>
      <c r="CK289" s="150"/>
      <c r="CL289" s="150"/>
      <c r="CM289" s="150"/>
      <c r="CN289" s="150"/>
      <c r="CO289" s="150"/>
      <c r="CP289" s="150"/>
      <c r="CQ289" s="150"/>
      <c r="CR289" s="150"/>
      <c r="CS289" s="150"/>
      <c r="CT289" s="150"/>
      <c r="CU289" s="150"/>
      <c r="CV289" s="150"/>
      <c r="CW289" s="150"/>
      <c r="CX289" s="150"/>
    </row>
    <row r="290" spans="1:102" x14ac:dyDescent="0.2">
      <c r="A290" s="150"/>
      <c r="B290" s="191">
        <v>60469548</v>
      </c>
      <c r="C290" s="192" t="s">
        <v>146</v>
      </c>
      <c r="D290" s="191">
        <v>1937</v>
      </c>
      <c r="E290" s="191">
        <v>30079525</v>
      </c>
      <c r="F290" s="191">
        <v>30079474</v>
      </c>
      <c r="G290" s="194">
        <v>1686.52</v>
      </c>
      <c r="H290" s="211">
        <v>43924.300227922555</v>
      </c>
      <c r="I290" s="195">
        <f>Assumptions!$G$37*Calcs!$G290</f>
        <v>163811.6876</v>
      </c>
      <c r="K290" s="150"/>
      <c r="L290" s="196">
        <v>1.5777290999999999E-2</v>
      </c>
      <c r="M290" s="196">
        <v>1.6751072999999998E-2</v>
      </c>
      <c r="N290" s="196">
        <v>1.7787714999999999E-2</v>
      </c>
      <c r="O290" s="196">
        <v>1.8891372999999999E-2</v>
      </c>
      <c r="P290" s="196">
        <v>2.0066481000000001E-2</v>
      </c>
      <c r="Q290" s="196">
        <v>2.1317773000000002E-2</v>
      </c>
      <c r="R290" s="196">
        <v>2.2650296E-2</v>
      </c>
      <c r="S290" s="196">
        <v>2.4069442E-2</v>
      </c>
      <c r="T290" s="196">
        <v>2.5580960999999999E-2</v>
      </c>
      <c r="U290" s="196">
        <v>2.7190993E-2</v>
      </c>
      <c r="V290" s="196">
        <v>2.8906089999999999E-2</v>
      </c>
      <c r="W290" s="196">
        <v>3.0733244E-2</v>
      </c>
      <c r="X290" s="196">
        <v>3.2679920000000001E-2</v>
      </c>
      <c r="Y290" s="196">
        <v>3.4754087000000003E-2</v>
      </c>
      <c r="Z290" s="196">
        <v>3.6964248999999998E-2</v>
      </c>
      <c r="AA290" s="196">
        <v>3.9319486000000001E-2</v>
      </c>
      <c r="AB290" s="196">
        <v>4.1829488999999997E-2</v>
      </c>
      <c r="AC290" s="196">
        <v>4.4504607000000002E-2</v>
      </c>
      <c r="AD290" s="196">
        <v>4.7355884000000001E-2</v>
      </c>
      <c r="AE290" s="196">
        <v>5.0395114999999997E-2</v>
      </c>
      <c r="AF290" s="150"/>
      <c r="AG290" s="197">
        <v>2.1360000000000001</v>
      </c>
      <c r="AH290" s="197">
        <v>2.1199999999999997</v>
      </c>
      <c r="AI290" s="197">
        <v>2.1199999999999997</v>
      </c>
      <c r="AJ290" s="197">
        <v>2.1199999999999997</v>
      </c>
      <c r="AK290" s="197">
        <v>2.11</v>
      </c>
      <c r="AL290" s="197">
        <v>2.09</v>
      </c>
      <c r="AM290" s="197">
        <v>2.09</v>
      </c>
      <c r="AN290" s="197">
        <v>2.0999999999999996</v>
      </c>
      <c r="AO290" s="197">
        <v>2.0799999999999996</v>
      </c>
      <c r="AP290" s="197">
        <v>2.0799999999999996</v>
      </c>
      <c r="AQ290" s="197">
        <v>2.0799999999999996</v>
      </c>
      <c r="AR290" s="197">
        <v>2.0799999999999996</v>
      </c>
      <c r="AS290" s="197">
        <v>2.0799999999999996</v>
      </c>
      <c r="AT290" s="197">
        <v>2.0799999999999996</v>
      </c>
      <c r="AU290" s="197">
        <v>2.0799999999999996</v>
      </c>
      <c r="AV290" s="197">
        <v>2.0799999999999996</v>
      </c>
      <c r="AW290" s="197">
        <v>2.0799999999999996</v>
      </c>
      <c r="AX290" s="197">
        <v>2.0799999999999996</v>
      </c>
      <c r="AY290" s="197">
        <v>2.0799999999999996</v>
      </c>
      <c r="AZ290" s="197">
        <v>2.0799999999999996</v>
      </c>
      <c r="BA290" s="150"/>
      <c r="BB290" s="198" cm="1">
        <f t="array" ref="BB290">SUMPRODUCT(($AG290:$AZ290)*(Misc_calcs!$G$29:$Z$29)*($L290:$AE290))*$H290</f>
        <v>37006.774169364078</v>
      </c>
      <c r="BC290" s="150"/>
      <c r="BD290" s="198" cm="1">
        <f t="array" ref="BD290">SUMPRODUCT(($L290:$AE290)*(Misc_calcs!$G$29:$Z$29))*$I290*(1+Assumptions!$G$83)</f>
        <v>72635.031527789877</v>
      </c>
      <c r="BE290" s="150"/>
      <c r="BF290" s="198">
        <f t="shared" si="24"/>
        <v>109641.80569715396</v>
      </c>
      <c r="BG290" s="150"/>
      <c r="BH290" s="199">
        <f>Assumptions!$G$86*$G290</f>
        <v>4.7486500380000002E-4</v>
      </c>
      <c r="BI290" s="150"/>
      <c r="BJ290" s="198">
        <f t="shared" si="29"/>
        <v>163811.6876</v>
      </c>
      <c r="BK290" s="150"/>
      <c r="BL290" s="198" cm="1">
        <f t="array" ref="BL290">-SUMPRODUCT((PMT(real_disc,Assumptions!$G$40,BJ290))*(Misc_calcs!$G$29:$Z$29))</f>
        <v>88547.983154538917</v>
      </c>
      <c r="BM290" s="150"/>
      <c r="BN290" s="198" cm="1">
        <f t="array" ref="BN290">SUMPRODUCT(($AG290:$AZ290)*(Misc_calcs!$G$29:$Z$29))*$BH290*$H290</f>
        <v>631.94455198252979</v>
      </c>
      <c r="BO290" s="150"/>
      <c r="BP290" s="198" cm="1">
        <f t="array" ref="BP290">SUMPRODUCT($BH290*(Misc_calcs!$G$29:$Z$29))*$I290*(1+Assumptions!$G$83)</f>
        <v>1237.2157268283067</v>
      </c>
      <c r="BQ290" s="150"/>
      <c r="BR290" s="198">
        <f t="shared" si="25"/>
        <v>1869.1602788108366</v>
      </c>
      <c r="BS290" s="150"/>
      <c r="BT290" s="198">
        <f t="shared" si="26"/>
        <v>107772.64541834312</v>
      </c>
      <c r="BU290" s="150"/>
      <c r="BV290" s="198">
        <f t="shared" si="27"/>
        <v>19224.662263804203</v>
      </c>
      <c r="BW290" s="150"/>
      <c r="BX290" s="198" t="b">
        <f t="shared" si="28"/>
        <v>1</v>
      </c>
      <c r="BY290" s="150"/>
      <c r="BZ290" s="150"/>
      <c r="CA290" s="150"/>
      <c r="CB290" s="150"/>
      <c r="CC290" s="150"/>
      <c r="CD290" s="150"/>
      <c r="CE290" s="150"/>
      <c r="CF290" s="150"/>
      <c r="CG290" s="150"/>
      <c r="CH290" s="150"/>
      <c r="CI290" s="150"/>
      <c r="CJ290" s="150"/>
      <c r="CK290" s="150"/>
      <c r="CL290" s="150"/>
      <c r="CM290" s="150"/>
      <c r="CN290" s="150"/>
      <c r="CO290" s="150"/>
      <c r="CP290" s="150"/>
      <c r="CQ290" s="150"/>
      <c r="CR290" s="150"/>
      <c r="CS290" s="150"/>
      <c r="CT290" s="150"/>
      <c r="CU290" s="150"/>
      <c r="CV290" s="150"/>
      <c r="CW290" s="150"/>
      <c r="CX290" s="150"/>
    </row>
    <row r="291" spans="1:102" x14ac:dyDescent="0.2">
      <c r="A291" s="150"/>
      <c r="B291" s="191">
        <v>60469549</v>
      </c>
      <c r="C291" s="192" t="s">
        <v>146</v>
      </c>
      <c r="D291" s="191">
        <v>1937</v>
      </c>
      <c r="E291" s="191">
        <v>30079474</v>
      </c>
      <c r="F291" s="191">
        <v>30079449</v>
      </c>
      <c r="G291" s="194">
        <v>1745.49</v>
      </c>
      <c r="H291" s="211">
        <v>43924.300227922555</v>
      </c>
      <c r="I291" s="195">
        <f>Assumptions!$G$37*Calcs!$G291</f>
        <v>169539.4437</v>
      </c>
      <c r="K291" s="150"/>
      <c r="L291" s="196">
        <v>1.6328951000000001E-2</v>
      </c>
      <c r="M291" s="196">
        <v>1.7336781999999998E-2</v>
      </c>
      <c r="N291" s="196">
        <v>1.8409670999999999E-2</v>
      </c>
      <c r="O291" s="196">
        <v>1.9551919000000001E-2</v>
      </c>
      <c r="P291" s="196">
        <v>2.0768116E-2</v>
      </c>
      <c r="Q291" s="196">
        <v>2.2063158999999999E-2</v>
      </c>
      <c r="R291" s="196">
        <v>2.3442274999999999E-2</v>
      </c>
      <c r="S291" s="196">
        <v>2.4911042000000001E-2</v>
      </c>
      <c r="T291" s="196">
        <v>2.6475412E-2</v>
      </c>
      <c r="U291" s="196">
        <v>2.8141739999999998E-2</v>
      </c>
      <c r="V291" s="196">
        <v>2.9916805000000001E-2</v>
      </c>
      <c r="W291" s="196">
        <v>3.1807847E-2</v>
      </c>
      <c r="X291" s="196">
        <v>3.382259E-2</v>
      </c>
      <c r="Y291" s="196">
        <v>3.5969280999999999E-2</v>
      </c>
      <c r="Z291" s="196">
        <v>3.8256722E-2</v>
      </c>
      <c r="AA291" s="196">
        <v>4.0694310999999997E-2</v>
      </c>
      <c r="AB291" s="196">
        <v>4.3292077999999998E-2</v>
      </c>
      <c r="AC291" s="196">
        <v>4.6060732E-2</v>
      </c>
      <c r="AD291" s="196">
        <v>4.9011706000000002E-2</v>
      </c>
      <c r="AE291" s="196">
        <v>5.2157204999999998E-2</v>
      </c>
      <c r="AF291" s="150"/>
      <c r="AG291" s="197">
        <v>2.1360000000000001</v>
      </c>
      <c r="AH291" s="197">
        <v>2.1199999999999997</v>
      </c>
      <c r="AI291" s="197">
        <v>2.1199999999999997</v>
      </c>
      <c r="AJ291" s="197">
        <v>2.1199999999999997</v>
      </c>
      <c r="AK291" s="197">
        <v>2.11</v>
      </c>
      <c r="AL291" s="197">
        <v>2.09</v>
      </c>
      <c r="AM291" s="197">
        <v>2.09</v>
      </c>
      <c r="AN291" s="197">
        <v>2.0999999999999996</v>
      </c>
      <c r="AO291" s="197">
        <v>2.0799999999999996</v>
      </c>
      <c r="AP291" s="197">
        <v>2.0799999999999996</v>
      </c>
      <c r="AQ291" s="197">
        <v>2.0799999999999996</v>
      </c>
      <c r="AR291" s="197">
        <v>2.0799999999999996</v>
      </c>
      <c r="AS291" s="197">
        <v>2.0799999999999996</v>
      </c>
      <c r="AT291" s="197">
        <v>2.0799999999999996</v>
      </c>
      <c r="AU291" s="197">
        <v>2.0799999999999996</v>
      </c>
      <c r="AV291" s="197">
        <v>2.0799999999999996</v>
      </c>
      <c r="AW291" s="197">
        <v>2.0799999999999996</v>
      </c>
      <c r="AX291" s="197">
        <v>2.0799999999999996</v>
      </c>
      <c r="AY291" s="197">
        <v>2.0799999999999996</v>
      </c>
      <c r="AZ291" s="197">
        <v>2.0799999999999996</v>
      </c>
      <c r="BA291" s="150"/>
      <c r="BB291" s="198" cm="1">
        <f t="array" ref="BB291">SUMPRODUCT(($AG291:$AZ291)*(Misc_calcs!$G$29:$Z$29)*($L291:$AE291))*$H291</f>
        <v>38300.734170337411</v>
      </c>
      <c r="BC291" s="150"/>
      <c r="BD291" s="198" cm="1">
        <f t="array" ref="BD291">SUMPRODUCT(($L291:$AE291)*(Misc_calcs!$G$29:$Z$29))*$I291*(1+Assumptions!$G$83)</f>
        <v>77803.273103378204</v>
      </c>
      <c r="BE291" s="150"/>
      <c r="BF291" s="198">
        <f t="shared" si="24"/>
        <v>116104.00727371562</v>
      </c>
      <c r="BG291" s="150"/>
      <c r="BH291" s="199">
        <f>Assumptions!$G$86*$G291</f>
        <v>4.9146889185E-4</v>
      </c>
      <c r="BI291" s="150"/>
      <c r="BJ291" s="198">
        <f t="shared" si="29"/>
        <v>169539.4437</v>
      </c>
      <c r="BK291" s="150"/>
      <c r="BL291" s="198" cm="1">
        <f t="array" ref="BL291">-SUMPRODUCT((PMT(real_disc,Assumptions!$G$40,BJ291))*(Misc_calcs!$G$29:$Z$29))</f>
        <v>91644.106868828196</v>
      </c>
      <c r="BM291" s="150"/>
      <c r="BN291" s="198" cm="1">
        <f t="array" ref="BN291">SUMPRODUCT(($AG291:$AZ291)*(Misc_calcs!$G$29:$Z$29))*$BH291*$H291</f>
        <v>654.04080357184375</v>
      </c>
      <c r="BO291" s="150"/>
      <c r="BP291" s="198" cm="1">
        <f t="array" ref="BP291">SUMPRODUCT($BH291*(Misc_calcs!$G$29:$Z$29))*$I291*(1+Assumptions!$G$83)</f>
        <v>1325.24803981477</v>
      </c>
      <c r="BQ291" s="150"/>
      <c r="BR291" s="198">
        <f t="shared" si="25"/>
        <v>1979.2888433866137</v>
      </c>
      <c r="BS291" s="150"/>
      <c r="BT291" s="198">
        <f t="shared" si="26"/>
        <v>114124.718430329</v>
      </c>
      <c r="BU291" s="150"/>
      <c r="BV291" s="198">
        <f t="shared" si="27"/>
        <v>22480.611561500802</v>
      </c>
      <c r="BW291" s="150"/>
      <c r="BX291" s="198" t="b">
        <f t="shared" si="28"/>
        <v>1</v>
      </c>
      <c r="BY291" s="150"/>
      <c r="BZ291" s="150"/>
      <c r="CA291" s="150"/>
      <c r="CB291" s="150"/>
      <c r="CC291" s="150"/>
      <c r="CD291" s="150"/>
      <c r="CE291" s="150"/>
      <c r="CF291" s="150"/>
      <c r="CG291" s="150"/>
      <c r="CH291" s="150"/>
      <c r="CI291" s="150"/>
      <c r="CJ291" s="150"/>
      <c r="CK291" s="150"/>
      <c r="CL291" s="150"/>
      <c r="CM291" s="150"/>
      <c r="CN291" s="150"/>
      <c r="CO291" s="150"/>
      <c r="CP291" s="150"/>
      <c r="CQ291" s="150"/>
      <c r="CR291" s="150"/>
      <c r="CS291" s="150"/>
      <c r="CT291" s="150"/>
      <c r="CU291" s="150"/>
      <c r="CV291" s="150"/>
      <c r="CW291" s="150"/>
      <c r="CX291" s="150"/>
    </row>
    <row r="292" spans="1:102" x14ac:dyDescent="0.2">
      <c r="A292" s="150"/>
      <c r="B292" s="191">
        <v>60469550</v>
      </c>
      <c r="C292" s="192" t="s">
        <v>146</v>
      </c>
      <c r="D292" s="191">
        <v>1937</v>
      </c>
      <c r="E292" s="191">
        <v>30079449</v>
      </c>
      <c r="F292" s="191">
        <v>33049427</v>
      </c>
      <c r="G292" s="194">
        <v>1151.82</v>
      </c>
      <c r="H292" s="211">
        <v>43924.300227922555</v>
      </c>
      <c r="I292" s="195">
        <f>Assumptions!$G$37*Calcs!$G292</f>
        <v>111876.27659999998</v>
      </c>
      <c r="K292" s="150"/>
      <c r="L292" s="196">
        <v>1.0775205E-2</v>
      </c>
      <c r="M292" s="196">
        <v>1.1440255999999999E-2</v>
      </c>
      <c r="N292" s="196">
        <v>1.2148238E-2</v>
      </c>
      <c r="O292" s="196">
        <v>1.2901988E-2</v>
      </c>
      <c r="P292" s="196">
        <v>1.3704536E-2</v>
      </c>
      <c r="Q292" s="196">
        <v>1.4559114E-2</v>
      </c>
      <c r="R292" s="196">
        <v>1.5469170000000001E-2</v>
      </c>
      <c r="S292" s="196">
        <v>1.6438385E-2</v>
      </c>
      <c r="T292" s="196">
        <v>1.7470686999999999E-2</v>
      </c>
      <c r="U292" s="196">
        <v>1.8570269E-2</v>
      </c>
      <c r="V292" s="196">
        <v>1.9741604999999999E-2</v>
      </c>
      <c r="W292" s="196">
        <v>2.0989471999999999E-2</v>
      </c>
      <c r="X292" s="196">
        <v>2.2318968000000002E-2</v>
      </c>
      <c r="Y292" s="196">
        <v>2.3735533999999999E-2</v>
      </c>
      <c r="Z292" s="196">
        <v>2.5244979000000001E-2</v>
      </c>
      <c r="AA292" s="196">
        <v>2.6853503000000001E-2</v>
      </c>
      <c r="AB292" s="196">
        <v>2.8567727000000001E-2</v>
      </c>
      <c r="AC292" s="196">
        <v>3.0394715999999999E-2</v>
      </c>
      <c r="AD292" s="196">
        <v>3.2342015000000002E-2</v>
      </c>
      <c r="AE292" s="196">
        <v>3.4417677000000001E-2</v>
      </c>
      <c r="AF292" s="150"/>
      <c r="AG292" s="197">
        <v>2.1360000000000001</v>
      </c>
      <c r="AH292" s="197">
        <v>2.1199999999999997</v>
      </c>
      <c r="AI292" s="197">
        <v>2.1199999999999997</v>
      </c>
      <c r="AJ292" s="197">
        <v>2.1199999999999997</v>
      </c>
      <c r="AK292" s="197">
        <v>2.11</v>
      </c>
      <c r="AL292" s="197">
        <v>2.09</v>
      </c>
      <c r="AM292" s="197">
        <v>2.09</v>
      </c>
      <c r="AN292" s="197">
        <v>2.0999999999999996</v>
      </c>
      <c r="AO292" s="197">
        <v>2.0799999999999996</v>
      </c>
      <c r="AP292" s="197">
        <v>2.0799999999999996</v>
      </c>
      <c r="AQ292" s="197">
        <v>2.0799999999999996</v>
      </c>
      <c r="AR292" s="197">
        <v>2.0799999999999996</v>
      </c>
      <c r="AS292" s="197">
        <v>2.0799999999999996</v>
      </c>
      <c r="AT292" s="197">
        <v>2.0799999999999996</v>
      </c>
      <c r="AU292" s="197">
        <v>2.0799999999999996</v>
      </c>
      <c r="AV292" s="197">
        <v>2.0799999999999996</v>
      </c>
      <c r="AW292" s="197">
        <v>2.0799999999999996</v>
      </c>
      <c r="AX292" s="197">
        <v>2.0799999999999996</v>
      </c>
      <c r="AY292" s="197">
        <v>2.0799999999999996</v>
      </c>
      <c r="AZ292" s="197">
        <v>2.0799999999999996</v>
      </c>
      <c r="BA292" s="150"/>
      <c r="BB292" s="198" cm="1">
        <f t="array" ref="BB292">SUMPRODUCT(($AG292:$AZ292)*(Misc_calcs!$G$29:$Z$29)*($L292:$AE292))*$H292</f>
        <v>25274.021450567354</v>
      </c>
      <c r="BC292" s="150"/>
      <c r="BD292" s="198" cm="1">
        <f t="array" ref="BD292">SUMPRODUCT(($L292:$AE292)*(Misc_calcs!$G$29:$Z$29))*$I292*(1+Assumptions!$G$83)</f>
        <v>33879.13931973702</v>
      </c>
      <c r="BE292" s="150"/>
      <c r="BF292" s="198">
        <f t="shared" si="24"/>
        <v>59153.16077030437</v>
      </c>
      <c r="BG292" s="150"/>
      <c r="BH292" s="199">
        <f>Assumptions!$G$86*$G292</f>
        <v>3.243121983E-4</v>
      </c>
      <c r="BI292" s="150"/>
      <c r="BJ292" s="198">
        <f t="shared" si="29"/>
        <v>111876.27659999998</v>
      </c>
      <c r="BK292" s="150"/>
      <c r="BL292" s="198" cm="1">
        <f t="array" ref="BL292">-SUMPRODUCT((PMT(real_disc,Assumptions!$G$40,BJ292))*(Misc_calcs!$G$29:$Z$29))</f>
        <v>60474.431348018996</v>
      </c>
      <c r="BM292" s="150"/>
      <c r="BN292" s="198" cm="1">
        <f t="array" ref="BN292">SUMPRODUCT(($AG292:$AZ292)*(Misc_calcs!$G$29:$Z$29))*$BH292*$H292</f>
        <v>431.59071571313558</v>
      </c>
      <c r="BO292" s="150"/>
      <c r="BP292" s="198" cm="1">
        <f t="array" ref="BP292">SUMPRODUCT($BH292*(Misc_calcs!$G$29:$Z$29))*$I292*(1+Assumptions!$G$83)</f>
        <v>577.07421696943254</v>
      </c>
      <c r="BQ292" s="150"/>
      <c r="BR292" s="198">
        <f t="shared" si="25"/>
        <v>1008.6649326825682</v>
      </c>
      <c r="BS292" s="150"/>
      <c r="BT292" s="198">
        <f t="shared" si="26"/>
        <v>58144.495837621798</v>
      </c>
      <c r="BU292" s="150"/>
      <c r="BV292" s="198">
        <f t="shared" si="27"/>
        <v>-2329.9355103971975</v>
      </c>
      <c r="BW292" s="150"/>
      <c r="BX292" s="198" t="b">
        <f t="shared" si="28"/>
        <v>0</v>
      </c>
      <c r="BY292" s="150"/>
      <c r="BZ292" s="150"/>
      <c r="CA292" s="150"/>
      <c r="CB292" s="150"/>
      <c r="CC292" s="150"/>
      <c r="CD292" s="150"/>
      <c r="CE292" s="150"/>
      <c r="CF292" s="150"/>
      <c r="CG292" s="150"/>
      <c r="CH292" s="150"/>
      <c r="CI292" s="150"/>
      <c r="CJ292" s="150"/>
      <c r="CK292" s="150"/>
      <c r="CL292" s="150"/>
      <c r="CM292" s="150"/>
      <c r="CN292" s="150"/>
      <c r="CO292" s="150"/>
      <c r="CP292" s="150"/>
      <c r="CQ292" s="150"/>
      <c r="CR292" s="150"/>
      <c r="CS292" s="150"/>
      <c r="CT292" s="150"/>
      <c r="CU292" s="150"/>
      <c r="CV292" s="150"/>
      <c r="CW292" s="150"/>
      <c r="CX292" s="150"/>
    </row>
    <row r="293" spans="1:102" x14ac:dyDescent="0.2">
      <c r="A293" s="150"/>
      <c r="B293" s="191">
        <v>60469551</v>
      </c>
      <c r="C293" s="192" t="s">
        <v>146</v>
      </c>
      <c r="D293" s="191">
        <v>1937</v>
      </c>
      <c r="E293" s="191">
        <v>33049427</v>
      </c>
      <c r="F293" s="191">
        <v>33049269</v>
      </c>
      <c r="G293" s="194">
        <v>8799.98</v>
      </c>
      <c r="H293" s="211">
        <v>43924.300227922555</v>
      </c>
      <c r="I293" s="195">
        <f>Assumptions!$G$37*Calcs!$G293</f>
        <v>854742.05739999993</v>
      </c>
      <c r="K293" s="150"/>
      <c r="L293" s="196">
        <v>8.2323271000000003E-2</v>
      </c>
      <c r="M293" s="196">
        <v>8.7404302000000003E-2</v>
      </c>
      <c r="N293" s="196">
        <v>9.2813328E-2</v>
      </c>
      <c r="O293" s="196">
        <v>9.8572032000000004E-2</v>
      </c>
      <c r="P293" s="196">
        <v>0.104703553</v>
      </c>
      <c r="Q293" s="196">
        <v>0.111232581</v>
      </c>
      <c r="R293" s="196">
        <v>0.118185467</v>
      </c>
      <c r="S293" s="196">
        <v>0.125590333</v>
      </c>
      <c r="T293" s="196">
        <v>0.133477189</v>
      </c>
      <c r="U293" s="196">
        <v>0.141878066</v>
      </c>
      <c r="V293" s="196">
        <v>0.15082715299999999</v>
      </c>
      <c r="W293" s="196">
        <v>0.16036093900000001</v>
      </c>
      <c r="X293" s="196">
        <v>0.170518372</v>
      </c>
      <c r="Y293" s="196">
        <v>0.18134102799999999</v>
      </c>
      <c r="Z293" s="196">
        <v>0.19287328500000001</v>
      </c>
      <c r="AA293" s="196">
        <v>0.20516251799999999</v>
      </c>
      <c r="AB293" s="196">
        <v>0.21825929799999999</v>
      </c>
      <c r="AC293" s="196">
        <v>0.23221761399999999</v>
      </c>
      <c r="AD293" s="196">
        <v>0.24709510400000001</v>
      </c>
      <c r="AE293" s="196">
        <v>0.262953302</v>
      </c>
      <c r="AF293" s="150"/>
      <c r="AG293" s="197">
        <v>2.1360000000000001</v>
      </c>
      <c r="AH293" s="197">
        <v>2.1199999999999997</v>
      </c>
      <c r="AI293" s="197">
        <v>2.1199999999999997</v>
      </c>
      <c r="AJ293" s="197">
        <v>2.1199999999999997</v>
      </c>
      <c r="AK293" s="197">
        <v>2.11</v>
      </c>
      <c r="AL293" s="197">
        <v>2.09</v>
      </c>
      <c r="AM293" s="197">
        <v>2.09</v>
      </c>
      <c r="AN293" s="197">
        <v>2.0999999999999996</v>
      </c>
      <c r="AO293" s="197">
        <v>2.0799999999999996</v>
      </c>
      <c r="AP293" s="197">
        <v>2.0799999999999996</v>
      </c>
      <c r="AQ293" s="197">
        <v>2.0799999999999996</v>
      </c>
      <c r="AR293" s="197">
        <v>2.0799999999999996</v>
      </c>
      <c r="AS293" s="197">
        <v>2.0799999999999996</v>
      </c>
      <c r="AT293" s="197">
        <v>2.0799999999999996</v>
      </c>
      <c r="AU293" s="197">
        <v>2.0799999999999996</v>
      </c>
      <c r="AV293" s="197">
        <v>2.0799999999999996</v>
      </c>
      <c r="AW293" s="197">
        <v>2.0799999999999996</v>
      </c>
      <c r="AX293" s="197">
        <v>2.0799999999999996</v>
      </c>
      <c r="AY293" s="197">
        <v>2.0799999999999996</v>
      </c>
      <c r="AZ293" s="197">
        <v>2.0799999999999996</v>
      </c>
      <c r="BA293" s="150"/>
      <c r="BB293" s="198" cm="1">
        <f t="array" ref="BB293">SUMPRODUCT(($AG293:$AZ293)*(Misc_calcs!$G$29:$Z$29)*($L293:$AE293))*$H293</f>
        <v>193095.17371054791</v>
      </c>
      <c r="BC293" s="150"/>
      <c r="BD293" s="198" cm="1">
        <f t="array" ref="BD293">SUMPRODUCT(($L293:$AE293)*(Misc_calcs!$G$29:$Z$29))*$I293*(1+Assumptions!$G$83)</f>
        <v>1977545.6057285331</v>
      </c>
      <c r="BE293" s="150"/>
      <c r="BF293" s="198">
        <f t="shared" si="24"/>
        <v>2170640.779439081</v>
      </c>
      <c r="BG293" s="150"/>
      <c r="BH293" s="199">
        <f>Assumptions!$G$86*$G293</f>
        <v>2.4777663687E-3</v>
      </c>
      <c r="BI293" s="150"/>
      <c r="BJ293" s="198">
        <f t="shared" si="29"/>
        <v>854742.05739999993</v>
      </c>
      <c r="BK293" s="150"/>
      <c r="BL293" s="198" cm="1">
        <f t="array" ref="BL293">-SUMPRODUCT((PMT(real_disc,Assumptions!$G$40,BJ293))*(Misc_calcs!$G$29:$Z$29))</f>
        <v>462028.60375227057</v>
      </c>
      <c r="BM293" s="150"/>
      <c r="BN293" s="198" cm="1">
        <f t="array" ref="BN293">SUMPRODUCT(($AG293:$AZ293)*(Misc_calcs!$G$29:$Z$29))*$BH293*$H293</f>
        <v>3297.3812457339504</v>
      </c>
      <c r="BO293" s="150"/>
      <c r="BP293" s="198" cm="1">
        <f t="array" ref="BP293">SUMPRODUCT($BH293*(Misc_calcs!$G$29:$Z$29))*$I293*(1+Assumptions!$G$83)</f>
        <v>33684.166906701998</v>
      </c>
      <c r="BQ293" s="150"/>
      <c r="BR293" s="198">
        <f t="shared" si="25"/>
        <v>36981.548152435949</v>
      </c>
      <c r="BS293" s="150"/>
      <c r="BT293" s="198">
        <f t="shared" si="26"/>
        <v>2133659.2312866449</v>
      </c>
      <c r="BU293" s="150"/>
      <c r="BV293" s="198">
        <f t="shared" si="27"/>
        <v>1671630.6275343744</v>
      </c>
      <c r="BW293" s="150"/>
      <c r="BX293" s="198" t="b">
        <f t="shared" si="28"/>
        <v>1</v>
      </c>
      <c r="BY293" s="150"/>
      <c r="BZ293" s="150"/>
      <c r="CA293" s="150"/>
      <c r="CB293" s="150"/>
      <c r="CC293" s="150"/>
      <c r="CD293" s="150"/>
      <c r="CE293" s="150"/>
      <c r="CF293" s="150"/>
      <c r="CG293" s="150"/>
      <c r="CH293" s="150"/>
      <c r="CI293" s="150"/>
      <c r="CJ293" s="150"/>
      <c r="CK293" s="150"/>
      <c r="CL293" s="150"/>
      <c r="CM293" s="150"/>
      <c r="CN293" s="150"/>
      <c r="CO293" s="150"/>
      <c r="CP293" s="150"/>
      <c r="CQ293" s="150"/>
      <c r="CR293" s="150"/>
      <c r="CS293" s="150"/>
      <c r="CT293" s="150"/>
      <c r="CU293" s="150"/>
      <c r="CV293" s="150"/>
      <c r="CW293" s="150"/>
      <c r="CX293" s="150"/>
    </row>
    <row r="294" spans="1:102" x14ac:dyDescent="0.2">
      <c r="A294" s="150"/>
      <c r="B294" s="191">
        <v>60469554</v>
      </c>
      <c r="C294" s="192" t="s">
        <v>146</v>
      </c>
      <c r="D294" s="191">
        <v>1937</v>
      </c>
      <c r="E294" s="191">
        <v>33049217</v>
      </c>
      <c r="F294" s="191">
        <v>33049212</v>
      </c>
      <c r="G294" s="194">
        <v>189.63</v>
      </c>
      <c r="H294" s="211">
        <v>43924.300227922555</v>
      </c>
      <c r="I294" s="195">
        <f>Assumptions!$G$37*Calcs!$G294</f>
        <v>18418.761899999998</v>
      </c>
      <c r="K294" s="150"/>
      <c r="L294" s="196">
        <v>1.7739769999999999E-3</v>
      </c>
      <c r="M294" s="196">
        <v>1.8834679999999999E-3</v>
      </c>
      <c r="N294" s="196">
        <v>2.0000259999999998E-3</v>
      </c>
      <c r="O294" s="196">
        <v>2.1241200000000002E-3</v>
      </c>
      <c r="P294" s="196">
        <v>2.2562480000000002E-3</v>
      </c>
      <c r="Q294" s="196">
        <v>2.3969410000000001E-3</v>
      </c>
      <c r="R294" s="196">
        <v>2.546768E-3</v>
      </c>
      <c r="S294" s="196">
        <v>2.7063349999999998E-3</v>
      </c>
      <c r="T294" s="196">
        <v>2.8762879999999998E-3</v>
      </c>
      <c r="U294" s="196">
        <v>3.0573179999999998E-3</v>
      </c>
      <c r="V294" s="196">
        <v>3.2501610000000001E-3</v>
      </c>
      <c r="W294" s="196">
        <v>3.4556040000000001E-3</v>
      </c>
      <c r="X294" s="196">
        <v>3.6744859999999998E-3</v>
      </c>
      <c r="Y294" s="196">
        <v>3.9077019999999999E-3</v>
      </c>
      <c r="Z294" s="196">
        <v>4.1562099999999996E-3</v>
      </c>
      <c r="AA294" s="196">
        <v>4.4210289999999999E-3</v>
      </c>
      <c r="AB294" s="196">
        <v>4.7032510000000003E-3</v>
      </c>
      <c r="AC294" s="196">
        <v>5.0040370000000002E-3</v>
      </c>
      <c r="AD294" s="196">
        <v>5.3246309999999998E-3</v>
      </c>
      <c r="AE294" s="196">
        <v>5.6663579999999998E-3</v>
      </c>
      <c r="AF294" s="150"/>
      <c r="AG294" s="197">
        <v>2.1360000000000001</v>
      </c>
      <c r="AH294" s="197">
        <v>2.1199999999999997</v>
      </c>
      <c r="AI294" s="197">
        <v>2.1199999999999997</v>
      </c>
      <c r="AJ294" s="197">
        <v>2.1199999999999997</v>
      </c>
      <c r="AK294" s="197">
        <v>2.11</v>
      </c>
      <c r="AL294" s="197">
        <v>2.09</v>
      </c>
      <c r="AM294" s="197">
        <v>2.09</v>
      </c>
      <c r="AN294" s="197">
        <v>2.0999999999999996</v>
      </c>
      <c r="AO294" s="197">
        <v>2.0799999999999996</v>
      </c>
      <c r="AP294" s="197">
        <v>2.0799999999999996</v>
      </c>
      <c r="AQ294" s="197">
        <v>2.0799999999999996</v>
      </c>
      <c r="AR294" s="197">
        <v>2.0799999999999996</v>
      </c>
      <c r="AS294" s="197">
        <v>2.0799999999999996</v>
      </c>
      <c r="AT294" s="197">
        <v>2.0799999999999996</v>
      </c>
      <c r="AU294" s="197">
        <v>2.0799999999999996</v>
      </c>
      <c r="AV294" s="197">
        <v>2.0799999999999996</v>
      </c>
      <c r="AW294" s="197">
        <v>2.0799999999999996</v>
      </c>
      <c r="AX294" s="197">
        <v>2.0799999999999996</v>
      </c>
      <c r="AY294" s="197">
        <v>2.0799999999999996</v>
      </c>
      <c r="AZ294" s="197">
        <v>2.0799999999999996</v>
      </c>
      <c r="BA294" s="150"/>
      <c r="BB294" s="198" cm="1">
        <f t="array" ref="BB294">SUMPRODUCT(($AG294:$AZ294)*(Misc_calcs!$G$29:$Z$29)*($L294:$AE294))*$H294</f>
        <v>4160.9910695128747</v>
      </c>
      <c r="BC294" s="150"/>
      <c r="BD294" s="198" cm="1">
        <f t="array" ref="BD294">SUMPRODUCT(($L294:$AE294)*(Misc_calcs!$G$29:$Z$29))*$I294*(1+Assumptions!$G$83)</f>
        <v>918.2844550367173</v>
      </c>
      <c r="BE294" s="150"/>
      <c r="BF294" s="198">
        <f t="shared" si="24"/>
        <v>5079.2755245495919</v>
      </c>
      <c r="BG294" s="150"/>
      <c r="BH294" s="199">
        <f>Assumptions!$G$86*$G294</f>
        <v>5.3393170950000001E-5</v>
      </c>
      <c r="BI294" s="150"/>
      <c r="BJ294" s="198">
        <f t="shared" si="29"/>
        <v>18418.761899999998</v>
      </c>
      <c r="BK294" s="150"/>
      <c r="BL294" s="198" cm="1">
        <f t="array" ref="BL294">-SUMPRODUCT((PMT(real_disc,Assumptions!$G$40,BJ294))*(Misc_calcs!$G$29:$Z$29))</f>
        <v>9956.2140061162681</v>
      </c>
      <c r="BM294" s="150"/>
      <c r="BN294" s="198" cm="1">
        <f t="array" ref="BN294">SUMPRODUCT(($AG294:$AZ294)*(Misc_calcs!$G$29:$Z$29))*$BH294*$H294</f>
        <v>71.054980310015367</v>
      </c>
      <c r="BO294" s="150"/>
      <c r="BP294" s="198" cm="1">
        <f t="array" ref="BP294">SUMPRODUCT($BH294*(Misc_calcs!$G$29:$Z$29))*$I294*(1+Assumptions!$G$83)</f>
        <v>15.6414327040982</v>
      </c>
      <c r="BQ294" s="150"/>
      <c r="BR294" s="198">
        <f t="shared" si="25"/>
        <v>86.696413014113574</v>
      </c>
      <c r="BS294" s="150"/>
      <c r="BT294" s="198">
        <f t="shared" si="26"/>
        <v>4992.5791115354787</v>
      </c>
      <c r="BU294" s="150"/>
      <c r="BV294" s="198">
        <f t="shared" si="27"/>
        <v>-4963.6348945807895</v>
      </c>
      <c r="BW294" s="150"/>
      <c r="BX294" s="198" t="b">
        <f t="shared" si="28"/>
        <v>0</v>
      </c>
      <c r="BY294" s="150"/>
      <c r="BZ294" s="150"/>
      <c r="CA294" s="150"/>
      <c r="CB294" s="150"/>
      <c r="CC294" s="150"/>
      <c r="CD294" s="150"/>
      <c r="CE294" s="150"/>
      <c r="CF294" s="150"/>
      <c r="CG294" s="150"/>
      <c r="CH294" s="150"/>
      <c r="CI294" s="150"/>
      <c r="CJ294" s="150"/>
      <c r="CK294" s="150"/>
      <c r="CL294" s="150"/>
      <c r="CM294" s="150"/>
      <c r="CN294" s="150"/>
      <c r="CO294" s="150"/>
      <c r="CP294" s="150"/>
      <c r="CQ294" s="150"/>
      <c r="CR294" s="150"/>
      <c r="CS294" s="150"/>
      <c r="CT294" s="150"/>
      <c r="CU294" s="150"/>
      <c r="CV294" s="150"/>
      <c r="CW294" s="150"/>
      <c r="CX294" s="150"/>
    </row>
    <row r="295" spans="1:102" x14ac:dyDescent="0.2">
      <c r="A295" s="150"/>
      <c r="B295" s="191">
        <v>60469555</v>
      </c>
      <c r="C295" s="192" t="s">
        <v>146</v>
      </c>
      <c r="D295" s="191">
        <v>1937</v>
      </c>
      <c r="E295" s="191">
        <v>33049212</v>
      </c>
      <c r="F295" s="191">
        <v>33049131</v>
      </c>
      <c r="G295" s="194">
        <v>1629.98</v>
      </c>
      <c r="H295" s="211">
        <v>43924.300227922555</v>
      </c>
      <c r="I295" s="195">
        <f>Assumptions!$G$37*Calcs!$G295</f>
        <v>158319.95739999998</v>
      </c>
      <c r="K295" s="150"/>
      <c r="L295" s="196">
        <v>1.5248362999999999E-2</v>
      </c>
      <c r="M295" s="196">
        <v>1.6189499E-2</v>
      </c>
      <c r="N295" s="196">
        <v>1.7191387999999998E-2</v>
      </c>
      <c r="O295" s="196">
        <v>1.8258046E-2</v>
      </c>
      <c r="P295" s="196">
        <v>1.9393759999999999E-2</v>
      </c>
      <c r="Q295" s="196">
        <v>2.0603102000000002E-2</v>
      </c>
      <c r="R295" s="196">
        <v>2.1890953000000001E-2</v>
      </c>
      <c r="S295" s="196">
        <v>2.3262522000000001E-2</v>
      </c>
      <c r="T295" s="196">
        <v>2.4723367999999999E-2</v>
      </c>
      <c r="U295" s="196">
        <v>2.6279424999999999E-2</v>
      </c>
      <c r="V295" s="196">
        <v>2.7937022999999998E-2</v>
      </c>
      <c r="W295" s="196">
        <v>2.9702922E-2</v>
      </c>
      <c r="X295" s="196">
        <v>3.1584336999999997E-2</v>
      </c>
      <c r="Y295" s="196">
        <v>3.3588967999999997E-2</v>
      </c>
      <c r="Z295" s="196">
        <v>3.5725035000000002E-2</v>
      </c>
      <c r="AA295" s="196">
        <v>3.8001314000000001E-2</v>
      </c>
      <c r="AB295" s="196">
        <v>4.0427169999999998E-2</v>
      </c>
      <c r="AC295" s="196">
        <v>4.3012605000000002E-2</v>
      </c>
      <c r="AD295" s="196">
        <v>4.5768295000000001E-2</v>
      </c>
      <c r="AE295" s="196">
        <v>4.8705635999999997E-2</v>
      </c>
      <c r="AF295" s="150"/>
      <c r="AG295" s="197">
        <v>2.1360000000000001</v>
      </c>
      <c r="AH295" s="197">
        <v>2.1199999999999997</v>
      </c>
      <c r="AI295" s="197">
        <v>2.1199999999999997</v>
      </c>
      <c r="AJ295" s="197">
        <v>2.1199999999999997</v>
      </c>
      <c r="AK295" s="197">
        <v>2.11</v>
      </c>
      <c r="AL295" s="197">
        <v>2.09</v>
      </c>
      <c r="AM295" s="197">
        <v>2.09</v>
      </c>
      <c r="AN295" s="197">
        <v>2.0999999999999996</v>
      </c>
      <c r="AO295" s="197">
        <v>2.0799999999999996</v>
      </c>
      <c r="AP295" s="197">
        <v>2.0799999999999996</v>
      </c>
      <c r="AQ295" s="197">
        <v>2.0799999999999996</v>
      </c>
      <c r="AR295" s="197">
        <v>2.0799999999999996</v>
      </c>
      <c r="AS295" s="197">
        <v>2.0799999999999996</v>
      </c>
      <c r="AT295" s="197">
        <v>2.0799999999999996</v>
      </c>
      <c r="AU295" s="197">
        <v>2.0799999999999996</v>
      </c>
      <c r="AV295" s="197">
        <v>2.0799999999999996</v>
      </c>
      <c r="AW295" s="197">
        <v>2.0799999999999996</v>
      </c>
      <c r="AX295" s="197">
        <v>2.0799999999999996</v>
      </c>
      <c r="AY295" s="197">
        <v>2.0799999999999996</v>
      </c>
      <c r="AZ295" s="197">
        <v>2.0799999999999996</v>
      </c>
      <c r="BA295" s="150"/>
      <c r="BB295" s="198" cm="1">
        <f t="array" ref="BB295">SUMPRODUCT(($AG295:$AZ295)*(Misc_calcs!$G$29:$Z$29)*($L295:$AE295))*$H295</f>
        <v>35766.134883330044</v>
      </c>
      <c r="BC295" s="150"/>
      <c r="BD295" s="198" cm="1">
        <f t="array" ref="BD295">SUMPRODUCT(($L295:$AE295)*(Misc_calcs!$G$29:$Z$29))*$I295*(1+Assumptions!$G$83)</f>
        <v>67846.537617517795</v>
      </c>
      <c r="BE295" s="150"/>
      <c r="BF295" s="198">
        <f t="shared" si="24"/>
        <v>103612.67250084784</v>
      </c>
      <c r="BG295" s="150"/>
      <c r="BH295" s="199">
        <f>Assumptions!$G$86*$G295</f>
        <v>4.5894531870000003E-4</v>
      </c>
      <c r="BI295" s="150"/>
      <c r="BJ295" s="198">
        <f t="shared" si="29"/>
        <v>158319.95739999998</v>
      </c>
      <c r="BK295" s="150"/>
      <c r="BL295" s="198" cm="1">
        <f t="array" ref="BL295">-SUMPRODUCT((PMT(real_disc,Assumptions!$G$40,BJ295))*(Misc_calcs!$G$29:$Z$29))</f>
        <v>85579.442628747551</v>
      </c>
      <c r="BM295" s="150"/>
      <c r="BN295" s="198" cm="1">
        <f t="array" ref="BN295">SUMPRODUCT(($AG295:$AZ295)*(Misc_calcs!$G$29:$Z$29))*$BH295*$H295</f>
        <v>610.7588293293195</v>
      </c>
      <c r="BO295" s="150"/>
      <c r="BP295" s="198" cm="1">
        <f t="array" ref="BP295">SUMPRODUCT($BH295*(Misc_calcs!$G$29:$Z$29))*$I295*(1+Assumptions!$G$83)</f>
        <v>1155.6517774944643</v>
      </c>
      <c r="BQ295" s="150"/>
      <c r="BR295" s="198">
        <f t="shared" si="25"/>
        <v>1766.4106068237838</v>
      </c>
      <c r="BS295" s="150"/>
      <c r="BT295" s="198">
        <f t="shared" si="26"/>
        <v>101846.26189402405</v>
      </c>
      <c r="BU295" s="150"/>
      <c r="BV295" s="198">
        <f t="shared" si="27"/>
        <v>16266.819265276499</v>
      </c>
      <c r="BW295" s="150"/>
      <c r="BX295" s="198" t="b">
        <f t="shared" si="28"/>
        <v>1</v>
      </c>
      <c r="BY295" s="150"/>
      <c r="BZ295" s="150"/>
      <c r="CA295" s="150"/>
      <c r="CB295" s="150"/>
      <c r="CC295" s="150"/>
      <c r="CD295" s="150"/>
      <c r="CE295" s="150"/>
      <c r="CF295" s="150"/>
      <c r="CG295" s="150"/>
      <c r="CH295" s="150"/>
      <c r="CI295" s="150"/>
      <c r="CJ295" s="150"/>
      <c r="CK295" s="150"/>
      <c r="CL295" s="150"/>
      <c r="CM295" s="150"/>
      <c r="CN295" s="150"/>
      <c r="CO295" s="150"/>
      <c r="CP295" s="150"/>
      <c r="CQ295" s="150"/>
      <c r="CR295" s="150"/>
      <c r="CS295" s="150"/>
      <c r="CT295" s="150"/>
      <c r="CU295" s="150"/>
      <c r="CV295" s="150"/>
      <c r="CW295" s="150"/>
      <c r="CX295" s="150"/>
    </row>
    <row r="296" spans="1:102" x14ac:dyDescent="0.2">
      <c r="A296" s="150"/>
      <c r="B296" s="191">
        <v>60469559</v>
      </c>
      <c r="C296" s="192" t="s">
        <v>145</v>
      </c>
      <c r="D296" s="191">
        <v>2014</v>
      </c>
      <c r="E296" s="191">
        <v>31037418</v>
      </c>
      <c r="F296" s="191">
        <v>31037417</v>
      </c>
      <c r="G296" s="194">
        <v>54.64</v>
      </c>
      <c r="H296" s="211">
        <v>45198.640474687112</v>
      </c>
      <c r="I296" s="195">
        <f>Assumptions!$G$37*Calcs!$G296</f>
        <v>5307.1831999999995</v>
      </c>
      <c r="K296" s="150"/>
      <c r="L296" s="196">
        <v>5.84849E-5</v>
      </c>
      <c r="M296" s="196">
        <v>5.84849E-5</v>
      </c>
      <c r="N296" s="196">
        <v>5.84849E-5</v>
      </c>
      <c r="O296" s="196">
        <v>5.84849E-5</v>
      </c>
      <c r="P296" s="196">
        <v>5.84849E-5</v>
      </c>
      <c r="Q296" s="196">
        <v>5.84849E-5</v>
      </c>
      <c r="R296" s="196">
        <v>5.84849E-5</v>
      </c>
      <c r="S296" s="196">
        <v>5.84849E-5</v>
      </c>
      <c r="T296" s="196">
        <v>5.84849E-5</v>
      </c>
      <c r="U296" s="196">
        <v>5.84849E-5</v>
      </c>
      <c r="V296" s="196">
        <v>5.84849E-5</v>
      </c>
      <c r="W296" s="196">
        <v>5.84849E-5</v>
      </c>
      <c r="X296" s="196">
        <v>5.84849E-5</v>
      </c>
      <c r="Y296" s="196">
        <v>5.84849E-5</v>
      </c>
      <c r="Z296" s="196">
        <v>5.84849E-5</v>
      </c>
      <c r="AA296" s="196">
        <v>5.84849E-5</v>
      </c>
      <c r="AB296" s="196">
        <v>5.84849E-5</v>
      </c>
      <c r="AC296" s="196">
        <v>5.84849E-5</v>
      </c>
      <c r="AD296" s="196">
        <v>5.84849E-5</v>
      </c>
      <c r="AE296" s="196">
        <v>5.84849E-5</v>
      </c>
      <c r="AF296" s="150"/>
      <c r="AG296" s="197">
        <v>19.532</v>
      </c>
      <c r="AH296" s="197">
        <v>19.558999999999997</v>
      </c>
      <c r="AI296" s="197">
        <v>19.695999999999998</v>
      </c>
      <c r="AJ296" s="197">
        <v>19.782</v>
      </c>
      <c r="AK296" s="197">
        <v>19.675999999999998</v>
      </c>
      <c r="AL296" s="197">
        <v>19.636999999999997</v>
      </c>
      <c r="AM296" s="197">
        <v>19.768999999999998</v>
      </c>
      <c r="AN296" s="197">
        <v>19.945</v>
      </c>
      <c r="AO296" s="197">
        <v>19.835999999999999</v>
      </c>
      <c r="AP296" s="197">
        <v>19.835999999999999</v>
      </c>
      <c r="AQ296" s="197">
        <v>19.835999999999999</v>
      </c>
      <c r="AR296" s="197">
        <v>19.835999999999999</v>
      </c>
      <c r="AS296" s="197">
        <v>19.835999999999999</v>
      </c>
      <c r="AT296" s="197">
        <v>19.835999999999999</v>
      </c>
      <c r="AU296" s="197">
        <v>19.835999999999999</v>
      </c>
      <c r="AV296" s="197">
        <v>19.835999999999999</v>
      </c>
      <c r="AW296" s="197">
        <v>19.835999999999999</v>
      </c>
      <c r="AX296" s="197">
        <v>19.835999999999999</v>
      </c>
      <c r="AY296" s="197">
        <v>19.835999999999999</v>
      </c>
      <c r="AZ296" s="197">
        <v>19.835999999999999</v>
      </c>
      <c r="BA296" s="150"/>
      <c r="BB296" s="198" cm="1">
        <f t="array" ref="BB296">SUMPRODUCT(($AG296:$AZ296)*(Misc_calcs!$G$29:$Z$29)*($L296:$AE296))*$H296</f>
        <v>755.49198451298173</v>
      </c>
      <c r="BC296" s="150"/>
      <c r="BD296" s="198" cm="1">
        <f t="array" ref="BD296">SUMPRODUCT(($L296:$AE296)*(Misc_calcs!$G$29:$Z$29))*$I296*(1+Assumptions!$G$83)</f>
        <v>4.9367167980110214</v>
      </c>
      <c r="BE296" s="150"/>
      <c r="BF296" s="198">
        <f t="shared" si="24"/>
        <v>760.42870131099278</v>
      </c>
      <c r="BG296" s="150"/>
      <c r="BH296" s="199">
        <f>Assumptions!$G$86*$G296</f>
        <v>1.5384711600000002E-5</v>
      </c>
      <c r="BI296" s="150"/>
      <c r="BJ296" s="198">
        <f t="shared" si="29"/>
        <v>5307.1831999999995</v>
      </c>
      <c r="BK296" s="150"/>
      <c r="BL296" s="198" cm="1">
        <f t="array" ref="BL296">-SUMPRODUCT((PMT(real_disc,Assumptions!$G$40,BJ296))*(Misc_calcs!$G$29:$Z$29))</f>
        <v>2868.7841232621049</v>
      </c>
      <c r="BM296" s="150"/>
      <c r="BN296" s="198" cm="1">
        <f t="array" ref="BN296">SUMPRODUCT(($AG296:$AZ296)*(Misc_calcs!$G$29:$Z$29))*$BH296*$H296</f>
        <v>198.73550776087322</v>
      </c>
      <c r="BO296" s="150"/>
      <c r="BP296" s="198" cm="1">
        <f t="array" ref="BP296">SUMPRODUCT($BH296*(Misc_calcs!$G$29:$Z$29))*$I296*(1+Assumptions!$G$83)</f>
        <v>1.2986251868136047</v>
      </c>
      <c r="BQ296" s="150"/>
      <c r="BR296" s="198">
        <f t="shared" si="25"/>
        <v>200.03413294768683</v>
      </c>
      <c r="BS296" s="150"/>
      <c r="BT296" s="198">
        <f t="shared" si="26"/>
        <v>560.39456836330601</v>
      </c>
      <c r="BU296" s="150"/>
      <c r="BV296" s="198">
        <f t="shared" si="27"/>
        <v>-2308.3895548987989</v>
      </c>
      <c r="BW296" s="150"/>
      <c r="BX296" s="198" t="b">
        <f t="shared" si="28"/>
        <v>0</v>
      </c>
      <c r="BY296" s="150"/>
      <c r="BZ296" s="150"/>
      <c r="CA296" s="150"/>
      <c r="CB296" s="150"/>
      <c r="CC296" s="150"/>
      <c r="CD296" s="150"/>
      <c r="CE296" s="150"/>
      <c r="CF296" s="150"/>
      <c r="CG296" s="150"/>
      <c r="CH296" s="150"/>
      <c r="CI296" s="150"/>
      <c r="CJ296" s="150"/>
      <c r="CK296" s="150"/>
      <c r="CL296" s="150"/>
      <c r="CM296" s="150"/>
      <c r="CN296" s="150"/>
      <c r="CO296" s="150"/>
      <c r="CP296" s="150"/>
      <c r="CQ296" s="150"/>
      <c r="CR296" s="150"/>
      <c r="CS296" s="150"/>
      <c r="CT296" s="150"/>
      <c r="CU296" s="150"/>
      <c r="CV296" s="150"/>
      <c r="CW296" s="150"/>
      <c r="CX296" s="150"/>
    </row>
    <row r="297" spans="1:102" x14ac:dyDescent="0.2">
      <c r="A297" s="150"/>
      <c r="B297" s="191">
        <v>60469899</v>
      </c>
      <c r="C297" s="192" t="s">
        <v>145</v>
      </c>
      <c r="D297" s="191">
        <v>2014</v>
      </c>
      <c r="E297" s="191">
        <v>30296163</v>
      </c>
      <c r="F297" s="191">
        <v>30296164</v>
      </c>
      <c r="G297" s="194">
        <v>40.32</v>
      </c>
      <c r="H297" s="211">
        <v>45198.640474687112</v>
      </c>
      <c r="I297" s="195">
        <f>Assumptions!$G$37*Calcs!$G297</f>
        <v>3916.2815999999998</v>
      </c>
      <c r="K297" s="150"/>
      <c r="L297" s="196">
        <v>4.3157200000000001E-5</v>
      </c>
      <c r="M297" s="196">
        <v>4.3157200000000001E-5</v>
      </c>
      <c r="N297" s="196">
        <v>4.3157200000000001E-5</v>
      </c>
      <c r="O297" s="196">
        <v>4.3157200000000001E-5</v>
      </c>
      <c r="P297" s="196">
        <v>4.3157200000000001E-5</v>
      </c>
      <c r="Q297" s="196">
        <v>4.3157200000000001E-5</v>
      </c>
      <c r="R297" s="196">
        <v>4.3157200000000001E-5</v>
      </c>
      <c r="S297" s="196">
        <v>4.3157200000000001E-5</v>
      </c>
      <c r="T297" s="196">
        <v>4.3157200000000001E-5</v>
      </c>
      <c r="U297" s="196">
        <v>4.3157200000000001E-5</v>
      </c>
      <c r="V297" s="196">
        <v>4.3157200000000001E-5</v>
      </c>
      <c r="W297" s="196">
        <v>4.3157200000000001E-5</v>
      </c>
      <c r="X297" s="196">
        <v>4.3157200000000001E-5</v>
      </c>
      <c r="Y297" s="196">
        <v>4.3157200000000001E-5</v>
      </c>
      <c r="Z297" s="196">
        <v>4.3157200000000001E-5</v>
      </c>
      <c r="AA297" s="196">
        <v>4.3157200000000001E-5</v>
      </c>
      <c r="AB297" s="196">
        <v>4.3157200000000001E-5</v>
      </c>
      <c r="AC297" s="196">
        <v>4.3157200000000001E-5</v>
      </c>
      <c r="AD297" s="196">
        <v>4.3157200000000001E-5</v>
      </c>
      <c r="AE297" s="196">
        <v>4.3157200000000001E-5</v>
      </c>
      <c r="AF297" s="150"/>
      <c r="AG297" s="197">
        <v>19.532</v>
      </c>
      <c r="AH297" s="197">
        <v>19.558999999999997</v>
      </c>
      <c r="AI297" s="197">
        <v>19.695999999999998</v>
      </c>
      <c r="AJ297" s="197">
        <v>19.782</v>
      </c>
      <c r="AK297" s="197">
        <v>19.675999999999998</v>
      </c>
      <c r="AL297" s="197">
        <v>19.636999999999997</v>
      </c>
      <c r="AM297" s="197">
        <v>19.768999999999998</v>
      </c>
      <c r="AN297" s="197">
        <v>19.945</v>
      </c>
      <c r="AO297" s="197">
        <v>19.835999999999999</v>
      </c>
      <c r="AP297" s="197">
        <v>19.835999999999999</v>
      </c>
      <c r="AQ297" s="197">
        <v>19.835999999999999</v>
      </c>
      <c r="AR297" s="197">
        <v>19.835999999999999</v>
      </c>
      <c r="AS297" s="197">
        <v>19.835999999999999</v>
      </c>
      <c r="AT297" s="197">
        <v>19.835999999999999</v>
      </c>
      <c r="AU297" s="197">
        <v>19.835999999999999</v>
      </c>
      <c r="AV297" s="197">
        <v>19.835999999999999</v>
      </c>
      <c r="AW297" s="197">
        <v>19.835999999999999</v>
      </c>
      <c r="AX297" s="197">
        <v>19.835999999999999</v>
      </c>
      <c r="AY297" s="197">
        <v>19.835999999999999</v>
      </c>
      <c r="AZ297" s="197">
        <v>19.835999999999999</v>
      </c>
      <c r="BA297" s="150"/>
      <c r="BB297" s="198" cm="1">
        <f t="array" ref="BB297">SUMPRODUCT(($AG297:$AZ297)*(Misc_calcs!$G$29:$Z$29)*($L297:$AE297))*$H297</f>
        <v>557.49293704911304</v>
      </c>
      <c r="BC297" s="150"/>
      <c r="BD297" s="198" cm="1">
        <f t="array" ref="BD297">SUMPRODUCT(($L297:$AE297)*(Misc_calcs!$G$29:$Z$29))*$I297*(1+Assumptions!$G$83)</f>
        <v>2.6881751085754995</v>
      </c>
      <c r="BE297" s="150"/>
      <c r="BF297" s="198">
        <f t="shared" si="24"/>
        <v>560.18111215768852</v>
      </c>
      <c r="BG297" s="150"/>
      <c r="BH297" s="199">
        <f>Assumptions!$G$86*$G297</f>
        <v>1.13527008E-5</v>
      </c>
      <c r="BI297" s="150"/>
      <c r="BJ297" s="198">
        <f t="shared" si="29"/>
        <v>3916.2815999999998</v>
      </c>
      <c r="BK297" s="150"/>
      <c r="BL297" s="198" cm="1">
        <f t="array" ref="BL297">-SUMPRODUCT((PMT(real_disc,Assumptions!$G$40,BJ297))*(Misc_calcs!$G$29:$Z$29))</f>
        <v>2116.9358684101039</v>
      </c>
      <c r="BM297" s="150"/>
      <c r="BN297" s="198" cm="1">
        <f t="array" ref="BN297">SUMPRODUCT(($AG297:$AZ297)*(Misc_calcs!$G$29:$Z$29))*$BH297*$H297</f>
        <v>146.65109211051259</v>
      </c>
      <c r="BO297" s="150"/>
      <c r="BP297" s="198" cm="1">
        <f t="array" ref="BP297">SUMPRODUCT($BH297*(Misc_calcs!$G$29:$Z$29))*$I297*(1+Assumptions!$G$83)</f>
        <v>0.70713687879809517</v>
      </c>
      <c r="BQ297" s="150"/>
      <c r="BR297" s="198">
        <f t="shared" si="25"/>
        <v>147.35822898931067</v>
      </c>
      <c r="BS297" s="150"/>
      <c r="BT297" s="198">
        <f t="shared" si="26"/>
        <v>412.82288316837787</v>
      </c>
      <c r="BU297" s="150"/>
      <c r="BV297" s="198">
        <f t="shared" si="27"/>
        <v>-1704.1129852417262</v>
      </c>
      <c r="BW297" s="150"/>
      <c r="BX297" s="198" t="b">
        <f t="shared" si="28"/>
        <v>0</v>
      </c>
      <c r="BY297" s="150"/>
      <c r="BZ297" s="150"/>
      <c r="CA297" s="150"/>
      <c r="CB297" s="150"/>
      <c r="CC297" s="150"/>
      <c r="CD297" s="150"/>
      <c r="CE297" s="150"/>
      <c r="CF297" s="150"/>
      <c r="CG297" s="150"/>
      <c r="CH297" s="150"/>
      <c r="CI297" s="150"/>
      <c r="CJ297" s="150"/>
      <c r="CK297" s="150"/>
      <c r="CL297" s="150"/>
      <c r="CM297" s="150"/>
      <c r="CN297" s="150"/>
      <c r="CO297" s="150"/>
      <c r="CP297" s="150"/>
      <c r="CQ297" s="150"/>
      <c r="CR297" s="150"/>
      <c r="CS297" s="150"/>
      <c r="CT297" s="150"/>
      <c r="CU297" s="150"/>
      <c r="CV297" s="150"/>
      <c r="CW297" s="150"/>
      <c r="CX297" s="150"/>
    </row>
    <row r="298" spans="1:102" x14ac:dyDescent="0.2">
      <c r="A298" s="150"/>
      <c r="B298" s="191">
        <v>60470115</v>
      </c>
      <c r="C298" s="192" t="s">
        <v>145</v>
      </c>
      <c r="D298" s="191">
        <v>2014</v>
      </c>
      <c r="E298" s="191">
        <v>31037418</v>
      </c>
      <c r="F298" s="191">
        <v>30323209</v>
      </c>
      <c r="G298" s="194">
        <v>13.82</v>
      </c>
      <c r="H298" s="211">
        <v>45198.640474687112</v>
      </c>
      <c r="I298" s="195">
        <f>Assumptions!$G$37*Calcs!$G298</f>
        <v>1342.3365999999999</v>
      </c>
      <c r="K298" s="150"/>
      <c r="L298" s="196">
        <v>1.4792499999999999E-5</v>
      </c>
      <c r="M298" s="196">
        <v>1.4792499999999999E-5</v>
      </c>
      <c r="N298" s="196">
        <v>1.4792499999999999E-5</v>
      </c>
      <c r="O298" s="196">
        <v>1.4792499999999999E-5</v>
      </c>
      <c r="P298" s="196">
        <v>1.4792499999999999E-5</v>
      </c>
      <c r="Q298" s="196">
        <v>1.4792499999999999E-5</v>
      </c>
      <c r="R298" s="196">
        <v>1.4792499999999999E-5</v>
      </c>
      <c r="S298" s="196">
        <v>1.4792499999999999E-5</v>
      </c>
      <c r="T298" s="196">
        <v>1.4792499999999999E-5</v>
      </c>
      <c r="U298" s="196">
        <v>1.4792499999999999E-5</v>
      </c>
      <c r="V298" s="196">
        <v>1.4792499999999999E-5</v>
      </c>
      <c r="W298" s="196">
        <v>1.4792499999999999E-5</v>
      </c>
      <c r="X298" s="196">
        <v>1.4792499999999999E-5</v>
      </c>
      <c r="Y298" s="196">
        <v>1.4792499999999999E-5</v>
      </c>
      <c r="Z298" s="196">
        <v>1.4792499999999999E-5</v>
      </c>
      <c r="AA298" s="196">
        <v>1.4792499999999999E-5</v>
      </c>
      <c r="AB298" s="196">
        <v>1.4792499999999999E-5</v>
      </c>
      <c r="AC298" s="196">
        <v>1.4792499999999999E-5</v>
      </c>
      <c r="AD298" s="196">
        <v>1.4792499999999999E-5</v>
      </c>
      <c r="AE298" s="196">
        <v>1.4792499999999999E-5</v>
      </c>
      <c r="AF298" s="150"/>
      <c r="AG298" s="197">
        <v>19.532</v>
      </c>
      <c r="AH298" s="197">
        <v>19.558999999999997</v>
      </c>
      <c r="AI298" s="197">
        <v>19.695999999999998</v>
      </c>
      <c r="AJ298" s="197">
        <v>19.782</v>
      </c>
      <c r="AK298" s="197">
        <v>19.675999999999998</v>
      </c>
      <c r="AL298" s="197">
        <v>19.636999999999997</v>
      </c>
      <c r="AM298" s="197">
        <v>19.768999999999998</v>
      </c>
      <c r="AN298" s="197">
        <v>19.945</v>
      </c>
      <c r="AO298" s="197">
        <v>19.835999999999999</v>
      </c>
      <c r="AP298" s="197">
        <v>19.835999999999999</v>
      </c>
      <c r="AQ298" s="197">
        <v>19.835999999999999</v>
      </c>
      <c r="AR298" s="197">
        <v>19.835999999999999</v>
      </c>
      <c r="AS298" s="197">
        <v>19.835999999999999</v>
      </c>
      <c r="AT298" s="197">
        <v>19.835999999999999</v>
      </c>
      <c r="AU298" s="197">
        <v>19.835999999999999</v>
      </c>
      <c r="AV298" s="197">
        <v>19.835999999999999</v>
      </c>
      <c r="AW298" s="197">
        <v>19.835999999999999</v>
      </c>
      <c r="AX298" s="197">
        <v>19.835999999999999</v>
      </c>
      <c r="AY298" s="197">
        <v>19.835999999999999</v>
      </c>
      <c r="AZ298" s="197">
        <v>19.835999999999999</v>
      </c>
      <c r="BA298" s="150"/>
      <c r="BB298" s="198" cm="1">
        <f t="array" ref="BB298">SUMPRODUCT(($AG298:$AZ298)*(Misc_calcs!$G$29:$Z$29)*($L298:$AE298))*$H298</f>
        <v>191.08547985733557</v>
      </c>
      <c r="BC298" s="150"/>
      <c r="BD298" s="198" cm="1">
        <f t="array" ref="BD298">SUMPRODUCT(($L298:$AE298)*(Misc_calcs!$G$29:$Z$29))*$I298*(1+Assumptions!$G$83)</f>
        <v>0.31581546478973771</v>
      </c>
      <c r="BE298" s="150"/>
      <c r="BF298" s="198">
        <f t="shared" si="24"/>
        <v>191.40129532212532</v>
      </c>
      <c r="BG298" s="150"/>
      <c r="BH298" s="199">
        <f>Assumptions!$G$86*$G298</f>
        <v>3.8912283000000007E-6</v>
      </c>
      <c r="BI298" s="150"/>
      <c r="BJ298" s="198">
        <f t="shared" si="29"/>
        <v>1342.3365999999999</v>
      </c>
      <c r="BK298" s="150"/>
      <c r="BL298" s="198" cm="1">
        <f t="array" ref="BL298">-SUMPRODUCT((PMT(real_disc,Assumptions!$G$40,BJ298))*(Misc_calcs!$G$29:$Z$29))</f>
        <v>725.59656997588377</v>
      </c>
      <c r="BM298" s="150"/>
      <c r="BN298" s="198" cm="1">
        <f t="array" ref="BN298">SUMPRODUCT(($AG298:$AZ298)*(Misc_calcs!$G$29:$Z$29))*$BH298*$H298</f>
        <v>50.265825718434641</v>
      </c>
      <c r="BO298" s="150"/>
      <c r="BP298" s="198" cm="1">
        <f t="array" ref="BP298">SUMPRODUCT($BH298*(Misc_calcs!$G$29:$Z$29))*$I298*(1+Assumptions!$G$83)</f>
        <v>8.3076564080951945E-2</v>
      </c>
      <c r="BQ298" s="150"/>
      <c r="BR298" s="198">
        <f t="shared" si="25"/>
        <v>50.348902282515596</v>
      </c>
      <c r="BS298" s="150"/>
      <c r="BT298" s="198">
        <f t="shared" si="26"/>
        <v>141.05239303960974</v>
      </c>
      <c r="BU298" s="150"/>
      <c r="BV298" s="198">
        <f t="shared" si="27"/>
        <v>-584.54417693627397</v>
      </c>
      <c r="BW298" s="150"/>
      <c r="BX298" s="198" t="b">
        <f t="shared" si="28"/>
        <v>0</v>
      </c>
      <c r="BY298" s="150"/>
      <c r="BZ298" s="150"/>
      <c r="CA298" s="150"/>
      <c r="CB298" s="150"/>
      <c r="CC298" s="150"/>
      <c r="CD298" s="150"/>
      <c r="CE298" s="150"/>
      <c r="CF298" s="150"/>
      <c r="CG298" s="150"/>
      <c r="CH298" s="150"/>
      <c r="CI298" s="150"/>
      <c r="CJ298" s="150"/>
      <c r="CK298" s="150"/>
      <c r="CL298" s="150"/>
      <c r="CM298" s="150"/>
      <c r="CN298" s="150"/>
      <c r="CO298" s="150"/>
      <c r="CP298" s="150"/>
      <c r="CQ298" s="150"/>
      <c r="CR298" s="150"/>
      <c r="CS298" s="150"/>
      <c r="CT298" s="150"/>
      <c r="CU298" s="150"/>
      <c r="CV298" s="150"/>
      <c r="CW298" s="150"/>
      <c r="CX298" s="150"/>
    </row>
    <row r="299" spans="1:102" x14ac:dyDescent="0.2">
      <c r="A299" s="150"/>
      <c r="B299" s="191">
        <v>60470150</v>
      </c>
      <c r="C299" s="192" t="s">
        <v>145</v>
      </c>
      <c r="D299" s="191">
        <v>1981</v>
      </c>
      <c r="E299" s="191">
        <v>33012013</v>
      </c>
      <c r="F299" s="191">
        <v>33012889</v>
      </c>
      <c r="G299" s="194">
        <v>513.09</v>
      </c>
      <c r="H299" s="211">
        <v>45198.640474687112</v>
      </c>
      <c r="I299" s="195">
        <f>Assumptions!$G$37*Calcs!$G299</f>
        <v>49836.431700000001</v>
      </c>
      <c r="K299" s="150"/>
      <c r="L299" s="196">
        <v>5.4919500000000004E-4</v>
      </c>
      <c r="M299" s="196">
        <v>5.4919500000000004E-4</v>
      </c>
      <c r="N299" s="196">
        <v>5.4919500000000004E-4</v>
      </c>
      <c r="O299" s="196">
        <v>5.4919500000000004E-4</v>
      </c>
      <c r="P299" s="196">
        <v>5.4919500000000004E-4</v>
      </c>
      <c r="Q299" s="196">
        <v>5.4919500000000004E-4</v>
      </c>
      <c r="R299" s="196">
        <v>5.4919500000000004E-4</v>
      </c>
      <c r="S299" s="196">
        <v>5.4919500000000004E-4</v>
      </c>
      <c r="T299" s="196">
        <v>5.4919500000000004E-4</v>
      </c>
      <c r="U299" s="196">
        <v>5.4919500000000004E-4</v>
      </c>
      <c r="V299" s="196">
        <v>5.4919500000000004E-4</v>
      </c>
      <c r="W299" s="196">
        <v>5.4919500000000004E-4</v>
      </c>
      <c r="X299" s="196">
        <v>5.7579699999999996E-4</v>
      </c>
      <c r="Y299" s="196">
        <v>6.2365900000000004E-4</v>
      </c>
      <c r="Z299" s="196">
        <v>6.76058E-4</v>
      </c>
      <c r="AA299" s="196">
        <v>7.33452E-4</v>
      </c>
      <c r="AB299" s="196">
        <v>7.9634200000000001E-4</v>
      </c>
      <c r="AC299" s="196">
        <v>8.6528400000000002E-4</v>
      </c>
      <c r="AD299" s="196">
        <v>9.4089200000000003E-4</v>
      </c>
      <c r="AE299" s="196">
        <v>1.0238409999999999E-3</v>
      </c>
      <c r="AF299" s="150"/>
      <c r="AG299" s="197">
        <v>19.532</v>
      </c>
      <c r="AH299" s="197">
        <v>19.558999999999997</v>
      </c>
      <c r="AI299" s="197">
        <v>19.695999999999998</v>
      </c>
      <c r="AJ299" s="197">
        <v>19.782</v>
      </c>
      <c r="AK299" s="197">
        <v>19.675999999999998</v>
      </c>
      <c r="AL299" s="197">
        <v>19.636999999999997</v>
      </c>
      <c r="AM299" s="197">
        <v>19.768999999999998</v>
      </c>
      <c r="AN299" s="197">
        <v>19.945</v>
      </c>
      <c r="AO299" s="197">
        <v>19.835999999999999</v>
      </c>
      <c r="AP299" s="197">
        <v>19.835999999999999</v>
      </c>
      <c r="AQ299" s="197">
        <v>19.835999999999999</v>
      </c>
      <c r="AR299" s="197">
        <v>19.835999999999999</v>
      </c>
      <c r="AS299" s="197">
        <v>19.835999999999999</v>
      </c>
      <c r="AT299" s="197">
        <v>19.835999999999999</v>
      </c>
      <c r="AU299" s="197">
        <v>19.835999999999999</v>
      </c>
      <c r="AV299" s="197">
        <v>19.835999999999999</v>
      </c>
      <c r="AW299" s="197">
        <v>19.835999999999999</v>
      </c>
      <c r="AX299" s="197">
        <v>19.835999999999999</v>
      </c>
      <c r="AY299" s="197">
        <v>19.835999999999999</v>
      </c>
      <c r="AZ299" s="197">
        <v>19.835999999999999</v>
      </c>
      <c r="BA299" s="150"/>
      <c r="BB299" s="198" cm="1">
        <f t="array" ref="BB299">SUMPRODUCT(($AG299:$AZ299)*(Misc_calcs!$G$29:$Z$29)*($L299:$AE299))*$H299</f>
        <v>8002.0543592526128</v>
      </c>
      <c r="BC299" s="150"/>
      <c r="BD299" s="198" cm="1">
        <f t="array" ref="BD299">SUMPRODUCT(($L299:$AE299)*(Misc_calcs!$G$29:$Z$29))*$I299*(1+Assumptions!$G$83)</f>
        <v>490.81667307587821</v>
      </c>
      <c r="BE299" s="150"/>
      <c r="BF299" s="198">
        <f t="shared" si="24"/>
        <v>8492.8710323284904</v>
      </c>
      <c r="BG299" s="150"/>
      <c r="BH299" s="199">
        <f>Assumptions!$G$86*$G299</f>
        <v>1.4446818585000002E-4</v>
      </c>
      <c r="BI299" s="150"/>
      <c r="BJ299" s="198">
        <f t="shared" si="29"/>
        <v>49836.431700000001</v>
      </c>
      <c r="BK299" s="150"/>
      <c r="BL299" s="198" cm="1">
        <f t="array" ref="BL299">-SUMPRODUCT((PMT(real_disc,Assumptions!$G$40,BJ299))*(Misc_calcs!$G$29:$Z$29))</f>
        <v>26938.953986174114</v>
      </c>
      <c r="BM299" s="150"/>
      <c r="BN299" s="198" cm="1">
        <f t="array" ref="BN299">SUMPRODUCT(($AG299:$AZ299)*(Misc_calcs!$G$29:$Z$29))*$BH299*$H299</f>
        <v>1866.2006163438223</v>
      </c>
      <c r="BO299" s="150"/>
      <c r="BP299" s="198" cm="1">
        <f t="array" ref="BP299">SUMPRODUCT($BH299*(Misc_calcs!$G$29:$Z$29))*$I299*(1+Assumptions!$G$83)</f>
        <v>114.51161541227526</v>
      </c>
      <c r="BQ299" s="150"/>
      <c r="BR299" s="198">
        <f t="shared" si="25"/>
        <v>1980.7122317560975</v>
      </c>
      <c r="BS299" s="150"/>
      <c r="BT299" s="198">
        <f t="shared" si="26"/>
        <v>6512.1588005723934</v>
      </c>
      <c r="BU299" s="150"/>
      <c r="BV299" s="198">
        <f t="shared" si="27"/>
        <v>-20426.795185601721</v>
      </c>
      <c r="BW299" s="150"/>
      <c r="BX299" s="198" t="b">
        <f t="shared" si="28"/>
        <v>0</v>
      </c>
      <c r="BY299" s="150"/>
      <c r="BZ299" s="150"/>
      <c r="CA299" s="150"/>
      <c r="CB299" s="150"/>
      <c r="CC299" s="150"/>
      <c r="CD299" s="150"/>
      <c r="CE299" s="150"/>
      <c r="CF299" s="150"/>
      <c r="CG299" s="150"/>
      <c r="CH299" s="150"/>
      <c r="CI299" s="150"/>
      <c r="CJ299" s="150"/>
      <c r="CK299" s="150"/>
      <c r="CL299" s="150"/>
      <c r="CM299" s="150"/>
      <c r="CN299" s="150"/>
      <c r="CO299" s="150"/>
      <c r="CP299" s="150"/>
      <c r="CQ299" s="150"/>
      <c r="CR299" s="150"/>
      <c r="CS299" s="150"/>
      <c r="CT299" s="150"/>
      <c r="CU299" s="150"/>
      <c r="CV299" s="150"/>
      <c r="CW299" s="150"/>
      <c r="CX299" s="150"/>
    </row>
    <row r="300" spans="1:102" x14ac:dyDescent="0.2">
      <c r="A300" s="150"/>
      <c r="B300" s="191">
        <v>60470187</v>
      </c>
      <c r="C300" s="192" t="s">
        <v>145</v>
      </c>
      <c r="D300" s="191">
        <v>2014</v>
      </c>
      <c r="E300" s="191">
        <v>30296817</v>
      </c>
      <c r="F300" s="191">
        <v>30296861</v>
      </c>
      <c r="G300" s="194">
        <v>20.239999999999998</v>
      </c>
      <c r="H300" s="211">
        <v>45198.640474687112</v>
      </c>
      <c r="I300" s="195">
        <f>Assumptions!$G$37*Calcs!$G300</f>
        <v>1965.9111999999998</v>
      </c>
      <c r="K300" s="150"/>
      <c r="L300" s="196">
        <v>2.1664199999999998E-5</v>
      </c>
      <c r="M300" s="196">
        <v>2.1664199999999998E-5</v>
      </c>
      <c r="N300" s="196">
        <v>2.1664199999999998E-5</v>
      </c>
      <c r="O300" s="196">
        <v>2.1664199999999998E-5</v>
      </c>
      <c r="P300" s="196">
        <v>2.1664199999999998E-5</v>
      </c>
      <c r="Q300" s="196">
        <v>2.1664199999999998E-5</v>
      </c>
      <c r="R300" s="196">
        <v>2.1664199999999998E-5</v>
      </c>
      <c r="S300" s="196">
        <v>2.1664199999999998E-5</v>
      </c>
      <c r="T300" s="196">
        <v>2.1664199999999998E-5</v>
      </c>
      <c r="U300" s="196">
        <v>2.1664199999999998E-5</v>
      </c>
      <c r="V300" s="196">
        <v>2.1664199999999998E-5</v>
      </c>
      <c r="W300" s="196">
        <v>2.1664199999999998E-5</v>
      </c>
      <c r="X300" s="196">
        <v>2.1664199999999998E-5</v>
      </c>
      <c r="Y300" s="196">
        <v>2.1664199999999998E-5</v>
      </c>
      <c r="Z300" s="196">
        <v>2.1664199999999998E-5</v>
      </c>
      <c r="AA300" s="196">
        <v>2.1664199999999998E-5</v>
      </c>
      <c r="AB300" s="196">
        <v>2.1664199999999998E-5</v>
      </c>
      <c r="AC300" s="196">
        <v>2.1664199999999998E-5</v>
      </c>
      <c r="AD300" s="196">
        <v>2.1664199999999998E-5</v>
      </c>
      <c r="AE300" s="196">
        <v>2.1664199999999998E-5</v>
      </c>
      <c r="AF300" s="150"/>
      <c r="AG300" s="197">
        <v>19.532</v>
      </c>
      <c r="AH300" s="197">
        <v>19.558999999999997</v>
      </c>
      <c r="AI300" s="197">
        <v>19.695999999999998</v>
      </c>
      <c r="AJ300" s="197">
        <v>19.782</v>
      </c>
      <c r="AK300" s="197">
        <v>19.675999999999998</v>
      </c>
      <c r="AL300" s="197">
        <v>19.636999999999997</v>
      </c>
      <c r="AM300" s="197">
        <v>19.768999999999998</v>
      </c>
      <c r="AN300" s="197">
        <v>19.945</v>
      </c>
      <c r="AO300" s="197">
        <v>19.835999999999999</v>
      </c>
      <c r="AP300" s="197">
        <v>19.835999999999999</v>
      </c>
      <c r="AQ300" s="197">
        <v>19.835999999999999</v>
      </c>
      <c r="AR300" s="197">
        <v>19.835999999999999</v>
      </c>
      <c r="AS300" s="197">
        <v>19.835999999999999</v>
      </c>
      <c r="AT300" s="197">
        <v>19.835999999999999</v>
      </c>
      <c r="AU300" s="197">
        <v>19.835999999999999</v>
      </c>
      <c r="AV300" s="197">
        <v>19.835999999999999</v>
      </c>
      <c r="AW300" s="197">
        <v>19.835999999999999</v>
      </c>
      <c r="AX300" s="197">
        <v>19.835999999999999</v>
      </c>
      <c r="AY300" s="197">
        <v>19.835999999999999</v>
      </c>
      <c r="AZ300" s="197">
        <v>19.835999999999999</v>
      </c>
      <c r="BA300" s="150"/>
      <c r="BB300" s="198" cm="1">
        <f t="array" ref="BB300">SUMPRODUCT(($AG300:$AZ300)*(Misc_calcs!$G$29:$Z$29)*($L300:$AE300))*$H300</f>
        <v>279.85222597433085</v>
      </c>
      <c r="BC300" s="150"/>
      <c r="BD300" s="198" cm="1">
        <f t="array" ref="BD300">SUMPRODUCT(($L300:$AE300)*(Misc_calcs!$G$29:$Z$29))*$I300*(1+Assumptions!$G$83)</f>
        <v>0.67738712243981047</v>
      </c>
      <c r="BE300" s="150"/>
      <c r="BF300" s="198">
        <f t="shared" si="24"/>
        <v>280.52961309677067</v>
      </c>
      <c r="BG300" s="150"/>
      <c r="BH300" s="199">
        <f>Assumptions!$G$86*$G300</f>
        <v>5.6988756000000002E-6</v>
      </c>
      <c r="BI300" s="150"/>
      <c r="BJ300" s="198">
        <f t="shared" si="29"/>
        <v>1965.9111999999998</v>
      </c>
      <c r="BK300" s="150"/>
      <c r="BL300" s="198" cm="1">
        <f t="array" ref="BL300">-SUMPRODUCT((PMT(real_disc,Assumptions!$G$40,BJ300))*(Misc_calcs!$G$29:$Z$29))</f>
        <v>1062.6682037852306</v>
      </c>
      <c r="BM300" s="150"/>
      <c r="BN300" s="198" cm="1">
        <f t="array" ref="BN300">SUMPRODUCT(($AG300:$AZ300)*(Misc_calcs!$G$29:$Z$29))*$BH300*$H300</f>
        <v>73.616520444364468</v>
      </c>
      <c r="BO300" s="150"/>
      <c r="BP300" s="198" cm="1">
        <f t="array" ref="BP300">SUMPRODUCT($BH300*(Misc_calcs!$G$29:$Z$29))*$I300*(1+Assumptions!$G$83)</f>
        <v>0.17819005289031906</v>
      </c>
      <c r="BQ300" s="150"/>
      <c r="BR300" s="198">
        <f t="shared" si="25"/>
        <v>73.794710497254783</v>
      </c>
      <c r="BS300" s="150"/>
      <c r="BT300" s="198">
        <f t="shared" si="26"/>
        <v>206.73490259951589</v>
      </c>
      <c r="BU300" s="150"/>
      <c r="BV300" s="198">
        <f t="shared" si="27"/>
        <v>-855.93330118571475</v>
      </c>
      <c r="BW300" s="150"/>
      <c r="BX300" s="198" t="b">
        <f t="shared" si="28"/>
        <v>0</v>
      </c>
      <c r="BY300" s="150"/>
      <c r="BZ300" s="150"/>
      <c r="CA300" s="150"/>
      <c r="CB300" s="150"/>
      <c r="CC300" s="150"/>
      <c r="CD300" s="150"/>
      <c r="CE300" s="150"/>
      <c r="CF300" s="150"/>
      <c r="CG300" s="150"/>
      <c r="CH300" s="150"/>
      <c r="CI300" s="150"/>
      <c r="CJ300" s="150"/>
      <c r="CK300" s="150"/>
      <c r="CL300" s="150"/>
      <c r="CM300" s="150"/>
      <c r="CN300" s="150"/>
      <c r="CO300" s="150"/>
      <c r="CP300" s="150"/>
      <c r="CQ300" s="150"/>
      <c r="CR300" s="150"/>
      <c r="CS300" s="150"/>
      <c r="CT300" s="150"/>
      <c r="CU300" s="150"/>
      <c r="CV300" s="150"/>
      <c r="CW300" s="150"/>
      <c r="CX300" s="150"/>
    </row>
    <row r="301" spans="1:102" x14ac:dyDescent="0.2">
      <c r="A301" s="150"/>
      <c r="B301" s="191">
        <v>60470188</v>
      </c>
      <c r="C301" s="192" t="s">
        <v>145</v>
      </c>
      <c r="D301" s="191">
        <v>2014</v>
      </c>
      <c r="E301" s="191">
        <v>30296861</v>
      </c>
      <c r="F301" s="191">
        <v>30296870</v>
      </c>
      <c r="G301" s="194">
        <v>950.8</v>
      </c>
      <c r="H301" s="211">
        <v>45198.640474687112</v>
      </c>
      <c r="I301" s="195">
        <f>Assumptions!$G$37*Calcs!$G301</f>
        <v>92351.203999999998</v>
      </c>
      <c r="K301" s="150"/>
      <c r="L301" s="196">
        <v>1.017705E-3</v>
      </c>
      <c r="M301" s="196">
        <v>1.017705E-3</v>
      </c>
      <c r="N301" s="196">
        <v>1.017705E-3</v>
      </c>
      <c r="O301" s="196">
        <v>1.017705E-3</v>
      </c>
      <c r="P301" s="196">
        <v>1.017705E-3</v>
      </c>
      <c r="Q301" s="196">
        <v>1.017705E-3</v>
      </c>
      <c r="R301" s="196">
        <v>1.017705E-3</v>
      </c>
      <c r="S301" s="196">
        <v>1.017705E-3</v>
      </c>
      <c r="T301" s="196">
        <v>1.017705E-3</v>
      </c>
      <c r="U301" s="196">
        <v>1.017705E-3</v>
      </c>
      <c r="V301" s="196">
        <v>1.017705E-3</v>
      </c>
      <c r="W301" s="196">
        <v>1.017705E-3</v>
      </c>
      <c r="X301" s="196">
        <v>1.017705E-3</v>
      </c>
      <c r="Y301" s="196">
        <v>1.017705E-3</v>
      </c>
      <c r="Z301" s="196">
        <v>1.017705E-3</v>
      </c>
      <c r="AA301" s="196">
        <v>1.017705E-3</v>
      </c>
      <c r="AB301" s="196">
        <v>1.017705E-3</v>
      </c>
      <c r="AC301" s="196">
        <v>1.017705E-3</v>
      </c>
      <c r="AD301" s="196">
        <v>1.017705E-3</v>
      </c>
      <c r="AE301" s="196">
        <v>1.017705E-3</v>
      </c>
      <c r="AF301" s="150"/>
      <c r="AG301" s="197">
        <v>19.532</v>
      </c>
      <c r="AH301" s="197">
        <v>19.558999999999997</v>
      </c>
      <c r="AI301" s="197">
        <v>19.695999999999998</v>
      </c>
      <c r="AJ301" s="197">
        <v>19.782</v>
      </c>
      <c r="AK301" s="197">
        <v>19.675999999999998</v>
      </c>
      <c r="AL301" s="197">
        <v>19.636999999999997</v>
      </c>
      <c r="AM301" s="197">
        <v>19.768999999999998</v>
      </c>
      <c r="AN301" s="197">
        <v>19.945</v>
      </c>
      <c r="AO301" s="197">
        <v>19.835999999999999</v>
      </c>
      <c r="AP301" s="197">
        <v>19.835999999999999</v>
      </c>
      <c r="AQ301" s="197">
        <v>19.835999999999999</v>
      </c>
      <c r="AR301" s="197">
        <v>19.835999999999999</v>
      </c>
      <c r="AS301" s="197">
        <v>19.835999999999999</v>
      </c>
      <c r="AT301" s="197">
        <v>19.835999999999999</v>
      </c>
      <c r="AU301" s="197">
        <v>19.835999999999999</v>
      </c>
      <c r="AV301" s="197">
        <v>19.835999999999999</v>
      </c>
      <c r="AW301" s="197">
        <v>19.835999999999999</v>
      </c>
      <c r="AX301" s="197">
        <v>19.835999999999999</v>
      </c>
      <c r="AY301" s="197">
        <v>19.835999999999999</v>
      </c>
      <c r="AZ301" s="197">
        <v>19.835999999999999</v>
      </c>
      <c r="BA301" s="150"/>
      <c r="BB301" s="198" cm="1">
        <f t="array" ref="BB301">SUMPRODUCT(($AG301:$AZ301)*(Misc_calcs!$G$29:$Z$29)*($L301:$AE301))*$H301</f>
        <v>13146.435577367565</v>
      </c>
      <c r="BC301" s="150"/>
      <c r="BD301" s="198" cm="1">
        <f t="array" ref="BD301">SUMPRODUCT(($L301:$AE301)*(Misc_calcs!$G$29:$Z$29))*$I301*(1+Assumptions!$G$83)</f>
        <v>1494.8404902463983</v>
      </c>
      <c r="BE301" s="150"/>
      <c r="BF301" s="198">
        <f t="shared" si="24"/>
        <v>14641.276067613964</v>
      </c>
      <c r="BG301" s="150"/>
      <c r="BH301" s="199">
        <f>Assumptions!$G$86*$G301</f>
        <v>2.6771200200000002E-4</v>
      </c>
      <c r="BI301" s="150"/>
      <c r="BJ301" s="198">
        <f t="shared" si="29"/>
        <v>92351.203999999998</v>
      </c>
      <c r="BK301" s="150"/>
      <c r="BL301" s="198" cm="1">
        <f t="array" ref="BL301">-SUMPRODUCT((PMT(real_disc,Assumptions!$G$40,BJ301))*(Misc_calcs!$G$29:$Z$29))</f>
        <v>49920.203960424784</v>
      </c>
      <c r="BM301" s="150"/>
      <c r="BN301" s="198" cm="1">
        <f t="array" ref="BN301">SUMPRODUCT(($AG301:$AZ301)*(Misc_calcs!$G$29:$Z$29))*$BH301*$H301</f>
        <v>3458.2306145504808</v>
      </c>
      <c r="BO301" s="150"/>
      <c r="BP301" s="198" cm="1">
        <f t="array" ref="BP301">SUMPRODUCT($BH301*(Misc_calcs!$G$29:$Z$29))*$I301*(1+Assumptions!$G$83)</f>
        <v>393.22469705319781</v>
      </c>
      <c r="BQ301" s="150"/>
      <c r="BR301" s="198">
        <f t="shared" si="25"/>
        <v>3851.4553116036786</v>
      </c>
      <c r="BS301" s="150"/>
      <c r="BT301" s="198">
        <f t="shared" si="26"/>
        <v>10789.820756010286</v>
      </c>
      <c r="BU301" s="150"/>
      <c r="BV301" s="198">
        <f t="shared" si="27"/>
        <v>-39130.383204414495</v>
      </c>
      <c r="BW301" s="150"/>
      <c r="BX301" s="198" t="b">
        <f t="shared" si="28"/>
        <v>0</v>
      </c>
      <c r="BY301" s="150"/>
      <c r="BZ301" s="150"/>
      <c r="CA301" s="150"/>
      <c r="CB301" s="150"/>
      <c r="CC301" s="150"/>
      <c r="CD301" s="150"/>
      <c r="CE301" s="150"/>
      <c r="CF301" s="150"/>
      <c r="CG301" s="150"/>
      <c r="CH301" s="150"/>
      <c r="CI301" s="150"/>
      <c r="CJ301" s="150"/>
      <c r="CK301" s="150"/>
      <c r="CL301" s="150"/>
      <c r="CM301" s="150"/>
      <c r="CN301" s="150"/>
      <c r="CO301" s="150"/>
      <c r="CP301" s="150"/>
      <c r="CQ301" s="150"/>
      <c r="CR301" s="150"/>
      <c r="CS301" s="150"/>
      <c r="CT301" s="150"/>
      <c r="CU301" s="150"/>
      <c r="CV301" s="150"/>
      <c r="CW301" s="150"/>
      <c r="CX301" s="150"/>
    </row>
    <row r="302" spans="1:102" x14ac:dyDescent="0.2">
      <c r="A302" s="150"/>
      <c r="B302" s="191">
        <v>60470198</v>
      </c>
      <c r="C302" s="192" t="s">
        <v>145</v>
      </c>
      <c r="D302" s="191">
        <v>2014</v>
      </c>
      <c r="E302" s="191">
        <v>30296788</v>
      </c>
      <c r="F302" s="191">
        <v>30296766</v>
      </c>
      <c r="G302" s="194">
        <v>1663.74</v>
      </c>
      <c r="H302" s="211">
        <v>45198.640474687112</v>
      </c>
      <c r="I302" s="195">
        <f>Assumptions!$G$37*Calcs!$G302</f>
        <v>161599.0662</v>
      </c>
      <c r="K302" s="150"/>
      <c r="L302" s="196">
        <v>1.780813E-3</v>
      </c>
      <c r="M302" s="196">
        <v>1.780813E-3</v>
      </c>
      <c r="N302" s="196">
        <v>1.780813E-3</v>
      </c>
      <c r="O302" s="196">
        <v>1.780813E-3</v>
      </c>
      <c r="P302" s="196">
        <v>1.780813E-3</v>
      </c>
      <c r="Q302" s="196">
        <v>1.780813E-3</v>
      </c>
      <c r="R302" s="196">
        <v>1.780813E-3</v>
      </c>
      <c r="S302" s="196">
        <v>1.780813E-3</v>
      </c>
      <c r="T302" s="196">
        <v>1.780813E-3</v>
      </c>
      <c r="U302" s="196">
        <v>1.780813E-3</v>
      </c>
      <c r="V302" s="196">
        <v>1.780813E-3</v>
      </c>
      <c r="W302" s="196">
        <v>1.780813E-3</v>
      </c>
      <c r="X302" s="196">
        <v>1.780813E-3</v>
      </c>
      <c r="Y302" s="196">
        <v>1.780813E-3</v>
      </c>
      <c r="Z302" s="196">
        <v>1.780813E-3</v>
      </c>
      <c r="AA302" s="196">
        <v>1.780813E-3</v>
      </c>
      <c r="AB302" s="196">
        <v>1.780813E-3</v>
      </c>
      <c r="AC302" s="196">
        <v>1.780813E-3</v>
      </c>
      <c r="AD302" s="196">
        <v>1.780813E-3</v>
      </c>
      <c r="AE302" s="196">
        <v>1.780813E-3</v>
      </c>
      <c r="AF302" s="150"/>
      <c r="AG302" s="197">
        <v>19.532</v>
      </c>
      <c r="AH302" s="197">
        <v>19.558999999999997</v>
      </c>
      <c r="AI302" s="197">
        <v>19.695999999999998</v>
      </c>
      <c r="AJ302" s="197">
        <v>19.782</v>
      </c>
      <c r="AK302" s="197">
        <v>19.675999999999998</v>
      </c>
      <c r="AL302" s="197">
        <v>19.636999999999997</v>
      </c>
      <c r="AM302" s="197">
        <v>19.768999999999998</v>
      </c>
      <c r="AN302" s="197">
        <v>19.945</v>
      </c>
      <c r="AO302" s="197">
        <v>19.835999999999999</v>
      </c>
      <c r="AP302" s="197">
        <v>19.835999999999999</v>
      </c>
      <c r="AQ302" s="197">
        <v>19.835999999999999</v>
      </c>
      <c r="AR302" s="197">
        <v>19.835999999999999</v>
      </c>
      <c r="AS302" s="197">
        <v>19.835999999999999</v>
      </c>
      <c r="AT302" s="197">
        <v>19.835999999999999</v>
      </c>
      <c r="AU302" s="197">
        <v>19.835999999999999</v>
      </c>
      <c r="AV302" s="197">
        <v>19.835999999999999</v>
      </c>
      <c r="AW302" s="197">
        <v>19.835999999999999</v>
      </c>
      <c r="AX302" s="197">
        <v>19.835999999999999</v>
      </c>
      <c r="AY302" s="197">
        <v>19.835999999999999</v>
      </c>
      <c r="AZ302" s="197">
        <v>19.835999999999999</v>
      </c>
      <c r="BA302" s="150"/>
      <c r="BB302" s="198" cm="1">
        <f t="array" ref="BB302">SUMPRODUCT(($AG302:$AZ302)*(Misc_calcs!$G$29:$Z$29)*($L302:$AE302))*$H302</f>
        <v>23004.056558470937</v>
      </c>
      <c r="BC302" s="150"/>
      <c r="BD302" s="198" cm="1">
        <f t="array" ref="BD302">SUMPRODUCT(($L302:$AE302)*(Misc_calcs!$G$29:$Z$29))*$I302*(1+Assumptions!$G$83)</f>
        <v>4577.0699235356096</v>
      </c>
      <c r="BE302" s="150"/>
      <c r="BF302" s="198">
        <f t="shared" si="24"/>
        <v>27581.126482006548</v>
      </c>
      <c r="BG302" s="150"/>
      <c r="BH302" s="199">
        <f>Assumptions!$G$86*$G302</f>
        <v>4.6845095310000005E-4</v>
      </c>
      <c r="BI302" s="150"/>
      <c r="BJ302" s="198">
        <f t="shared" si="29"/>
        <v>161599.0662</v>
      </c>
      <c r="BK302" s="150"/>
      <c r="BL302" s="198" cm="1">
        <f t="array" ref="BL302">-SUMPRODUCT((PMT(real_disc,Assumptions!$G$40,BJ302))*(Misc_calcs!$G$29:$Z$29))</f>
        <v>87351.956391583008</v>
      </c>
      <c r="BM302" s="150"/>
      <c r="BN302" s="198" cm="1">
        <f t="array" ref="BN302">SUMPRODUCT(($AG302:$AZ302)*(Misc_calcs!$G$29:$Z$29))*$BH302*$H302</f>
        <v>6051.3216266851259</v>
      </c>
      <c r="BO302" s="150"/>
      <c r="BP302" s="198" cm="1">
        <f t="array" ref="BP302">SUMPRODUCT($BH302*(Misc_calcs!$G$29:$Z$29))*$I302*(1+Assumptions!$G$83)</f>
        <v>1204.0190452819027</v>
      </c>
      <c r="BQ302" s="150"/>
      <c r="BR302" s="198">
        <f t="shared" si="25"/>
        <v>7255.3406719670284</v>
      </c>
      <c r="BS302" s="150"/>
      <c r="BT302" s="198">
        <f t="shared" si="26"/>
        <v>20325.785810039521</v>
      </c>
      <c r="BU302" s="150"/>
      <c r="BV302" s="198">
        <f t="shared" si="27"/>
        <v>-67026.170581543483</v>
      </c>
      <c r="BW302" s="150"/>
      <c r="BX302" s="198" t="b">
        <f t="shared" si="28"/>
        <v>0</v>
      </c>
      <c r="BY302" s="150"/>
      <c r="BZ302" s="150"/>
      <c r="CA302" s="150"/>
      <c r="CB302" s="150"/>
      <c r="CC302" s="150"/>
      <c r="CD302" s="150"/>
      <c r="CE302" s="150"/>
      <c r="CF302" s="150"/>
      <c r="CG302" s="150"/>
      <c r="CH302" s="150"/>
      <c r="CI302" s="150"/>
      <c r="CJ302" s="150"/>
      <c r="CK302" s="150"/>
      <c r="CL302" s="150"/>
      <c r="CM302" s="150"/>
      <c r="CN302" s="150"/>
      <c r="CO302" s="150"/>
      <c r="CP302" s="150"/>
      <c r="CQ302" s="150"/>
      <c r="CR302" s="150"/>
      <c r="CS302" s="150"/>
      <c r="CT302" s="150"/>
      <c r="CU302" s="150"/>
      <c r="CV302" s="150"/>
      <c r="CW302" s="150"/>
      <c r="CX302" s="150"/>
    </row>
    <row r="303" spans="1:102" x14ac:dyDescent="0.2">
      <c r="A303" s="150"/>
      <c r="B303" s="191">
        <v>60469530</v>
      </c>
      <c r="C303" s="192" t="s">
        <v>146</v>
      </c>
      <c r="D303" s="191">
        <v>1998</v>
      </c>
      <c r="E303" s="191">
        <v>33051758</v>
      </c>
      <c r="F303" s="191">
        <v>30082796</v>
      </c>
      <c r="G303" s="194">
        <v>2015.95</v>
      </c>
      <c r="H303" s="211">
        <v>43924.300227922555</v>
      </c>
      <c r="I303" s="195">
        <f>Assumptions!$G$37*Calcs!$G303</f>
        <v>195809.22349999999</v>
      </c>
      <c r="K303" s="150"/>
      <c r="L303" s="196">
        <v>2.1578069999999999E-3</v>
      </c>
      <c r="M303" s="196">
        <v>2.1578069999999999E-3</v>
      </c>
      <c r="N303" s="196">
        <v>2.1578069999999999E-3</v>
      </c>
      <c r="O303" s="196">
        <v>2.1578069999999999E-3</v>
      </c>
      <c r="P303" s="196">
        <v>2.1578069999999999E-3</v>
      </c>
      <c r="Q303" s="196">
        <v>2.1578069999999999E-3</v>
      </c>
      <c r="R303" s="196">
        <v>2.1578069999999999E-3</v>
      </c>
      <c r="S303" s="196">
        <v>2.1578069999999999E-3</v>
      </c>
      <c r="T303" s="196">
        <v>2.1578069999999999E-3</v>
      </c>
      <c r="U303" s="196">
        <v>2.1578069999999999E-3</v>
      </c>
      <c r="V303" s="196">
        <v>2.1578069999999999E-3</v>
      </c>
      <c r="W303" s="196">
        <v>2.1578069999999999E-3</v>
      </c>
      <c r="X303" s="196">
        <v>2.1578069999999999E-3</v>
      </c>
      <c r="Y303" s="196">
        <v>2.1578069999999999E-3</v>
      </c>
      <c r="Z303" s="196">
        <v>2.1578069999999999E-3</v>
      </c>
      <c r="AA303" s="196">
        <v>2.270317E-3</v>
      </c>
      <c r="AB303" s="196">
        <v>2.5392779999999998E-3</v>
      </c>
      <c r="AC303" s="196">
        <v>2.8446529999999999E-3</v>
      </c>
      <c r="AD303" s="196">
        <v>3.191667E-3</v>
      </c>
      <c r="AE303" s="196">
        <v>3.58632E-3</v>
      </c>
      <c r="AF303" s="150"/>
      <c r="AG303" s="197">
        <v>2.1360000000000001</v>
      </c>
      <c r="AH303" s="197">
        <v>2.1199999999999997</v>
      </c>
      <c r="AI303" s="197">
        <v>2.1199999999999997</v>
      </c>
      <c r="AJ303" s="197">
        <v>2.1199999999999997</v>
      </c>
      <c r="AK303" s="197">
        <v>2.11</v>
      </c>
      <c r="AL303" s="197">
        <v>2.09</v>
      </c>
      <c r="AM303" s="197">
        <v>2.09</v>
      </c>
      <c r="AN303" s="197">
        <v>2.0999999999999996</v>
      </c>
      <c r="AO303" s="197">
        <v>2.0799999999999996</v>
      </c>
      <c r="AP303" s="197">
        <v>2.0799999999999996</v>
      </c>
      <c r="AQ303" s="197">
        <v>2.0799999999999996</v>
      </c>
      <c r="AR303" s="197">
        <v>2.0799999999999996</v>
      </c>
      <c r="AS303" s="197">
        <v>2.0799999999999996</v>
      </c>
      <c r="AT303" s="197">
        <v>2.0799999999999996</v>
      </c>
      <c r="AU303" s="197">
        <v>2.0799999999999996</v>
      </c>
      <c r="AV303" s="197">
        <v>2.0799999999999996</v>
      </c>
      <c r="AW303" s="197">
        <v>2.0799999999999996</v>
      </c>
      <c r="AX303" s="197">
        <v>2.0799999999999996</v>
      </c>
      <c r="AY303" s="197">
        <v>2.0799999999999996</v>
      </c>
      <c r="AZ303" s="197">
        <v>2.0799999999999996</v>
      </c>
      <c r="BA303" s="150"/>
      <c r="BB303" s="198" cm="1">
        <f t="array" ref="BB303">SUMPRODUCT(($AG303:$AZ303)*(Misc_calcs!$G$29:$Z$29)*($L303:$AE303))*$H303</f>
        <v>3048.4536115597471</v>
      </c>
      <c r="BC303" s="150"/>
      <c r="BD303" s="198" cm="1">
        <f t="array" ref="BD303">SUMPRODUCT(($L303:$AE303)*(Misc_calcs!$G$29:$Z$29))*$I303*(1+Assumptions!$G$83)</f>
        <v>7137.0836826143541</v>
      </c>
      <c r="BE303" s="150"/>
      <c r="BF303" s="198">
        <f t="shared" si="24"/>
        <v>10185.537294174101</v>
      </c>
      <c r="BG303" s="150"/>
      <c r="BH303" s="199">
        <f>Assumptions!$G$86*$G303</f>
        <v>5.6762096175000008E-4</v>
      </c>
      <c r="BI303" s="150"/>
      <c r="BJ303" s="198">
        <f t="shared" si="29"/>
        <v>195809.22349999999</v>
      </c>
      <c r="BK303" s="150"/>
      <c r="BL303" s="198" cm="1">
        <f t="array" ref="BL303">-SUMPRODUCT((PMT(real_disc,Assumptions!$G$40,BJ303))*(Misc_calcs!$G$29:$Z$29))</f>
        <v>105844.1682520176</v>
      </c>
      <c r="BM303" s="150"/>
      <c r="BN303" s="198" cm="1">
        <f t="array" ref="BN303">SUMPRODUCT(($AG303:$AZ303)*(Misc_calcs!$G$29:$Z$29))*$BH303*$H303</f>
        <v>755.38304886344724</v>
      </c>
      <c r="BO303" s="150"/>
      <c r="BP303" s="198" cm="1">
        <f t="array" ref="BP303">SUMPRODUCT($BH303*(Misc_calcs!$G$29:$Z$29))*$I303*(1+Assumptions!$G$83)</f>
        <v>1767.7545074975035</v>
      </c>
      <c r="BQ303" s="150"/>
      <c r="BR303" s="198">
        <f t="shared" si="25"/>
        <v>2523.1375563609508</v>
      </c>
      <c r="BS303" s="150"/>
      <c r="BT303" s="198">
        <f t="shared" si="26"/>
        <v>7662.3997378131498</v>
      </c>
      <c r="BU303" s="150"/>
      <c r="BV303" s="198">
        <f t="shared" si="27"/>
        <v>-98181.76851420445</v>
      </c>
      <c r="BW303" s="150"/>
      <c r="BX303" s="198" t="b">
        <f t="shared" si="28"/>
        <v>0</v>
      </c>
      <c r="BY303" s="150"/>
      <c r="BZ303" s="150"/>
      <c r="CA303" s="150"/>
      <c r="CB303" s="150"/>
      <c r="CC303" s="150"/>
      <c r="CD303" s="150"/>
      <c r="CE303" s="150"/>
      <c r="CF303" s="150"/>
      <c r="CG303" s="150"/>
      <c r="CH303" s="150"/>
      <c r="CI303" s="150"/>
      <c r="CJ303" s="150"/>
      <c r="CK303" s="150"/>
      <c r="CL303" s="150"/>
      <c r="CM303" s="150"/>
      <c r="CN303" s="150"/>
      <c r="CO303" s="150"/>
      <c r="CP303" s="150"/>
      <c r="CQ303" s="150"/>
      <c r="CR303" s="150"/>
      <c r="CS303" s="150"/>
      <c r="CT303" s="150"/>
      <c r="CU303" s="150"/>
      <c r="CV303" s="150"/>
      <c r="CW303" s="150"/>
      <c r="CX303" s="150"/>
    </row>
    <row r="304" spans="1:102" x14ac:dyDescent="0.2">
      <c r="A304" s="150"/>
      <c r="B304" s="191">
        <v>60468611</v>
      </c>
      <c r="C304" s="192" t="s">
        <v>145</v>
      </c>
      <c r="D304" s="191">
        <v>2011</v>
      </c>
      <c r="E304" s="191">
        <v>30296173</v>
      </c>
      <c r="F304" s="191">
        <v>30296172</v>
      </c>
      <c r="G304" s="194">
        <v>33.43</v>
      </c>
      <c r="H304" s="211">
        <v>45198.640474687112</v>
      </c>
      <c r="I304" s="195">
        <f>Assumptions!$G$37*Calcs!$G304</f>
        <v>3247.0558999999998</v>
      </c>
      <c r="K304" s="150"/>
      <c r="L304" s="196">
        <v>3.5782399999999998E-5</v>
      </c>
      <c r="M304" s="196">
        <v>3.5782399999999998E-5</v>
      </c>
      <c r="N304" s="196">
        <v>3.5782399999999998E-5</v>
      </c>
      <c r="O304" s="196">
        <v>3.5782399999999998E-5</v>
      </c>
      <c r="P304" s="196">
        <v>3.5782399999999998E-5</v>
      </c>
      <c r="Q304" s="196">
        <v>3.5782399999999998E-5</v>
      </c>
      <c r="R304" s="196">
        <v>3.5782399999999998E-5</v>
      </c>
      <c r="S304" s="196">
        <v>3.5782399999999998E-5</v>
      </c>
      <c r="T304" s="196">
        <v>3.5782399999999998E-5</v>
      </c>
      <c r="U304" s="196">
        <v>3.5782399999999998E-5</v>
      </c>
      <c r="V304" s="196">
        <v>3.5782399999999998E-5</v>
      </c>
      <c r="W304" s="196">
        <v>3.5782399999999998E-5</v>
      </c>
      <c r="X304" s="196">
        <v>3.5782399999999998E-5</v>
      </c>
      <c r="Y304" s="196">
        <v>3.5782399999999998E-5</v>
      </c>
      <c r="Z304" s="196">
        <v>3.5782399999999998E-5</v>
      </c>
      <c r="AA304" s="196">
        <v>3.5782399999999998E-5</v>
      </c>
      <c r="AB304" s="196">
        <v>3.5782399999999998E-5</v>
      </c>
      <c r="AC304" s="196">
        <v>3.5782399999999998E-5</v>
      </c>
      <c r="AD304" s="196">
        <v>3.5782399999999998E-5</v>
      </c>
      <c r="AE304" s="196">
        <v>3.5782399999999998E-5</v>
      </c>
      <c r="AF304" s="150"/>
      <c r="AG304" s="197">
        <v>19.532</v>
      </c>
      <c r="AH304" s="197">
        <v>19.558999999999997</v>
      </c>
      <c r="AI304" s="197">
        <v>19.695999999999998</v>
      </c>
      <c r="AJ304" s="197">
        <v>19.782</v>
      </c>
      <c r="AK304" s="197">
        <v>19.675999999999998</v>
      </c>
      <c r="AL304" s="197">
        <v>19.636999999999997</v>
      </c>
      <c r="AM304" s="197">
        <v>19.768999999999998</v>
      </c>
      <c r="AN304" s="197">
        <v>19.945</v>
      </c>
      <c r="AO304" s="197">
        <v>19.835999999999999</v>
      </c>
      <c r="AP304" s="197">
        <v>19.835999999999999</v>
      </c>
      <c r="AQ304" s="197">
        <v>19.835999999999999</v>
      </c>
      <c r="AR304" s="197">
        <v>19.835999999999999</v>
      </c>
      <c r="AS304" s="197">
        <v>19.835999999999999</v>
      </c>
      <c r="AT304" s="197">
        <v>19.835999999999999</v>
      </c>
      <c r="AU304" s="197">
        <v>19.835999999999999</v>
      </c>
      <c r="AV304" s="197">
        <v>19.835999999999999</v>
      </c>
      <c r="AW304" s="197">
        <v>19.835999999999999</v>
      </c>
      <c r="AX304" s="197">
        <v>19.835999999999999</v>
      </c>
      <c r="AY304" s="197">
        <v>19.835999999999999</v>
      </c>
      <c r="AZ304" s="197">
        <v>19.835999999999999</v>
      </c>
      <c r="BA304" s="150"/>
      <c r="BB304" s="198" cm="1">
        <f t="array" ref="BB304">SUMPRODUCT(($AG304:$AZ304)*(Misc_calcs!$G$29:$Z$29)*($L304:$AE304))*$H304</f>
        <v>462.22728236924956</v>
      </c>
      <c r="BC304" s="150"/>
      <c r="BD304" s="198" cm="1">
        <f t="array" ref="BD304">SUMPRODUCT(($L304:$AE304)*(Misc_calcs!$G$29:$Z$29))*$I304*(1+Assumptions!$G$83)</f>
        <v>1.8479474391121662</v>
      </c>
      <c r="BE304" s="150"/>
      <c r="BF304" s="198">
        <f t="shared" si="24"/>
        <v>464.07522980836171</v>
      </c>
      <c r="BG304" s="150"/>
      <c r="BH304" s="199">
        <f>Assumptions!$G$86*$G304</f>
        <v>9.4127179500000006E-6</v>
      </c>
      <c r="BI304" s="150"/>
      <c r="BJ304" s="198">
        <f t="shared" si="29"/>
        <v>3247.0558999999998</v>
      </c>
      <c r="BK304" s="150"/>
      <c r="BL304" s="198" cm="1">
        <f t="array" ref="BL304">-SUMPRODUCT((PMT(real_disc,Assumptions!$G$40,BJ304))*(Misc_calcs!$G$29:$Z$29))</f>
        <v>1755.187650817207</v>
      </c>
      <c r="BM304" s="150"/>
      <c r="BN304" s="198" cm="1">
        <f t="array" ref="BN304">SUMPRODUCT(($AG304:$AZ304)*(Misc_calcs!$G$29:$Z$29))*$BH304*$H304</f>
        <v>121.59092284857233</v>
      </c>
      <c r="BO304" s="150"/>
      <c r="BP304" s="198" cm="1">
        <f t="array" ref="BP304">SUMPRODUCT($BH304*(Misc_calcs!$G$29:$Z$29))*$I304*(1+Assumptions!$G$83)</f>
        <v>0.48611071450734489</v>
      </c>
      <c r="BQ304" s="150"/>
      <c r="BR304" s="198">
        <f t="shared" si="25"/>
        <v>122.07703356307968</v>
      </c>
      <c r="BS304" s="150"/>
      <c r="BT304" s="198">
        <f t="shared" si="26"/>
        <v>341.99819624528203</v>
      </c>
      <c r="BU304" s="150"/>
      <c r="BV304" s="198">
        <f t="shared" si="27"/>
        <v>-1413.1894545719249</v>
      </c>
      <c r="BW304" s="150"/>
      <c r="BX304" s="198" t="b">
        <f t="shared" si="28"/>
        <v>0</v>
      </c>
      <c r="BY304" s="150"/>
      <c r="BZ304" s="150"/>
      <c r="CA304" s="150"/>
      <c r="CB304" s="150"/>
      <c r="CC304" s="150"/>
      <c r="CD304" s="150"/>
      <c r="CE304" s="150"/>
      <c r="CF304" s="150"/>
      <c r="CG304" s="150"/>
      <c r="CH304" s="150"/>
      <c r="CI304" s="150"/>
      <c r="CJ304" s="150"/>
      <c r="CK304" s="150"/>
      <c r="CL304" s="150"/>
      <c r="CM304" s="150"/>
      <c r="CN304" s="150"/>
      <c r="CO304" s="150"/>
      <c r="CP304" s="150"/>
      <c r="CQ304" s="150"/>
      <c r="CR304" s="150"/>
      <c r="CS304" s="150"/>
      <c r="CT304" s="150"/>
      <c r="CU304" s="150"/>
      <c r="CV304" s="150"/>
      <c r="CW304" s="150"/>
      <c r="CX304" s="150"/>
    </row>
    <row r="305" spans="1:102" x14ac:dyDescent="0.2">
      <c r="A305" s="150"/>
      <c r="B305" s="191">
        <v>60468612</v>
      </c>
      <c r="C305" s="192" t="s">
        <v>145</v>
      </c>
      <c r="D305" s="191">
        <v>2011</v>
      </c>
      <c r="E305" s="191">
        <v>30296172</v>
      </c>
      <c r="F305" s="191">
        <v>30296164</v>
      </c>
      <c r="G305" s="194">
        <v>884.04</v>
      </c>
      <c r="H305" s="211">
        <v>45198.640474687112</v>
      </c>
      <c r="I305" s="195">
        <f>Assumptions!$G$37*Calcs!$G305</f>
        <v>85866.805199999988</v>
      </c>
      <c r="K305" s="150"/>
      <c r="L305" s="196">
        <v>9.46247E-4</v>
      </c>
      <c r="M305" s="196">
        <v>9.46247E-4</v>
      </c>
      <c r="N305" s="196">
        <v>9.46247E-4</v>
      </c>
      <c r="O305" s="196">
        <v>9.46247E-4</v>
      </c>
      <c r="P305" s="196">
        <v>9.46247E-4</v>
      </c>
      <c r="Q305" s="196">
        <v>9.46247E-4</v>
      </c>
      <c r="R305" s="196">
        <v>9.46247E-4</v>
      </c>
      <c r="S305" s="196">
        <v>9.46247E-4</v>
      </c>
      <c r="T305" s="196">
        <v>9.46247E-4</v>
      </c>
      <c r="U305" s="196">
        <v>9.46247E-4</v>
      </c>
      <c r="V305" s="196">
        <v>9.46247E-4</v>
      </c>
      <c r="W305" s="196">
        <v>9.46247E-4</v>
      </c>
      <c r="X305" s="196">
        <v>9.46247E-4</v>
      </c>
      <c r="Y305" s="196">
        <v>9.46247E-4</v>
      </c>
      <c r="Z305" s="196">
        <v>9.46247E-4</v>
      </c>
      <c r="AA305" s="196">
        <v>9.46247E-4</v>
      </c>
      <c r="AB305" s="196">
        <v>9.46247E-4</v>
      </c>
      <c r="AC305" s="196">
        <v>9.46247E-4</v>
      </c>
      <c r="AD305" s="196">
        <v>9.46247E-4</v>
      </c>
      <c r="AE305" s="196">
        <v>9.46247E-4</v>
      </c>
      <c r="AF305" s="150"/>
      <c r="AG305" s="197">
        <v>19.532</v>
      </c>
      <c r="AH305" s="197">
        <v>19.558999999999997</v>
      </c>
      <c r="AI305" s="197">
        <v>19.695999999999998</v>
      </c>
      <c r="AJ305" s="197">
        <v>19.782</v>
      </c>
      <c r="AK305" s="197">
        <v>19.675999999999998</v>
      </c>
      <c r="AL305" s="197">
        <v>19.636999999999997</v>
      </c>
      <c r="AM305" s="197">
        <v>19.768999999999998</v>
      </c>
      <c r="AN305" s="197">
        <v>19.945</v>
      </c>
      <c r="AO305" s="197">
        <v>19.835999999999999</v>
      </c>
      <c r="AP305" s="197">
        <v>19.835999999999999</v>
      </c>
      <c r="AQ305" s="197">
        <v>19.835999999999999</v>
      </c>
      <c r="AR305" s="197">
        <v>19.835999999999999</v>
      </c>
      <c r="AS305" s="197">
        <v>19.835999999999999</v>
      </c>
      <c r="AT305" s="197">
        <v>19.835999999999999</v>
      </c>
      <c r="AU305" s="197">
        <v>19.835999999999999</v>
      </c>
      <c r="AV305" s="197">
        <v>19.835999999999999</v>
      </c>
      <c r="AW305" s="197">
        <v>19.835999999999999</v>
      </c>
      <c r="AX305" s="197">
        <v>19.835999999999999</v>
      </c>
      <c r="AY305" s="197">
        <v>19.835999999999999</v>
      </c>
      <c r="AZ305" s="197">
        <v>19.835999999999999</v>
      </c>
      <c r="BA305" s="150"/>
      <c r="BB305" s="198" cm="1">
        <f t="array" ref="BB305">SUMPRODUCT(($AG305:$AZ305)*(Misc_calcs!$G$29:$Z$29)*($L305:$AE305))*$H305</f>
        <v>12223.360625895841</v>
      </c>
      <c r="BC305" s="150"/>
      <c r="BD305" s="198" cm="1">
        <f t="array" ref="BD305">SUMPRODUCT(($L305:$AE305)*(Misc_calcs!$G$29:$Z$29))*$I305*(1+Assumptions!$G$83)</f>
        <v>1292.2906531156912</v>
      </c>
      <c r="BE305" s="150"/>
      <c r="BF305" s="198">
        <f t="shared" si="24"/>
        <v>13515.651279011532</v>
      </c>
      <c r="BG305" s="150"/>
      <c r="BH305" s="199">
        <f>Assumptions!$G$86*$G305</f>
        <v>2.489147226E-4</v>
      </c>
      <c r="BI305" s="150"/>
      <c r="BJ305" s="198">
        <f t="shared" si="29"/>
        <v>85866.805199999988</v>
      </c>
      <c r="BK305" s="150"/>
      <c r="BL305" s="198" cm="1">
        <f t="array" ref="BL305">-SUMPRODUCT((PMT(real_disc,Assumptions!$G$40,BJ305))*(Misc_calcs!$G$29:$Z$29))</f>
        <v>46415.07899576558</v>
      </c>
      <c r="BM305" s="150"/>
      <c r="BN305" s="198" cm="1">
        <f t="array" ref="BN305">SUMPRODUCT(($AG305:$AZ305)*(Misc_calcs!$G$29:$Z$29))*$BH305*$H305</f>
        <v>3215.4124868397216</v>
      </c>
      <c r="BO305" s="150"/>
      <c r="BP305" s="198" cm="1">
        <f t="array" ref="BP305">SUMPRODUCT($BH305*(Misc_calcs!$G$29:$Z$29))*$I305*(1+Assumptions!$G$83)</f>
        <v>339.94313264809836</v>
      </c>
      <c r="BQ305" s="150"/>
      <c r="BR305" s="198">
        <f t="shared" si="25"/>
        <v>3555.3556194878201</v>
      </c>
      <c r="BS305" s="150"/>
      <c r="BT305" s="198">
        <f t="shared" si="26"/>
        <v>9960.2956595237119</v>
      </c>
      <c r="BU305" s="150"/>
      <c r="BV305" s="198">
        <f t="shared" si="27"/>
        <v>-36454.783336241868</v>
      </c>
      <c r="BW305" s="150"/>
      <c r="BX305" s="198" t="b">
        <f t="shared" si="28"/>
        <v>0</v>
      </c>
      <c r="BY305" s="150"/>
      <c r="BZ305" s="150"/>
      <c r="CA305" s="150"/>
      <c r="CB305" s="150"/>
      <c r="CC305" s="150"/>
      <c r="CD305" s="150"/>
      <c r="CE305" s="150"/>
      <c r="CF305" s="150"/>
      <c r="CG305" s="150"/>
      <c r="CH305" s="150"/>
      <c r="CI305" s="150"/>
      <c r="CJ305" s="150"/>
      <c r="CK305" s="150"/>
      <c r="CL305" s="150"/>
      <c r="CM305" s="150"/>
      <c r="CN305" s="150"/>
      <c r="CO305" s="150"/>
      <c r="CP305" s="150"/>
      <c r="CQ305" s="150"/>
      <c r="CR305" s="150"/>
      <c r="CS305" s="150"/>
      <c r="CT305" s="150"/>
      <c r="CU305" s="150"/>
      <c r="CV305" s="150"/>
      <c r="CW305" s="150"/>
      <c r="CX305" s="150"/>
    </row>
    <row r="306" spans="1:102" x14ac:dyDescent="0.2">
      <c r="A306" s="150"/>
      <c r="B306" s="191">
        <v>60469186</v>
      </c>
      <c r="C306" s="192" t="s">
        <v>145</v>
      </c>
      <c r="D306" s="191">
        <v>2011</v>
      </c>
      <c r="E306" s="191">
        <v>30296143</v>
      </c>
      <c r="F306" s="191">
        <v>30296142</v>
      </c>
      <c r="G306" s="194">
        <v>20.92</v>
      </c>
      <c r="H306" s="211">
        <v>45198.640474687112</v>
      </c>
      <c r="I306" s="195">
        <f>Assumptions!$G$37*Calcs!$G306</f>
        <v>2031.9596000000001</v>
      </c>
      <c r="K306" s="150"/>
      <c r="L306" s="196">
        <v>2.2392099999999999E-5</v>
      </c>
      <c r="M306" s="196">
        <v>2.2392099999999999E-5</v>
      </c>
      <c r="N306" s="196">
        <v>2.2392099999999999E-5</v>
      </c>
      <c r="O306" s="196">
        <v>2.2392099999999999E-5</v>
      </c>
      <c r="P306" s="196">
        <v>2.2392099999999999E-5</v>
      </c>
      <c r="Q306" s="196">
        <v>2.2392099999999999E-5</v>
      </c>
      <c r="R306" s="196">
        <v>2.2392099999999999E-5</v>
      </c>
      <c r="S306" s="196">
        <v>2.2392099999999999E-5</v>
      </c>
      <c r="T306" s="196">
        <v>2.2392099999999999E-5</v>
      </c>
      <c r="U306" s="196">
        <v>2.2392099999999999E-5</v>
      </c>
      <c r="V306" s="196">
        <v>2.2392099999999999E-5</v>
      </c>
      <c r="W306" s="196">
        <v>2.2392099999999999E-5</v>
      </c>
      <c r="X306" s="196">
        <v>2.2392099999999999E-5</v>
      </c>
      <c r="Y306" s="196">
        <v>2.2392099999999999E-5</v>
      </c>
      <c r="Z306" s="196">
        <v>2.2392099999999999E-5</v>
      </c>
      <c r="AA306" s="196">
        <v>2.2392099999999999E-5</v>
      </c>
      <c r="AB306" s="196">
        <v>2.2392099999999999E-5</v>
      </c>
      <c r="AC306" s="196">
        <v>2.2392099999999999E-5</v>
      </c>
      <c r="AD306" s="196">
        <v>2.2392099999999999E-5</v>
      </c>
      <c r="AE306" s="196">
        <v>2.2392099999999999E-5</v>
      </c>
      <c r="AF306" s="150"/>
      <c r="AG306" s="197">
        <v>19.532</v>
      </c>
      <c r="AH306" s="197">
        <v>19.558999999999997</v>
      </c>
      <c r="AI306" s="197">
        <v>19.695999999999998</v>
      </c>
      <c r="AJ306" s="197">
        <v>19.782</v>
      </c>
      <c r="AK306" s="197">
        <v>19.675999999999998</v>
      </c>
      <c r="AL306" s="197">
        <v>19.636999999999997</v>
      </c>
      <c r="AM306" s="197">
        <v>19.768999999999998</v>
      </c>
      <c r="AN306" s="197">
        <v>19.945</v>
      </c>
      <c r="AO306" s="197">
        <v>19.835999999999999</v>
      </c>
      <c r="AP306" s="197">
        <v>19.835999999999999</v>
      </c>
      <c r="AQ306" s="197">
        <v>19.835999999999999</v>
      </c>
      <c r="AR306" s="197">
        <v>19.835999999999999</v>
      </c>
      <c r="AS306" s="197">
        <v>19.835999999999999</v>
      </c>
      <c r="AT306" s="197">
        <v>19.835999999999999</v>
      </c>
      <c r="AU306" s="197">
        <v>19.835999999999999</v>
      </c>
      <c r="AV306" s="197">
        <v>19.835999999999999</v>
      </c>
      <c r="AW306" s="197">
        <v>19.835999999999999</v>
      </c>
      <c r="AX306" s="197">
        <v>19.835999999999999</v>
      </c>
      <c r="AY306" s="197">
        <v>19.835999999999999</v>
      </c>
      <c r="AZ306" s="197">
        <v>19.835999999999999</v>
      </c>
      <c r="BA306" s="150"/>
      <c r="BB306" s="198" cm="1">
        <f t="array" ref="BB306">SUMPRODUCT(($AG306:$AZ306)*(Misc_calcs!$G$29:$Z$29)*($L306:$AE306))*$H306</f>
        <v>289.25503961557843</v>
      </c>
      <c r="BC306" s="150"/>
      <c r="BD306" s="198" cm="1">
        <f t="array" ref="BD306">SUMPRODUCT(($L306:$AE306)*(Misc_calcs!$G$29:$Z$29))*$I306*(1+Assumptions!$G$83)</f>
        <v>0.723669512843513</v>
      </c>
      <c r="BE306" s="150"/>
      <c r="BF306" s="198">
        <f t="shared" si="24"/>
        <v>289.97870912842194</v>
      </c>
      <c r="BG306" s="150"/>
      <c r="BH306" s="199">
        <f>Assumptions!$G$86*$G306</f>
        <v>5.8903398000000005E-6</v>
      </c>
      <c r="BI306" s="150"/>
      <c r="BJ306" s="198">
        <f t="shared" si="29"/>
        <v>2031.9596000000001</v>
      </c>
      <c r="BK306" s="150"/>
      <c r="BL306" s="198" cm="1">
        <f t="array" ref="BL306">-SUMPRODUCT((PMT(real_disc,Assumptions!$G$40,BJ306))*(Misc_calcs!$G$29:$Z$29))</f>
        <v>1098.3704952167507</v>
      </c>
      <c r="BM306" s="150"/>
      <c r="BN306" s="198" cm="1">
        <f t="array" ref="BN306">SUMPRODUCT(($AG306:$AZ306)*(Misc_calcs!$G$29:$Z$29))*$BH306*$H306</f>
        <v>76.089802751783822</v>
      </c>
      <c r="BO306" s="150"/>
      <c r="BP306" s="198" cm="1">
        <f t="array" ref="BP306">SUMPRODUCT($BH306*(Misc_calcs!$G$29:$Z$29))*$I306*(1+Assumptions!$G$83)</f>
        <v>0.19036442913120066</v>
      </c>
      <c r="BQ306" s="150"/>
      <c r="BR306" s="198">
        <f t="shared" si="25"/>
        <v>76.280167180915029</v>
      </c>
      <c r="BS306" s="150"/>
      <c r="BT306" s="198">
        <f t="shared" si="26"/>
        <v>213.6985419475069</v>
      </c>
      <c r="BU306" s="150"/>
      <c r="BV306" s="198">
        <f t="shared" si="27"/>
        <v>-884.67195326924377</v>
      </c>
      <c r="BW306" s="150"/>
      <c r="BX306" s="198" t="b">
        <f t="shared" si="28"/>
        <v>0</v>
      </c>
      <c r="BY306" s="150"/>
      <c r="BZ306" s="150"/>
      <c r="CA306" s="150"/>
      <c r="CB306" s="150"/>
      <c r="CC306" s="150"/>
      <c r="CD306" s="150"/>
      <c r="CE306" s="150"/>
      <c r="CF306" s="150"/>
      <c r="CG306" s="150"/>
      <c r="CH306" s="150"/>
      <c r="CI306" s="150"/>
      <c r="CJ306" s="150"/>
      <c r="CK306" s="150"/>
      <c r="CL306" s="150"/>
      <c r="CM306" s="150"/>
      <c r="CN306" s="150"/>
      <c r="CO306" s="150"/>
      <c r="CP306" s="150"/>
      <c r="CQ306" s="150"/>
      <c r="CR306" s="150"/>
      <c r="CS306" s="150"/>
      <c r="CT306" s="150"/>
      <c r="CU306" s="150"/>
      <c r="CV306" s="150"/>
      <c r="CW306" s="150"/>
      <c r="CX306" s="150"/>
    </row>
    <row r="307" spans="1:102" x14ac:dyDescent="0.2">
      <c r="A307" s="150"/>
      <c r="B307" s="191">
        <v>60469205</v>
      </c>
      <c r="C307" s="192" t="s">
        <v>145</v>
      </c>
      <c r="D307" s="191">
        <v>2014</v>
      </c>
      <c r="E307" s="191">
        <v>31037382</v>
      </c>
      <c r="F307" s="191">
        <v>30296926</v>
      </c>
      <c r="G307" s="194">
        <v>49.27</v>
      </c>
      <c r="H307" s="211">
        <v>45198.640474687112</v>
      </c>
      <c r="I307" s="195">
        <f>Assumptions!$G$37*Calcs!$G307</f>
        <v>4785.5951000000005</v>
      </c>
      <c r="K307" s="150"/>
      <c r="L307" s="196">
        <v>5.2737E-5</v>
      </c>
      <c r="M307" s="196">
        <v>5.2737E-5</v>
      </c>
      <c r="N307" s="196">
        <v>5.2737E-5</v>
      </c>
      <c r="O307" s="196">
        <v>5.2737E-5</v>
      </c>
      <c r="P307" s="196">
        <v>5.2737E-5</v>
      </c>
      <c r="Q307" s="196">
        <v>5.2737E-5</v>
      </c>
      <c r="R307" s="196">
        <v>5.2737E-5</v>
      </c>
      <c r="S307" s="196">
        <v>5.2737E-5</v>
      </c>
      <c r="T307" s="196">
        <v>5.2737E-5</v>
      </c>
      <c r="U307" s="196">
        <v>5.2737E-5</v>
      </c>
      <c r="V307" s="196">
        <v>5.2737E-5</v>
      </c>
      <c r="W307" s="196">
        <v>5.2737E-5</v>
      </c>
      <c r="X307" s="196">
        <v>5.2737E-5</v>
      </c>
      <c r="Y307" s="196">
        <v>5.2737E-5</v>
      </c>
      <c r="Z307" s="196">
        <v>5.2737E-5</v>
      </c>
      <c r="AA307" s="196">
        <v>5.2737E-5</v>
      </c>
      <c r="AB307" s="196">
        <v>5.2737E-5</v>
      </c>
      <c r="AC307" s="196">
        <v>5.2737E-5</v>
      </c>
      <c r="AD307" s="196">
        <v>5.2737E-5</v>
      </c>
      <c r="AE307" s="196">
        <v>5.2737E-5</v>
      </c>
      <c r="AF307" s="150"/>
      <c r="AG307" s="197">
        <v>19.532</v>
      </c>
      <c r="AH307" s="197">
        <v>19.558999999999997</v>
      </c>
      <c r="AI307" s="197">
        <v>19.695999999999998</v>
      </c>
      <c r="AJ307" s="197">
        <v>19.782</v>
      </c>
      <c r="AK307" s="197">
        <v>19.675999999999998</v>
      </c>
      <c r="AL307" s="197">
        <v>19.636999999999997</v>
      </c>
      <c r="AM307" s="197">
        <v>19.768999999999998</v>
      </c>
      <c r="AN307" s="197">
        <v>19.945</v>
      </c>
      <c r="AO307" s="197">
        <v>19.835999999999999</v>
      </c>
      <c r="AP307" s="197">
        <v>19.835999999999999</v>
      </c>
      <c r="AQ307" s="197">
        <v>19.835999999999999</v>
      </c>
      <c r="AR307" s="197">
        <v>19.835999999999999</v>
      </c>
      <c r="AS307" s="197">
        <v>19.835999999999999</v>
      </c>
      <c r="AT307" s="197">
        <v>19.835999999999999</v>
      </c>
      <c r="AU307" s="197">
        <v>19.835999999999999</v>
      </c>
      <c r="AV307" s="197">
        <v>19.835999999999999</v>
      </c>
      <c r="AW307" s="197">
        <v>19.835999999999999</v>
      </c>
      <c r="AX307" s="197">
        <v>19.835999999999999</v>
      </c>
      <c r="AY307" s="197">
        <v>19.835999999999999</v>
      </c>
      <c r="AZ307" s="197">
        <v>19.835999999999999</v>
      </c>
      <c r="BA307" s="150"/>
      <c r="BB307" s="198" cm="1">
        <f t="array" ref="BB307">SUMPRODUCT(($AG307:$AZ307)*(Misc_calcs!$G$29:$Z$29)*($L307:$AE307))*$H307</f>
        <v>681.24218024244078</v>
      </c>
      <c r="BC307" s="150"/>
      <c r="BD307" s="198" cm="1">
        <f t="array" ref="BD307">SUMPRODUCT(($L307:$AE307)*(Misc_calcs!$G$29:$Z$29))*$I307*(1+Assumptions!$G$83)</f>
        <v>4.0140405440195268</v>
      </c>
      <c r="BE307" s="150"/>
      <c r="BF307" s="198">
        <f t="shared" si="24"/>
        <v>685.25622078646029</v>
      </c>
      <c r="BG307" s="150"/>
      <c r="BH307" s="199">
        <f>Assumptions!$G$86*$G307</f>
        <v>1.3872707550000002E-5</v>
      </c>
      <c r="BI307" s="150"/>
      <c r="BJ307" s="198">
        <f t="shared" si="29"/>
        <v>4785.5951000000005</v>
      </c>
      <c r="BK307" s="150"/>
      <c r="BL307" s="198" cm="1">
        <f t="array" ref="BL307">-SUMPRODUCT((PMT(real_disc,Assumptions!$G$40,BJ307))*(Misc_calcs!$G$29:$Z$29))</f>
        <v>2586.8410276926047</v>
      </c>
      <c r="BM307" s="150"/>
      <c r="BN307" s="198" cm="1">
        <f t="array" ref="BN307">SUMPRODUCT(($AG307:$AZ307)*(Misc_calcs!$G$29:$Z$29))*$BH307*$H307</f>
        <v>179.20385189198802</v>
      </c>
      <c r="BO307" s="150"/>
      <c r="BP307" s="198" cm="1">
        <f t="array" ref="BP307">SUMPRODUCT($BH307*(Misc_calcs!$G$29:$Z$29))*$I307*(1+Assumptions!$G$83)</f>
        <v>1.0559116097052506</v>
      </c>
      <c r="BQ307" s="150"/>
      <c r="BR307" s="198">
        <f t="shared" si="25"/>
        <v>180.25976350169327</v>
      </c>
      <c r="BS307" s="150"/>
      <c r="BT307" s="198">
        <f t="shared" si="26"/>
        <v>504.99645728476702</v>
      </c>
      <c r="BU307" s="150"/>
      <c r="BV307" s="198">
        <f t="shared" si="27"/>
        <v>-2081.8445704078376</v>
      </c>
      <c r="BW307" s="150"/>
      <c r="BX307" s="198" t="b">
        <f t="shared" si="28"/>
        <v>0</v>
      </c>
      <c r="BY307" s="150"/>
      <c r="BZ307" s="150"/>
      <c r="CA307" s="150"/>
      <c r="CB307" s="150"/>
      <c r="CC307" s="150"/>
      <c r="CD307" s="150"/>
      <c r="CE307" s="150"/>
      <c r="CF307" s="150"/>
      <c r="CG307" s="150"/>
      <c r="CH307" s="150"/>
      <c r="CI307" s="150"/>
      <c r="CJ307" s="150"/>
      <c r="CK307" s="150"/>
      <c r="CL307" s="150"/>
      <c r="CM307" s="150"/>
      <c r="CN307" s="150"/>
      <c r="CO307" s="150"/>
      <c r="CP307" s="150"/>
      <c r="CQ307" s="150"/>
      <c r="CR307" s="150"/>
      <c r="CS307" s="150"/>
      <c r="CT307" s="150"/>
      <c r="CU307" s="150"/>
      <c r="CV307" s="150"/>
      <c r="CW307" s="150"/>
      <c r="CX307" s="150"/>
    </row>
    <row r="308" spans="1:102" x14ac:dyDescent="0.2">
      <c r="A308" s="150"/>
      <c r="B308" s="191">
        <v>60469256</v>
      </c>
      <c r="C308" s="192" t="s">
        <v>145</v>
      </c>
      <c r="D308" s="191">
        <v>2014</v>
      </c>
      <c r="E308" s="191">
        <v>30296895</v>
      </c>
      <c r="F308" s="191">
        <v>30296896</v>
      </c>
      <c r="G308" s="194">
        <v>47.14</v>
      </c>
      <c r="H308" s="211">
        <v>45198.640474687112</v>
      </c>
      <c r="I308" s="195">
        <f>Assumptions!$G$37*Calcs!$G308</f>
        <v>4578.7082</v>
      </c>
      <c r="K308" s="150"/>
      <c r="L308" s="196">
        <v>5.0457100000000002E-5</v>
      </c>
      <c r="M308" s="196">
        <v>5.0457100000000002E-5</v>
      </c>
      <c r="N308" s="196">
        <v>5.0457100000000002E-5</v>
      </c>
      <c r="O308" s="196">
        <v>5.0457100000000002E-5</v>
      </c>
      <c r="P308" s="196">
        <v>5.0457100000000002E-5</v>
      </c>
      <c r="Q308" s="196">
        <v>5.0457100000000002E-5</v>
      </c>
      <c r="R308" s="196">
        <v>5.0457100000000002E-5</v>
      </c>
      <c r="S308" s="196">
        <v>5.0457100000000002E-5</v>
      </c>
      <c r="T308" s="196">
        <v>5.0457100000000002E-5</v>
      </c>
      <c r="U308" s="196">
        <v>5.0457100000000002E-5</v>
      </c>
      <c r="V308" s="196">
        <v>5.0457100000000002E-5</v>
      </c>
      <c r="W308" s="196">
        <v>5.0457100000000002E-5</v>
      </c>
      <c r="X308" s="196">
        <v>5.0457100000000002E-5</v>
      </c>
      <c r="Y308" s="196">
        <v>5.0457100000000002E-5</v>
      </c>
      <c r="Z308" s="196">
        <v>5.0457100000000002E-5</v>
      </c>
      <c r="AA308" s="196">
        <v>5.0457100000000002E-5</v>
      </c>
      <c r="AB308" s="196">
        <v>5.0457100000000002E-5</v>
      </c>
      <c r="AC308" s="196">
        <v>5.0457100000000002E-5</v>
      </c>
      <c r="AD308" s="196">
        <v>5.0457100000000002E-5</v>
      </c>
      <c r="AE308" s="196">
        <v>5.0457100000000002E-5</v>
      </c>
      <c r="AF308" s="150"/>
      <c r="AG308" s="197">
        <v>19.532</v>
      </c>
      <c r="AH308" s="197">
        <v>19.558999999999997</v>
      </c>
      <c r="AI308" s="197">
        <v>19.695999999999998</v>
      </c>
      <c r="AJ308" s="197">
        <v>19.782</v>
      </c>
      <c r="AK308" s="197">
        <v>19.675999999999998</v>
      </c>
      <c r="AL308" s="197">
        <v>19.636999999999997</v>
      </c>
      <c r="AM308" s="197">
        <v>19.768999999999998</v>
      </c>
      <c r="AN308" s="197">
        <v>19.945</v>
      </c>
      <c r="AO308" s="197">
        <v>19.835999999999999</v>
      </c>
      <c r="AP308" s="197">
        <v>19.835999999999999</v>
      </c>
      <c r="AQ308" s="197">
        <v>19.835999999999999</v>
      </c>
      <c r="AR308" s="197">
        <v>19.835999999999999</v>
      </c>
      <c r="AS308" s="197">
        <v>19.835999999999999</v>
      </c>
      <c r="AT308" s="197">
        <v>19.835999999999999</v>
      </c>
      <c r="AU308" s="197">
        <v>19.835999999999999</v>
      </c>
      <c r="AV308" s="197">
        <v>19.835999999999999</v>
      </c>
      <c r="AW308" s="197">
        <v>19.835999999999999</v>
      </c>
      <c r="AX308" s="197">
        <v>19.835999999999999</v>
      </c>
      <c r="AY308" s="197">
        <v>19.835999999999999</v>
      </c>
      <c r="AZ308" s="197">
        <v>19.835999999999999</v>
      </c>
      <c r="BA308" s="150"/>
      <c r="BB308" s="198" cm="1">
        <f t="array" ref="BB308">SUMPRODUCT(($AG308:$AZ308)*(Misc_calcs!$G$29:$Z$29)*($L308:$AE308))*$H308</f>
        <v>651.79105396042382</v>
      </c>
      <c r="BC308" s="150"/>
      <c r="BD308" s="198" cm="1">
        <f t="array" ref="BD308">SUMPRODUCT(($L308:$AE308)*(Misc_calcs!$G$29:$Z$29))*$I308*(1+Assumptions!$G$83)</f>
        <v>3.6744778676426169</v>
      </c>
      <c r="BE308" s="150"/>
      <c r="BF308" s="198">
        <f t="shared" si="24"/>
        <v>655.46553182806645</v>
      </c>
      <c r="BG308" s="150"/>
      <c r="BH308" s="199">
        <f>Assumptions!$G$86*$G308</f>
        <v>1.32729741E-5</v>
      </c>
      <c r="BI308" s="150"/>
      <c r="BJ308" s="198">
        <f t="shared" si="29"/>
        <v>4578.7082</v>
      </c>
      <c r="BK308" s="150"/>
      <c r="BL308" s="198" cm="1">
        <f t="array" ref="BL308">-SUMPRODUCT((PMT(real_disc,Assumptions!$G$40,BJ308))*(Misc_calcs!$G$29:$Z$29))</f>
        <v>2475.0088501203454</v>
      </c>
      <c r="BM308" s="150"/>
      <c r="BN308" s="198" cm="1">
        <f t="array" ref="BN308">SUMPRODUCT(($AG308:$AZ308)*(Misc_calcs!$G$29:$Z$29))*$BH308*$H308</f>
        <v>171.45665878198324</v>
      </c>
      <c r="BO308" s="150"/>
      <c r="BP308" s="198" cm="1">
        <f t="array" ref="BP308">SUMPRODUCT($BH308*(Misc_calcs!$G$29:$Z$29))*$I308*(1+Assumptions!$G$83)</f>
        <v>0.96658843984778509</v>
      </c>
      <c r="BQ308" s="150"/>
      <c r="BR308" s="198">
        <f t="shared" si="25"/>
        <v>172.42324722183102</v>
      </c>
      <c r="BS308" s="150"/>
      <c r="BT308" s="198">
        <f t="shared" si="26"/>
        <v>483.0422846062354</v>
      </c>
      <c r="BU308" s="150"/>
      <c r="BV308" s="198">
        <f t="shared" si="27"/>
        <v>-1991.96656551411</v>
      </c>
      <c r="BW308" s="150"/>
      <c r="BX308" s="198" t="b">
        <f t="shared" si="28"/>
        <v>0</v>
      </c>
      <c r="BY308" s="150"/>
      <c r="BZ308" s="150"/>
      <c r="CA308" s="150"/>
      <c r="CB308" s="150"/>
      <c r="CC308" s="150"/>
      <c r="CD308" s="150"/>
      <c r="CE308" s="150"/>
      <c r="CF308" s="150"/>
      <c r="CG308" s="150"/>
      <c r="CH308" s="150"/>
      <c r="CI308" s="150"/>
      <c r="CJ308" s="150"/>
      <c r="CK308" s="150"/>
      <c r="CL308" s="150"/>
      <c r="CM308" s="150"/>
      <c r="CN308" s="150"/>
      <c r="CO308" s="150"/>
      <c r="CP308" s="150"/>
      <c r="CQ308" s="150"/>
      <c r="CR308" s="150"/>
      <c r="CS308" s="150"/>
      <c r="CT308" s="150"/>
      <c r="CU308" s="150"/>
      <c r="CV308" s="150"/>
      <c r="CW308" s="150"/>
      <c r="CX308" s="150"/>
    </row>
    <row r="309" spans="1:102" x14ac:dyDescent="0.2">
      <c r="A309" s="150"/>
      <c r="B309" s="191">
        <v>60469257</v>
      </c>
      <c r="C309" s="192" t="s">
        <v>145</v>
      </c>
      <c r="D309" s="191">
        <v>2014</v>
      </c>
      <c r="E309" s="191">
        <v>30296896</v>
      </c>
      <c r="F309" s="191">
        <v>30347934</v>
      </c>
      <c r="G309" s="194">
        <v>267.48</v>
      </c>
      <c r="H309" s="211">
        <v>45198.640474687112</v>
      </c>
      <c r="I309" s="195">
        <f>Assumptions!$G$37*Calcs!$G309</f>
        <v>25980.332399999999</v>
      </c>
      <c r="K309" s="150"/>
      <c r="L309" s="196">
        <v>2.86302E-4</v>
      </c>
      <c r="M309" s="196">
        <v>2.86302E-4</v>
      </c>
      <c r="N309" s="196">
        <v>2.86302E-4</v>
      </c>
      <c r="O309" s="196">
        <v>2.86302E-4</v>
      </c>
      <c r="P309" s="196">
        <v>2.86302E-4</v>
      </c>
      <c r="Q309" s="196">
        <v>2.86302E-4</v>
      </c>
      <c r="R309" s="196">
        <v>2.86302E-4</v>
      </c>
      <c r="S309" s="196">
        <v>2.86302E-4</v>
      </c>
      <c r="T309" s="196">
        <v>2.86302E-4</v>
      </c>
      <c r="U309" s="196">
        <v>2.86302E-4</v>
      </c>
      <c r="V309" s="196">
        <v>2.86302E-4</v>
      </c>
      <c r="W309" s="196">
        <v>2.86302E-4</v>
      </c>
      <c r="X309" s="196">
        <v>2.86302E-4</v>
      </c>
      <c r="Y309" s="196">
        <v>2.86302E-4</v>
      </c>
      <c r="Z309" s="196">
        <v>2.86302E-4</v>
      </c>
      <c r="AA309" s="196">
        <v>2.86302E-4</v>
      </c>
      <c r="AB309" s="196">
        <v>2.86302E-4</v>
      </c>
      <c r="AC309" s="196">
        <v>2.86302E-4</v>
      </c>
      <c r="AD309" s="196">
        <v>2.86302E-4</v>
      </c>
      <c r="AE309" s="196">
        <v>2.86302E-4</v>
      </c>
      <c r="AF309" s="150"/>
      <c r="AG309" s="197">
        <v>19.532</v>
      </c>
      <c r="AH309" s="197">
        <v>19.558999999999997</v>
      </c>
      <c r="AI309" s="197">
        <v>19.695999999999998</v>
      </c>
      <c r="AJ309" s="197">
        <v>19.782</v>
      </c>
      <c r="AK309" s="197">
        <v>19.675999999999998</v>
      </c>
      <c r="AL309" s="197">
        <v>19.636999999999997</v>
      </c>
      <c r="AM309" s="197">
        <v>19.768999999999998</v>
      </c>
      <c r="AN309" s="197">
        <v>19.945</v>
      </c>
      <c r="AO309" s="197">
        <v>19.835999999999999</v>
      </c>
      <c r="AP309" s="197">
        <v>19.835999999999999</v>
      </c>
      <c r="AQ309" s="197">
        <v>19.835999999999999</v>
      </c>
      <c r="AR309" s="197">
        <v>19.835999999999999</v>
      </c>
      <c r="AS309" s="197">
        <v>19.835999999999999</v>
      </c>
      <c r="AT309" s="197">
        <v>19.835999999999999</v>
      </c>
      <c r="AU309" s="197">
        <v>19.835999999999999</v>
      </c>
      <c r="AV309" s="197">
        <v>19.835999999999999</v>
      </c>
      <c r="AW309" s="197">
        <v>19.835999999999999</v>
      </c>
      <c r="AX309" s="197">
        <v>19.835999999999999</v>
      </c>
      <c r="AY309" s="197">
        <v>19.835999999999999</v>
      </c>
      <c r="AZ309" s="197">
        <v>19.835999999999999</v>
      </c>
      <c r="BA309" s="150"/>
      <c r="BB309" s="198" cm="1">
        <f t="array" ref="BB309">SUMPRODUCT(($AG309:$AZ309)*(Misc_calcs!$G$29:$Z$29)*($L309:$AE309))*$H309</f>
        <v>3698.3711376788838</v>
      </c>
      <c r="BC309" s="150"/>
      <c r="BD309" s="198" cm="1">
        <f t="array" ref="BD309">SUMPRODUCT(($L309:$AE309)*(Misc_calcs!$G$29:$Z$29))*$I309*(1+Assumptions!$G$83)</f>
        <v>118.30401066209886</v>
      </c>
      <c r="BE309" s="150"/>
      <c r="BF309" s="198">
        <f t="shared" si="24"/>
        <v>3816.6751483409826</v>
      </c>
      <c r="BG309" s="150"/>
      <c r="BH309" s="199">
        <f>Assumptions!$G$86*$G309</f>
        <v>7.5313006200000015E-5</v>
      </c>
      <c r="BI309" s="150"/>
      <c r="BJ309" s="198">
        <f t="shared" si="29"/>
        <v>25980.332399999999</v>
      </c>
      <c r="BK309" s="150"/>
      <c r="BL309" s="198" cm="1">
        <f t="array" ref="BL309">-SUMPRODUCT((PMT(real_disc,Assumptions!$G$40,BJ309))*(Misc_calcs!$G$29:$Z$29))</f>
        <v>14043.601341327741</v>
      </c>
      <c r="BM309" s="150"/>
      <c r="BN309" s="198" cm="1">
        <f t="array" ref="BN309">SUMPRODUCT(($AG309:$AZ309)*(Misc_calcs!$G$29:$Z$29))*$BH309*$H309</f>
        <v>972.87286998313289</v>
      </c>
      <c r="BO309" s="150"/>
      <c r="BP309" s="198" cm="1">
        <f t="array" ref="BP309">SUMPRODUCT($BH309*(Misc_calcs!$G$29:$Z$29))*$I309*(1+Assumptions!$G$83)</f>
        <v>31.120392761767359</v>
      </c>
      <c r="BQ309" s="150"/>
      <c r="BR309" s="198">
        <f t="shared" si="25"/>
        <v>1003.9932627449002</v>
      </c>
      <c r="BS309" s="150"/>
      <c r="BT309" s="198">
        <f t="shared" si="26"/>
        <v>2812.6818855960823</v>
      </c>
      <c r="BU309" s="150"/>
      <c r="BV309" s="198">
        <f t="shared" si="27"/>
        <v>-11230.919455731659</v>
      </c>
      <c r="BW309" s="150"/>
      <c r="BX309" s="198" t="b">
        <f t="shared" si="28"/>
        <v>0</v>
      </c>
      <c r="BY309" s="150"/>
      <c r="BZ309" s="150"/>
      <c r="CA309" s="150"/>
      <c r="CB309" s="150"/>
      <c r="CC309" s="150"/>
      <c r="CD309" s="150"/>
      <c r="CE309" s="150"/>
      <c r="CF309" s="150"/>
      <c r="CG309" s="150"/>
      <c r="CH309" s="150"/>
      <c r="CI309" s="150"/>
      <c r="CJ309" s="150"/>
      <c r="CK309" s="150"/>
      <c r="CL309" s="150"/>
      <c r="CM309" s="150"/>
      <c r="CN309" s="150"/>
      <c r="CO309" s="150"/>
      <c r="CP309" s="150"/>
      <c r="CQ309" s="150"/>
      <c r="CR309" s="150"/>
      <c r="CS309" s="150"/>
      <c r="CT309" s="150"/>
      <c r="CU309" s="150"/>
      <c r="CV309" s="150"/>
      <c r="CW309" s="150"/>
      <c r="CX309" s="150"/>
    </row>
    <row r="310" spans="1:102" x14ac:dyDescent="0.2">
      <c r="A310" s="150"/>
      <c r="B310" s="191">
        <v>60469527</v>
      </c>
      <c r="C310" s="192" t="s">
        <v>146</v>
      </c>
      <c r="D310" s="191">
        <v>1998</v>
      </c>
      <c r="E310" s="191">
        <v>32108453</v>
      </c>
      <c r="F310" s="191">
        <v>30082916</v>
      </c>
      <c r="G310" s="194">
        <v>1519.33</v>
      </c>
      <c r="H310" s="211">
        <v>43924.300227922555</v>
      </c>
      <c r="I310" s="195">
        <f>Assumptions!$G$37*Calcs!$G310</f>
        <v>147572.52289999998</v>
      </c>
      <c r="K310" s="150"/>
      <c r="L310" s="196">
        <v>1.6262410000000001E-3</v>
      </c>
      <c r="M310" s="196">
        <v>1.6262410000000001E-3</v>
      </c>
      <c r="N310" s="196">
        <v>1.6262410000000001E-3</v>
      </c>
      <c r="O310" s="196">
        <v>1.6262410000000001E-3</v>
      </c>
      <c r="P310" s="196">
        <v>1.6262410000000001E-3</v>
      </c>
      <c r="Q310" s="196">
        <v>1.6262410000000001E-3</v>
      </c>
      <c r="R310" s="196">
        <v>1.6262410000000001E-3</v>
      </c>
      <c r="S310" s="196">
        <v>1.6262410000000001E-3</v>
      </c>
      <c r="T310" s="196">
        <v>1.6262410000000001E-3</v>
      </c>
      <c r="U310" s="196">
        <v>1.6262410000000001E-3</v>
      </c>
      <c r="V310" s="196">
        <v>1.6262410000000001E-3</v>
      </c>
      <c r="W310" s="196">
        <v>1.6262410000000001E-3</v>
      </c>
      <c r="X310" s="196">
        <v>1.6262410000000001E-3</v>
      </c>
      <c r="Y310" s="196">
        <v>1.6262410000000001E-3</v>
      </c>
      <c r="Z310" s="196">
        <v>1.6262410000000001E-3</v>
      </c>
      <c r="AA310" s="196">
        <v>1.7110350000000001E-3</v>
      </c>
      <c r="AB310" s="196">
        <v>1.9137379999999999E-3</v>
      </c>
      <c r="AC310" s="196">
        <v>2.1438859999999998E-3</v>
      </c>
      <c r="AD310" s="196">
        <v>2.4054150000000002E-3</v>
      </c>
      <c r="AE310" s="196">
        <v>2.702847E-3</v>
      </c>
      <c r="AF310" s="150"/>
      <c r="AG310" s="197">
        <v>2.1360000000000001</v>
      </c>
      <c r="AH310" s="197">
        <v>2.1199999999999997</v>
      </c>
      <c r="AI310" s="197">
        <v>2.1199999999999997</v>
      </c>
      <c r="AJ310" s="197">
        <v>2.1199999999999997</v>
      </c>
      <c r="AK310" s="197">
        <v>2.11</v>
      </c>
      <c r="AL310" s="197">
        <v>2.09</v>
      </c>
      <c r="AM310" s="197">
        <v>2.09</v>
      </c>
      <c r="AN310" s="197">
        <v>2.0999999999999996</v>
      </c>
      <c r="AO310" s="197">
        <v>2.0799999999999996</v>
      </c>
      <c r="AP310" s="197">
        <v>2.0799999999999996</v>
      </c>
      <c r="AQ310" s="197">
        <v>2.0799999999999996</v>
      </c>
      <c r="AR310" s="197">
        <v>2.0799999999999996</v>
      </c>
      <c r="AS310" s="197">
        <v>2.0799999999999996</v>
      </c>
      <c r="AT310" s="197">
        <v>2.0799999999999996</v>
      </c>
      <c r="AU310" s="197">
        <v>2.0799999999999996</v>
      </c>
      <c r="AV310" s="197">
        <v>2.0799999999999996</v>
      </c>
      <c r="AW310" s="197">
        <v>2.0799999999999996</v>
      </c>
      <c r="AX310" s="197">
        <v>2.0799999999999996</v>
      </c>
      <c r="AY310" s="197">
        <v>2.0799999999999996</v>
      </c>
      <c r="AZ310" s="197">
        <v>2.0799999999999996</v>
      </c>
      <c r="BA310" s="150"/>
      <c r="BB310" s="198" cm="1">
        <f t="array" ref="BB310">SUMPRODUCT(($AG310:$AZ310)*(Misc_calcs!$G$29:$Z$29)*($L310:$AE310))*$H310</f>
        <v>2297.4809345470667</v>
      </c>
      <c r="BC310" s="150"/>
      <c r="BD310" s="198" cm="1">
        <f t="array" ref="BD310">SUMPRODUCT(($L310:$AE310)*(Misc_calcs!$G$29:$Z$29))*$I310*(1+Assumptions!$G$83)</f>
        <v>4053.8294301643182</v>
      </c>
      <c r="BE310" s="150"/>
      <c r="BF310" s="198">
        <f t="shared" si="24"/>
        <v>6351.3103647113849</v>
      </c>
      <c r="BG310" s="150"/>
      <c r="BH310" s="199">
        <f>Assumptions!$G$86*$G310</f>
        <v>4.2779015145E-4</v>
      </c>
      <c r="BI310" s="150"/>
      <c r="BJ310" s="198">
        <f t="shared" si="29"/>
        <v>147572.52289999998</v>
      </c>
      <c r="BK310" s="150"/>
      <c r="BL310" s="198" cm="1">
        <f t="array" ref="BL310">-SUMPRODUCT((PMT(real_disc,Assumptions!$G$40,BJ310))*(Misc_calcs!$G$29:$Z$29))</f>
        <v>79769.944765662774</v>
      </c>
      <c r="BM310" s="150"/>
      <c r="BN310" s="198" cm="1">
        <f t="array" ref="BN310">SUMPRODUCT(($AG310:$AZ310)*(Misc_calcs!$G$29:$Z$29))*$BH310*$H310</f>
        <v>569.29791295900247</v>
      </c>
      <c r="BO310" s="150"/>
      <c r="BP310" s="198" cm="1">
        <f t="array" ref="BP310">SUMPRODUCT($BH310*(Misc_calcs!$G$29:$Z$29))*$I310*(1+Assumptions!$G$83)</f>
        <v>1004.0761862774689</v>
      </c>
      <c r="BQ310" s="150"/>
      <c r="BR310" s="198">
        <f t="shared" si="25"/>
        <v>1573.3740992364715</v>
      </c>
      <c r="BS310" s="150"/>
      <c r="BT310" s="198">
        <f t="shared" si="26"/>
        <v>4777.9362654749129</v>
      </c>
      <c r="BU310" s="150"/>
      <c r="BV310" s="198">
        <f t="shared" si="27"/>
        <v>-74992.008500187862</v>
      </c>
      <c r="BW310" s="150"/>
      <c r="BX310" s="198" t="b">
        <f t="shared" si="28"/>
        <v>0</v>
      </c>
      <c r="BY310" s="150"/>
      <c r="BZ310" s="150"/>
      <c r="CA310" s="150"/>
      <c r="CB310" s="150"/>
      <c r="CC310" s="150"/>
      <c r="CD310" s="150"/>
      <c r="CE310" s="150"/>
      <c r="CF310" s="150"/>
      <c r="CG310" s="150"/>
      <c r="CH310" s="150"/>
      <c r="CI310" s="150"/>
      <c r="CJ310" s="150"/>
      <c r="CK310" s="150"/>
      <c r="CL310" s="150"/>
      <c r="CM310" s="150"/>
      <c r="CN310" s="150"/>
      <c r="CO310" s="150"/>
      <c r="CP310" s="150"/>
      <c r="CQ310" s="150"/>
      <c r="CR310" s="150"/>
      <c r="CS310" s="150"/>
      <c r="CT310" s="150"/>
      <c r="CU310" s="150"/>
      <c r="CV310" s="150"/>
      <c r="CW310" s="150"/>
      <c r="CX310" s="150"/>
    </row>
    <row r="311" spans="1:102" x14ac:dyDescent="0.2">
      <c r="A311" s="150"/>
      <c r="B311" s="191">
        <v>60469528</v>
      </c>
      <c r="C311" s="192" t="s">
        <v>146</v>
      </c>
      <c r="D311" s="191">
        <v>1998</v>
      </c>
      <c r="E311" s="191">
        <v>30082916</v>
      </c>
      <c r="F311" s="191">
        <v>30082812</v>
      </c>
      <c r="G311" s="194">
        <v>9092.7900000000009</v>
      </c>
      <c r="H311" s="211">
        <v>43924.300227922555</v>
      </c>
      <c r="I311" s="195">
        <f>Assumptions!$G$37*Calcs!$G311</f>
        <v>883182.69270000001</v>
      </c>
      <c r="K311" s="150"/>
      <c r="L311" s="196">
        <v>9.7326240000000005E-3</v>
      </c>
      <c r="M311" s="196">
        <v>9.7326240000000005E-3</v>
      </c>
      <c r="N311" s="196">
        <v>9.7326240000000005E-3</v>
      </c>
      <c r="O311" s="196">
        <v>9.7326240000000005E-3</v>
      </c>
      <c r="P311" s="196">
        <v>9.7326240000000005E-3</v>
      </c>
      <c r="Q311" s="196">
        <v>9.7326240000000005E-3</v>
      </c>
      <c r="R311" s="196">
        <v>9.7326240000000005E-3</v>
      </c>
      <c r="S311" s="196">
        <v>9.7326240000000005E-3</v>
      </c>
      <c r="T311" s="196">
        <v>9.7326240000000005E-3</v>
      </c>
      <c r="U311" s="196">
        <v>9.7326240000000005E-3</v>
      </c>
      <c r="V311" s="196">
        <v>9.7326240000000005E-3</v>
      </c>
      <c r="W311" s="196">
        <v>9.7326240000000005E-3</v>
      </c>
      <c r="X311" s="196">
        <v>9.7326240000000005E-3</v>
      </c>
      <c r="Y311" s="196">
        <v>9.7326240000000005E-3</v>
      </c>
      <c r="Z311" s="196">
        <v>9.7326240000000005E-3</v>
      </c>
      <c r="AA311" s="196">
        <v>1.0240091999999999E-2</v>
      </c>
      <c r="AB311" s="196">
        <v>1.1453221E-2</v>
      </c>
      <c r="AC311" s="196">
        <v>1.2830594000000001E-2</v>
      </c>
      <c r="AD311" s="196">
        <v>1.4395775E-2</v>
      </c>
      <c r="AE311" s="196">
        <v>1.6175825000000001E-2</v>
      </c>
      <c r="AF311" s="150"/>
      <c r="AG311" s="197">
        <v>2.1360000000000001</v>
      </c>
      <c r="AH311" s="197">
        <v>2.1199999999999997</v>
      </c>
      <c r="AI311" s="197">
        <v>2.1199999999999997</v>
      </c>
      <c r="AJ311" s="197">
        <v>2.1199999999999997</v>
      </c>
      <c r="AK311" s="197">
        <v>2.11</v>
      </c>
      <c r="AL311" s="197">
        <v>2.09</v>
      </c>
      <c r="AM311" s="197">
        <v>2.09</v>
      </c>
      <c r="AN311" s="197">
        <v>2.0999999999999996</v>
      </c>
      <c r="AO311" s="197">
        <v>2.0799999999999996</v>
      </c>
      <c r="AP311" s="197">
        <v>2.0799999999999996</v>
      </c>
      <c r="AQ311" s="197">
        <v>2.0799999999999996</v>
      </c>
      <c r="AR311" s="197">
        <v>2.0799999999999996</v>
      </c>
      <c r="AS311" s="197">
        <v>2.0799999999999996</v>
      </c>
      <c r="AT311" s="197">
        <v>2.0799999999999996</v>
      </c>
      <c r="AU311" s="197">
        <v>2.0799999999999996</v>
      </c>
      <c r="AV311" s="197">
        <v>2.0799999999999996</v>
      </c>
      <c r="AW311" s="197">
        <v>2.0799999999999996</v>
      </c>
      <c r="AX311" s="197">
        <v>2.0799999999999996</v>
      </c>
      <c r="AY311" s="197">
        <v>2.0799999999999996</v>
      </c>
      <c r="AZ311" s="197">
        <v>2.0799999999999996</v>
      </c>
      <c r="BA311" s="150"/>
      <c r="BB311" s="198" cm="1">
        <f t="array" ref="BB311">SUMPRODUCT(($AG311:$AZ311)*(Misc_calcs!$G$29:$Z$29)*($L311:$AE311))*$H311</f>
        <v>13749.818198126222</v>
      </c>
      <c r="BC311" s="150"/>
      <c r="BD311" s="198" cm="1">
        <f t="array" ref="BD311">SUMPRODUCT(($L311:$AE311)*(Misc_calcs!$G$29:$Z$29))*$I311*(1+Assumptions!$G$83)</f>
        <v>145196.30312287805</v>
      </c>
      <c r="BE311" s="150"/>
      <c r="BF311" s="198">
        <f t="shared" si="24"/>
        <v>158946.12132100426</v>
      </c>
      <c r="BG311" s="150"/>
      <c r="BH311" s="199">
        <f>Assumptions!$G$86*$G311</f>
        <v>2.5602114163500002E-3</v>
      </c>
      <c r="BI311" s="150"/>
      <c r="BJ311" s="198">
        <f t="shared" si="29"/>
        <v>883182.69270000001</v>
      </c>
      <c r="BK311" s="150"/>
      <c r="BL311" s="198" cm="1">
        <f t="array" ref="BL311">-SUMPRODUCT((PMT(real_disc,Assumptions!$G$40,BJ311))*(Misc_calcs!$G$29:$Z$29))</f>
        <v>477402.11544942239</v>
      </c>
      <c r="BM311" s="150"/>
      <c r="BN311" s="198" cm="1">
        <f t="array" ref="BN311">SUMPRODUCT(($AG311:$AZ311)*(Misc_calcs!$G$29:$Z$29))*$BH311*$H311</f>
        <v>3407.0981090181126</v>
      </c>
      <c r="BO311" s="150"/>
      <c r="BP311" s="198" cm="1">
        <f t="array" ref="BP311">SUMPRODUCT($BH311*(Misc_calcs!$G$29:$Z$29))*$I311*(1+Assumptions!$G$83)</f>
        <v>35963.070348936468</v>
      </c>
      <c r="BQ311" s="150"/>
      <c r="BR311" s="198">
        <f t="shared" si="25"/>
        <v>39370.168457954584</v>
      </c>
      <c r="BS311" s="150"/>
      <c r="BT311" s="198">
        <f t="shared" si="26"/>
        <v>119575.95286304968</v>
      </c>
      <c r="BU311" s="150"/>
      <c r="BV311" s="198">
        <f t="shared" si="27"/>
        <v>-357826.16258637269</v>
      </c>
      <c r="BW311" s="150"/>
      <c r="BX311" s="198" t="b">
        <f t="shared" si="28"/>
        <v>0</v>
      </c>
      <c r="BY311" s="150"/>
      <c r="BZ311" s="150"/>
      <c r="CA311" s="150"/>
      <c r="CB311" s="150"/>
      <c r="CC311" s="150"/>
      <c r="CD311" s="150"/>
      <c r="CE311" s="150"/>
      <c r="CF311" s="150"/>
      <c r="CG311" s="150"/>
      <c r="CH311" s="150"/>
      <c r="CI311" s="150"/>
      <c r="CJ311" s="150"/>
      <c r="CK311" s="150"/>
      <c r="CL311" s="150"/>
      <c r="CM311" s="150"/>
      <c r="CN311" s="150"/>
      <c r="CO311" s="150"/>
      <c r="CP311" s="150"/>
      <c r="CQ311" s="150"/>
      <c r="CR311" s="150"/>
      <c r="CS311" s="150"/>
      <c r="CT311" s="150"/>
      <c r="CU311" s="150"/>
      <c r="CV311" s="150"/>
      <c r="CW311" s="150"/>
      <c r="CX311" s="150"/>
    </row>
    <row r="312" spans="1:102" x14ac:dyDescent="0.2">
      <c r="A312" s="150"/>
      <c r="B312" s="191">
        <v>60469529</v>
      </c>
      <c r="C312" s="192" t="s">
        <v>146</v>
      </c>
      <c r="D312" s="191">
        <v>1998</v>
      </c>
      <c r="E312" s="191">
        <v>30082812</v>
      </c>
      <c r="F312" s="191">
        <v>33051758</v>
      </c>
      <c r="G312" s="194">
        <v>148.05000000000001</v>
      </c>
      <c r="H312" s="211">
        <v>43924.300227922555</v>
      </c>
      <c r="I312" s="195">
        <f>Assumptions!$G$37*Calcs!$G312</f>
        <v>14380.0965</v>
      </c>
      <c r="K312" s="150"/>
      <c r="L312" s="196">
        <v>1.5846799999999999E-4</v>
      </c>
      <c r="M312" s="196">
        <v>1.5846799999999999E-4</v>
      </c>
      <c r="N312" s="196">
        <v>1.5846799999999999E-4</v>
      </c>
      <c r="O312" s="196">
        <v>1.5846799999999999E-4</v>
      </c>
      <c r="P312" s="196">
        <v>1.5846799999999999E-4</v>
      </c>
      <c r="Q312" s="196">
        <v>1.5846799999999999E-4</v>
      </c>
      <c r="R312" s="196">
        <v>1.5846799999999999E-4</v>
      </c>
      <c r="S312" s="196">
        <v>1.5846799999999999E-4</v>
      </c>
      <c r="T312" s="196">
        <v>1.5846799999999999E-4</v>
      </c>
      <c r="U312" s="196">
        <v>1.5846799999999999E-4</v>
      </c>
      <c r="V312" s="196">
        <v>1.5846799999999999E-4</v>
      </c>
      <c r="W312" s="196">
        <v>1.5846799999999999E-4</v>
      </c>
      <c r="X312" s="196">
        <v>1.5846799999999999E-4</v>
      </c>
      <c r="Y312" s="196">
        <v>1.5846799999999999E-4</v>
      </c>
      <c r="Z312" s="196">
        <v>1.5846799999999999E-4</v>
      </c>
      <c r="AA312" s="196">
        <v>1.6673100000000001E-4</v>
      </c>
      <c r="AB312" s="196">
        <v>1.8648300000000001E-4</v>
      </c>
      <c r="AC312" s="196">
        <v>2.0890899999999999E-4</v>
      </c>
      <c r="AD312" s="196">
        <v>2.3439399999999999E-4</v>
      </c>
      <c r="AE312" s="196">
        <v>2.6337700000000002E-4</v>
      </c>
      <c r="AF312" s="150"/>
      <c r="AG312" s="197">
        <v>2.1360000000000001</v>
      </c>
      <c r="AH312" s="197">
        <v>2.1199999999999997</v>
      </c>
      <c r="AI312" s="197">
        <v>2.1199999999999997</v>
      </c>
      <c r="AJ312" s="197">
        <v>2.1199999999999997</v>
      </c>
      <c r="AK312" s="197">
        <v>2.11</v>
      </c>
      <c r="AL312" s="197">
        <v>2.09</v>
      </c>
      <c r="AM312" s="197">
        <v>2.09</v>
      </c>
      <c r="AN312" s="197">
        <v>2.0999999999999996</v>
      </c>
      <c r="AO312" s="197">
        <v>2.0799999999999996</v>
      </c>
      <c r="AP312" s="197">
        <v>2.0799999999999996</v>
      </c>
      <c r="AQ312" s="197">
        <v>2.0799999999999996</v>
      </c>
      <c r="AR312" s="197">
        <v>2.0799999999999996</v>
      </c>
      <c r="AS312" s="197">
        <v>2.0799999999999996</v>
      </c>
      <c r="AT312" s="197">
        <v>2.0799999999999996</v>
      </c>
      <c r="AU312" s="197">
        <v>2.0799999999999996</v>
      </c>
      <c r="AV312" s="197">
        <v>2.0799999999999996</v>
      </c>
      <c r="AW312" s="197">
        <v>2.0799999999999996</v>
      </c>
      <c r="AX312" s="197">
        <v>2.0799999999999996</v>
      </c>
      <c r="AY312" s="197">
        <v>2.0799999999999996</v>
      </c>
      <c r="AZ312" s="197">
        <v>2.0799999999999996</v>
      </c>
      <c r="BA312" s="150"/>
      <c r="BB312" s="198" cm="1">
        <f t="array" ref="BB312">SUMPRODUCT(($AG312:$AZ312)*(Misc_calcs!$G$29:$Z$29)*($L312:$AE312))*$H312</f>
        <v>223.87651638421448</v>
      </c>
      <c r="BC312" s="150"/>
      <c r="BD312" s="198" cm="1">
        <f t="array" ref="BD312">SUMPRODUCT(($L312:$AE312)*(Misc_calcs!$G$29:$Z$29))*$I312*(1+Assumptions!$G$83)</f>
        <v>38.492701663752982</v>
      </c>
      <c r="BE312" s="150"/>
      <c r="BF312" s="198">
        <f t="shared" si="24"/>
        <v>262.36921804796748</v>
      </c>
      <c r="BG312" s="150"/>
      <c r="BH312" s="199">
        <f>Assumptions!$G$86*$G312</f>
        <v>4.1685698250000007E-5</v>
      </c>
      <c r="BI312" s="150"/>
      <c r="BJ312" s="198">
        <f t="shared" si="29"/>
        <v>14380.0965</v>
      </c>
      <c r="BK312" s="150"/>
      <c r="BL312" s="198" cm="1">
        <f t="array" ref="BL312">-SUMPRODUCT((PMT(real_disc,Assumptions!$G$40,BJ312))*(Misc_calcs!$G$29:$Z$29))</f>
        <v>7773.1238918183517</v>
      </c>
      <c r="BM312" s="150"/>
      <c r="BN312" s="198" cm="1">
        <f t="array" ref="BN312">SUMPRODUCT(($AG312:$AZ312)*(Misc_calcs!$G$29:$Z$29))*$BH312*$H312</f>
        <v>55.474818514463841</v>
      </c>
      <c r="BO312" s="150"/>
      <c r="BP312" s="198" cm="1">
        <f t="array" ref="BP312">SUMPRODUCT($BH312*(Misc_calcs!$G$29:$Z$29))*$I312*(1+Assumptions!$G$83)</f>
        <v>9.5340903641662162</v>
      </c>
      <c r="BQ312" s="150"/>
      <c r="BR312" s="198">
        <f t="shared" si="25"/>
        <v>65.008908878630052</v>
      </c>
      <c r="BS312" s="150"/>
      <c r="BT312" s="198">
        <f t="shared" si="26"/>
        <v>197.36030916933743</v>
      </c>
      <c r="BU312" s="150"/>
      <c r="BV312" s="198">
        <f t="shared" si="27"/>
        <v>-7575.7635826490141</v>
      </c>
      <c r="BW312" s="150"/>
      <c r="BX312" s="198" t="b">
        <f t="shared" si="28"/>
        <v>0</v>
      </c>
      <c r="BY312" s="150"/>
      <c r="BZ312" s="150"/>
      <c r="CA312" s="150"/>
      <c r="CB312" s="150"/>
      <c r="CC312" s="150"/>
      <c r="CD312" s="150"/>
      <c r="CE312" s="150"/>
      <c r="CF312" s="150"/>
      <c r="CG312" s="150"/>
      <c r="CH312" s="150"/>
      <c r="CI312" s="150"/>
      <c r="CJ312" s="150"/>
      <c r="CK312" s="150"/>
      <c r="CL312" s="150"/>
      <c r="CM312" s="150"/>
      <c r="CN312" s="150"/>
      <c r="CO312" s="150"/>
      <c r="CP312" s="150"/>
      <c r="CQ312" s="150"/>
      <c r="CR312" s="150"/>
      <c r="CS312" s="150"/>
      <c r="CT312" s="150"/>
      <c r="CU312" s="150"/>
      <c r="CV312" s="150"/>
      <c r="CW312" s="150"/>
      <c r="CX312" s="150"/>
    </row>
    <row r="313" spans="1:102" x14ac:dyDescent="0.2">
      <c r="A313" s="150"/>
      <c r="B313" s="191">
        <v>60466995</v>
      </c>
      <c r="C313" s="192" t="s">
        <v>146</v>
      </c>
      <c r="D313" s="191">
        <v>2005</v>
      </c>
      <c r="E313" s="191">
        <v>30082784</v>
      </c>
      <c r="F313" s="191">
        <v>30230336</v>
      </c>
      <c r="G313" s="194">
        <v>206.1</v>
      </c>
      <c r="H313" s="211">
        <v>43924.300227922555</v>
      </c>
      <c r="I313" s="195">
        <f>Assumptions!$G$37*Calcs!$G313</f>
        <v>20018.492999999999</v>
      </c>
      <c r="K313" s="150"/>
      <c r="L313" s="196">
        <v>2.2060299999999999E-4</v>
      </c>
      <c r="M313" s="196">
        <v>2.2060299999999999E-4</v>
      </c>
      <c r="N313" s="196">
        <v>2.2060299999999999E-4</v>
      </c>
      <c r="O313" s="196">
        <v>2.2060299999999999E-4</v>
      </c>
      <c r="P313" s="196">
        <v>2.2060299999999999E-4</v>
      </c>
      <c r="Q313" s="196">
        <v>2.2060299999999999E-4</v>
      </c>
      <c r="R313" s="196">
        <v>2.2060299999999999E-4</v>
      </c>
      <c r="S313" s="196">
        <v>2.2060299999999999E-4</v>
      </c>
      <c r="T313" s="196">
        <v>2.2060299999999999E-4</v>
      </c>
      <c r="U313" s="196">
        <v>2.2060299999999999E-4</v>
      </c>
      <c r="V313" s="196">
        <v>2.2060299999999999E-4</v>
      </c>
      <c r="W313" s="196">
        <v>2.2060299999999999E-4</v>
      </c>
      <c r="X313" s="196">
        <v>2.2060299999999999E-4</v>
      </c>
      <c r="Y313" s="196">
        <v>2.2060299999999999E-4</v>
      </c>
      <c r="Z313" s="196">
        <v>2.2060299999999999E-4</v>
      </c>
      <c r="AA313" s="196">
        <v>2.2060299999999999E-4</v>
      </c>
      <c r="AB313" s="196">
        <v>2.2060299999999999E-4</v>
      </c>
      <c r="AC313" s="196">
        <v>2.2060299999999999E-4</v>
      </c>
      <c r="AD313" s="196">
        <v>2.2060299999999999E-4</v>
      </c>
      <c r="AE313" s="196">
        <v>2.2060299999999999E-4</v>
      </c>
      <c r="AF313" s="150"/>
      <c r="AG313" s="197">
        <v>2.1360000000000001</v>
      </c>
      <c r="AH313" s="197">
        <v>2.1199999999999997</v>
      </c>
      <c r="AI313" s="197">
        <v>2.1199999999999997</v>
      </c>
      <c r="AJ313" s="197">
        <v>2.1199999999999997</v>
      </c>
      <c r="AK313" s="197">
        <v>2.11</v>
      </c>
      <c r="AL313" s="197">
        <v>2.09</v>
      </c>
      <c r="AM313" s="197">
        <v>2.09</v>
      </c>
      <c r="AN313" s="197">
        <v>2.0999999999999996</v>
      </c>
      <c r="AO313" s="197">
        <v>2.0799999999999996</v>
      </c>
      <c r="AP313" s="197">
        <v>2.0799999999999996</v>
      </c>
      <c r="AQ313" s="197">
        <v>2.0799999999999996</v>
      </c>
      <c r="AR313" s="197">
        <v>2.0799999999999996</v>
      </c>
      <c r="AS313" s="197">
        <v>2.0799999999999996</v>
      </c>
      <c r="AT313" s="197">
        <v>2.0799999999999996</v>
      </c>
      <c r="AU313" s="197">
        <v>2.0799999999999996</v>
      </c>
      <c r="AV313" s="197">
        <v>2.0799999999999996</v>
      </c>
      <c r="AW313" s="197">
        <v>2.0799999999999996</v>
      </c>
      <c r="AX313" s="197">
        <v>2.0799999999999996</v>
      </c>
      <c r="AY313" s="197">
        <v>2.0799999999999996</v>
      </c>
      <c r="AZ313" s="197">
        <v>2.0799999999999996</v>
      </c>
      <c r="BA313" s="150"/>
      <c r="BB313" s="198" cm="1">
        <f t="array" ref="BB313">SUMPRODUCT(($AG313:$AZ313)*(Misc_calcs!$G$29:$Z$29)*($L313:$AE313))*$H313</f>
        <v>293.5757802436778</v>
      </c>
      <c r="BC313" s="150"/>
      <c r="BD313" s="198" cm="1">
        <f t="array" ref="BD313">SUMPRODUCT(($L313:$AE313)*(Misc_calcs!$G$29:$Z$29))*$I313*(1+Assumptions!$G$83)</f>
        <v>70.238168340647007</v>
      </c>
      <c r="BE313" s="150"/>
      <c r="BF313" s="198">
        <f t="shared" si="24"/>
        <v>363.81394858432481</v>
      </c>
      <c r="BG313" s="150"/>
      <c r="BH313" s="199">
        <f>Assumptions!$G$86*$G313</f>
        <v>5.8030546500000003E-5</v>
      </c>
      <c r="BI313" s="150"/>
      <c r="BJ313" s="198">
        <f t="shared" si="29"/>
        <v>20018.492999999999</v>
      </c>
      <c r="BK313" s="150"/>
      <c r="BL313" s="198" cm="1">
        <f t="array" ref="BL313">-SUMPRODUCT((PMT(real_disc,Assumptions!$G$40,BJ313))*(Misc_calcs!$G$29:$Z$29))</f>
        <v>10820.944505935575</v>
      </c>
      <c r="BM313" s="150"/>
      <c r="BN313" s="198" cm="1">
        <f t="array" ref="BN313">SUMPRODUCT(($AG313:$AZ313)*(Misc_calcs!$G$29:$Z$29))*$BH313*$H313</f>
        <v>77.226343099162406</v>
      </c>
      <c r="BO313" s="150"/>
      <c r="BP313" s="198" cm="1">
        <f t="array" ref="BP313">SUMPRODUCT($BH313*(Misc_calcs!$G$29:$Z$29))*$I313*(1+Assumptions!$G$83)</f>
        <v>18.47644544256762</v>
      </c>
      <c r="BQ313" s="150"/>
      <c r="BR313" s="198">
        <f t="shared" si="25"/>
        <v>95.70278854173003</v>
      </c>
      <c r="BS313" s="150"/>
      <c r="BT313" s="198">
        <f t="shared" si="26"/>
        <v>268.11116004259475</v>
      </c>
      <c r="BU313" s="150"/>
      <c r="BV313" s="198">
        <f t="shared" si="27"/>
        <v>-10552.833345892981</v>
      </c>
      <c r="BW313" s="150"/>
      <c r="BX313" s="198" t="b">
        <f t="shared" si="28"/>
        <v>0</v>
      </c>
      <c r="BY313" s="150"/>
      <c r="BZ313" s="150"/>
      <c r="CA313" s="150"/>
      <c r="CB313" s="150"/>
      <c r="CC313" s="150"/>
      <c r="CD313" s="150"/>
      <c r="CE313" s="150"/>
      <c r="CF313" s="150"/>
      <c r="CG313" s="150"/>
      <c r="CH313" s="150"/>
      <c r="CI313" s="150"/>
      <c r="CJ313" s="150"/>
      <c r="CK313" s="150"/>
      <c r="CL313" s="150"/>
      <c r="CM313" s="150"/>
      <c r="CN313" s="150"/>
      <c r="CO313" s="150"/>
      <c r="CP313" s="150"/>
      <c r="CQ313" s="150"/>
      <c r="CR313" s="150"/>
      <c r="CS313" s="150"/>
      <c r="CT313" s="150"/>
      <c r="CU313" s="150"/>
      <c r="CV313" s="150"/>
      <c r="CW313" s="150"/>
      <c r="CX313" s="150"/>
    </row>
    <row r="314" spans="1:102" x14ac:dyDescent="0.2">
      <c r="A314" s="150"/>
      <c r="B314" s="191">
        <v>60467004</v>
      </c>
      <c r="C314" s="192" t="s">
        <v>145</v>
      </c>
      <c r="D314" s="191">
        <v>2014</v>
      </c>
      <c r="E314" s="191">
        <v>30296880</v>
      </c>
      <c r="F314" s="191">
        <v>30296870</v>
      </c>
      <c r="G314" s="194">
        <v>915.2</v>
      </c>
      <c r="H314" s="211">
        <v>45198.640474687112</v>
      </c>
      <c r="I314" s="195">
        <f>Assumptions!$G$37*Calcs!$G314</f>
        <v>88893.376000000004</v>
      </c>
      <c r="K314" s="150"/>
      <c r="L314" s="196">
        <v>9.7959999999999996E-4</v>
      </c>
      <c r="M314" s="196">
        <v>9.7959999999999996E-4</v>
      </c>
      <c r="N314" s="196">
        <v>9.7959999999999996E-4</v>
      </c>
      <c r="O314" s="196">
        <v>9.7959999999999996E-4</v>
      </c>
      <c r="P314" s="196">
        <v>9.7959999999999996E-4</v>
      </c>
      <c r="Q314" s="196">
        <v>9.7959999999999996E-4</v>
      </c>
      <c r="R314" s="196">
        <v>9.7959999999999996E-4</v>
      </c>
      <c r="S314" s="196">
        <v>9.7959999999999996E-4</v>
      </c>
      <c r="T314" s="196">
        <v>9.7959999999999996E-4</v>
      </c>
      <c r="U314" s="196">
        <v>9.7959999999999996E-4</v>
      </c>
      <c r="V314" s="196">
        <v>9.7959999999999996E-4</v>
      </c>
      <c r="W314" s="196">
        <v>9.7959999999999996E-4</v>
      </c>
      <c r="X314" s="196">
        <v>9.7959999999999996E-4</v>
      </c>
      <c r="Y314" s="196">
        <v>9.7959999999999996E-4</v>
      </c>
      <c r="Z314" s="196">
        <v>9.7959999999999996E-4</v>
      </c>
      <c r="AA314" s="196">
        <v>9.7959999999999996E-4</v>
      </c>
      <c r="AB314" s="196">
        <v>9.7959999999999996E-4</v>
      </c>
      <c r="AC314" s="196">
        <v>9.7959999999999996E-4</v>
      </c>
      <c r="AD314" s="196">
        <v>9.7959999999999996E-4</v>
      </c>
      <c r="AE314" s="196">
        <v>9.7959999999999996E-4</v>
      </c>
      <c r="AF314" s="150"/>
      <c r="AG314" s="197">
        <v>19.532</v>
      </c>
      <c r="AH314" s="197">
        <v>19.558999999999997</v>
      </c>
      <c r="AI314" s="197">
        <v>19.695999999999998</v>
      </c>
      <c r="AJ314" s="197">
        <v>19.782</v>
      </c>
      <c r="AK314" s="197">
        <v>19.675999999999998</v>
      </c>
      <c r="AL314" s="197">
        <v>19.636999999999997</v>
      </c>
      <c r="AM314" s="197">
        <v>19.768999999999998</v>
      </c>
      <c r="AN314" s="197">
        <v>19.945</v>
      </c>
      <c r="AO314" s="197">
        <v>19.835999999999999</v>
      </c>
      <c r="AP314" s="197">
        <v>19.835999999999999</v>
      </c>
      <c r="AQ314" s="197">
        <v>19.835999999999999</v>
      </c>
      <c r="AR314" s="197">
        <v>19.835999999999999</v>
      </c>
      <c r="AS314" s="197">
        <v>19.835999999999999</v>
      </c>
      <c r="AT314" s="197">
        <v>19.835999999999999</v>
      </c>
      <c r="AU314" s="197">
        <v>19.835999999999999</v>
      </c>
      <c r="AV314" s="197">
        <v>19.835999999999999</v>
      </c>
      <c r="AW314" s="197">
        <v>19.835999999999999</v>
      </c>
      <c r="AX314" s="197">
        <v>19.835999999999999</v>
      </c>
      <c r="AY314" s="197">
        <v>19.835999999999999</v>
      </c>
      <c r="AZ314" s="197">
        <v>19.835999999999999</v>
      </c>
      <c r="BA314" s="150"/>
      <c r="BB314" s="198" cm="1">
        <f t="array" ref="BB314">SUMPRODUCT(($AG314:$AZ314)*(Misc_calcs!$G$29:$Z$29)*($L314:$AE314))*$H314</f>
        <v>12654.205581764134</v>
      </c>
      <c r="BC314" s="150"/>
      <c r="BD314" s="198" cm="1">
        <f t="array" ref="BD314">SUMPRODUCT(($L314:$AE314)*(Misc_calcs!$G$29:$Z$29))*$I314*(1+Assumptions!$G$83)</f>
        <v>1384.9961289527146</v>
      </c>
      <c r="BE314" s="150"/>
      <c r="BF314" s="198">
        <f t="shared" si="24"/>
        <v>14039.201710716849</v>
      </c>
      <c r="BG314" s="150"/>
      <c r="BH314" s="199">
        <f>Assumptions!$G$86*$G314</f>
        <v>2.5768828800000005E-4</v>
      </c>
      <c r="BI314" s="150"/>
      <c r="BJ314" s="198">
        <f t="shared" si="29"/>
        <v>88893.376000000004</v>
      </c>
      <c r="BK314" s="150"/>
      <c r="BL314" s="198" cm="1">
        <f t="array" ref="BL314">-SUMPRODUCT((PMT(real_disc,Assumptions!$G$40,BJ314))*(Misc_calcs!$G$29:$Z$29))</f>
        <v>48051.083997245216</v>
      </c>
      <c r="BM314" s="150"/>
      <c r="BN314" s="198" cm="1">
        <f t="array" ref="BN314">SUMPRODUCT(($AG314:$AZ314)*(Misc_calcs!$G$29:$Z$29))*$BH314*$H314</f>
        <v>3328.7470113973504</v>
      </c>
      <c r="BO314" s="150"/>
      <c r="BP314" s="198" cm="1">
        <f t="array" ref="BP314">SUMPRODUCT($BH314*(Misc_calcs!$G$29:$Z$29))*$I314*(1+Assumptions!$G$83)</f>
        <v>364.3296053046675</v>
      </c>
      <c r="BQ314" s="150"/>
      <c r="BR314" s="198">
        <f t="shared" si="25"/>
        <v>3693.0766167020179</v>
      </c>
      <c r="BS314" s="150"/>
      <c r="BT314" s="198">
        <f t="shared" si="26"/>
        <v>10346.125094014831</v>
      </c>
      <c r="BU314" s="150"/>
      <c r="BV314" s="198">
        <f t="shared" si="27"/>
        <v>-37704.958903230385</v>
      </c>
      <c r="BW314" s="150"/>
      <c r="BX314" s="198" t="b">
        <f t="shared" si="28"/>
        <v>0</v>
      </c>
      <c r="BY314" s="150"/>
      <c r="BZ314" s="150"/>
      <c r="CA314" s="150"/>
      <c r="CB314" s="150"/>
      <c r="CC314" s="150"/>
      <c r="CD314" s="150"/>
      <c r="CE314" s="150"/>
      <c r="CF314" s="150"/>
      <c r="CG314" s="150"/>
      <c r="CH314" s="150"/>
      <c r="CI314" s="150"/>
      <c r="CJ314" s="150"/>
      <c r="CK314" s="150"/>
      <c r="CL314" s="150"/>
      <c r="CM314" s="150"/>
      <c r="CN314" s="150"/>
      <c r="CO314" s="150"/>
      <c r="CP314" s="150"/>
      <c r="CQ314" s="150"/>
      <c r="CR314" s="150"/>
      <c r="CS314" s="150"/>
      <c r="CT314" s="150"/>
      <c r="CU314" s="150"/>
      <c r="CV314" s="150"/>
      <c r="CW314" s="150"/>
      <c r="CX314" s="150"/>
    </row>
    <row r="315" spans="1:102" x14ac:dyDescent="0.2">
      <c r="A315" s="150"/>
      <c r="B315" s="191">
        <v>60467035</v>
      </c>
      <c r="C315" s="192" t="s">
        <v>145</v>
      </c>
      <c r="D315" s="191">
        <v>2010</v>
      </c>
      <c r="E315" s="191">
        <v>30147037</v>
      </c>
      <c r="F315" s="191">
        <v>30147041</v>
      </c>
      <c r="G315" s="194">
        <v>269.82</v>
      </c>
      <c r="H315" s="211">
        <v>45198.640474687112</v>
      </c>
      <c r="I315" s="195">
        <f>Assumptions!$G$37*Calcs!$G315</f>
        <v>26207.616599999998</v>
      </c>
      <c r="K315" s="150"/>
      <c r="L315" s="196">
        <v>2.8880600000000001E-4</v>
      </c>
      <c r="M315" s="196">
        <v>2.8880600000000001E-4</v>
      </c>
      <c r="N315" s="196">
        <v>2.8880600000000001E-4</v>
      </c>
      <c r="O315" s="196">
        <v>2.8880600000000001E-4</v>
      </c>
      <c r="P315" s="196">
        <v>2.8880600000000001E-4</v>
      </c>
      <c r="Q315" s="196">
        <v>2.8880600000000001E-4</v>
      </c>
      <c r="R315" s="196">
        <v>2.8880600000000001E-4</v>
      </c>
      <c r="S315" s="196">
        <v>2.8880600000000001E-4</v>
      </c>
      <c r="T315" s="196">
        <v>2.8880600000000001E-4</v>
      </c>
      <c r="U315" s="196">
        <v>2.8880600000000001E-4</v>
      </c>
      <c r="V315" s="196">
        <v>2.8880600000000001E-4</v>
      </c>
      <c r="W315" s="196">
        <v>2.8880600000000001E-4</v>
      </c>
      <c r="X315" s="196">
        <v>2.8880600000000001E-4</v>
      </c>
      <c r="Y315" s="196">
        <v>2.8880600000000001E-4</v>
      </c>
      <c r="Z315" s="196">
        <v>2.8880600000000001E-4</v>
      </c>
      <c r="AA315" s="196">
        <v>2.8880600000000001E-4</v>
      </c>
      <c r="AB315" s="196">
        <v>2.8880600000000001E-4</v>
      </c>
      <c r="AC315" s="196">
        <v>2.8880600000000001E-4</v>
      </c>
      <c r="AD315" s="196">
        <v>2.8880600000000001E-4</v>
      </c>
      <c r="AE315" s="196">
        <v>2.8880600000000001E-4</v>
      </c>
      <c r="AF315" s="150"/>
      <c r="AG315" s="197">
        <v>19.532</v>
      </c>
      <c r="AH315" s="197">
        <v>19.558999999999997</v>
      </c>
      <c r="AI315" s="197">
        <v>19.695999999999998</v>
      </c>
      <c r="AJ315" s="197">
        <v>19.782</v>
      </c>
      <c r="AK315" s="197">
        <v>19.675999999999998</v>
      </c>
      <c r="AL315" s="197">
        <v>19.636999999999997</v>
      </c>
      <c r="AM315" s="197">
        <v>19.768999999999998</v>
      </c>
      <c r="AN315" s="197">
        <v>19.945</v>
      </c>
      <c r="AO315" s="197">
        <v>19.835999999999999</v>
      </c>
      <c r="AP315" s="197">
        <v>19.835999999999999</v>
      </c>
      <c r="AQ315" s="197">
        <v>19.835999999999999</v>
      </c>
      <c r="AR315" s="197">
        <v>19.835999999999999</v>
      </c>
      <c r="AS315" s="197">
        <v>19.835999999999999</v>
      </c>
      <c r="AT315" s="197">
        <v>19.835999999999999</v>
      </c>
      <c r="AU315" s="197">
        <v>19.835999999999999</v>
      </c>
      <c r="AV315" s="197">
        <v>19.835999999999999</v>
      </c>
      <c r="AW315" s="197">
        <v>19.835999999999999</v>
      </c>
      <c r="AX315" s="197">
        <v>19.835999999999999</v>
      </c>
      <c r="AY315" s="197">
        <v>19.835999999999999</v>
      </c>
      <c r="AZ315" s="197">
        <v>19.835999999999999</v>
      </c>
      <c r="BA315" s="150"/>
      <c r="BB315" s="198" cm="1">
        <f t="array" ref="BB315">SUMPRODUCT(($AG315:$AZ315)*(Misc_calcs!$G$29:$Z$29)*($L315:$AE315))*$H315</f>
        <v>3730.7171266302284</v>
      </c>
      <c r="BC315" s="150"/>
      <c r="BD315" s="198" cm="1">
        <f t="array" ref="BD315">SUMPRODUCT(($L315:$AE315)*(Misc_calcs!$G$29:$Z$29))*$I315*(1+Assumptions!$G$83)</f>
        <v>120.38271149989333</v>
      </c>
      <c r="BE315" s="150"/>
      <c r="BF315" s="198">
        <f t="shared" si="24"/>
        <v>3851.099838130122</v>
      </c>
      <c r="BG315" s="150"/>
      <c r="BH315" s="199">
        <f>Assumptions!$G$86*$G315</f>
        <v>7.5971868299999997E-5</v>
      </c>
      <c r="BI315" s="150"/>
      <c r="BJ315" s="198">
        <f t="shared" si="29"/>
        <v>26207.616599999998</v>
      </c>
      <c r="BK315" s="150"/>
      <c r="BL315" s="198" cm="1">
        <f t="array" ref="BL315">-SUMPRODUCT((PMT(real_disc,Assumptions!$G$40,BJ315))*(Misc_calcs!$G$29:$Z$29))</f>
        <v>14166.45922654797</v>
      </c>
      <c r="BM315" s="150"/>
      <c r="BN315" s="198" cm="1">
        <f t="array" ref="BN315">SUMPRODUCT(($AG315:$AZ315)*(Misc_calcs!$G$29:$Z$29))*$BH315*$H315</f>
        <v>981.38387086454634</v>
      </c>
      <c r="BO315" s="150"/>
      <c r="BP315" s="198" cm="1">
        <f t="array" ref="BP315">SUMPRODUCT($BH315*(Misc_calcs!$G$29:$Z$29))*$I315*(1+Assumptions!$G$83)</f>
        <v>31.667276662073483</v>
      </c>
      <c r="BQ315" s="150"/>
      <c r="BR315" s="198">
        <f t="shared" si="25"/>
        <v>1013.0511475266198</v>
      </c>
      <c r="BS315" s="150"/>
      <c r="BT315" s="198">
        <f t="shared" si="26"/>
        <v>2838.0486906035021</v>
      </c>
      <c r="BU315" s="150"/>
      <c r="BV315" s="198">
        <f t="shared" si="27"/>
        <v>-11328.410535944467</v>
      </c>
      <c r="BW315" s="150"/>
      <c r="BX315" s="198" t="b">
        <f t="shared" si="28"/>
        <v>0</v>
      </c>
      <c r="BY315" s="150"/>
      <c r="BZ315" s="150"/>
      <c r="CA315" s="150"/>
      <c r="CB315" s="150"/>
      <c r="CC315" s="150"/>
      <c r="CD315" s="150"/>
      <c r="CE315" s="150"/>
      <c r="CF315" s="150"/>
      <c r="CG315" s="150"/>
      <c r="CH315" s="150"/>
      <c r="CI315" s="150"/>
      <c r="CJ315" s="150"/>
      <c r="CK315" s="150"/>
      <c r="CL315" s="150"/>
      <c r="CM315" s="150"/>
      <c r="CN315" s="150"/>
      <c r="CO315" s="150"/>
      <c r="CP315" s="150"/>
      <c r="CQ315" s="150"/>
      <c r="CR315" s="150"/>
      <c r="CS315" s="150"/>
      <c r="CT315" s="150"/>
      <c r="CU315" s="150"/>
      <c r="CV315" s="150"/>
      <c r="CW315" s="150"/>
      <c r="CX315" s="150"/>
    </row>
    <row r="316" spans="1:102" x14ac:dyDescent="0.2">
      <c r="A316" s="150"/>
      <c r="B316" s="191">
        <v>60467036</v>
      </c>
      <c r="C316" s="192" t="s">
        <v>145</v>
      </c>
      <c r="D316" s="191">
        <v>2010</v>
      </c>
      <c r="E316" s="191">
        <v>30147041</v>
      </c>
      <c r="F316" s="191">
        <v>30147048</v>
      </c>
      <c r="G316" s="194">
        <v>502.84</v>
      </c>
      <c r="H316" s="211">
        <v>45198.640474687112</v>
      </c>
      <c r="I316" s="195">
        <f>Assumptions!$G$37*Calcs!$G316</f>
        <v>48840.849199999997</v>
      </c>
      <c r="K316" s="150"/>
      <c r="L316" s="196">
        <v>5.38223E-4</v>
      </c>
      <c r="M316" s="196">
        <v>5.38223E-4</v>
      </c>
      <c r="N316" s="196">
        <v>5.38223E-4</v>
      </c>
      <c r="O316" s="196">
        <v>5.38223E-4</v>
      </c>
      <c r="P316" s="196">
        <v>5.38223E-4</v>
      </c>
      <c r="Q316" s="196">
        <v>5.38223E-4</v>
      </c>
      <c r="R316" s="196">
        <v>5.38223E-4</v>
      </c>
      <c r="S316" s="196">
        <v>5.38223E-4</v>
      </c>
      <c r="T316" s="196">
        <v>5.38223E-4</v>
      </c>
      <c r="U316" s="196">
        <v>5.38223E-4</v>
      </c>
      <c r="V316" s="196">
        <v>5.38223E-4</v>
      </c>
      <c r="W316" s="196">
        <v>5.38223E-4</v>
      </c>
      <c r="X316" s="196">
        <v>5.38223E-4</v>
      </c>
      <c r="Y316" s="196">
        <v>5.38223E-4</v>
      </c>
      <c r="Z316" s="196">
        <v>5.38223E-4</v>
      </c>
      <c r="AA316" s="196">
        <v>5.38223E-4</v>
      </c>
      <c r="AB316" s="196">
        <v>5.38223E-4</v>
      </c>
      <c r="AC316" s="196">
        <v>5.38223E-4</v>
      </c>
      <c r="AD316" s="196">
        <v>5.38223E-4</v>
      </c>
      <c r="AE316" s="196">
        <v>5.38223E-4</v>
      </c>
      <c r="AF316" s="150"/>
      <c r="AG316" s="197">
        <v>19.532</v>
      </c>
      <c r="AH316" s="197">
        <v>19.558999999999997</v>
      </c>
      <c r="AI316" s="197">
        <v>19.695999999999998</v>
      </c>
      <c r="AJ316" s="197">
        <v>19.782</v>
      </c>
      <c r="AK316" s="197">
        <v>19.675999999999998</v>
      </c>
      <c r="AL316" s="197">
        <v>19.636999999999997</v>
      </c>
      <c r="AM316" s="197">
        <v>19.768999999999998</v>
      </c>
      <c r="AN316" s="197">
        <v>19.945</v>
      </c>
      <c r="AO316" s="197">
        <v>19.835999999999999</v>
      </c>
      <c r="AP316" s="197">
        <v>19.835999999999999</v>
      </c>
      <c r="AQ316" s="197">
        <v>19.835999999999999</v>
      </c>
      <c r="AR316" s="197">
        <v>19.835999999999999</v>
      </c>
      <c r="AS316" s="197">
        <v>19.835999999999999</v>
      </c>
      <c r="AT316" s="197">
        <v>19.835999999999999</v>
      </c>
      <c r="AU316" s="197">
        <v>19.835999999999999</v>
      </c>
      <c r="AV316" s="197">
        <v>19.835999999999999</v>
      </c>
      <c r="AW316" s="197">
        <v>19.835999999999999</v>
      </c>
      <c r="AX316" s="197">
        <v>19.835999999999999</v>
      </c>
      <c r="AY316" s="197">
        <v>19.835999999999999</v>
      </c>
      <c r="AZ316" s="197">
        <v>19.835999999999999</v>
      </c>
      <c r="BA316" s="150"/>
      <c r="BB316" s="198" cm="1">
        <f t="array" ref="BB316">SUMPRODUCT(($AG316:$AZ316)*(Misc_calcs!$G$29:$Z$29)*($L316:$AE316))*$H316</f>
        <v>6952.61789591041</v>
      </c>
      <c r="BC316" s="150"/>
      <c r="BD316" s="198" cm="1">
        <f t="array" ref="BD316">SUMPRODUCT(($L316:$AE316)*(Misc_calcs!$G$29:$Z$29))*$I316*(1+Assumptions!$G$83)</f>
        <v>418.09583576168461</v>
      </c>
      <c r="BE316" s="150"/>
      <c r="BF316" s="198">
        <f t="shared" si="24"/>
        <v>7370.7137316720946</v>
      </c>
      <c r="BG316" s="150"/>
      <c r="BH316" s="199">
        <f>Assumptions!$G$86*$G316</f>
        <v>1.4158214460000001E-4</v>
      </c>
      <c r="BI316" s="150"/>
      <c r="BJ316" s="198">
        <f t="shared" si="29"/>
        <v>48840.849199999997</v>
      </c>
      <c r="BK316" s="150"/>
      <c r="BL316" s="198" cm="1">
        <f t="array" ref="BL316">-SUMPRODUCT((PMT(real_disc,Assumptions!$G$40,BJ316))*(Misc_calcs!$G$29:$Z$29))</f>
        <v>26400.794446213702</v>
      </c>
      <c r="BM316" s="150"/>
      <c r="BN316" s="198" cm="1">
        <f t="array" ref="BN316">SUMPRODUCT(($AG316:$AZ316)*(Misc_calcs!$G$29:$Z$29))*$BH316*$H316</f>
        <v>1828.9195227393395</v>
      </c>
      <c r="BO316" s="150"/>
      <c r="BP316" s="198" cm="1">
        <f t="array" ref="BP316">SUMPRODUCT($BH316*(Misc_calcs!$G$29:$Z$29))*$I316*(1+Assumptions!$G$83)</f>
        <v>109.98211721808373</v>
      </c>
      <c r="BQ316" s="150"/>
      <c r="BR316" s="198">
        <f t="shared" si="25"/>
        <v>1938.9016399574232</v>
      </c>
      <c r="BS316" s="150"/>
      <c r="BT316" s="198">
        <f t="shared" si="26"/>
        <v>5431.8120917146716</v>
      </c>
      <c r="BU316" s="150"/>
      <c r="BV316" s="198">
        <f t="shared" si="27"/>
        <v>-20968.982354499029</v>
      </c>
      <c r="BW316" s="150"/>
      <c r="BX316" s="198" t="b">
        <f t="shared" si="28"/>
        <v>0</v>
      </c>
      <c r="BY316" s="150"/>
      <c r="BZ316" s="150"/>
      <c r="CA316" s="150"/>
      <c r="CB316" s="150"/>
      <c r="CC316" s="150"/>
      <c r="CD316" s="150"/>
      <c r="CE316" s="150"/>
      <c r="CF316" s="150"/>
      <c r="CG316" s="150"/>
      <c r="CH316" s="150"/>
      <c r="CI316" s="150"/>
      <c r="CJ316" s="150"/>
      <c r="CK316" s="150"/>
      <c r="CL316" s="150"/>
      <c r="CM316" s="150"/>
      <c r="CN316" s="150"/>
      <c r="CO316" s="150"/>
      <c r="CP316" s="150"/>
      <c r="CQ316" s="150"/>
      <c r="CR316" s="150"/>
      <c r="CS316" s="150"/>
      <c r="CT316" s="150"/>
      <c r="CU316" s="150"/>
      <c r="CV316" s="150"/>
      <c r="CW316" s="150"/>
      <c r="CX316" s="150"/>
    </row>
    <row r="317" spans="1:102" x14ac:dyDescent="0.2">
      <c r="A317" s="150"/>
      <c r="B317" s="191">
        <v>60467037</v>
      </c>
      <c r="C317" s="192" t="s">
        <v>145</v>
      </c>
      <c r="D317" s="191">
        <v>2010</v>
      </c>
      <c r="E317" s="191">
        <v>30147048</v>
      </c>
      <c r="F317" s="191">
        <v>30147075</v>
      </c>
      <c r="G317" s="194">
        <v>1530.11</v>
      </c>
      <c r="H317" s="211">
        <v>45198.640474687112</v>
      </c>
      <c r="I317" s="195">
        <f>Assumptions!$G$37*Calcs!$G317</f>
        <v>148619.58429999999</v>
      </c>
      <c r="K317" s="150"/>
      <c r="L317" s="196">
        <v>1.637779E-3</v>
      </c>
      <c r="M317" s="196">
        <v>1.637779E-3</v>
      </c>
      <c r="N317" s="196">
        <v>1.637779E-3</v>
      </c>
      <c r="O317" s="196">
        <v>1.637779E-3</v>
      </c>
      <c r="P317" s="196">
        <v>1.637779E-3</v>
      </c>
      <c r="Q317" s="196">
        <v>1.637779E-3</v>
      </c>
      <c r="R317" s="196">
        <v>1.637779E-3</v>
      </c>
      <c r="S317" s="196">
        <v>1.637779E-3</v>
      </c>
      <c r="T317" s="196">
        <v>1.637779E-3</v>
      </c>
      <c r="U317" s="196">
        <v>1.637779E-3</v>
      </c>
      <c r="V317" s="196">
        <v>1.637779E-3</v>
      </c>
      <c r="W317" s="196">
        <v>1.637779E-3</v>
      </c>
      <c r="X317" s="196">
        <v>1.637779E-3</v>
      </c>
      <c r="Y317" s="196">
        <v>1.637779E-3</v>
      </c>
      <c r="Z317" s="196">
        <v>1.637779E-3</v>
      </c>
      <c r="AA317" s="196">
        <v>1.637779E-3</v>
      </c>
      <c r="AB317" s="196">
        <v>1.637779E-3</v>
      </c>
      <c r="AC317" s="196">
        <v>1.637779E-3</v>
      </c>
      <c r="AD317" s="196">
        <v>1.637779E-3</v>
      </c>
      <c r="AE317" s="196">
        <v>1.637779E-3</v>
      </c>
      <c r="AF317" s="150"/>
      <c r="AG317" s="197">
        <v>19.532</v>
      </c>
      <c r="AH317" s="197">
        <v>19.558999999999997</v>
      </c>
      <c r="AI317" s="197">
        <v>19.695999999999998</v>
      </c>
      <c r="AJ317" s="197">
        <v>19.782</v>
      </c>
      <c r="AK317" s="197">
        <v>19.675999999999998</v>
      </c>
      <c r="AL317" s="197">
        <v>19.636999999999997</v>
      </c>
      <c r="AM317" s="197">
        <v>19.768999999999998</v>
      </c>
      <c r="AN317" s="197">
        <v>19.945</v>
      </c>
      <c r="AO317" s="197">
        <v>19.835999999999999</v>
      </c>
      <c r="AP317" s="197">
        <v>19.835999999999999</v>
      </c>
      <c r="AQ317" s="197">
        <v>19.835999999999999</v>
      </c>
      <c r="AR317" s="197">
        <v>19.835999999999999</v>
      </c>
      <c r="AS317" s="197">
        <v>19.835999999999999</v>
      </c>
      <c r="AT317" s="197">
        <v>19.835999999999999</v>
      </c>
      <c r="AU317" s="197">
        <v>19.835999999999999</v>
      </c>
      <c r="AV317" s="197">
        <v>19.835999999999999</v>
      </c>
      <c r="AW317" s="197">
        <v>19.835999999999999</v>
      </c>
      <c r="AX317" s="197">
        <v>19.835999999999999</v>
      </c>
      <c r="AY317" s="197">
        <v>19.835999999999999</v>
      </c>
      <c r="AZ317" s="197">
        <v>19.835999999999999</v>
      </c>
      <c r="BA317" s="150"/>
      <c r="BB317" s="198" cm="1">
        <f t="array" ref="BB317">SUMPRODUCT(($AG317:$AZ317)*(Misc_calcs!$G$29:$Z$29)*($L317:$AE317))*$H317</f>
        <v>21156.382363715886</v>
      </c>
      <c r="BC317" s="150"/>
      <c r="BD317" s="198" cm="1">
        <f t="array" ref="BD317">SUMPRODUCT(($L317:$AE317)*(Misc_calcs!$G$29:$Z$29))*$I317*(1+Assumptions!$G$83)</f>
        <v>3871.3436410529748</v>
      </c>
      <c r="BE317" s="150"/>
      <c r="BF317" s="198">
        <f t="shared" si="24"/>
        <v>25027.726004768861</v>
      </c>
      <c r="BG317" s="150"/>
      <c r="BH317" s="199">
        <f>Assumptions!$G$86*$G317</f>
        <v>4.3082542214999998E-4</v>
      </c>
      <c r="BI317" s="150"/>
      <c r="BJ317" s="198">
        <f t="shared" si="29"/>
        <v>148619.58429999999</v>
      </c>
      <c r="BK317" s="150"/>
      <c r="BL317" s="198" cm="1">
        <f t="array" ref="BL317">-SUMPRODUCT((PMT(real_disc,Assumptions!$G$40,BJ317))*(Misc_calcs!$G$29:$Z$29))</f>
        <v>80335.931091591876</v>
      </c>
      <c r="BM317" s="150"/>
      <c r="BN317" s="198" cm="1">
        <f t="array" ref="BN317">SUMPRODUCT(($AG317:$AZ317)*(Misc_calcs!$G$29:$Z$29))*$BH317*$H317</f>
        <v>5565.285281478582</v>
      </c>
      <c r="BO317" s="150"/>
      <c r="BP317" s="198" cm="1">
        <f t="array" ref="BP317">SUMPRODUCT($BH317*(Misc_calcs!$G$29:$Z$29))*$I317*(1+Assumptions!$G$83)</f>
        <v>1018.3750423252256</v>
      </c>
      <c r="BQ317" s="150"/>
      <c r="BR317" s="198">
        <f t="shared" si="25"/>
        <v>6583.6603238038078</v>
      </c>
      <c r="BS317" s="150"/>
      <c r="BT317" s="198">
        <f t="shared" si="26"/>
        <v>18444.065680965054</v>
      </c>
      <c r="BU317" s="150"/>
      <c r="BV317" s="198">
        <f t="shared" si="27"/>
        <v>-61891.865410626822</v>
      </c>
      <c r="BW317" s="150"/>
      <c r="BX317" s="198" t="b">
        <f t="shared" si="28"/>
        <v>0</v>
      </c>
      <c r="BY317" s="150"/>
      <c r="BZ317" s="150"/>
      <c r="CA317" s="150"/>
      <c r="CB317" s="150"/>
      <c r="CC317" s="150"/>
      <c r="CD317" s="150"/>
      <c r="CE317" s="150"/>
      <c r="CF317" s="150"/>
      <c r="CG317" s="150"/>
      <c r="CH317" s="150"/>
      <c r="CI317" s="150"/>
      <c r="CJ317" s="150"/>
      <c r="CK317" s="150"/>
      <c r="CL317" s="150"/>
      <c r="CM317" s="150"/>
      <c r="CN317" s="150"/>
      <c r="CO317" s="150"/>
      <c r="CP317" s="150"/>
      <c r="CQ317" s="150"/>
      <c r="CR317" s="150"/>
      <c r="CS317" s="150"/>
      <c r="CT317" s="150"/>
      <c r="CU317" s="150"/>
      <c r="CV317" s="150"/>
      <c r="CW317" s="150"/>
      <c r="CX317" s="150"/>
    </row>
    <row r="318" spans="1:102" x14ac:dyDescent="0.2">
      <c r="A318" s="150"/>
      <c r="B318" s="191">
        <v>60467038</v>
      </c>
      <c r="C318" s="192" t="s">
        <v>145</v>
      </c>
      <c r="D318" s="191">
        <v>2010</v>
      </c>
      <c r="E318" s="191">
        <v>30147075</v>
      </c>
      <c r="F318" s="191">
        <v>30147105</v>
      </c>
      <c r="G318" s="194">
        <v>3451.19</v>
      </c>
      <c r="H318" s="211">
        <v>45198.640474687112</v>
      </c>
      <c r="I318" s="195">
        <f>Assumptions!$G$37*Calcs!$G318</f>
        <v>335214.08470000001</v>
      </c>
      <c r="K318" s="150"/>
      <c r="L318" s="196">
        <v>3.69404E-3</v>
      </c>
      <c r="M318" s="196">
        <v>3.69404E-3</v>
      </c>
      <c r="N318" s="196">
        <v>3.69404E-3</v>
      </c>
      <c r="O318" s="196">
        <v>3.69404E-3</v>
      </c>
      <c r="P318" s="196">
        <v>3.69404E-3</v>
      </c>
      <c r="Q318" s="196">
        <v>3.69404E-3</v>
      </c>
      <c r="R318" s="196">
        <v>3.69404E-3</v>
      </c>
      <c r="S318" s="196">
        <v>3.69404E-3</v>
      </c>
      <c r="T318" s="196">
        <v>3.69404E-3</v>
      </c>
      <c r="U318" s="196">
        <v>3.69404E-3</v>
      </c>
      <c r="V318" s="196">
        <v>3.69404E-3</v>
      </c>
      <c r="W318" s="196">
        <v>3.69404E-3</v>
      </c>
      <c r="X318" s="196">
        <v>3.69404E-3</v>
      </c>
      <c r="Y318" s="196">
        <v>3.69404E-3</v>
      </c>
      <c r="Z318" s="196">
        <v>3.69404E-3</v>
      </c>
      <c r="AA318" s="196">
        <v>3.69404E-3</v>
      </c>
      <c r="AB318" s="196">
        <v>3.69404E-3</v>
      </c>
      <c r="AC318" s="196">
        <v>3.69404E-3</v>
      </c>
      <c r="AD318" s="196">
        <v>3.69404E-3</v>
      </c>
      <c r="AE318" s="196">
        <v>3.69404E-3</v>
      </c>
      <c r="AF318" s="150"/>
      <c r="AG318" s="197">
        <v>19.532</v>
      </c>
      <c r="AH318" s="197">
        <v>19.558999999999997</v>
      </c>
      <c r="AI318" s="197">
        <v>19.695999999999998</v>
      </c>
      <c r="AJ318" s="197">
        <v>19.782</v>
      </c>
      <c r="AK318" s="197">
        <v>19.675999999999998</v>
      </c>
      <c r="AL318" s="197">
        <v>19.636999999999997</v>
      </c>
      <c r="AM318" s="197">
        <v>19.768999999999998</v>
      </c>
      <c r="AN318" s="197">
        <v>19.945</v>
      </c>
      <c r="AO318" s="197">
        <v>19.835999999999999</v>
      </c>
      <c r="AP318" s="197">
        <v>19.835999999999999</v>
      </c>
      <c r="AQ318" s="197">
        <v>19.835999999999999</v>
      </c>
      <c r="AR318" s="197">
        <v>19.835999999999999</v>
      </c>
      <c r="AS318" s="197">
        <v>19.835999999999999</v>
      </c>
      <c r="AT318" s="197">
        <v>19.835999999999999</v>
      </c>
      <c r="AU318" s="197">
        <v>19.835999999999999</v>
      </c>
      <c r="AV318" s="197">
        <v>19.835999999999999</v>
      </c>
      <c r="AW318" s="197">
        <v>19.835999999999999</v>
      </c>
      <c r="AX318" s="197">
        <v>19.835999999999999</v>
      </c>
      <c r="AY318" s="197">
        <v>19.835999999999999</v>
      </c>
      <c r="AZ318" s="197">
        <v>19.835999999999999</v>
      </c>
      <c r="BA318" s="150"/>
      <c r="BB318" s="198" cm="1">
        <f t="array" ref="BB318">SUMPRODUCT(($AG318:$AZ318)*(Misc_calcs!$G$29:$Z$29)*($L318:$AE318))*$H318</f>
        <v>47718.601048652505</v>
      </c>
      <c r="BC318" s="150"/>
      <c r="BD318" s="198" cm="1">
        <f t="array" ref="BD318">SUMPRODUCT(($L318:$AE318)*(Misc_calcs!$G$29:$Z$29))*$I318*(1+Assumptions!$G$83)</f>
        <v>19694.920623159025</v>
      </c>
      <c r="BE318" s="150"/>
      <c r="BF318" s="198">
        <f t="shared" si="24"/>
        <v>67413.521671811526</v>
      </c>
      <c r="BG318" s="150"/>
      <c r="BH318" s="199">
        <f>Assumptions!$G$86*$G318</f>
        <v>9.7173431235000006E-4</v>
      </c>
      <c r="BI318" s="150"/>
      <c r="BJ318" s="198">
        <f t="shared" si="29"/>
        <v>335214.08470000001</v>
      </c>
      <c r="BK318" s="150"/>
      <c r="BL318" s="198" cm="1">
        <f t="array" ref="BL318">-SUMPRODUCT((PMT(real_disc,Assumptions!$G$40,BJ318))*(Misc_calcs!$G$29:$Z$29))</f>
        <v>181199.10465521491</v>
      </c>
      <c r="BM318" s="150"/>
      <c r="BN318" s="198" cm="1">
        <f t="array" ref="BN318">SUMPRODUCT(($AG318:$AZ318)*(Misc_calcs!$G$29:$Z$29))*$BH318*$H318</f>
        <v>12552.59877432738</v>
      </c>
      <c r="BO318" s="150"/>
      <c r="BP318" s="198" cm="1">
        <f t="array" ref="BP318">SUMPRODUCT($BH318*(Misc_calcs!$G$29:$Z$29))*$I318*(1+Assumptions!$G$83)</f>
        <v>5180.8399878001501</v>
      </c>
      <c r="BQ318" s="150"/>
      <c r="BR318" s="198">
        <f t="shared" si="25"/>
        <v>17733.438762127531</v>
      </c>
      <c r="BS318" s="150"/>
      <c r="BT318" s="198">
        <f t="shared" si="26"/>
        <v>49680.082909683995</v>
      </c>
      <c r="BU318" s="150"/>
      <c r="BV318" s="198">
        <f t="shared" si="27"/>
        <v>-131519.02174553092</v>
      </c>
      <c r="BW318" s="150"/>
      <c r="BX318" s="198" t="b">
        <f t="shared" si="28"/>
        <v>0</v>
      </c>
      <c r="BY318" s="150"/>
      <c r="BZ318" s="150"/>
      <c r="CA318" s="150"/>
      <c r="CB318" s="150"/>
      <c r="CC318" s="150"/>
      <c r="CD318" s="150"/>
      <c r="CE318" s="150"/>
      <c r="CF318" s="150"/>
      <c r="CG318" s="150"/>
      <c r="CH318" s="150"/>
      <c r="CI318" s="150"/>
      <c r="CJ318" s="150"/>
      <c r="CK318" s="150"/>
      <c r="CL318" s="150"/>
      <c r="CM318" s="150"/>
      <c r="CN318" s="150"/>
      <c r="CO318" s="150"/>
      <c r="CP318" s="150"/>
      <c r="CQ318" s="150"/>
      <c r="CR318" s="150"/>
      <c r="CS318" s="150"/>
      <c r="CT318" s="150"/>
      <c r="CU318" s="150"/>
      <c r="CV318" s="150"/>
      <c r="CW318" s="150"/>
      <c r="CX318" s="150"/>
    </row>
    <row r="319" spans="1:102" x14ac:dyDescent="0.2">
      <c r="A319" s="150"/>
      <c r="B319" s="191">
        <v>60467039</v>
      </c>
      <c r="C319" s="192" t="s">
        <v>145</v>
      </c>
      <c r="D319" s="191">
        <v>2010</v>
      </c>
      <c r="E319" s="191">
        <v>30147105</v>
      </c>
      <c r="F319" s="191">
        <v>30147107</v>
      </c>
      <c r="G319" s="194">
        <v>138.88999999999999</v>
      </c>
      <c r="H319" s="211">
        <v>45198.640474687112</v>
      </c>
      <c r="I319" s="195">
        <f>Assumptions!$G$37*Calcs!$G319</f>
        <v>13490.385699999999</v>
      </c>
      <c r="K319" s="150"/>
      <c r="L319" s="196">
        <v>1.48663E-4</v>
      </c>
      <c r="M319" s="196">
        <v>1.48663E-4</v>
      </c>
      <c r="N319" s="196">
        <v>1.48663E-4</v>
      </c>
      <c r="O319" s="196">
        <v>1.48663E-4</v>
      </c>
      <c r="P319" s="196">
        <v>1.48663E-4</v>
      </c>
      <c r="Q319" s="196">
        <v>1.48663E-4</v>
      </c>
      <c r="R319" s="196">
        <v>1.48663E-4</v>
      </c>
      <c r="S319" s="196">
        <v>1.48663E-4</v>
      </c>
      <c r="T319" s="196">
        <v>1.48663E-4</v>
      </c>
      <c r="U319" s="196">
        <v>1.48663E-4</v>
      </c>
      <c r="V319" s="196">
        <v>1.48663E-4</v>
      </c>
      <c r="W319" s="196">
        <v>1.48663E-4</v>
      </c>
      <c r="X319" s="196">
        <v>1.48663E-4</v>
      </c>
      <c r="Y319" s="196">
        <v>1.48663E-4</v>
      </c>
      <c r="Z319" s="196">
        <v>1.48663E-4</v>
      </c>
      <c r="AA319" s="196">
        <v>1.48663E-4</v>
      </c>
      <c r="AB319" s="196">
        <v>1.48663E-4</v>
      </c>
      <c r="AC319" s="196">
        <v>1.48663E-4</v>
      </c>
      <c r="AD319" s="196">
        <v>1.48663E-4</v>
      </c>
      <c r="AE319" s="196">
        <v>1.48663E-4</v>
      </c>
      <c r="AF319" s="150"/>
      <c r="AG319" s="197">
        <v>19.532</v>
      </c>
      <c r="AH319" s="197">
        <v>19.558999999999997</v>
      </c>
      <c r="AI319" s="197">
        <v>19.695999999999998</v>
      </c>
      <c r="AJ319" s="197">
        <v>19.782</v>
      </c>
      <c r="AK319" s="197">
        <v>19.675999999999998</v>
      </c>
      <c r="AL319" s="197">
        <v>19.636999999999997</v>
      </c>
      <c r="AM319" s="197">
        <v>19.768999999999998</v>
      </c>
      <c r="AN319" s="197">
        <v>19.945</v>
      </c>
      <c r="AO319" s="197">
        <v>19.835999999999999</v>
      </c>
      <c r="AP319" s="197">
        <v>19.835999999999999</v>
      </c>
      <c r="AQ319" s="197">
        <v>19.835999999999999</v>
      </c>
      <c r="AR319" s="197">
        <v>19.835999999999999</v>
      </c>
      <c r="AS319" s="197">
        <v>19.835999999999999</v>
      </c>
      <c r="AT319" s="197">
        <v>19.835999999999999</v>
      </c>
      <c r="AU319" s="197">
        <v>19.835999999999999</v>
      </c>
      <c r="AV319" s="197">
        <v>19.835999999999999</v>
      </c>
      <c r="AW319" s="197">
        <v>19.835999999999999</v>
      </c>
      <c r="AX319" s="197">
        <v>19.835999999999999</v>
      </c>
      <c r="AY319" s="197">
        <v>19.835999999999999</v>
      </c>
      <c r="AZ319" s="197">
        <v>19.835999999999999</v>
      </c>
      <c r="BA319" s="150"/>
      <c r="BB319" s="198" cm="1">
        <f t="array" ref="BB319">SUMPRODUCT(($AG319:$AZ319)*(Misc_calcs!$G$29:$Z$29)*($L319:$AE319))*$H319</f>
        <v>1920.3880812594948</v>
      </c>
      <c r="BC319" s="150"/>
      <c r="BD319" s="198" cm="1">
        <f t="array" ref="BD319">SUMPRODUCT(($L319:$AE319)*(Misc_calcs!$G$29:$Z$29))*$I319*(1+Assumptions!$G$83)</f>
        <v>31.897573154417543</v>
      </c>
      <c r="BE319" s="150"/>
      <c r="BF319" s="198">
        <f t="shared" si="24"/>
        <v>1952.2856544139124</v>
      </c>
      <c r="BG319" s="150"/>
      <c r="BH319" s="199">
        <f>Assumptions!$G$86*$G319</f>
        <v>3.9106562850000001E-5</v>
      </c>
      <c r="BI319" s="150"/>
      <c r="BJ319" s="198">
        <f t="shared" si="29"/>
        <v>13490.385699999999</v>
      </c>
      <c r="BK319" s="150"/>
      <c r="BL319" s="198" cm="1">
        <f t="array" ref="BL319">-SUMPRODUCT((PMT(real_disc,Assumptions!$G$40,BJ319))*(Misc_calcs!$G$29:$Z$29))</f>
        <v>7292.1930248878798</v>
      </c>
      <c r="BM319" s="150"/>
      <c r="BN319" s="198" cm="1">
        <f t="array" ref="BN319">SUMPRODUCT(($AG319:$AZ319)*(Misc_calcs!$G$29:$Z$29))*$BH319*$H319</f>
        <v>505.16791129040411</v>
      </c>
      <c r="BO319" s="150"/>
      <c r="BP319" s="198" cm="1">
        <f t="array" ref="BP319">SUMPRODUCT($BH319*(Misc_calcs!$G$29:$Z$29))*$I319*(1+Assumptions!$G$83)</f>
        <v>8.3908198363123443</v>
      </c>
      <c r="BQ319" s="150"/>
      <c r="BR319" s="198">
        <f t="shared" si="25"/>
        <v>513.55873112671645</v>
      </c>
      <c r="BS319" s="150"/>
      <c r="BT319" s="198">
        <f t="shared" si="26"/>
        <v>1438.7269232871959</v>
      </c>
      <c r="BU319" s="150"/>
      <c r="BV319" s="198">
        <f t="shared" si="27"/>
        <v>-5853.4661016006839</v>
      </c>
      <c r="BW319" s="150"/>
      <c r="BX319" s="198" t="b">
        <f t="shared" si="28"/>
        <v>0</v>
      </c>
      <c r="BY319" s="150"/>
      <c r="BZ319" s="150"/>
      <c r="CA319" s="150"/>
      <c r="CB319" s="150"/>
      <c r="CC319" s="150"/>
      <c r="CD319" s="150"/>
      <c r="CE319" s="150"/>
      <c r="CF319" s="150"/>
      <c r="CG319" s="150"/>
      <c r="CH319" s="150"/>
      <c r="CI319" s="150"/>
      <c r="CJ319" s="150"/>
      <c r="CK319" s="150"/>
      <c r="CL319" s="150"/>
      <c r="CM319" s="150"/>
      <c r="CN319" s="150"/>
      <c r="CO319" s="150"/>
      <c r="CP319" s="150"/>
      <c r="CQ319" s="150"/>
      <c r="CR319" s="150"/>
      <c r="CS319" s="150"/>
      <c r="CT319" s="150"/>
      <c r="CU319" s="150"/>
      <c r="CV319" s="150"/>
      <c r="CW319" s="150"/>
      <c r="CX319" s="150"/>
    </row>
    <row r="320" spans="1:102" x14ac:dyDescent="0.2">
      <c r="A320" s="150"/>
      <c r="B320" s="191">
        <v>60467040</v>
      </c>
      <c r="C320" s="192" t="s">
        <v>145</v>
      </c>
      <c r="D320" s="191">
        <v>2010</v>
      </c>
      <c r="E320" s="191">
        <v>30147107</v>
      </c>
      <c r="F320" s="191">
        <v>30147108</v>
      </c>
      <c r="G320" s="194">
        <v>108.4</v>
      </c>
      <c r="H320" s="211">
        <v>45198.640474687112</v>
      </c>
      <c r="I320" s="195">
        <f>Assumptions!$G$37*Calcs!$G320</f>
        <v>10528.892</v>
      </c>
      <c r="K320" s="150"/>
      <c r="L320" s="196">
        <v>1.1602799999999999E-4</v>
      </c>
      <c r="M320" s="196">
        <v>1.1602799999999999E-4</v>
      </c>
      <c r="N320" s="196">
        <v>1.1602799999999999E-4</v>
      </c>
      <c r="O320" s="196">
        <v>1.1602799999999999E-4</v>
      </c>
      <c r="P320" s="196">
        <v>1.1602799999999999E-4</v>
      </c>
      <c r="Q320" s="196">
        <v>1.1602799999999999E-4</v>
      </c>
      <c r="R320" s="196">
        <v>1.1602799999999999E-4</v>
      </c>
      <c r="S320" s="196">
        <v>1.1602799999999999E-4</v>
      </c>
      <c r="T320" s="196">
        <v>1.1602799999999999E-4</v>
      </c>
      <c r="U320" s="196">
        <v>1.1602799999999999E-4</v>
      </c>
      <c r="V320" s="196">
        <v>1.1602799999999999E-4</v>
      </c>
      <c r="W320" s="196">
        <v>1.1602799999999999E-4</v>
      </c>
      <c r="X320" s="196">
        <v>1.1602799999999999E-4</v>
      </c>
      <c r="Y320" s="196">
        <v>1.1602799999999999E-4</v>
      </c>
      <c r="Z320" s="196">
        <v>1.1602799999999999E-4</v>
      </c>
      <c r="AA320" s="196">
        <v>1.1602799999999999E-4</v>
      </c>
      <c r="AB320" s="196">
        <v>1.1602799999999999E-4</v>
      </c>
      <c r="AC320" s="196">
        <v>1.1602799999999999E-4</v>
      </c>
      <c r="AD320" s="196">
        <v>1.1602799999999999E-4</v>
      </c>
      <c r="AE320" s="196">
        <v>1.1602799999999999E-4</v>
      </c>
      <c r="AF320" s="150"/>
      <c r="AG320" s="197">
        <v>19.532</v>
      </c>
      <c r="AH320" s="197">
        <v>19.558999999999997</v>
      </c>
      <c r="AI320" s="197">
        <v>19.695999999999998</v>
      </c>
      <c r="AJ320" s="197">
        <v>19.782</v>
      </c>
      <c r="AK320" s="197">
        <v>19.675999999999998</v>
      </c>
      <c r="AL320" s="197">
        <v>19.636999999999997</v>
      </c>
      <c r="AM320" s="197">
        <v>19.768999999999998</v>
      </c>
      <c r="AN320" s="197">
        <v>19.945</v>
      </c>
      <c r="AO320" s="197">
        <v>19.835999999999999</v>
      </c>
      <c r="AP320" s="197">
        <v>19.835999999999999</v>
      </c>
      <c r="AQ320" s="197">
        <v>19.835999999999999</v>
      </c>
      <c r="AR320" s="197">
        <v>19.835999999999999</v>
      </c>
      <c r="AS320" s="197">
        <v>19.835999999999999</v>
      </c>
      <c r="AT320" s="197">
        <v>19.835999999999999</v>
      </c>
      <c r="AU320" s="197">
        <v>19.835999999999999</v>
      </c>
      <c r="AV320" s="197">
        <v>19.835999999999999</v>
      </c>
      <c r="AW320" s="197">
        <v>19.835999999999999</v>
      </c>
      <c r="AX320" s="197">
        <v>19.835999999999999</v>
      </c>
      <c r="AY320" s="197">
        <v>19.835999999999999</v>
      </c>
      <c r="AZ320" s="197">
        <v>19.835999999999999</v>
      </c>
      <c r="BA320" s="150"/>
      <c r="BB320" s="198" cm="1">
        <f t="array" ref="BB320">SUMPRODUCT(($AG320:$AZ320)*(Misc_calcs!$G$29:$Z$29)*($L320:$AE320))*$H320</f>
        <v>1498.8180535330023</v>
      </c>
      <c r="BC320" s="150"/>
      <c r="BD320" s="198" cm="1">
        <f t="array" ref="BD320">SUMPRODUCT(($L320:$AE320)*(Misc_calcs!$G$29:$Z$29))*$I320*(1+Assumptions!$G$83)</f>
        <v>19.430136881715683</v>
      </c>
      <c r="BE320" s="150"/>
      <c r="BF320" s="198">
        <f t="shared" si="24"/>
        <v>1518.248190414718</v>
      </c>
      <c r="BG320" s="150"/>
      <c r="BH320" s="199">
        <f>Assumptions!$G$86*$G320</f>
        <v>3.0521646000000002E-5</v>
      </c>
      <c r="BI320" s="150"/>
      <c r="BJ320" s="198">
        <f t="shared" si="29"/>
        <v>10528.892</v>
      </c>
      <c r="BK320" s="150"/>
      <c r="BL320" s="198" cm="1">
        <f t="array" ref="BL320">-SUMPRODUCT((PMT(real_disc,Assumptions!$G$40,BJ320))*(Misc_calcs!$G$29:$Z$29))</f>
        <v>5691.3652811422435</v>
      </c>
      <c r="BM320" s="150"/>
      <c r="BN320" s="198" cm="1">
        <f t="array" ref="BN320">SUMPRODUCT(($AG320:$AZ320)*(Misc_calcs!$G$29:$Z$29))*$BH320*$H320</f>
        <v>394.2702972415567</v>
      </c>
      <c r="BO320" s="150"/>
      <c r="BP320" s="198" cm="1">
        <f t="array" ref="BP320">SUMPRODUCT($BH320*(Misc_calcs!$G$29:$Z$29))*$I320*(1+Assumptions!$G$83)</f>
        <v>5.1111779883758226</v>
      </c>
      <c r="BQ320" s="150"/>
      <c r="BR320" s="198">
        <f t="shared" si="25"/>
        <v>399.38147522993251</v>
      </c>
      <c r="BS320" s="150"/>
      <c r="BT320" s="198">
        <f t="shared" si="26"/>
        <v>1118.8667151847856</v>
      </c>
      <c r="BU320" s="150"/>
      <c r="BV320" s="198">
        <f t="shared" si="27"/>
        <v>-4572.4985659574577</v>
      </c>
      <c r="BW320" s="150"/>
      <c r="BX320" s="198" t="b">
        <f t="shared" si="28"/>
        <v>0</v>
      </c>
      <c r="BY320" s="150"/>
      <c r="BZ320" s="150"/>
      <c r="CA320" s="150"/>
      <c r="CB320" s="150"/>
      <c r="CC320" s="150"/>
      <c r="CD320" s="150"/>
      <c r="CE320" s="150"/>
      <c r="CF320" s="150"/>
      <c r="CG320" s="150"/>
      <c r="CH320" s="150"/>
      <c r="CI320" s="150"/>
      <c r="CJ320" s="150"/>
      <c r="CK320" s="150"/>
      <c r="CL320" s="150"/>
      <c r="CM320" s="150"/>
      <c r="CN320" s="150"/>
      <c r="CO320" s="150"/>
      <c r="CP320" s="150"/>
      <c r="CQ320" s="150"/>
      <c r="CR320" s="150"/>
      <c r="CS320" s="150"/>
      <c r="CT320" s="150"/>
      <c r="CU320" s="150"/>
      <c r="CV320" s="150"/>
      <c r="CW320" s="150"/>
      <c r="CX320" s="150"/>
    </row>
    <row r="321" spans="1:102" x14ac:dyDescent="0.2">
      <c r="A321" s="150"/>
      <c r="B321" s="191">
        <v>60467041</v>
      </c>
      <c r="C321" s="192" t="s">
        <v>145</v>
      </c>
      <c r="D321" s="191">
        <v>2010</v>
      </c>
      <c r="E321" s="191">
        <v>30147108</v>
      </c>
      <c r="F321" s="191">
        <v>30147109</v>
      </c>
      <c r="G321" s="194">
        <v>129.36000000000001</v>
      </c>
      <c r="H321" s="211">
        <v>45198.640474687112</v>
      </c>
      <c r="I321" s="195">
        <f>Assumptions!$G$37*Calcs!$G321</f>
        <v>12564.736800000001</v>
      </c>
      <c r="K321" s="150"/>
      <c r="L321" s="196">
        <v>1.3846299999999999E-4</v>
      </c>
      <c r="M321" s="196">
        <v>1.3846299999999999E-4</v>
      </c>
      <c r="N321" s="196">
        <v>1.3846299999999999E-4</v>
      </c>
      <c r="O321" s="196">
        <v>1.3846299999999999E-4</v>
      </c>
      <c r="P321" s="196">
        <v>1.3846299999999999E-4</v>
      </c>
      <c r="Q321" s="196">
        <v>1.3846299999999999E-4</v>
      </c>
      <c r="R321" s="196">
        <v>1.3846299999999999E-4</v>
      </c>
      <c r="S321" s="196">
        <v>1.3846299999999999E-4</v>
      </c>
      <c r="T321" s="196">
        <v>1.3846299999999999E-4</v>
      </c>
      <c r="U321" s="196">
        <v>1.3846299999999999E-4</v>
      </c>
      <c r="V321" s="196">
        <v>1.3846299999999999E-4</v>
      </c>
      <c r="W321" s="196">
        <v>1.3846299999999999E-4</v>
      </c>
      <c r="X321" s="196">
        <v>1.3846299999999999E-4</v>
      </c>
      <c r="Y321" s="196">
        <v>1.3846299999999999E-4</v>
      </c>
      <c r="Z321" s="196">
        <v>1.3846299999999999E-4</v>
      </c>
      <c r="AA321" s="196">
        <v>1.3846299999999999E-4</v>
      </c>
      <c r="AB321" s="196">
        <v>1.3846299999999999E-4</v>
      </c>
      <c r="AC321" s="196">
        <v>1.3846299999999999E-4</v>
      </c>
      <c r="AD321" s="196">
        <v>1.3846299999999999E-4</v>
      </c>
      <c r="AE321" s="196">
        <v>1.3846299999999999E-4</v>
      </c>
      <c r="AF321" s="150"/>
      <c r="AG321" s="197">
        <v>19.532</v>
      </c>
      <c r="AH321" s="197">
        <v>19.558999999999997</v>
      </c>
      <c r="AI321" s="197">
        <v>19.695999999999998</v>
      </c>
      <c r="AJ321" s="197">
        <v>19.782</v>
      </c>
      <c r="AK321" s="197">
        <v>19.675999999999998</v>
      </c>
      <c r="AL321" s="197">
        <v>19.636999999999997</v>
      </c>
      <c r="AM321" s="197">
        <v>19.768999999999998</v>
      </c>
      <c r="AN321" s="197">
        <v>19.945</v>
      </c>
      <c r="AO321" s="197">
        <v>19.835999999999999</v>
      </c>
      <c r="AP321" s="197">
        <v>19.835999999999999</v>
      </c>
      <c r="AQ321" s="197">
        <v>19.835999999999999</v>
      </c>
      <c r="AR321" s="197">
        <v>19.835999999999999</v>
      </c>
      <c r="AS321" s="197">
        <v>19.835999999999999</v>
      </c>
      <c r="AT321" s="197">
        <v>19.835999999999999</v>
      </c>
      <c r="AU321" s="197">
        <v>19.835999999999999</v>
      </c>
      <c r="AV321" s="197">
        <v>19.835999999999999</v>
      </c>
      <c r="AW321" s="197">
        <v>19.835999999999999</v>
      </c>
      <c r="AX321" s="197">
        <v>19.835999999999999</v>
      </c>
      <c r="AY321" s="197">
        <v>19.835999999999999</v>
      </c>
      <c r="AZ321" s="197">
        <v>19.835999999999999</v>
      </c>
      <c r="BA321" s="150"/>
      <c r="BB321" s="198" cm="1">
        <f t="array" ref="BB321">SUMPRODUCT(($AG321:$AZ321)*(Misc_calcs!$G$29:$Z$29)*($L321:$AE321))*$H321</f>
        <v>1788.6272636461895</v>
      </c>
      <c r="BC321" s="150"/>
      <c r="BD321" s="198" cm="1">
        <f t="array" ref="BD321">SUMPRODUCT(($L321:$AE321)*(Misc_calcs!$G$29:$Z$29))*$I321*(1+Assumptions!$G$83)</f>
        <v>27.670532412628599</v>
      </c>
      <c r="BE321" s="150"/>
      <c r="BF321" s="198">
        <f t="shared" si="24"/>
        <v>1816.297796058818</v>
      </c>
      <c r="BG321" s="150"/>
      <c r="BH321" s="199">
        <f>Assumptions!$G$86*$G321</f>
        <v>3.6423248400000005E-5</v>
      </c>
      <c r="BI321" s="150"/>
      <c r="BJ321" s="198">
        <f t="shared" si="29"/>
        <v>12564.736800000001</v>
      </c>
      <c r="BK321" s="150"/>
      <c r="BL321" s="198" cm="1">
        <f t="array" ref="BL321">-SUMPRODUCT((PMT(real_disc,Assumptions!$G$40,BJ321))*(Misc_calcs!$G$29:$Z$29))</f>
        <v>6791.8359111490836</v>
      </c>
      <c r="BM321" s="150"/>
      <c r="BN321" s="198" cm="1">
        <f t="array" ref="BN321">SUMPRODUCT(($AG321:$AZ321)*(Misc_calcs!$G$29:$Z$29))*$BH321*$H321</f>
        <v>470.50558718789466</v>
      </c>
      <c r="BO321" s="150"/>
      <c r="BP321" s="198" cm="1">
        <f t="array" ref="BP321">SUMPRODUCT($BH321*(Misc_calcs!$G$29:$Z$29))*$I321*(1+Assumptions!$G$83)</f>
        <v>7.2788447124894216</v>
      </c>
      <c r="BQ321" s="150"/>
      <c r="BR321" s="198">
        <f t="shared" si="25"/>
        <v>477.78443190038411</v>
      </c>
      <c r="BS321" s="150"/>
      <c r="BT321" s="198">
        <f t="shared" si="26"/>
        <v>1338.5133641584339</v>
      </c>
      <c r="BU321" s="150"/>
      <c r="BV321" s="198">
        <f t="shared" si="27"/>
        <v>-5453.3225469906502</v>
      </c>
      <c r="BW321" s="150"/>
      <c r="BX321" s="198" t="b">
        <f t="shared" si="28"/>
        <v>0</v>
      </c>
      <c r="BY321" s="150"/>
      <c r="BZ321" s="150"/>
      <c r="CA321" s="150"/>
      <c r="CB321" s="150"/>
      <c r="CC321" s="150"/>
      <c r="CD321" s="150"/>
      <c r="CE321" s="150"/>
      <c r="CF321" s="150"/>
      <c r="CG321" s="150"/>
      <c r="CH321" s="150"/>
      <c r="CI321" s="150"/>
      <c r="CJ321" s="150"/>
      <c r="CK321" s="150"/>
      <c r="CL321" s="150"/>
      <c r="CM321" s="150"/>
      <c r="CN321" s="150"/>
      <c r="CO321" s="150"/>
      <c r="CP321" s="150"/>
      <c r="CQ321" s="150"/>
      <c r="CR321" s="150"/>
      <c r="CS321" s="150"/>
      <c r="CT321" s="150"/>
      <c r="CU321" s="150"/>
      <c r="CV321" s="150"/>
      <c r="CW321" s="150"/>
      <c r="CX321" s="150"/>
    </row>
    <row r="322" spans="1:102" x14ac:dyDescent="0.2">
      <c r="A322" s="150"/>
      <c r="B322" s="191">
        <v>60467042</v>
      </c>
      <c r="C322" s="192" t="s">
        <v>145</v>
      </c>
      <c r="D322" s="191">
        <v>2010</v>
      </c>
      <c r="E322" s="191">
        <v>30147109</v>
      </c>
      <c r="F322" s="191">
        <v>30147125</v>
      </c>
      <c r="G322" s="194">
        <v>999.1</v>
      </c>
      <c r="H322" s="211">
        <v>45198.640474687112</v>
      </c>
      <c r="I322" s="195">
        <f>Assumptions!$G$37*Calcs!$G322</f>
        <v>97042.582999999999</v>
      </c>
      <c r="K322" s="150"/>
      <c r="L322" s="196">
        <v>1.0694039999999999E-3</v>
      </c>
      <c r="M322" s="196">
        <v>1.0694039999999999E-3</v>
      </c>
      <c r="N322" s="196">
        <v>1.0694039999999999E-3</v>
      </c>
      <c r="O322" s="196">
        <v>1.0694039999999999E-3</v>
      </c>
      <c r="P322" s="196">
        <v>1.0694039999999999E-3</v>
      </c>
      <c r="Q322" s="196">
        <v>1.0694039999999999E-3</v>
      </c>
      <c r="R322" s="196">
        <v>1.0694039999999999E-3</v>
      </c>
      <c r="S322" s="196">
        <v>1.0694039999999999E-3</v>
      </c>
      <c r="T322" s="196">
        <v>1.0694039999999999E-3</v>
      </c>
      <c r="U322" s="196">
        <v>1.0694039999999999E-3</v>
      </c>
      <c r="V322" s="196">
        <v>1.0694039999999999E-3</v>
      </c>
      <c r="W322" s="196">
        <v>1.0694039999999999E-3</v>
      </c>
      <c r="X322" s="196">
        <v>1.0694039999999999E-3</v>
      </c>
      <c r="Y322" s="196">
        <v>1.0694039999999999E-3</v>
      </c>
      <c r="Z322" s="196">
        <v>1.0694039999999999E-3</v>
      </c>
      <c r="AA322" s="196">
        <v>1.0694039999999999E-3</v>
      </c>
      <c r="AB322" s="196">
        <v>1.0694039999999999E-3</v>
      </c>
      <c r="AC322" s="196">
        <v>1.0694039999999999E-3</v>
      </c>
      <c r="AD322" s="196">
        <v>1.0694039999999999E-3</v>
      </c>
      <c r="AE322" s="196">
        <v>1.0694039999999999E-3</v>
      </c>
      <c r="AF322" s="150"/>
      <c r="AG322" s="197">
        <v>19.532</v>
      </c>
      <c r="AH322" s="197">
        <v>19.558999999999997</v>
      </c>
      <c r="AI322" s="197">
        <v>19.695999999999998</v>
      </c>
      <c r="AJ322" s="197">
        <v>19.782</v>
      </c>
      <c r="AK322" s="197">
        <v>19.675999999999998</v>
      </c>
      <c r="AL322" s="197">
        <v>19.636999999999997</v>
      </c>
      <c r="AM322" s="197">
        <v>19.768999999999998</v>
      </c>
      <c r="AN322" s="197">
        <v>19.945</v>
      </c>
      <c r="AO322" s="197">
        <v>19.835999999999999</v>
      </c>
      <c r="AP322" s="197">
        <v>19.835999999999999</v>
      </c>
      <c r="AQ322" s="197">
        <v>19.835999999999999</v>
      </c>
      <c r="AR322" s="197">
        <v>19.835999999999999</v>
      </c>
      <c r="AS322" s="197">
        <v>19.835999999999999</v>
      </c>
      <c r="AT322" s="197">
        <v>19.835999999999999</v>
      </c>
      <c r="AU322" s="197">
        <v>19.835999999999999</v>
      </c>
      <c r="AV322" s="197">
        <v>19.835999999999999</v>
      </c>
      <c r="AW322" s="197">
        <v>19.835999999999999</v>
      </c>
      <c r="AX322" s="197">
        <v>19.835999999999999</v>
      </c>
      <c r="AY322" s="197">
        <v>19.835999999999999</v>
      </c>
      <c r="AZ322" s="197">
        <v>19.835999999999999</v>
      </c>
      <c r="BA322" s="150"/>
      <c r="BB322" s="198" cm="1">
        <f t="array" ref="BB322">SUMPRODUCT(($AG322:$AZ322)*(Misc_calcs!$G$29:$Z$29)*($L322:$AE322))*$H322</f>
        <v>13814.26915675877</v>
      </c>
      <c r="BC322" s="150"/>
      <c r="BD322" s="198" cm="1">
        <f t="array" ref="BD322">SUMPRODUCT(($L322:$AE322)*(Misc_calcs!$G$29:$Z$29))*$I322*(1+Assumptions!$G$83)</f>
        <v>1650.572232911413</v>
      </c>
      <c r="BE322" s="150"/>
      <c r="BF322" s="198">
        <f t="shared" si="24"/>
        <v>15464.841389670182</v>
      </c>
      <c r="BG322" s="150"/>
      <c r="BH322" s="199">
        <f>Assumptions!$G$86*$G322</f>
        <v>2.8131159150000004E-4</v>
      </c>
      <c r="BI322" s="150"/>
      <c r="BJ322" s="198">
        <f t="shared" si="29"/>
        <v>97042.582999999999</v>
      </c>
      <c r="BK322" s="150"/>
      <c r="BL322" s="198" cm="1">
        <f t="array" ref="BL322">-SUMPRODUCT((PMT(real_disc,Assumptions!$G$40,BJ322))*(Misc_calcs!$G$29:$Z$29))</f>
        <v>52456.116719457714</v>
      </c>
      <c r="BM322" s="150"/>
      <c r="BN322" s="198" cm="1">
        <f t="array" ref="BN322">SUMPRODUCT(($AG322:$AZ322)*(Misc_calcs!$G$29:$Z$29))*$BH322*$H322</f>
        <v>3633.9064019745329</v>
      </c>
      <c r="BO322" s="150"/>
      <c r="BP322" s="198" cm="1">
        <f t="array" ref="BP322">SUMPRODUCT($BH322*(Misc_calcs!$G$29:$Z$29))*$I322*(1+Assumptions!$G$83)</f>
        <v>434.1905413912969</v>
      </c>
      <c r="BQ322" s="150"/>
      <c r="BR322" s="198">
        <f t="shared" si="25"/>
        <v>4068.0969433658297</v>
      </c>
      <c r="BS322" s="150"/>
      <c r="BT322" s="198">
        <f t="shared" si="26"/>
        <v>11396.744446304352</v>
      </c>
      <c r="BU322" s="150"/>
      <c r="BV322" s="198">
        <f t="shared" si="27"/>
        <v>-41059.372273153363</v>
      </c>
      <c r="BW322" s="150"/>
      <c r="BX322" s="198" t="b">
        <f t="shared" si="28"/>
        <v>0</v>
      </c>
      <c r="BY322" s="150"/>
      <c r="BZ322" s="150"/>
      <c r="CA322" s="150"/>
      <c r="CB322" s="150"/>
      <c r="CC322" s="150"/>
      <c r="CD322" s="150"/>
      <c r="CE322" s="150"/>
      <c r="CF322" s="150"/>
      <c r="CG322" s="150"/>
      <c r="CH322" s="150"/>
      <c r="CI322" s="150"/>
      <c r="CJ322" s="150"/>
      <c r="CK322" s="150"/>
      <c r="CL322" s="150"/>
      <c r="CM322" s="150"/>
      <c r="CN322" s="150"/>
      <c r="CO322" s="150"/>
      <c r="CP322" s="150"/>
      <c r="CQ322" s="150"/>
      <c r="CR322" s="150"/>
      <c r="CS322" s="150"/>
      <c r="CT322" s="150"/>
      <c r="CU322" s="150"/>
      <c r="CV322" s="150"/>
      <c r="CW322" s="150"/>
      <c r="CX322" s="150"/>
    </row>
    <row r="323" spans="1:102" x14ac:dyDescent="0.2">
      <c r="A323" s="150"/>
      <c r="B323" s="191">
        <v>60467043</v>
      </c>
      <c r="C323" s="192" t="s">
        <v>145</v>
      </c>
      <c r="D323" s="191">
        <v>2010</v>
      </c>
      <c r="E323" s="191">
        <v>30147125</v>
      </c>
      <c r="F323" s="191">
        <v>30147126</v>
      </c>
      <c r="G323" s="194">
        <v>361.58</v>
      </c>
      <c r="H323" s="211">
        <v>45198.640474687112</v>
      </c>
      <c r="I323" s="195">
        <f>Assumptions!$G$37*Calcs!$G323</f>
        <v>35120.265399999997</v>
      </c>
      <c r="K323" s="150"/>
      <c r="L323" s="196">
        <v>3.8702300000000001E-4</v>
      </c>
      <c r="M323" s="196">
        <v>3.8702300000000001E-4</v>
      </c>
      <c r="N323" s="196">
        <v>3.8702300000000001E-4</v>
      </c>
      <c r="O323" s="196">
        <v>3.8702300000000001E-4</v>
      </c>
      <c r="P323" s="196">
        <v>3.8702300000000001E-4</v>
      </c>
      <c r="Q323" s="196">
        <v>3.8702300000000001E-4</v>
      </c>
      <c r="R323" s="196">
        <v>3.8702300000000001E-4</v>
      </c>
      <c r="S323" s="196">
        <v>3.8702300000000001E-4</v>
      </c>
      <c r="T323" s="196">
        <v>3.8702300000000001E-4</v>
      </c>
      <c r="U323" s="196">
        <v>3.8702300000000001E-4</v>
      </c>
      <c r="V323" s="196">
        <v>3.8702300000000001E-4</v>
      </c>
      <c r="W323" s="196">
        <v>3.8702300000000001E-4</v>
      </c>
      <c r="X323" s="196">
        <v>3.8702300000000001E-4</v>
      </c>
      <c r="Y323" s="196">
        <v>3.8702300000000001E-4</v>
      </c>
      <c r="Z323" s="196">
        <v>3.8702300000000001E-4</v>
      </c>
      <c r="AA323" s="196">
        <v>3.8702300000000001E-4</v>
      </c>
      <c r="AB323" s="196">
        <v>3.8702300000000001E-4</v>
      </c>
      <c r="AC323" s="196">
        <v>3.8702300000000001E-4</v>
      </c>
      <c r="AD323" s="196">
        <v>3.8702300000000001E-4</v>
      </c>
      <c r="AE323" s="196">
        <v>3.8702300000000001E-4</v>
      </c>
      <c r="AF323" s="150"/>
      <c r="AG323" s="197">
        <v>19.532</v>
      </c>
      <c r="AH323" s="197">
        <v>19.558999999999997</v>
      </c>
      <c r="AI323" s="197">
        <v>19.695999999999998</v>
      </c>
      <c r="AJ323" s="197">
        <v>19.782</v>
      </c>
      <c r="AK323" s="197">
        <v>19.675999999999998</v>
      </c>
      <c r="AL323" s="197">
        <v>19.636999999999997</v>
      </c>
      <c r="AM323" s="197">
        <v>19.768999999999998</v>
      </c>
      <c r="AN323" s="197">
        <v>19.945</v>
      </c>
      <c r="AO323" s="197">
        <v>19.835999999999999</v>
      </c>
      <c r="AP323" s="197">
        <v>19.835999999999999</v>
      </c>
      <c r="AQ323" s="197">
        <v>19.835999999999999</v>
      </c>
      <c r="AR323" s="197">
        <v>19.835999999999999</v>
      </c>
      <c r="AS323" s="197">
        <v>19.835999999999999</v>
      </c>
      <c r="AT323" s="197">
        <v>19.835999999999999</v>
      </c>
      <c r="AU323" s="197">
        <v>19.835999999999999</v>
      </c>
      <c r="AV323" s="197">
        <v>19.835999999999999</v>
      </c>
      <c r="AW323" s="197">
        <v>19.835999999999999</v>
      </c>
      <c r="AX323" s="197">
        <v>19.835999999999999</v>
      </c>
      <c r="AY323" s="197">
        <v>19.835999999999999</v>
      </c>
      <c r="AZ323" s="197">
        <v>19.835999999999999</v>
      </c>
      <c r="BA323" s="150"/>
      <c r="BB323" s="198" cm="1">
        <f t="array" ref="BB323">SUMPRODUCT(($AG323:$AZ323)*(Misc_calcs!$G$29:$Z$29)*($L323:$AE323))*$H323</f>
        <v>4999.457540701409</v>
      </c>
      <c r="BC323" s="150"/>
      <c r="BD323" s="198" cm="1">
        <f t="array" ref="BD323">SUMPRODUCT(($L323:$AE323)*(Misc_calcs!$G$29:$Z$29))*$I323*(1+Assumptions!$G$83)</f>
        <v>216.18469634277088</v>
      </c>
      <c r="BE323" s="150"/>
      <c r="BF323" s="198">
        <f t="shared" si="24"/>
        <v>5215.6422370441796</v>
      </c>
      <c r="BG323" s="150"/>
      <c r="BH323" s="199">
        <f>Assumptions!$G$86*$G323</f>
        <v>1.018082727E-4</v>
      </c>
      <c r="BI323" s="150"/>
      <c r="BJ323" s="198">
        <f t="shared" si="29"/>
        <v>35120.265399999997</v>
      </c>
      <c r="BK323" s="150"/>
      <c r="BL323" s="198" cm="1">
        <f t="array" ref="BL323">-SUMPRODUCT((PMT(real_disc,Assumptions!$G$40,BJ323))*(Misc_calcs!$G$29:$Z$29))</f>
        <v>18984.168435013031</v>
      </c>
      <c r="BM323" s="150"/>
      <c r="BN323" s="198" cm="1">
        <f t="array" ref="BN323">SUMPRODUCT(($AG323:$AZ323)*(Misc_calcs!$G$29:$Z$29))*$BH323*$H323</f>
        <v>1315.1314951716058</v>
      </c>
      <c r="BO323" s="150"/>
      <c r="BP323" s="198" cm="1">
        <f t="array" ref="BP323">SUMPRODUCT($BH323*(Misc_calcs!$G$29:$Z$29))*$I323*(1+Assumptions!$G$83)</f>
        <v>56.868430348665342</v>
      </c>
      <c r="BQ323" s="150"/>
      <c r="BR323" s="198">
        <f t="shared" si="25"/>
        <v>1371.9999255202711</v>
      </c>
      <c r="BS323" s="150"/>
      <c r="BT323" s="198">
        <f t="shared" si="26"/>
        <v>3843.6423115239086</v>
      </c>
      <c r="BU323" s="150"/>
      <c r="BV323" s="198">
        <f t="shared" si="27"/>
        <v>-15140.526123489122</v>
      </c>
      <c r="BW323" s="150"/>
      <c r="BX323" s="198" t="b">
        <f t="shared" si="28"/>
        <v>0</v>
      </c>
      <c r="BY323" s="150"/>
      <c r="BZ323" s="150"/>
      <c r="CA323" s="150"/>
      <c r="CB323" s="150"/>
      <c r="CC323" s="150"/>
      <c r="CD323" s="150"/>
      <c r="CE323" s="150"/>
      <c r="CF323" s="150"/>
      <c r="CG323" s="150"/>
      <c r="CH323" s="150"/>
      <c r="CI323" s="150"/>
      <c r="CJ323" s="150"/>
      <c r="CK323" s="150"/>
      <c r="CL323" s="150"/>
      <c r="CM323" s="150"/>
      <c r="CN323" s="150"/>
      <c r="CO323" s="150"/>
      <c r="CP323" s="150"/>
      <c r="CQ323" s="150"/>
      <c r="CR323" s="150"/>
      <c r="CS323" s="150"/>
      <c r="CT323" s="150"/>
      <c r="CU323" s="150"/>
      <c r="CV323" s="150"/>
      <c r="CW323" s="150"/>
      <c r="CX323" s="150"/>
    </row>
    <row r="324" spans="1:102" x14ac:dyDescent="0.2">
      <c r="A324" s="150"/>
      <c r="B324" s="191">
        <v>60467044</v>
      </c>
      <c r="C324" s="192" t="s">
        <v>145</v>
      </c>
      <c r="D324" s="191">
        <v>1955</v>
      </c>
      <c r="E324" s="191">
        <v>30147126</v>
      </c>
      <c r="F324" s="191">
        <v>30020648</v>
      </c>
      <c r="G324" s="194">
        <v>909.68</v>
      </c>
      <c r="H324" s="211">
        <v>45198.640474687112</v>
      </c>
      <c r="I324" s="195">
        <f>Assumptions!$G$37*Calcs!$G324</f>
        <v>88357.218399999998</v>
      </c>
      <c r="K324" s="150"/>
      <c r="L324" s="196">
        <v>8.5130399999999995E-3</v>
      </c>
      <c r="M324" s="196">
        <v>9.1783449999999992E-3</v>
      </c>
      <c r="N324" s="196">
        <v>9.8980500000000003E-3</v>
      </c>
      <c r="O324" s="196">
        <v>1.0676714E-2</v>
      </c>
      <c r="P324" s="196">
        <v>1.1519278000000001E-2</v>
      </c>
      <c r="Q324" s="196">
        <v>1.2431107E-2</v>
      </c>
      <c r="R324" s="196">
        <v>1.3418022E-2</v>
      </c>
      <c r="S324" s="196">
        <v>1.4486339000000001E-2</v>
      </c>
      <c r="T324" s="196">
        <v>1.5642914000000001E-2</v>
      </c>
      <c r="U324" s="196">
        <v>1.6895186E-2</v>
      </c>
      <c r="V324" s="196">
        <v>1.825123E-2</v>
      </c>
      <c r="W324" s="196">
        <v>1.9719811E-2</v>
      </c>
      <c r="X324" s="196">
        <v>2.1310442999999998E-2</v>
      </c>
      <c r="Y324" s="196">
        <v>2.3033451E-2</v>
      </c>
      <c r="Z324" s="196">
        <v>2.4900048000000001E-2</v>
      </c>
      <c r="AA324" s="196">
        <v>2.6922404E-2</v>
      </c>
      <c r="AB324" s="196">
        <v>2.9113731E-2</v>
      </c>
      <c r="AC324" s="196">
        <v>2.9814548999999999E-2</v>
      </c>
      <c r="AD324" s="196">
        <v>2.9814548999999999E-2</v>
      </c>
      <c r="AE324" s="196">
        <v>2.9814548999999999E-2</v>
      </c>
      <c r="AF324" s="150"/>
      <c r="AG324" s="197">
        <v>19.532</v>
      </c>
      <c r="AH324" s="197">
        <v>19.558999999999997</v>
      </c>
      <c r="AI324" s="197">
        <v>19.695999999999998</v>
      </c>
      <c r="AJ324" s="197">
        <v>19.782</v>
      </c>
      <c r="AK324" s="197">
        <v>19.675999999999998</v>
      </c>
      <c r="AL324" s="197">
        <v>19.636999999999997</v>
      </c>
      <c r="AM324" s="197">
        <v>19.768999999999998</v>
      </c>
      <c r="AN324" s="197">
        <v>19.945</v>
      </c>
      <c r="AO324" s="197">
        <v>19.835999999999999</v>
      </c>
      <c r="AP324" s="197">
        <v>19.835999999999999</v>
      </c>
      <c r="AQ324" s="197">
        <v>19.835999999999999</v>
      </c>
      <c r="AR324" s="197">
        <v>19.835999999999999</v>
      </c>
      <c r="AS324" s="197">
        <v>19.835999999999999</v>
      </c>
      <c r="AT324" s="197">
        <v>19.835999999999999</v>
      </c>
      <c r="AU324" s="197">
        <v>19.835999999999999</v>
      </c>
      <c r="AV324" s="197">
        <v>19.835999999999999</v>
      </c>
      <c r="AW324" s="197">
        <v>19.835999999999999</v>
      </c>
      <c r="AX324" s="197">
        <v>19.835999999999999</v>
      </c>
      <c r="AY324" s="197">
        <v>19.835999999999999</v>
      </c>
      <c r="AZ324" s="197">
        <v>19.835999999999999</v>
      </c>
      <c r="BA324" s="150"/>
      <c r="BB324" s="198" cm="1">
        <f t="array" ref="BB324">SUMPRODUCT(($AG324:$AZ324)*(Misc_calcs!$G$29:$Z$29)*($L324:$AE324))*$H324</f>
        <v>224299.3954584169</v>
      </c>
      <c r="BC324" s="150"/>
      <c r="BD324" s="198" cm="1">
        <f t="array" ref="BD324">SUMPRODUCT(($L324:$AE324)*(Misc_calcs!$G$29:$Z$29))*$I324*(1+Assumptions!$G$83)</f>
        <v>24363.850332611415</v>
      </c>
      <c r="BE324" s="150"/>
      <c r="BF324" s="198">
        <f t="shared" si="24"/>
        <v>248663.24579102831</v>
      </c>
      <c r="BG324" s="150"/>
      <c r="BH324" s="199">
        <f>Assumptions!$G$86*$G324</f>
        <v>2.5613404920000002E-4</v>
      </c>
      <c r="BI324" s="150"/>
      <c r="BJ324" s="198">
        <f t="shared" si="29"/>
        <v>88357.218399999998</v>
      </c>
      <c r="BK324" s="150"/>
      <c r="BL324" s="198" cm="1">
        <f t="array" ref="BL324">-SUMPRODUCT((PMT(real_disc,Assumptions!$G$40,BJ324))*(Misc_calcs!$G$29:$Z$29))</f>
        <v>47761.26539621289</v>
      </c>
      <c r="BM324" s="150"/>
      <c r="BN324" s="198" cm="1">
        <f t="array" ref="BN324">SUMPRODUCT(($AG324:$AZ324)*(Misc_calcs!$G$29:$Z$29))*$BH324*$H324</f>
        <v>3308.6697785488864</v>
      </c>
      <c r="BO324" s="150"/>
      <c r="BP324" s="198" cm="1">
        <f t="array" ref="BP324">SUMPRODUCT($BH324*(Misc_calcs!$G$29:$Z$29))*$I324*(1+Assumptions!$G$83)</f>
        <v>359.94797401129944</v>
      </c>
      <c r="BQ324" s="150"/>
      <c r="BR324" s="198">
        <f t="shared" si="25"/>
        <v>3668.6177525601856</v>
      </c>
      <c r="BS324" s="150"/>
      <c r="BT324" s="198">
        <f t="shared" si="26"/>
        <v>244994.62803846813</v>
      </c>
      <c r="BU324" s="150"/>
      <c r="BV324" s="198">
        <f t="shared" si="27"/>
        <v>197233.36264225523</v>
      </c>
      <c r="BW324" s="150"/>
      <c r="BX324" s="198" t="b">
        <f t="shared" si="28"/>
        <v>1</v>
      </c>
      <c r="BY324" s="150"/>
      <c r="BZ324" s="150"/>
      <c r="CA324" s="150"/>
      <c r="CB324" s="150"/>
      <c r="CC324" s="150"/>
      <c r="CD324" s="150"/>
      <c r="CE324" s="150"/>
      <c r="CF324" s="150"/>
      <c r="CG324" s="150"/>
      <c r="CH324" s="150"/>
      <c r="CI324" s="150"/>
      <c r="CJ324" s="150"/>
      <c r="CK324" s="150"/>
      <c r="CL324" s="150"/>
      <c r="CM324" s="150"/>
      <c r="CN324" s="150"/>
      <c r="CO324" s="150"/>
      <c r="CP324" s="150"/>
      <c r="CQ324" s="150"/>
      <c r="CR324" s="150"/>
      <c r="CS324" s="150"/>
      <c r="CT324" s="150"/>
      <c r="CU324" s="150"/>
      <c r="CV324" s="150"/>
      <c r="CW324" s="150"/>
      <c r="CX324" s="150"/>
    </row>
    <row r="325" spans="1:102" x14ac:dyDescent="0.2">
      <c r="A325" s="150"/>
      <c r="B325" s="191">
        <v>60467045</v>
      </c>
      <c r="C325" s="192" t="s">
        <v>145</v>
      </c>
      <c r="D325" s="191">
        <v>1955</v>
      </c>
      <c r="E325" s="191">
        <v>30020648</v>
      </c>
      <c r="F325" s="191">
        <v>30020689</v>
      </c>
      <c r="G325" s="194">
        <v>808.91</v>
      </c>
      <c r="H325" s="211">
        <v>45198.640474687112</v>
      </c>
      <c r="I325" s="195">
        <f>Assumptions!$G$37*Calcs!$G325</f>
        <v>78569.4283</v>
      </c>
      <c r="K325" s="150"/>
      <c r="L325" s="196">
        <v>7.5700059999999998E-3</v>
      </c>
      <c r="M325" s="196">
        <v>8.1616120000000004E-3</v>
      </c>
      <c r="N325" s="196">
        <v>8.8015920000000004E-3</v>
      </c>
      <c r="O325" s="196">
        <v>9.493998E-3</v>
      </c>
      <c r="P325" s="196">
        <v>1.0243227000000001E-2</v>
      </c>
      <c r="Q325" s="196">
        <v>1.1054048E-2</v>
      </c>
      <c r="R325" s="196">
        <v>1.1931637E-2</v>
      </c>
      <c r="S325" s="196">
        <v>1.2881612000000001E-2</v>
      </c>
      <c r="T325" s="196">
        <v>1.3910067E-2</v>
      </c>
      <c r="U325" s="196">
        <v>1.5023618000000001E-2</v>
      </c>
      <c r="V325" s="196">
        <v>1.6229446000000002E-2</v>
      </c>
      <c r="W325" s="196">
        <v>1.7535345000000001E-2</v>
      </c>
      <c r="X325" s="196">
        <v>1.8949773999999999E-2</v>
      </c>
      <c r="Y325" s="196">
        <v>2.0481915999999999E-2</v>
      </c>
      <c r="Z325" s="196">
        <v>2.214174E-2</v>
      </c>
      <c r="AA325" s="196">
        <v>2.3940069000000001E-2</v>
      </c>
      <c r="AB325" s="196">
        <v>2.5888650999999999E-2</v>
      </c>
      <c r="AC325" s="196">
        <v>2.6511836E-2</v>
      </c>
      <c r="AD325" s="196">
        <v>2.6511836E-2</v>
      </c>
      <c r="AE325" s="196">
        <v>2.6511836E-2</v>
      </c>
      <c r="AF325" s="150"/>
      <c r="AG325" s="197">
        <v>19.532</v>
      </c>
      <c r="AH325" s="197">
        <v>19.558999999999997</v>
      </c>
      <c r="AI325" s="197">
        <v>19.695999999999998</v>
      </c>
      <c r="AJ325" s="197">
        <v>19.782</v>
      </c>
      <c r="AK325" s="197">
        <v>19.675999999999998</v>
      </c>
      <c r="AL325" s="197">
        <v>19.636999999999997</v>
      </c>
      <c r="AM325" s="197">
        <v>19.768999999999998</v>
      </c>
      <c r="AN325" s="197">
        <v>19.945</v>
      </c>
      <c r="AO325" s="197">
        <v>19.835999999999999</v>
      </c>
      <c r="AP325" s="197">
        <v>19.835999999999999</v>
      </c>
      <c r="AQ325" s="197">
        <v>19.835999999999999</v>
      </c>
      <c r="AR325" s="197">
        <v>19.835999999999999</v>
      </c>
      <c r="AS325" s="197">
        <v>19.835999999999999</v>
      </c>
      <c r="AT325" s="197">
        <v>19.835999999999999</v>
      </c>
      <c r="AU325" s="197">
        <v>19.835999999999999</v>
      </c>
      <c r="AV325" s="197">
        <v>19.835999999999999</v>
      </c>
      <c r="AW325" s="197">
        <v>19.835999999999999</v>
      </c>
      <c r="AX325" s="197">
        <v>19.835999999999999</v>
      </c>
      <c r="AY325" s="197">
        <v>19.835999999999999</v>
      </c>
      <c r="AZ325" s="197">
        <v>19.835999999999999</v>
      </c>
      <c r="BA325" s="150"/>
      <c r="BB325" s="198" cm="1">
        <f t="array" ref="BB325">SUMPRODUCT(($AG325:$AZ325)*(Misc_calcs!$G$29:$Z$29)*($L325:$AE325))*$H325</f>
        <v>199452.58113373595</v>
      </c>
      <c r="BC325" s="150"/>
      <c r="BD325" s="198" cm="1">
        <f t="array" ref="BD325">SUMPRODUCT(($L325:$AE325)*(Misc_calcs!$G$29:$Z$29))*$I325*(1+Assumptions!$G$83)</f>
        <v>19265.001121376987</v>
      </c>
      <c r="BE325" s="150"/>
      <c r="BF325" s="198">
        <f t="shared" si="24"/>
        <v>218717.58225511294</v>
      </c>
      <c r="BG325" s="150"/>
      <c r="BH325" s="199">
        <f>Assumptions!$G$86*$G325</f>
        <v>2.2776074415E-4</v>
      </c>
      <c r="BI325" s="150"/>
      <c r="BJ325" s="198">
        <f t="shared" si="29"/>
        <v>78569.4283</v>
      </c>
      <c r="BK325" s="150"/>
      <c r="BL325" s="198" cm="1">
        <f t="array" ref="BL325">-SUMPRODUCT((PMT(real_disc,Assumptions!$G$40,BJ325))*(Misc_calcs!$G$29:$Z$29))</f>
        <v>42470.500826280193</v>
      </c>
      <c r="BM325" s="150"/>
      <c r="BN325" s="198" cm="1">
        <f t="array" ref="BN325">SUMPRODUCT(($AG325:$AZ325)*(Misc_calcs!$G$29:$Z$29))*$BH325*$H325</f>
        <v>2942.1511636685204</v>
      </c>
      <c r="BO325" s="150"/>
      <c r="BP325" s="198" cm="1">
        <f t="array" ref="BP325">SUMPRODUCT($BH325*(Misc_calcs!$G$29:$Z$29))*$I325*(1+Assumptions!$G$83)</f>
        <v>284.61831884370366</v>
      </c>
      <c r="BQ325" s="150"/>
      <c r="BR325" s="198">
        <f t="shared" si="25"/>
        <v>3226.7694825122239</v>
      </c>
      <c r="BS325" s="150"/>
      <c r="BT325" s="198">
        <f t="shared" si="26"/>
        <v>215490.81277260071</v>
      </c>
      <c r="BU325" s="150"/>
      <c r="BV325" s="198">
        <f t="shared" si="27"/>
        <v>173020.31194632052</v>
      </c>
      <c r="BW325" s="150"/>
      <c r="BX325" s="198" t="b">
        <f t="shared" si="28"/>
        <v>1</v>
      </c>
      <c r="BY325" s="150"/>
      <c r="BZ325" s="150"/>
      <c r="CA325" s="150"/>
      <c r="CB325" s="150"/>
      <c r="CC325" s="150"/>
      <c r="CD325" s="150"/>
      <c r="CE325" s="150"/>
      <c r="CF325" s="150"/>
      <c r="CG325" s="150"/>
      <c r="CH325" s="150"/>
      <c r="CI325" s="150"/>
      <c r="CJ325" s="150"/>
      <c r="CK325" s="150"/>
      <c r="CL325" s="150"/>
      <c r="CM325" s="150"/>
      <c r="CN325" s="150"/>
      <c r="CO325" s="150"/>
      <c r="CP325" s="150"/>
      <c r="CQ325" s="150"/>
      <c r="CR325" s="150"/>
      <c r="CS325" s="150"/>
      <c r="CT325" s="150"/>
      <c r="CU325" s="150"/>
      <c r="CV325" s="150"/>
      <c r="CW325" s="150"/>
      <c r="CX325" s="150"/>
    </row>
    <row r="326" spans="1:102" x14ac:dyDescent="0.2">
      <c r="A326" s="150"/>
      <c r="B326" s="191">
        <v>60467046</v>
      </c>
      <c r="C326" s="192" t="s">
        <v>145</v>
      </c>
      <c r="D326" s="191">
        <v>1955</v>
      </c>
      <c r="E326" s="191">
        <v>30020689</v>
      </c>
      <c r="F326" s="191">
        <v>30019938</v>
      </c>
      <c r="G326" s="194">
        <v>6159.46</v>
      </c>
      <c r="H326" s="211">
        <v>45198.640474687112</v>
      </c>
      <c r="I326" s="195">
        <f>Assumptions!$G$37*Calcs!$G326</f>
        <v>598268.34979999997</v>
      </c>
      <c r="K326" s="150"/>
      <c r="L326" s="196">
        <v>5.7641948999999998E-2</v>
      </c>
      <c r="M326" s="196">
        <v>6.2146739999999999E-2</v>
      </c>
      <c r="N326" s="196">
        <v>6.7019882000000003E-2</v>
      </c>
      <c r="O326" s="196">
        <v>7.2292224000000002E-2</v>
      </c>
      <c r="P326" s="196">
        <v>7.7997239999999995E-2</v>
      </c>
      <c r="Q326" s="196">
        <v>8.4171252000000002E-2</v>
      </c>
      <c r="R326" s="196">
        <v>9.0853670999999997E-2</v>
      </c>
      <c r="S326" s="196">
        <v>9.8087268000000005E-2</v>
      </c>
      <c r="T326" s="196">
        <v>0.10591845699999999</v>
      </c>
      <c r="U326" s="196">
        <v>0.11439761499999999</v>
      </c>
      <c r="V326" s="196">
        <v>0.123579417</v>
      </c>
      <c r="W326" s="196">
        <v>0.13352320600000001</v>
      </c>
      <c r="X326" s="196">
        <v>0.14429339999999999</v>
      </c>
      <c r="Y326" s="196">
        <v>0.155959923</v>
      </c>
      <c r="Z326" s="196">
        <v>0.168598685</v>
      </c>
      <c r="AA326" s="196">
        <v>0.18229209099999999</v>
      </c>
      <c r="AB326" s="196">
        <v>0.19712960800000001</v>
      </c>
      <c r="AC326" s="196">
        <v>0.20187486099999999</v>
      </c>
      <c r="AD326" s="196">
        <v>0.20187486099999999</v>
      </c>
      <c r="AE326" s="196">
        <v>0.20187486099999999</v>
      </c>
      <c r="AF326" s="150"/>
      <c r="AG326" s="197">
        <v>19.532</v>
      </c>
      <c r="AH326" s="197">
        <v>19.558999999999997</v>
      </c>
      <c r="AI326" s="197">
        <v>19.695999999999998</v>
      </c>
      <c r="AJ326" s="197">
        <v>19.782</v>
      </c>
      <c r="AK326" s="197">
        <v>19.675999999999998</v>
      </c>
      <c r="AL326" s="197">
        <v>19.636999999999997</v>
      </c>
      <c r="AM326" s="197">
        <v>19.768999999999998</v>
      </c>
      <c r="AN326" s="197">
        <v>19.945</v>
      </c>
      <c r="AO326" s="197">
        <v>19.835999999999999</v>
      </c>
      <c r="AP326" s="197">
        <v>19.835999999999999</v>
      </c>
      <c r="AQ326" s="197">
        <v>19.835999999999999</v>
      </c>
      <c r="AR326" s="197">
        <v>19.835999999999999</v>
      </c>
      <c r="AS326" s="197">
        <v>19.835999999999999</v>
      </c>
      <c r="AT326" s="197">
        <v>19.835999999999999</v>
      </c>
      <c r="AU326" s="197">
        <v>19.835999999999999</v>
      </c>
      <c r="AV326" s="197">
        <v>19.835999999999999</v>
      </c>
      <c r="AW326" s="197">
        <v>19.835999999999999</v>
      </c>
      <c r="AX326" s="197">
        <v>19.835999999999999</v>
      </c>
      <c r="AY326" s="197">
        <v>19.835999999999999</v>
      </c>
      <c r="AZ326" s="197">
        <v>19.835999999999999</v>
      </c>
      <c r="BA326" s="150"/>
      <c r="BB326" s="198" cm="1">
        <f t="array" ref="BB326">SUMPRODUCT(($AG326:$AZ326)*(Misc_calcs!$G$29:$Z$29)*($L326:$AE326))*$H326</f>
        <v>1518735.3285298359</v>
      </c>
      <c r="BC326" s="150"/>
      <c r="BD326" s="198" cm="1">
        <f t="array" ref="BD326">SUMPRODUCT(($L326:$AE326)*(Misc_calcs!$G$29:$Z$29))*$I326*(1+Assumptions!$G$83)</f>
        <v>1117001.8904391993</v>
      </c>
      <c r="BE326" s="150"/>
      <c r="BF326" s="198">
        <f t="shared" si="24"/>
        <v>2635737.218969035</v>
      </c>
      <c r="BG326" s="150"/>
      <c r="BH326" s="199">
        <f>Assumptions!$G$86*$G326</f>
        <v>1.7342883549000001E-3</v>
      </c>
      <c r="BI326" s="150"/>
      <c r="BJ326" s="198">
        <f t="shared" si="29"/>
        <v>598268.34979999997</v>
      </c>
      <c r="BK326" s="150"/>
      <c r="BL326" s="198" cm="1">
        <f t="array" ref="BL326">-SUMPRODUCT((PMT(real_disc,Assumptions!$G$40,BJ326))*(Misc_calcs!$G$29:$Z$29))</f>
        <v>323392.40585409972</v>
      </c>
      <c r="BM326" s="150"/>
      <c r="BN326" s="198" cm="1">
        <f t="array" ref="BN326">SUMPRODUCT(($AG326:$AZ326)*(Misc_calcs!$G$29:$Z$29))*$BH326*$H326</f>
        <v>22403.063884201834</v>
      </c>
      <c r="BO326" s="150"/>
      <c r="BP326" s="198" cm="1">
        <f t="array" ref="BP326">SUMPRODUCT($BH326*(Misc_calcs!$G$29:$Z$29))*$I326*(1+Assumptions!$G$83)</f>
        <v>16502.423145893645</v>
      </c>
      <c r="BQ326" s="150"/>
      <c r="BR326" s="198">
        <f t="shared" si="25"/>
        <v>38905.487030095479</v>
      </c>
      <c r="BS326" s="150"/>
      <c r="BT326" s="198">
        <f t="shared" si="26"/>
        <v>2596831.7319389395</v>
      </c>
      <c r="BU326" s="150"/>
      <c r="BV326" s="198">
        <f t="shared" si="27"/>
        <v>2273439.3260848396</v>
      </c>
      <c r="BW326" s="150"/>
      <c r="BX326" s="198" t="b">
        <f t="shared" si="28"/>
        <v>1</v>
      </c>
      <c r="BY326" s="150"/>
      <c r="BZ326" s="150"/>
      <c r="CA326" s="150"/>
      <c r="CB326" s="150"/>
      <c r="CC326" s="150"/>
      <c r="CD326" s="150"/>
      <c r="CE326" s="150"/>
      <c r="CF326" s="150"/>
      <c r="CG326" s="150"/>
      <c r="CH326" s="150"/>
      <c r="CI326" s="150"/>
      <c r="CJ326" s="150"/>
      <c r="CK326" s="150"/>
      <c r="CL326" s="150"/>
      <c r="CM326" s="150"/>
      <c r="CN326" s="150"/>
      <c r="CO326" s="150"/>
      <c r="CP326" s="150"/>
      <c r="CQ326" s="150"/>
      <c r="CR326" s="150"/>
      <c r="CS326" s="150"/>
      <c r="CT326" s="150"/>
      <c r="CU326" s="150"/>
      <c r="CV326" s="150"/>
      <c r="CW326" s="150"/>
      <c r="CX326" s="150"/>
    </row>
    <row r="327" spans="1:102" x14ac:dyDescent="0.2">
      <c r="A327" s="150"/>
      <c r="B327" s="191">
        <v>60467047</v>
      </c>
      <c r="C327" s="192" t="s">
        <v>145</v>
      </c>
      <c r="D327" s="191">
        <v>1955</v>
      </c>
      <c r="E327" s="191">
        <v>30019938</v>
      </c>
      <c r="F327" s="191">
        <v>30333487</v>
      </c>
      <c r="G327" s="194">
        <v>6039.4</v>
      </c>
      <c r="H327" s="211">
        <v>45198.640474687112</v>
      </c>
      <c r="I327" s="195">
        <f>Assumptions!$G$37*Calcs!$G327</f>
        <v>586606.9219999999</v>
      </c>
      <c r="K327" s="150"/>
      <c r="L327" s="196">
        <v>5.6518394E-2</v>
      </c>
      <c r="M327" s="196">
        <v>6.0935377999999998E-2</v>
      </c>
      <c r="N327" s="196">
        <v>6.5713532000000005E-2</v>
      </c>
      <c r="O327" s="196">
        <v>7.0883106000000001E-2</v>
      </c>
      <c r="P327" s="196">
        <v>7.6476921000000003E-2</v>
      </c>
      <c r="Q327" s="196">
        <v>8.2530589000000001E-2</v>
      </c>
      <c r="R327" s="196">
        <v>8.9082754E-2</v>
      </c>
      <c r="S327" s="196">
        <v>9.6175354000000005E-2</v>
      </c>
      <c r="T327" s="196">
        <v>0.103853898</v>
      </c>
      <c r="U327" s="196">
        <v>0.11216778099999999</v>
      </c>
      <c r="V327" s="196">
        <v>0.12117061</v>
      </c>
      <c r="W327" s="196">
        <v>0.13092057600000001</v>
      </c>
      <c r="X327" s="196">
        <v>0.141480837</v>
      </c>
      <c r="Y327" s="196">
        <v>0.152919957</v>
      </c>
      <c r="Z327" s="196">
        <v>0.16531236399999999</v>
      </c>
      <c r="AA327" s="196">
        <v>0.178738859</v>
      </c>
      <c r="AB327" s="196">
        <v>0.19328716400000001</v>
      </c>
      <c r="AC327" s="196">
        <v>0.19793992299999999</v>
      </c>
      <c r="AD327" s="196">
        <v>0.19793992299999999</v>
      </c>
      <c r="AE327" s="196">
        <v>0.19793992299999999</v>
      </c>
      <c r="AF327" s="150"/>
      <c r="AG327" s="197">
        <v>19.532</v>
      </c>
      <c r="AH327" s="197">
        <v>19.558999999999997</v>
      </c>
      <c r="AI327" s="197">
        <v>19.695999999999998</v>
      </c>
      <c r="AJ327" s="197">
        <v>19.782</v>
      </c>
      <c r="AK327" s="197">
        <v>19.675999999999998</v>
      </c>
      <c r="AL327" s="197">
        <v>19.636999999999997</v>
      </c>
      <c r="AM327" s="197">
        <v>19.768999999999998</v>
      </c>
      <c r="AN327" s="197">
        <v>19.945</v>
      </c>
      <c r="AO327" s="197">
        <v>19.835999999999999</v>
      </c>
      <c r="AP327" s="197">
        <v>19.835999999999999</v>
      </c>
      <c r="AQ327" s="197">
        <v>19.835999999999999</v>
      </c>
      <c r="AR327" s="197">
        <v>19.835999999999999</v>
      </c>
      <c r="AS327" s="197">
        <v>19.835999999999999</v>
      </c>
      <c r="AT327" s="197">
        <v>19.835999999999999</v>
      </c>
      <c r="AU327" s="197">
        <v>19.835999999999999</v>
      </c>
      <c r="AV327" s="197">
        <v>19.835999999999999</v>
      </c>
      <c r="AW327" s="197">
        <v>19.835999999999999</v>
      </c>
      <c r="AX327" s="197">
        <v>19.835999999999999</v>
      </c>
      <c r="AY327" s="197">
        <v>19.835999999999999</v>
      </c>
      <c r="AZ327" s="197">
        <v>19.835999999999999</v>
      </c>
      <c r="BA327" s="150"/>
      <c r="BB327" s="198" cm="1">
        <f t="array" ref="BB327">SUMPRODUCT(($AG327:$AZ327)*(Misc_calcs!$G$29:$Z$29)*($L327:$AE327))*$H327</f>
        <v>1489132.1875510693</v>
      </c>
      <c r="BC327" s="150"/>
      <c r="BD327" s="198" cm="1">
        <f t="array" ref="BD327">SUMPRODUCT(($L327:$AE327)*(Misc_calcs!$G$29:$Z$29))*$I327*(1+Assumptions!$G$83)</f>
        <v>1073881.1494834106</v>
      </c>
      <c r="BE327" s="150"/>
      <c r="BF327" s="198">
        <f t="shared" si="24"/>
        <v>2563013.3370344797</v>
      </c>
      <c r="BG327" s="150"/>
      <c r="BH327" s="199">
        <f>Assumptions!$G$86*$G327</f>
        <v>1.700483661E-3</v>
      </c>
      <c r="BI327" s="150"/>
      <c r="BJ327" s="198">
        <f t="shared" si="29"/>
        <v>586606.9219999999</v>
      </c>
      <c r="BK327" s="150"/>
      <c r="BL327" s="198" cm="1">
        <f t="array" ref="BL327">-SUMPRODUCT((PMT(real_disc,Assumptions!$G$40,BJ327))*(Misc_calcs!$G$29:$Z$29))</f>
        <v>317088.85128164641</v>
      </c>
      <c r="BM327" s="150"/>
      <c r="BN327" s="198" cm="1">
        <f t="array" ref="BN327">SUMPRODUCT(($AG327:$AZ327)*(Misc_calcs!$G$29:$Z$29))*$BH327*$H327</f>
        <v>21966.384069747761</v>
      </c>
      <c r="BO327" s="150"/>
      <c r="BP327" s="198" cm="1">
        <f t="array" ref="BP327">SUMPRODUCT($BH327*(Misc_calcs!$G$29:$Z$29))*$I327*(1+Assumptions!$G$83)</f>
        <v>15865.363601623731</v>
      </c>
      <c r="BQ327" s="150"/>
      <c r="BR327" s="198">
        <f t="shared" si="25"/>
        <v>37831.747671371493</v>
      </c>
      <c r="BS327" s="150"/>
      <c r="BT327" s="198">
        <f t="shared" si="26"/>
        <v>2525181.5893631084</v>
      </c>
      <c r="BU327" s="150"/>
      <c r="BV327" s="198">
        <f t="shared" si="27"/>
        <v>2208092.7380814617</v>
      </c>
      <c r="BW327" s="150"/>
      <c r="BX327" s="198" t="b">
        <f t="shared" si="28"/>
        <v>1</v>
      </c>
      <c r="BY327" s="150"/>
      <c r="BZ327" s="150"/>
      <c r="CA327" s="150"/>
      <c r="CB327" s="150"/>
      <c r="CC327" s="150"/>
      <c r="CD327" s="150"/>
      <c r="CE327" s="150"/>
      <c r="CF327" s="150"/>
      <c r="CG327" s="150"/>
      <c r="CH327" s="150"/>
      <c r="CI327" s="150"/>
      <c r="CJ327" s="150"/>
      <c r="CK327" s="150"/>
      <c r="CL327" s="150"/>
      <c r="CM327" s="150"/>
      <c r="CN327" s="150"/>
      <c r="CO327" s="150"/>
      <c r="CP327" s="150"/>
      <c r="CQ327" s="150"/>
      <c r="CR327" s="150"/>
      <c r="CS327" s="150"/>
      <c r="CT327" s="150"/>
      <c r="CU327" s="150"/>
      <c r="CV327" s="150"/>
      <c r="CW327" s="150"/>
      <c r="CX327" s="150"/>
    </row>
    <row r="328" spans="1:102" x14ac:dyDescent="0.2">
      <c r="A328" s="150"/>
      <c r="B328" s="191">
        <v>60467048</v>
      </c>
      <c r="C328" s="192" t="s">
        <v>145</v>
      </c>
      <c r="D328" s="191">
        <v>1955</v>
      </c>
      <c r="E328" s="191">
        <v>30333487</v>
      </c>
      <c r="F328" s="191">
        <v>31037333</v>
      </c>
      <c r="G328" s="194">
        <v>70.3</v>
      </c>
      <c r="H328" s="211">
        <v>45198.640474687112</v>
      </c>
      <c r="I328" s="195">
        <f>Assumptions!$G$37*Calcs!$G328</f>
        <v>6828.2389999999996</v>
      </c>
      <c r="K328" s="150"/>
      <c r="L328" s="196">
        <v>6.5788700000000001E-4</v>
      </c>
      <c r="M328" s="196">
        <v>7.0930199999999998E-4</v>
      </c>
      <c r="N328" s="196">
        <v>7.64921E-4</v>
      </c>
      <c r="O328" s="196">
        <v>8.2509599999999999E-4</v>
      </c>
      <c r="P328" s="196">
        <v>8.9020899999999999E-4</v>
      </c>
      <c r="Q328" s="196">
        <v>9.6067500000000003E-4</v>
      </c>
      <c r="R328" s="196">
        <v>1.0369439999999999E-3</v>
      </c>
      <c r="S328" s="196">
        <v>1.119503E-3</v>
      </c>
      <c r="T328" s="196">
        <v>1.208883E-3</v>
      </c>
      <c r="U328" s="196">
        <v>1.305659E-3</v>
      </c>
      <c r="V328" s="196">
        <v>1.410454E-3</v>
      </c>
      <c r="W328" s="196">
        <v>1.523946E-3</v>
      </c>
      <c r="X328" s="196">
        <v>1.646869E-3</v>
      </c>
      <c r="Y328" s="196">
        <v>1.7800229999999999E-3</v>
      </c>
      <c r="Z328" s="196">
        <v>1.9242739999999999E-3</v>
      </c>
      <c r="AA328" s="196">
        <v>2.0805609999999999E-3</v>
      </c>
      <c r="AB328" s="196">
        <v>2.2499070000000002E-3</v>
      </c>
      <c r="AC328" s="196">
        <v>2.304066E-3</v>
      </c>
      <c r="AD328" s="196">
        <v>2.304066E-3</v>
      </c>
      <c r="AE328" s="196">
        <v>2.304066E-3</v>
      </c>
      <c r="AF328" s="150"/>
      <c r="AG328" s="197">
        <v>19.532</v>
      </c>
      <c r="AH328" s="197">
        <v>19.558999999999997</v>
      </c>
      <c r="AI328" s="197">
        <v>19.695999999999998</v>
      </c>
      <c r="AJ328" s="197">
        <v>19.782</v>
      </c>
      <c r="AK328" s="197">
        <v>19.675999999999998</v>
      </c>
      <c r="AL328" s="197">
        <v>19.636999999999997</v>
      </c>
      <c r="AM328" s="197">
        <v>19.768999999999998</v>
      </c>
      <c r="AN328" s="197">
        <v>19.945</v>
      </c>
      <c r="AO328" s="197">
        <v>19.835999999999999</v>
      </c>
      <c r="AP328" s="197">
        <v>19.835999999999999</v>
      </c>
      <c r="AQ328" s="197">
        <v>19.835999999999999</v>
      </c>
      <c r="AR328" s="197">
        <v>19.835999999999999</v>
      </c>
      <c r="AS328" s="197">
        <v>19.835999999999999</v>
      </c>
      <c r="AT328" s="197">
        <v>19.835999999999999</v>
      </c>
      <c r="AU328" s="197">
        <v>19.835999999999999</v>
      </c>
      <c r="AV328" s="197">
        <v>19.835999999999999</v>
      </c>
      <c r="AW328" s="197">
        <v>19.835999999999999</v>
      </c>
      <c r="AX328" s="197">
        <v>19.835999999999999</v>
      </c>
      <c r="AY328" s="197">
        <v>19.835999999999999</v>
      </c>
      <c r="AZ328" s="197">
        <v>19.835999999999999</v>
      </c>
      <c r="BA328" s="150"/>
      <c r="BB328" s="198" cm="1">
        <f t="array" ref="BB328">SUMPRODUCT(($AG328:$AZ328)*(Misc_calcs!$G$29:$Z$29)*($L328:$AE328))*$H328</f>
        <v>17333.841089799516</v>
      </c>
      <c r="BC328" s="150"/>
      <c r="BD328" s="198" cm="1">
        <f t="array" ref="BD328">SUMPRODUCT(($L328:$AE328)*(Misc_calcs!$G$29:$Z$29))*$I328*(1+Assumptions!$G$83)</f>
        <v>145.5054663863863</v>
      </c>
      <c r="BE328" s="150"/>
      <c r="BF328" s="198">
        <f t="shared" si="24"/>
        <v>17479.346556185901</v>
      </c>
      <c r="BG328" s="150"/>
      <c r="BH328" s="199">
        <f>Assumptions!$G$86*$G328</f>
        <v>1.9794019500000001E-5</v>
      </c>
      <c r="BI328" s="150"/>
      <c r="BJ328" s="198">
        <f t="shared" si="29"/>
        <v>6828.2389999999996</v>
      </c>
      <c r="BK328" s="150"/>
      <c r="BL328" s="198" cm="1">
        <f t="array" ref="BL328">-SUMPRODUCT((PMT(real_disc,Assumptions!$G$40,BJ328))*(Misc_calcs!$G$29:$Z$29))</f>
        <v>3690.9868935821014</v>
      </c>
      <c r="BM328" s="150"/>
      <c r="BN328" s="198" cm="1">
        <f t="array" ref="BN328">SUMPRODUCT(($AG328:$AZ328)*(Misc_calcs!$G$29:$Z$29))*$BH328*$H328</f>
        <v>255.69374442879553</v>
      </c>
      <c r="BO328" s="150"/>
      <c r="BP328" s="198" cm="1">
        <f t="array" ref="BP328">SUMPRODUCT($BH328*(Misc_calcs!$G$29:$Z$29))*$I328*(1+Assumptions!$G$83)</f>
        <v>2.1496764090028271</v>
      </c>
      <c r="BQ328" s="150"/>
      <c r="BR328" s="198">
        <f t="shared" si="25"/>
        <v>257.84342083779836</v>
      </c>
      <c r="BS328" s="150"/>
      <c r="BT328" s="198">
        <f t="shared" si="26"/>
        <v>17221.503135348103</v>
      </c>
      <c r="BU328" s="150"/>
      <c r="BV328" s="198">
        <f t="shared" si="27"/>
        <v>13530.516241766001</v>
      </c>
      <c r="BW328" s="150"/>
      <c r="BX328" s="198" t="b">
        <f t="shared" si="28"/>
        <v>1</v>
      </c>
      <c r="BY328" s="150"/>
      <c r="BZ328" s="150"/>
      <c r="CA328" s="150"/>
      <c r="CB328" s="150"/>
      <c r="CC328" s="150"/>
      <c r="CD328" s="150"/>
      <c r="CE328" s="150"/>
      <c r="CF328" s="150"/>
      <c r="CG328" s="150"/>
      <c r="CH328" s="150"/>
      <c r="CI328" s="150"/>
      <c r="CJ328" s="150"/>
      <c r="CK328" s="150"/>
      <c r="CL328" s="150"/>
      <c r="CM328" s="150"/>
      <c r="CN328" s="150"/>
      <c r="CO328" s="150"/>
      <c r="CP328" s="150"/>
      <c r="CQ328" s="150"/>
      <c r="CR328" s="150"/>
      <c r="CS328" s="150"/>
      <c r="CT328" s="150"/>
      <c r="CU328" s="150"/>
      <c r="CV328" s="150"/>
      <c r="CW328" s="150"/>
      <c r="CX328" s="150"/>
    </row>
    <row r="329" spans="1:102" x14ac:dyDescent="0.2">
      <c r="A329" s="150"/>
      <c r="B329" s="191">
        <v>60467050</v>
      </c>
      <c r="C329" s="192" t="s">
        <v>145</v>
      </c>
      <c r="D329" s="191">
        <v>1955</v>
      </c>
      <c r="E329" s="191">
        <v>32020883</v>
      </c>
      <c r="F329" s="191">
        <v>33012636</v>
      </c>
      <c r="G329" s="194">
        <v>7332.91</v>
      </c>
      <c r="H329" s="211">
        <v>45198.640474687112</v>
      </c>
      <c r="I329" s="195">
        <f>Assumptions!$G$37*Calcs!$G329</f>
        <v>712245.54829999991</v>
      </c>
      <c r="K329" s="150"/>
      <c r="L329" s="196">
        <v>6.8623422000000003E-2</v>
      </c>
      <c r="M329" s="196">
        <v>7.3986430000000006E-2</v>
      </c>
      <c r="N329" s="196">
        <v>7.9787962000000004E-2</v>
      </c>
      <c r="O329" s="196">
        <v>8.6064747999999996E-2</v>
      </c>
      <c r="P329" s="196">
        <v>9.2856638000000005E-2</v>
      </c>
      <c r="Q329" s="196">
        <v>0.100206871</v>
      </c>
      <c r="R329" s="196">
        <v>0.10816236999999999</v>
      </c>
      <c r="S329" s="196">
        <v>0.116774052</v>
      </c>
      <c r="T329" s="196">
        <v>0.12609717600000001</v>
      </c>
      <c r="U329" s="196">
        <v>0.13619171399999999</v>
      </c>
      <c r="V329" s="196">
        <v>0.14712275699999999</v>
      </c>
      <c r="W329" s="196">
        <v>0.15896095599999999</v>
      </c>
      <c r="X329" s="196">
        <v>0.17178299899999999</v>
      </c>
      <c r="Y329" s="196">
        <v>0.18567213399999999</v>
      </c>
      <c r="Z329" s="196">
        <v>0.20071872900000001</v>
      </c>
      <c r="AA329" s="196">
        <v>0.21702089099999999</v>
      </c>
      <c r="AB329" s="196">
        <v>0.23468512999999999</v>
      </c>
      <c r="AC329" s="196">
        <v>0.240334411</v>
      </c>
      <c r="AD329" s="196">
        <v>0.240334411</v>
      </c>
      <c r="AE329" s="196">
        <v>0.240334411</v>
      </c>
      <c r="AF329" s="150"/>
      <c r="AG329" s="197">
        <v>19.532</v>
      </c>
      <c r="AH329" s="197">
        <v>19.558999999999997</v>
      </c>
      <c r="AI329" s="197">
        <v>19.695999999999998</v>
      </c>
      <c r="AJ329" s="197">
        <v>19.782</v>
      </c>
      <c r="AK329" s="197">
        <v>19.675999999999998</v>
      </c>
      <c r="AL329" s="197">
        <v>19.636999999999997</v>
      </c>
      <c r="AM329" s="197">
        <v>19.768999999999998</v>
      </c>
      <c r="AN329" s="197">
        <v>19.945</v>
      </c>
      <c r="AO329" s="197">
        <v>19.835999999999999</v>
      </c>
      <c r="AP329" s="197">
        <v>19.835999999999999</v>
      </c>
      <c r="AQ329" s="197">
        <v>19.835999999999999</v>
      </c>
      <c r="AR329" s="197">
        <v>19.835999999999999</v>
      </c>
      <c r="AS329" s="197">
        <v>19.835999999999999</v>
      </c>
      <c r="AT329" s="197">
        <v>19.835999999999999</v>
      </c>
      <c r="AU329" s="197">
        <v>19.835999999999999</v>
      </c>
      <c r="AV329" s="197">
        <v>19.835999999999999</v>
      </c>
      <c r="AW329" s="197">
        <v>19.835999999999999</v>
      </c>
      <c r="AX329" s="197">
        <v>19.835999999999999</v>
      </c>
      <c r="AY329" s="197">
        <v>19.835999999999999</v>
      </c>
      <c r="AZ329" s="197">
        <v>19.835999999999999</v>
      </c>
      <c r="BA329" s="150"/>
      <c r="BB329" s="198" cm="1">
        <f t="array" ref="BB329">SUMPRODUCT(($AG329:$AZ329)*(Misc_calcs!$G$29:$Z$29)*($L329:$AE329))*$H329</f>
        <v>1808072.3756863291</v>
      </c>
      <c r="BC329" s="150"/>
      <c r="BD329" s="198" cm="1">
        <f t="array" ref="BD329">SUMPRODUCT(($L329:$AE329)*(Misc_calcs!$G$29:$Z$29))*$I329*(1+Assumptions!$G$83)</f>
        <v>1583147.3527210345</v>
      </c>
      <c r="BE329" s="150"/>
      <c r="BF329" s="198">
        <f t="shared" ref="BF329:BF392" si="30">BB329+BD329</f>
        <v>3391219.7284073634</v>
      </c>
      <c r="BG329" s="150"/>
      <c r="BH329" s="199">
        <f>Assumptions!$G$86*$G329</f>
        <v>2.0646908041500002E-3</v>
      </c>
      <c r="BI329" s="150"/>
      <c r="BJ329" s="198">
        <f t="shared" si="29"/>
        <v>712245.54829999991</v>
      </c>
      <c r="BK329" s="150"/>
      <c r="BL329" s="198" cm="1">
        <f t="array" ref="BL329">-SUMPRODUCT((PMT(real_disc,Assumptions!$G$40,BJ329))*(Misc_calcs!$G$29:$Z$29))</f>
        <v>385002.48508985946</v>
      </c>
      <c r="BM329" s="150"/>
      <c r="BN329" s="198" cm="1">
        <f t="array" ref="BN329">SUMPRODUCT(($AG329:$AZ329)*(Misc_calcs!$G$29:$Z$29))*$BH329*$H329</f>
        <v>26671.112595438964</v>
      </c>
      <c r="BO329" s="150"/>
      <c r="BP329" s="198" cm="1">
        <f t="array" ref="BP329">SUMPRODUCT($BH329*(Misc_calcs!$G$29:$Z$29))*$I329*(1+Assumptions!$G$83)</f>
        <v>23389.188278797177</v>
      </c>
      <c r="BQ329" s="150"/>
      <c r="BR329" s="198">
        <f t="shared" ref="BR329:BR392" si="31">BN329+BP329</f>
        <v>50060.300874236142</v>
      </c>
      <c r="BS329" s="150"/>
      <c r="BT329" s="198">
        <f t="shared" ref="BT329:BT392" si="32">BF329-BR329</f>
        <v>3341159.4275331274</v>
      </c>
      <c r="BU329" s="150"/>
      <c r="BV329" s="198">
        <f t="shared" ref="BV329:BV392" si="33">BT329-BL329</f>
        <v>2956156.9424432679</v>
      </c>
      <c r="BW329" s="150"/>
      <c r="BX329" s="198" t="b">
        <f t="shared" ref="BX329:BX392" si="34">BV329&gt;0</f>
        <v>1</v>
      </c>
      <c r="BY329" s="150"/>
      <c r="BZ329" s="150"/>
      <c r="CA329" s="150"/>
      <c r="CB329" s="150"/>
      <c r="CC329" s="150"/>
      <c r="CD329" s="150"/>
      <c r="CE329" s="150"/>
      <c r="CF329" s="150"/>
      <c r="CG329" s="150"/>
      <c r="CH329" s="150"/>
      <c r="CI329" s="150"/>
      <c r="CJ329" s="150"/>
      <c r="CK329" s="150"/>
      <c r="CL329" s="150"/>
      <c r="CM329" s="150"/>
      <c r="CN329" s="150"/>
      <c r="CO329" s="150"/>
      <c r="CP329" s="150"/>
      <c r="CQ329" s="150"/>
      <c r="CR329" s="150"/>
      <c r="CS329" s="150"/>
      <c r="CT329" s="150"/>
      <c r="CU329" s="150"/>
      <c r="CV329" s="150"/>
      <c r="CW329" s="150"/>
      <c r="CX329" s="150"/>
    </row>
    <row r="330" spans="1:102" x14ac:dyDescent="0.2">
      <c r="A330" s="150"/>
      <c r="B330" s="191">
        <v>60467145</v>
      </c>
      <c r="C330" s="192" t="s">
        <v>145</v>
      </c>
      <c r="D330" s="191">
        <v>2014</v>
      </c>
      <c r="E330" s="191">
        <v>30296994</v>
      </c>
      <c r="F330" s="191">
        <v>30296991</v>
      </c>
      <c r="G330" s="194">
        <v>361</v>
      </c>
      <c r="H330" s="211">
        <v>45198.640474687112</v>
      </c>
      <c r="I330" s="195">
        <f>Assumptions!$G$37*Calcs!$G330</f>
        <v>35063.93</v>
      </c>
      <c r="K330" s="150"/>
      <c r="L330" s="196">
        <v>3.8640300000000001E-4</v>
      </c>
      <c r="M330" s="196">
        <v>3.8640300000000001E-4</v>
      </c>
      <c r="N330" s="196">
        <v>3.8640300000000001E-4</v>
      </c>
      <c r="O330" s="196">
        <v>3.8640300000000001E-4</v>
      </c>
      <c r="P330" s="196">
        <v>3.8640300000000001E-4</v>
      </c>
      <c r="Q330" s="196">
        <v>3.8640300000000001E-4</v>
      </c>
      <c r="R330" s="196">
        <v>3.8640300000000001E-4</v>
      </c>
      <c r="S330" s="196">
        <v>3.8640300000000001E-4</v>
      </c>
      <c r="T330" s="196">
        <v>3.8640300000000001E-4</v>
      </c>
      <c r="U330" s="196">
        <v>3.8640300000000001E-4</v>
      </c>
      <c r="V330" s="196">
        <v>3.8640300000000001E-4</v>
      </c>
      <c r="W330" s="196">
        <v>3.8640300000000001E-4</v>
      </c>
      <c r="X330" s="196">
        <v>3.8640300000000001E-4</v>
      </c>
      <c r="Y330" s="196">
        <v>3.8640300000000001E-4</v>
      </c>
      <c r="Z330" s="196">
        <v>3.8640300000000001E-4</v>
      </c>
      <c r="AA330" s="196">
        <v>3.8640300000000001E-4</v>
      </c>
      <c r="AB330" s="196">
        <v>3.8640300000000001E-4</v>
      </c>
      <c r="AC330" s="196">
        <v>3.8640300000000001E-4</v>
      </c>
      <c r="AD330" s="196">
        <v>3.8640300000000001E-4</v>
      </c>
      <c r="AE330" s="196">
        <v>3.8640300000000001E-4</v>
      </c>
      <c r="AF330" s="150"/>
      <c r="AG330" s="197">
        <v>19.532</v>
      </c>
      <c r="AH330" s="197">
        <v>19.558999999999997</v>
      </c>
      <c r="AI330" s="197">
        <v>19.695999999999998</v>
      </c>
      <c r="AJ330" s="197">
        <v>19.782</v>
      </c>
      <c r="AK330" s="197">
        <v>19.675999999999998</v>
      </c>
      <c r="AL330" s="197">
        <v>19.636999999999997</v>
      </c>
      <c r="AM330" s="197">
        <v>19.768999999999998</v>
      </c>
      <c r="AN330" s="197">
        <v>19.945</v>
      </c>
      <c r="AO330" s="197">
        <v>19.835999999999999</v>
      </c>
      <c r="AP330" s="197">
        <v>19.835999999999999</v>
      </c>
      <c r="AQ330" s="197">
        <v>19.835999999999999</v>
      </c>
      <c r="AR330" s="197">
        <v>19.835999999999999</v>
      </c>
      <c r="AS330" s="197">
        <v>19.835999999999999</v>
      </c>
      <c r="AT330" s="197">
        <v>19.835999999999999</v>
      </c>
      <c r="AU330" s="197">
        <v>19.835999999999999</v>
      </c>
      <c r="AV330" s="197">
        <v>19.835999999999999</v>
      </c>
      <c r="AW330" s="197">
        <v>19.835999999999999</v>
      </c>
      <c r="AX330" s="197">
        <v>19.835999999999999</v>
      </c>
      <c r="AY330" s="197">
        <v>19.835999999999999</v>
      </c>
      <c r="AZ330" s="197">
        <v>19.835999999999999</v>
      </c>
      <c r="BA330" s="150"/>
      <c r="BB330" s="198" cm="1">
        <f t="array" ref="BB330">SUMPRODUCT(($AG330:$AZ330)*(Misc_calcs!$G$29:$Z$29)*($L330:$AE330))*$H330</f>
        <v>4991.4485498268741</v>
      </c>
      <c r="BC330" s="150"/>
      <c r="BD330" s="198" cm="1">
        <f t="array" ref="BD330">SUMPRODUCT(($L330:$AE330)*(Misc_calcs!$G$29:$Z$29))*$I330*(1+Assumptions!$G$83)</f>
        <v>215.49215443570853</v>
      </c>
      <c r="BE330" s="150"/>
      <c r="BF330" s="198">
        <f t="shared" si="30"/>
        <v>5206.9407042625826</v>
      </c>
      <c r="BG330" s="150"/>
      <c r="BH330" s="199">
        <f>Assumptions!$G$86*$G330</f>
        <v>1.0164496500000001E-4</v>
      </c>
      <c r="BI330" s="150"/>
      <c r="BJ330" s="198">
        <f t="shared" ref="BJ330:BJ393" si="35">($I330)</f>
        <v>35063.93</v>
      </c>
      <c r="BK330" s="150"/>
      <c r="BL330" s="198" cm="1">
        <f t="array" ref="BL330">-SUMPRODUCT((PMT(real_disc,Assumptions!$G$40,BJ330))*(Misc_calcs!$G$29:$Z$29))</f>
        <v>18953.716480556734</v>
      </c>
      <c r="BM330" s="150"/>
      <c r="BN330" s="198" cm="1">
        <f t="array" ref="BN330">SUMPRODUCT(($AG330:$AZ330)*(Misc_calcs!$G$29:$Z$29))*$BH330*$H330</f>
        <v>1313.0219308505718</v>
      </c>
      <c r="BO330" s="150"/>
      <c r="BP330" s="198" cm="1">
        <f t="array" ref="BP330">SUMPRODUCT($BH330*(Misc_calcs!$G$29:$Z$29))*$I330*(1+Assumptions!$G$83)</f>
        <v>56.68613467129444</v>
      </c>
      <c r="BQ330" s="150"/>
      <c r="BR330" s="198">
        <f t="shared" si="31"/>
        <v>1369.7080655218663</v>
      </c>
      <c r="BS330" s="150"/>
      <c r="BT330" s="198">
        <f t="shared" si="32"/>
        <v>3837.2326387407165</v>
      </c>
      <c r="BU330" s="150"/>
      <c r="BV330" s="198">
        <f t="shared" si="33"/>
        <v>-15116.483841816018</v>
      </c>
      <c r="BW330" s="150"/>
      <c r="BX330" s="198" t="b">
        <f t="shared" si="34"/>
        <v>0</v>
      </c>
      <c r="BY330" s="150"/>
      <c r="BZ330" s="150"/>
      <c r="CA330" s="150"/>
      <c r="CB330" s="150"/>
      <c r="CC330" s="150"/>
      <c r="CD330" s="150"/>
      <c r="CE330" s="150"/>
      <c r="CF330" s="150"/>
      <c r="CG330" s="150"/>
      <c r="CH330" s="150"/>
      <c r="CI330" s="150"/>
      <c r="CJ330" s="150"/>
      <c r="CK330" s="150"/>
      <c r="CL330" s="150"/>
      <c r="CM330" s="150"/>
      <c r="CN330" s="150"/>
      <c r="CO330" s="150"/>
      <c r="CP330" s="150"/>
      <c r="CQ330" s="150"/>
      <c r="CR330" s="150"/>
      <c r="CS330" s="150"/>
      <c r="CT330" s="150"/>
      <c r="CU330" s="150"/>
      <c r="CV330" s="150"/>
      <c r="CW330" s="150"/>
      <c r="CX330" s="150"/>
    </row>
    <row r="331" spans="1:102" x14ac:dyDescent="0.2">
      <c r="A331" s="150"/>
      <c r="B331" s="191">
        <v>60467146</v>
      </c>
      <c r="C331" s="192" t="s">
        <v>145</v>
      </c>
      <c r="D331" s="191">
        <v>2011</v>
      </c>
      <c r="E331" s="191">
        <v>30296991</v>
      </c>
      <c r="F331" s="191">
        <v>30296990</v>
      </c>
      <c r="G331" s="194">
        <v>40.1</v>
      </c>
      <c r="H331" s="211">
        <v>45198.640474687112</v>
      </c>
      <c r="I331" s="195">
        <f>Assumptions!$G$37*Calcs!$G331</f>
        <v>3894.913</v>
      </c>
      <c r="K331" s="150"/>
      <c r="L331" s="196">
        <v>4.2921699999999999E-5</v>
      </c>
      <c r="M331" s="196">
        <v>4.2921699999999999E-5</v>
      </c>
      <c r="N331" s="196">
        <v>4.2921699999999999E-5</v>
      </c>
      <c r="O331" s="196">
        <v>4.2921699999999999E-5</v>
      </c>
      <c r="P331" s="196">
        <v>4.2921699999999999E-5</v>
      </c>
      <c r="Q331" s="196">
        <v>4.2921699999999999E-5</v>
      </c>
      <c r="R331" s="196">
        <v>4.2921699999999999E-5</v>
      </c>
      <c r="S331" s="196">
        <v>4.2921699999999999E-5</v>
      </c>
      <c r="T331" s="196">
        <v>4.2921699999999999E-5</v>
      </c>
      <c r="U331" s="196">
        <v>4.2921699999999999E-5</v>
      </c>
      <c r="V331" s="196">
        <v>4.2921699999999999E-5</v>
      </c>
      <c r="W331" s="196">
        <v>4.2921699999999999E-5</v>
      </c>
      <c r="X331" s="196">
        <v>4.2921699999999999E-5</v>
      </c>
      <c r="Y331" s="196">
        <v>4.2921699999999999E-5</v>
      </c>
      <c r="Z331" s="196">
        <v>4.2921699999999999E-5</v>
      </c>
      <c r="AA331" s="196">
        <v>4.2921699999999999E-5</v>
      </c>
      <c r="AB331" s="196">
        <v>4.2921699999999999E-5</v>
      </c>
      <c r="AC331" s="196">
        <v>4.2921699999999999E-5</v>
      </c>
      <c r="AD331" s="196">
        <v>4.2921699999999999E-5</v>
      </c>
      <c r="AE331" s="196">
        <v>4.2921699999999999E-5</v>
      </c>
      <c r="AF331" s="150"/>
      <c r="AG331" s="197">
        <v>19.532</v>
      </c>
      <c r="AH331" s="197">
        <v>19.558999999999997</v>
      </c>
      <c r="AI331" s="197">
        <v>19.695999999999998</v>
      </c>
      <c r="AJ331" s="197">
        <v>19.782</v>
      </c>
      <c r="AK331" s="197">
        <v>19.675999999999998</v>
      </c>
      <c r="AL331" s="197">
        <v>19.636999999999997</v>
      </c>
      <c r="AM331" s="197">
        <v>19.768999999999998</v>
      </c>
      <c r="AN331" s="197">
        <v>19.945</v>
      </c>
      <c r="AO331" s="197">
        <v>19.835999999999999</v>
      </c>
      <c r="AP331" s="197">
        <v>19.835999999999999</v>
      </c>
      <c r="AQ331" s="197">
        <v>19.835999999999999</v>
      </c>
      <c r="AR331" s="197">
        <v>19.835999999999999</v>
      </c>
      <c r="AS331" s="197">
        <v>19.835999999999999</v>
      </c>
      <c r="AT331" s="197">
        <v>19.835999999999999</v>
      </c>
      <c r="AU331" s="197">
        <v>19.835999999999999</v>
      </c>
      <c r="AV331" s="197">
        <v>19.835999999999999</v>
      </c>
      <c r="AW331" s="197">
        <v>19.835999999999999</v>
      </c>
      <c r="AX331" s="197">
        <v>19.835999999999999</v>
      </c>
      <c r="AY331" s="197">
        <v>19.835999999999999</v>
      </c>
      <c r="AZ331" s="197">
        <v>19.835999999999999</v>
      </c>
      <c r="BA331" s="150"/>
      <c r="BB331" s="198" cm="1">
        <f t="array" ref="BB331">SUMPRODUCT(($AG331:$AZ331)*(Misc_calcs!$G$29:$Z$29)*($L331:$AE331))*$H331</f>
        <v>554.45081228951165</v>
      </c>
      <c r="BC331" s="150"/>
      <c r="BD331" s="198" cm="1">
        <f t="array" ref="BD331">SUMPRODUCT(($L331:$AE331)*(Misc_calcs!$G$29:$Z$29))*$I331*(1+Assumptions!$G$83)</f>
        <v>2.6589187037478861</v>
      </c>
      <c r="BE331" s="150"/>
      <c r="BF331" s="198">
        <f t="shared" si="30"/>
        <v>557.10973099325952</v>
      </c>
      <c r="BG331" s="150"/>
      <c r="BH331" s="199">
        <f>Assumptions!$G$86*$G331</f>
        <v>1.1290756500000001E-5</v>
      </c>
      <c r="BI331" s="150"/>
      <c r="BJ331" s="198">
        <f t="shared" si="35"/>
        <v>3894.913</v>
      </c>
      <c r="BK331" s="150"/>
      <c r="BL331" s="198" cm="1">
        <f t="array" ref="BL331">-SUMPRODUCT((PMT(real_disc,Assumptions!$G$40,BJ331))*(Misc_calcs!$G$29:$Z$29))</f>
        <v>2105.3851270646128</v>
      </c>
      <c r="BM331" s="150"/>
      <c r="BN331" s="198" cm="1">
        <f t="array" ref="BN331">SUMPRODUCT(($AG331:$AZ331)*(Misc_calcs!$G$29:$Z$29))*$BH331*$H331</f>
        <v>145.85091254046517</v>
      </c>
      <c r="BO331" s="150"/>
      <c r="BP331" s="198" cm="1">
        <f t="array" ref="BP331">SUMPRODUCT($BH331*(Misc_calcs!$G$29:$Z$29))*$I331*(1+Assumptions!$G$83)</f>
        <v>0.69944116000328571</v>
      </c>
      <c r="BQ331" s="150"/>
      <c r="BR331" s="198">
        <f t="shared" si="31"/>
        <v>146.55035370046846</v>
      </c>
      <c r="BS331" s="150"/>
      <c r="BT331" s="198">
        <f t="shared" si="32"/>
        <v>410.55937729279105</v>
      </c>
      <c r="BU331" s="150"/>
      <c r="BV331" s="198">
        <f t="shared" si="33"/>
        <v>-1694.8257497718218</v>
      </c>
      <c r="BW331" s="150"/>
      <c r="BX331" s="198" t="b">
        <f t="shared" si="34"/>
        <v>0</v>
      </c>
      <c r="BY331" s="150"/>
      <c r="BZ331" s="150"/>
      <c r="CA331" s="150"/>
      <c r="CB331" s="150"/>
      <c r="CC331" s="150"/>
      <c r="CD331" s="150"/>
      <c r="CE331" s="150"/>
      <c r="CF331" s="150"/>
      <c r="CG331" s="150"/>
      <c r="CH331" s="150"/>
      <c r="CI331" s="150"/>
      <c r="CJ331" s="150"/>
      <c r="CK331" s="150"/>
      <c r="CL331" s="150"/>
      <c r="CM331" s="150"/>
      <c r="CN331" s="150"/>
      <c r="CO331" s="150"/>
      <c r="CP331" s="150"/>
      <c r="CQ331" s="150"/>
      <c r="CR331" s="150"/>
      <c r="CS331" s="150"/>
      <c r="CT331" s="150"/>
      <c r="CU331" s="150"/>
      <c r="CV331" s="150"/>
      <c r="CW331" s="150"/>
      <c r="CX331" s="150"/>
    </row>
    <row r="332" spans="1:102" x14ac:dyDescent="0.2">
      <c r="A332" s="150"/>
      <c r="B332" s="191">
        <v>60467147</v>
      </c>
      <c r="C332" s="192" t="s">
        <v>145</v>
      </c>
      <c r="D332" s="191">
        <v>2011</v>
      </c>
      <c r="E332" s="191">
        <v>30296990</v>
      </c>
      <c r="F332" s="191">
        <v>30296987</v>
      </c>
      <c r="G332" s="194">
        <v>315.10000000000002</v>
      </c>
      <c r="H332" s="211">
        <v>45198.640474687112</v>
      </c>
      <c r="I332" s="195">
        <f>Assumptions!$G$37*Calcs!$G332</f>
        <v>30605.663</v>
      </c>
      <c r="K332" s="150"/>
      <c r="L332" s="196">
        <v>3.3727300000000002E-4</v>
      </c>
      <c r="M332" s="196">
        <v>3.3727300000000002E-4</v>
      </c>
      <c r="N332" s="196">
        <v>3.3727300000000002E-4</v>
      </c>
      <c r="O332" s="196">
        <v>3.3727300000000002E-4</v>
      </c>
      <c r="P332" s="196">
        <v>3.3727300000000002E-4</v>
      </c>
      <c r="Q332" s="196">
        <v>3.3727300000000002E-4</v>
      </c>
      <c r="R332" s="196">
        <v>3.3727300000000002E-4</v>
      </c>
      <c r="S332" s="196">
        <v>3.3727300000000002E-4</v>
      </c>
      <c r="T332" s="196">
        <v>3.3727300000000002E-4</v>
      </c>
      <c r="U332" s="196">
        <v>3.3727300000000002E-4</v>
      </c>
      <c r="V332" s="196">
        <v>3.3727300000000002E-4</v>
      </c>
      <c r="W332" s="196">
        <v>3.3727300000000002E-4</v>
      </c>
      <c r="X332" s="196">
        <v>3.3727300000000002E-4</v>
      </c>
      <c r="Y332" s="196">
        <v>3.3727300000000002E-4</v>
      </c>
      <c r="Z332" s="196">
        <v>3.3727300000000002E-4</v>
      </c>
      <c r="AA332" s="196">
        <v>3.3727300000000002E-4</v>
      </c>
      <c r="AB332" s="196">
        <v>3.3727300000000002E-4</v>
      </c>
      <c r="AC332" s="196">
        <v>3.3727300000000002E-4</v>
      </c>
      <c r="AD332" s="196">
        <v>3.3727300000000002E-4</v>
      </c>
      <c r="AE332" s="196">
        <v>3.3727300000000002E-4</v>
      </c>
      <c r="AF332" s="150"/>
      <c r="AG332" s="197">
        <v>19.532</v>
      </c>
      <c r="AH332" s="197">
        <v>19.558999999999997</v>
      </c>
      <c r="AI332" s="197">
        <v>19.695999999999998</v>
      </c>
      <c r="AJ332" s="197">
        <v>19.782</v>
      </c>
      <c r="AK332" s="197">
        <v>19.675999999999998</v>
      </c>
      <c r="AL332" s="197">
        <v>19.636999999999997</v>
      </c>
      <c r="AM332" s="197">
        <v>19.768999999999998</v>
      </c>
      <c r="AN332" s="197">
        <v>19.945</v>
      </c>
      <c r="AO332" s="197">
        <v>19.835999999999999</v>
      </c>
      <c r="AP332" s="197">
        <v>19.835999999999999</v>
      </c>
      <c r="AQ332" s="197">
        <v>19.835999999999999</v>
      </c>
      <c r="AR332" s="197">
        <v>19.835999999999999</v>
      </c>
      <c r="AS332" s="197">
        <v>19.835999999999999</v>
      </c>
      <c r="AT332" s="197">
        <v>19.835999999999999</v>
      </c>
      <c r="AU332" s="197">
        <v>19.835999999999999</v>
      </c>
      <c r="AV332" s="197">
        <v>19.835999999999999</v>
      </c>
      <c r="AW332" s="197">
        <v>19.835999999999999</v>
      </c>
      <c r="AX332" s="197">
        <v>19.835999999999999</v>
      </c>
      <c r="AY332" s="197">
        <v>19.835999999999999</v>
      </c>
      <c r="AZ332" s="197">
        <v>19.835999999999999</v>
      </c>
      <c r="BA332" s="150"/>
      <c r="BB332" s="198" cm="1">
        <f t="array" ref="BB332">SUMPRODUCT(($AG332:$AZ332)*(Misc_calcs!$G$29:$Z$29)*($L332:$AE332))*$H332</f>
        <v>4356.8006116561201</v>
      </c>
      <c r="BC332" s="150"/>
      <c r="BD332" s="198" cm="1">
        <f t="array" ref="BD332">SUMPRODUCT(($L332:$AE332)*(Misc_calcs!$G$29:$Z$29))*$I332*(1+Assumptions!$G$83)</f>
        <v>164.17754244166744</v>
      </c>
      <c r="BE332" s="150"/>
      <c r="BF332" s="198">
        <f t="shared" si="30"/>
        <v>4520.9781540977874</v>
      </c>
      <c r="BG332" s="150"/>
      <c r="BH332" s="199">
        <f>Assumptions!$G$86*$G332</f>
        <v>8.872113150000001E-5</v>
      </c>
      <c r="BI332" s="150"/>
      <c r="BJ332" s="198">
        <f t="shared" si="35"/>
        <v>30605.663</v>
      </c>
      <c r="BK332" s="150"/>
      <c r="BL332" s="198" cm="1">
        <f t="array" ref="BL332">-SUMPRODUCT((PMT(real_disc,Assumptions!$G$40,BJ332))*(Misc_calcs!$G$29:$Z$29))</f>
        <v>16543.811808929164</v>
      </c>
      <c r="BM332" s="150"/>
      <c r="BN332" s="198" cm="1">
        <f t="array" ref="BN332">SUMPRODUCT(($AG332:$AZ332)*(Misc_calcs!$G$29:$Z$29))*$BH332*$H332</f>
        <v>1146.0753750997651</v>
      </c>
      <c r="BO332" s="150"/>
      <c r="BP332" s="198" cm="1">
        <f t="array" ref="BP332">SUMPRODUCT($BH332*(Misc_calcs!$G$29:$Z$29))*$I332*(1+Assumptions!$G$83)</f>
        <v>43.187617545175613</v>
      </c>
      <c r="BQ332" s="150"/>
      <c r="BR332" s="198">
        <f t="shared" si="31"/>
        <v>1189.2629926449408</v>
      </c>
      <c r="BS332" s="150"/>
      <c r="BT332" s="198">
        <f t="shared" si="32"/>
        <v>3331.7151614528466</v>
      </c>
      <c r="BU332" s="150"/>
      <c r="BV332" s="198">
        <f t="shared" si="33"/>
        <v>-13212.096647476317</v>
      </c>
      <c r="BW332" s="150"/>
      <c r="BX332" s="198" t="b">
        <f t="shared" si="34"/>
        <v>0</v>
      </c>
      <c r="BY332" s="150"/>
      <c r="BZ332" s="150"/>
      <c r="CA332" s="150"/>
      <c r="CB332" s="150"/>
      <c r="CC332" s="150"/>
      <c r="CD332" s="150"/>
      <c r="CE332" s="150"/>
      <c r="CF332" s="150"/>
      <c r="CG332" s="150"/>
      <c r="CH332" s="150"/>
      <c r="CI332" s="150"/>
      <c r="CJ332" s="150"/>
      <c r="CK332" s="150"/>
      <c r="CL332" s="150"/>
      <c r="CM332" s="150"/>
      <c r="CN332" s="150"/>
      <c r="CO332" s="150"/>
      <c r="CP332" s="150"/>
      <c r="CQ332" s="150"/>
      <c r="CR332" s="150"/>
      <c r="CS332" s="150"/>
      <c r="CT332" s="150"/>
      <c r="CU332" s="150"/>
      <c r="CV332" s="150"/>
      <c r="CW332" s="150"/>
      <c r="CX332" s="150"/>
    </row>
    <row r="333" spans="1:102" x14ac:dyDescent="0.2">
      <c r="A333" s="150"/>
      <c r="B333" s="191">
        <v>60467148</v>
      </c>
      <c r="C333" s="192" t="s">
        <v>145</v>
      </c>
      <c r="D333" s="191">
        <v>2011</v>
      </c>
      <c r="E333" s="191">
        <v>30296987</v>
      </c>
      <c r="F333" s="191">
        <v>30296216</v>
      </c>
      <c r="G333" s="194">
        <v>35.200000000000003</v>
      </c>
      <c r="H333" s="211">
        <v>45198.640474687112</v>
      </c>
      <c r="I333" s="195">
        <f>Assumptions!$G$37*Calcs!$G333</f>
        <v>3418.9760000000001</v>
      </c>
      <c r="K333" s="150"/>
      <c r="L333" s="196">
        <v>3.7676899999999998E-5</v>
      </c>
      <c r="M333" s="196">
        <v>3.7676899999999998E-5</v>
      </c>
      <c r="N333" s="196">
        <v>3.7676899999999998E-5</v>
      </c>
      <c r="O333" s="196">
        <v>3.7676899999999998E-5</v>
      </c>
      <c r="P333" s="196">
        <v>3.7676899999999998E-5</v>
      </c>
      <c r="Q333" s="196">
        <v>3.7676899999999998E-5</v>
      </c>
      <c r="R333" s="196">
        <v>3.7676899999999998E-5</v>
      </c>
      <c r="S333" s="196">
        <v>3.7676899999999998E-5</v>
      </c>
      <c r="T333" s="196">
        <v>3.7676899999999998E-5</v>
      </c>
      <c r="U333" s="196">
        <v>3.7676899999999998E-5</v>
      </c>
      <c r="V333" s="196">
        <v>3.7676899999999998E-5</v>
      </c>
      <c r="W333" s="196">
        <v>3.7676899999999998E-5</v>
      </c>
      <c r="X333" s="196">
        <v>3.7676899999999998E-5</v>
      </c>
      <c r="Y333" s="196">
        <v>3.7676899999999998E-5</v>
      </c>
      <c r="Z333" s="196">
        <v>3.7676899999999998E-5</v>
      </c>
      <c r="AA333" s="196">
        <v>3.7676899999999998E-5</v>
      </c>
      <c r="AB333" s="196">
        <v>3.7676899999999998E-5</v>
      </c>
      <c r="AC333" s="196">
        <v>3.7676899999999998E-5</v>
      </c>
      <c r="AD333" s="196">
        <v>3.7676899999999998E-5</v>
      </c>
      <c r="AE333" s="196">
        <v>3.7676899999999998E-5</v>
      </c>
      <c r="AF333" s="150"/>
      <c r="AG333" s="197">
        <v>19.532</v>
      </c>
      <c r="AH333" s="197">
        <v>19.558999999999997</v>
      </c>
      <c r="AI333" s="197">
        <v>19.695999999999998</v>
      </c>
      <c r="AJ333" s="197">
        <v>19.782</v>
      </c>
      <c r="AK333" s="197">
        <v>19.675999999999998</v>
      </c>
      <c r="AL333" s="197">
        <v>19.636999999999997</v>
      </c>
      <c r="AM333" s="197">
        <v>19.768999999999998</v>
      </c>
      <c r="AN333" s="197">
        <v>19.945</v>
      </c>
      <c r="AO333" s="197">
        <v>19.835999999999999</v>
      </c>
      <c r="AP333" s="197">
        <v>19.835999999999999</v>
      </c>
      <c r="AQ333" s="197">
        <v>19.835999999999999</v>
      </c>
      <c r="AR333" s="197">
        <v>19.835999999999999</v>
      </c>
      <c r="AS333" s="197">
        <v>19.835999999999999</v>
      </c>
      <c r="AT333" s="197">
        <v>19.835999999999999</v>
      </c>
      <c r="AU333" s="197">
        <v>19.835999999999999</v>
      </c>
      <c r="AV333" s="197">
        <v>19.835999999999999</v>
      </c>
      <c r="AW333" s="197">
        <v>19.835999999999999</v>
      </c>
      <c r="AX333" s="197">
        <v>19.835999999999999</v>
      </c>
      <c r="AY333" s="197">
        <v>19.835999999999999</v>
      </c>
      <c r="AZ333" s="197">
        <v>19.835999999999999</v>
      </c>
      <c r="BA333" s="150"/>
      <c r="BB333" s="198" cm="1">
        <f t="array" ref="BB333">SUMPRODUCT(($AG333:$AZ333)*(Misc_calcs!$G$29:$Z$29)*($L333:$AE333))*$H333</f>
        <v>486.69991658183852</v>
      </c>
      <c r="BC333" s="150"/>
      <c r="BD333" s="198" cm="1">
        <f t="array" ref="BD333">SUMPRODUCT(($L333:$AE333)*(Misc_calcs!$G$29:$Z$29))*$I333*(1+Assumptions!$G$83)</f>
        <v>2.0488095867598441</v>
      </c>
      <c r="BE333" s="150"/>
      <c r="BF333" s="198">
        <f t="shared" si="30"/>
        <v>488.74872616859835</v>
      </c>
      <c r="BG333" s="150"/>
      <c r="BH333" s="199">
        <f>Assumptions!$G$86*$G333</f>
        <v>9.9110880000000012E-6</v>
      </c>
      <c r="BI333" s="150"/>
      <c r="BJ333" s="198">
        <f t="shared" si="35"/>
        <v>3418.9760000000001</v>
      </c>
      <c r="BK333" s="150"/>
      <c r="BL333" s="198" cm="1">
        <f t="array" ref="BL333">-SUMPRODUCT((PMT(real_disc,Assumptions!$G$40,BJ333))*(Misc_calcs!$G$29:$Z$29))</f>
        <v>1848.1186152786622</v>
      </c>
      <c r="BM333" s="150"/>
      <c r="BN333" s="198" cm="1">
        <f t="array" ref="BN333">SUMPRODUCT(($AG333:$AZ333)*(Misc_calcs!$G$29:$Z$29))*$BH333*$H333</f>
        <v>128.02873120759037</v>
      </c>
      <c r="BO333" s="150"/>
      <c r="BP333" s="198" cm="1">
        <f t="array" ref="BP333">SUMPRODUCT($BH333*(Misc_calcs!$G$29:$Z$29))*$I333*(1+Assumptions!$G$83)</f>
        <v>0.53894912027317676</v>
      </c>
      <c r="BQ333" s="150"/>
      <c r="BR333" s="198">
        <f t="shared" si="31"/>
        <v>128.56768032786354</v>
      </c>
      <c r="BS333" s="150"/>
      <c r="BT333" s="198">
        <f t="shared" si="32"/>
        <v>360.18104584073478</v>
      </c>
      <c r="BU333" s="150"/>
      <c r="BV333" s="198">
        <f t="shared" si="33"/>
        <v>-1487.9375694379273</v>
      </c>
      <c r="BW333" s="150"/>
      <c r="BX333" s="198" t="b">
        <f t="shared" si="34"/>
        <v>0</v>
      </c>
      <c r="BY333" s="150"/>
      <c r="BZ333" s="150"/>
      <c r="CA333" s="150"/>
      <c r="CB333" s="150"/>
      <c r="CC333" s="150"/>
      <c r="CD333" s="150"/>
      <c r="CE333" s="150"/>
      <c r="CF333" s="150"/>
      <c r="CG333" s="150"/>
      <c r="CH333" s="150"/>
      <c r="CI333" s="150"/>
      <c r="CJ333" s="150"/>
      <c r="CK333" s="150"/>
      <c r="CL333" s="150"/>
      <c r="CM333" s="150"/>
      <c r="CN333" s="150"/>
      <c r="CO333" s="150"/>
      <c r="CP333" s="150"/>
      <c r="CQ333" s="150"/>
      <c r="CR333" s="150"/>
      <c r="CS333" s="150"/>
      <c r="CT333" s="150"/>
      <c r="CU333" s="150"/>
      <c r="CV333" s="150"/>
      <c r="CW333" s="150"/>
      <c r="CX333" s="150"/>
    </row>
    <row r="334" spans="1:102" x14ac:dyDescent="0.2">
      <c r="A334" s="150"/>
      <c r="B334" s="191">
        <v>60467229</v>
      </c>
      <c r="C334" s="192" t="s">
        <v>145</v>
      </c>
      <c r="D334" s="191">
        <v>2014</v>
      </c>
      <c r="E334" s="191">
        <v>30347933</v>
      </c>
      <c r="F334" s="191">
        <v>30347934</v>
      </c>
      <c r="G334" s="194">
        <v>43.89</v>
      </c>
      <c r="H334" s="211">
        <v>45198.640474687112</v>
      </c>
      <c r="I334" s="195">
        <f>Assumptions!$G$37*Calcs!$G334</f>
        <v>4263.0356999999995</v>
      </c>
      <c r="K334" s="150"/>
      <c r="L334" s="196">
        <v>4.6978399999999997E-5</v>
      </c>
      <c r="M334" s="196">
        <v>4.6978399999999997E-5</v>
      </c>
      <c r="N334" s="196">
        <v>4.6978399999999997E-5</v>
      </c>
      <c r="O334" s="196">
        <v>4.6978399999999997E-5</v>
      </c>
      <c r="P334" s="196">
        <v>4.6978399999999997E-5</v>
      </c>
      <c r="Q334" s="196">
        <v>4.6978399999999997E-5</v>
      </c>
      <c r="R334" s="196">
        <v>4.6978399999999997E-5</v>
      </c>
      <c r="S334" s="196">
        <v>4.6978399999999997E-5</v>
      </c>
      <c r="T334" s="196">
        <v>4.6978399999999997E-5</v>
      </c>
      <c r="U334" s="196">
        <v>4.6978399999999997E-5</v>
      </c>
      <c r="V334" s="196">
        <v>4.6978399999999997E-5</v>
      </c>
      <c r="W334" s="196">
        <v>4.6978399999999997E-5</v>
      </c>
      <c r="X334" s="196">
        <v>4.6978399999999997E-5</v>
      </c>
      <c r="Y334" s="196">
        <v>4.6978399999999997E-5</v>
      </c>
      <c r="Z334" s="196">
        <v>4.6978399999999997E-5</v>
      </c>
      <c r="AA334" s="196">
        <v>4.6978399999999997E-5</v>
      </c>
      <c r="AB334" s="196">
        <v>4.6978399999999997E-5</v>
      </c>
      <c r="AC334" s="196">
        <v>4.6978399999999997E-5</v>
      </c>
      <c r="AD334" s="196">
        <v>4.6978399999999997E-5</v>
      </c>
      <c r="AE334" s="196">
        <v>4.6978399999999997E-5</v>
      </c>
      <c r="AF334" s="150"/>
      <c r="AG334" s="197">
        <v>19.532</v>
      </c>
      <c r="AH334" s="197">
        <v>19.558999999999997</v>
      </c>
      <c r="AI334" s="197">
        <v>19.695999999999998</v>
      </c>
      <c r="AJ334" s="197">
        <v>19.782</v>
      </c>
      <c r="AK334" s="197">
        <v>19.675999999999998</v>
      </c>
      <c r="AL334" s="197">
        <v>19.636999999999997</v>
      </c>
      <c r="AM334" s="197">
        <v>19.768999999999998</v>
      </c>
      <c r="AN334" s="197">
        <v>19.945</v>
      </c>
      <c r="AO334" s="197">
        <v>19.835999999999999</v>
      </c>
      <c r="AP334" s="197">
        <v>19.835999999999999</v>
      </c>
      <c r="AQ334" s="197">
        <v>19.835999999999999</v>
      </c>
      <c r="AR334" s="197">
        <v>19.835999999999999</v>
      </c>
      <c r="AS334" s="197">
        <v>19.835999999999999</v>
      </c>
      <c r="AT334" s="197">
        <v>19.835999999999999</v>
      </c>
      <c r="AU334" s="197">
        <v>19.835999999999999</v>
      </c>
      <c r="AV334" s="197">
        <v>19.835999999999999</v>
      </c>
      <c r="AW334" s="197">
        <v>19.835999999999999</v>
      </c>
      <c r="AX334" s="197">
        <v>19.835999999999999</v>
      </c>
      <c r="AY334" s="197">
        <v>19.835999999999999</v>
      </c>
      <c r="AZ334" s="197">
        <v>19.835999999999999</v>
      </c>
      <c r="BA334" s="150"/>
      <c r="BB334" s="198" cm="1">
        <f t="array" ref="BB334">SUMPRODUCT(($AG334:$AZ334)*(Misc_calcs!$G$29:$Z$29)*($L334:$AE334))*$H334</f>
        <v>606.85415629067802</v>
      </c>
      <c r="BC334" s="150"/>
      <c r="BD334" s="198" cm="1">
        <f t="array" ref="BD334">SUMPRODUCT(($L334:$AE334)*(Misc_calcs!$G$29:$Z$29))*$I334*(1+Assumptions!$G$83)</f>
        <v>3.1852797005563107</v>
      </c>
      <c r="BE334" s="150"/>
      <c r="BF334" s="198">
        <f t="shared" si="30"/>
        <v>610.03943599123431</v>
      </c>
      <c r="BG334" s="150"/>
      <c r="BH334" s="199">
        <f>Assumptions!$G$86*$G334</f>
        <v>1.235788785E-5</v>
      </c>
      <c r="BI334" s="150"/>
      <c r="BJ334" s="198">
        <f t="shared" si="35"/>
        <v>4263.0356999999995</v>
      </c>
      <c r="BK334" s="150"/>
      <c r="BL334" s="198" cm="1">
        <f t="array" ref="BL334">-SUMPRODUCT((PMT(real_disc,Assumptions!$G$40,BJ334))*(Misc_calcs!$G$29:$Z$29))</f>
        <v>2304.3728984255822</v>
      </c>
      <c r="BM334" s="150"/>
      <c r="BN334" s="198" cm="1">
        <f t="array" ref="BN334">SUMPRODUCT(($AG334:$AZ334)*(Misc_calcs!$G$29:$Z$29))*$BH334*$H334</f>
        <v>159.63582422446424</v>
      </c>
      <c r="BO334" s="150"/>
      <c r="BP334" s="198" cm="1">
        <f t="array" ref="BP334">SUMPRODUCT($BH334*(Misc_calcs!$G$29:$Z$29))*$I334*(1+Assumptions!$G$83)</f>
        <v>0.83790272359970708</v>
      </c>
      <c r="BQ334" s="150"/>
      <c r="BR334" s="198">
        <f t="shared" si="31"/>
        <v>160.47372694806396</v>
      </c>
      <c r="BS334" s="150"/>
      <c r="BT334" s="198">
        <f t="shared" si="32"/>
        <v>449.56570904317039</v>
      </c>
      <c r="BU334" s="150"/>
      <c r="BV334" s="198">
        <f t="shared" si="33"/>
        <v>-1854.8071893824117</v>
      </c>
      <c r="BW334" s="150"/>
      <c r="BX334" s="198" t="b">
        <f t="shared" si="34"/>
        <v>0</v>
      </c>
      <c r="BY334" s="150"/>
      <c r="BZ334" s="150"/>
      <c r="CA334" s="150"/>
      <c r="CB334" s="150"/>
      <c r="CC334" s="150"/>
      <c r="CD334" s="150"/>
      <c r="CE334" s="150"/>
      <c r="CF334" s="150"/>
      <c r="CG334" s="150"/>
      <c r="CH334" s="150"/>
      <c r="CI334" s="150"/>
      <c r="CJ334" s="150"/>
      <c r="CK334" s="150"/>
      <c r="CL334" s="150"/>
      <c r="CM334" s="150"/>
      <c r="CN334" s="150"/>
      <c r="CO334" s="150"/>
      <c r="CP334" s="150"/>
      <c r="CQ334" s="150"/>
      <c r="CR334" s="150"/>
      <c r="CS334" s="150"/>
      <c r="CT334" s="150"/>
      <c r="CU334" s="150"/>
      <c r="CV334" s="150"/>
      <c r="CW334" s="150"/>
      <c r="CX334" s="150"/>
    </row>
    <row r="335" spans="1:102" x14ac:dyDescent="0.2">
      <c r="A335" s="150"/>
      <c r="B335" s="191">
        <v>60470199</v>
      </c>
      <c r="C335" s="192" t="s">
        <v>145</v>
      </c>
      <c r="D335" s="191">
        <v>2014</v>
      </c>
      <c r="E335" s="191">
        <v>30296766</v>
      </c>
      <c r="F335" s="191">
        <v>30296762</v>
      </c>
      <c r="G335" s="194">
        <v>178.09</v>
      </c>
      <c r="H335" s="211">
        <v>45198.640474687112</v>
      </c>
      <c r="I335" s="195">
        <f>Assumptions!$G$37*Calcs!$G335</f>
        <v>17297.881699999998</v>
      </c>
      <c r="K335" s="150"/>
      <c r="L335" s="196">
        <v>1.9062199999999999E-4</v>
      </c>
      <c r="M335" s="196">
        <v>1.9062199999999999E-4</v>
      </c>
      <c r="N335" s="196">
        <v>1.9062199999999999E-4</v>
      </c>
      <c r="O335" s="196">
        <v>1.9062199999999999E-4</v>
      </c>
      <c r="P335" s="196">
        <v>1.9062199999999999E-4</v>
      </c>
      <c r="Q335" s="196">
        <v>1.9062199999999999E-4</v>
      </c>
      <c r="R335" s="196">
        <v>1.9062199999999999E-4</v>
      </c>
      <c r="S335" s="196">
        <v>1.9062199999999999E-4</v>
      </c>
      <c r="T335" s="196">
        <v>1.9062199999999999E-4</v>
      </c>
      <c r="U335" s="196">
        <v>1.9062199999999999E-4</v>
      </c>
      <c r="V335" s="196">
        <v>1.9062199999999999E-4</v>
      </c>
      <c r="W335" s="196">
        <v>1.9062199999999999E-4</v>
      </c>
      <c r="X335" s="196">
        <v>1.9062199999999999E-4</v>
      </c>
      <c r="Y335" s="196">
        <v>1.9062199999999999E-4</v>
      </c>
      <c r="Z335" s="196">
        <v>1.9062199999999999E-4</v>
      </c>
      <c r="AA335" s="196">
        <v>1.9062199999999999E-4</v>
      </c>
      <c r="AB335" s="196">
        <v>1.9062199999999999E-4</v>
      </c>
      <c r="AC335" s="196">
        <v>1.9062199999999999E-4</v>
      </c>
      <c r="AD335" s="196">
        <v>1.9062199999999999E-4</v>
      </c>
      <c r="AE335" s="196">
        <v>1.9062199999999999E-4</v>
      </c>
      <c r="AF335" s="150"/>
      <c r="AG335" s="197">
        <v>19.532</v>
      </c>
      <c r="AH335" s="197">
        <v>19.558999999999997</v>
      </c>
      <c r="AI335" s="197">
        <v>19.695999999999998</v>
      </c>
      <c r="AJ335" s="197">
        <v>19.782</v>
      </c>
      <c r="AK335" s="197">
        <v>19.675999999999998</v>
      </c>
      <c r="AL335" s="197">
        <v>19.636999999999997</v>
      </c>
      <c r="AM335" s="197">
        <v>19.768999999999998</v>
      </c>
      <c r="AN335" s="197">
        <v>19.945</v>
      </c>
      <c r="AO335" s="197">
        <v>19.835999999999999</v>
      </c>
      <c r="AP335" s="197">
        <v>19.835999999999999</v>
      </c>
      <c r="AQ335" s="197">
        <v>19.835999999999999</v>
      </c>
      <c r="AR335" s="197">
        <v>19.835999999999999</v>
      </c>
      <c r="AS335" s="197">
        <v>19.835999999999999</v>
      </c>
      <c r="AT335" s="197">
        <v>19.835999999999999</v>
      </c>
      <c r="AU335" s="197">
        <v>19.835999999999999</v>
      </c>
      <c r="AV335" s="197">
        <v>19.835999999999999</v>
      </c>
      <c r="AW335" s="197">
        <v>19.835999999999999</v>
      </c>
      <c r="AX335" s="197">
        <v>19.835999999999999</v>
      </c>
      <c r="AY335" s="197">
        <v>19.835999999999999</v>
      </c>
      <c r="AZ335" s="197">
        <v>19.835999999999999</v>
      </c>
      <c r="BA335" s="150"/>
      <c r="BB335" s="198" cm="1">
        <f t="array" ref="BB335">SUMPRODUCT(($AG335:$AZ335)*(Misc_calcs!$G$29:$Z$29)*($L335:$AE335))*$H335</f>
        <v>2462.4029975572093</v>
      </c>
      <c r="BC335" s="150"/>
      <c r="BD335" s="198" cm="1">
        <f t="array" ref="BD335">SUMPRODUCT(($L335:$AE335)*(Misc_calcs!$G$29:$Z$29))*$I335*(1+Assumptions!$G$83)</f>
        <v>52.444062634833557</v>
      </c>
      <c r="BE335" s="150"/>
      <c r="BF335" s="198">
        <f t="shared" si="30"/>
        <v>2514.847060192043</v>
      </c>
      <c r="BG335" s="150"/>
      <c r="BH335" s="199">
        <f>Assumptions!$G$86*$G335</f>
        <v>5.0143910850000002E-5</v>
      </c>
      <c r="BI335" s="150"/>
      <c r="BJ335" s="198">
        <f t="shared" si="35"/>
        <v>17297.881699999998</v>
      </c>
      <c r="BK335" s="150"/>
      <c r="BL335" s="198" cm="1">
        <f t="array" ref="BL335">-SUMPRODUCT((PMT(real_disc,Assumptions!$G$40,BJ335))*(Misc_calcs!$G$29:$Z$29))</f>
        <v>9350.3251191754825</v>
      </c>
      <c r="BM335" s="150"/>
      <c r="BN335" s="198" cm="1">
        <f t="array" ref="BN335">SUMPRODUCT(($AG335:$AZ335)*(Misc_calcs!$G$29:$Z$29))*$BH335*$H335</f>
        <v>647.74536195340249</v>
      </c>
      <c r="BO335" s="150"/>
      <c r="BP335" s="198" cm="1">
        <f t="array" ref="BP335">SUMPRODUCT($BH335*(Misc_calcs!$G$29:$Z$29))*$I335*(1+Assumptions!$G$83)</f>
        <v>13.795629053167577</v>
      </c>
      <c r="BQ335" s="150"/>
      <c r="BR335" s="198">
        <f t="shared" si="31"/>
        <v>661.54099100657004</v>
      </c>
      <c r="BS335" s="150"/>
      <c r="BT335" s="198">
        <f t="shared" si="32"/>
        <v>1853.306069185473</v>
      </c>
      <c r="BU335" s="150"/>
      <c r="BV335" s="198">
        <f t="shared" si="33"/>
        <v>-7497.0190499900091</v>
      </c>
      <c r="BW335" s="150"/>
      <c r="BX335" s="198" t="b">
        <f t="shared" si="34"/>
        <v>0</v>
      </c>
      <c r="BY335" s="150"/>
      <c r="BZ335" s="150"/>
      <c r="CA335" s="150"/>
      <c r="CB335" s="150"/>
      <c r="CC335" s="150"/>
      <c r="CD335" s="150"/>
      <c r="CE335" s="150"/>
      <c r="CF335" s="150"/>
      <c r="CG335" s="150"/>
      <c r="CH335" s="150"/>
      <c r="CI335" s="150"/>
      <c r="CJ335" s="150"/>
      <c r="CK335" s="150"/>
      <c r="CL335" s="150"/>
      <c r="CM335" s="150"/>
      <c r="CN335" s="150"/>
      <c r="CO335" s="150"/>
      <c r="CP335" s="150"/>
      <c r="CQ335" s="150"/>
      <c r="CR335" s="150"/>
      <c r="CS335" s="150"/>
      <c r="CT335" s="150"/>
      <c r="CU335" s="150"/>
      <c r="CV335" s="150"/>
      <c r="CW335" s="150"/>
      <c r="CX335" s="150"/>
    </row>
    <row r="336" spans="1:102" x14ac:dyDescent="0.2">
      <c r="A336" s="150"/>
      <c r="B336" s="191">
        <v>60547067</v>
      </c>
      <c r="C336" s="192" t="s">
        <v>152</v>
      </c>
      <c r="D336" s="191">
        <v>1973</v>
      </c>
      <c r="E336" s="191">
        <v>30352465</v>
      </c>
      <c r="F336" s="191">
        <v>33066420</v>
      </c>
      <c r="G336" s="194">
        <v>26.51</v>
      </c>
      <c r="H336" s="211">
        <v>49456.666168632706</v>
      </c>
      <c r="I336" s="195">
        <f>Assumptions!$G$37*Calcs!$G336</f>
        <v>2574.9162999999999</v>
      </c>
      <c r="K336" s="150"/>
      <c r="L336" s="196">
        <v>2.9589799999999999E-5</v>
      </c>
      <c r="M336" s="196">
        <v>3.1805599999999999E-5</v>
      </c>
      <c r="N336" s="196">
        <v>3.4210600000000001E-5</v>
      </c>
      <c r="O336" s="196">
        <v>3.6822000000000001E-5</v>
      </c>
      <c r="P336" s="196">
        <v>3.96585E-5</v>
      </c>
      <c r="Q336" s="196">
        <v>4.2740500000000002E-5</v>
      </c>
      <c r="R336" s="196">
        <v>4.6090500000000002E-5</v>
      </c>
      <c r="S336" s="196">
        <v>4.9732899999999999E-5</v>
      </c>
      <c r="T336" s="196">
        <v>5.3694499999999999E-5</v>
      </c>
      <c r="U336" s="196">
        <v>5.8004699999999997E-5</v>
      </c>
      <c r="V336" s="196">
        <v>6.2695500000000003E-5</v>
      </c>
      <c r="W336" s="196">
        <v>6.7802199999999999E-5</v>
      </c>
      <c r="X336" s="196">
        <v>7.3363100000000002E-5</v>
      </c>
      <c r="Y336" s="196">
        <v>7.9420500000000003E-5</v>
      </c>
      <c r="Z336" s="196">
        <v>8.6020399999999994E-5</v>
      </c>
      <c r="AA336" s="196">
        <v>9.3213499999999998E-5</v>
      </c>
      <c r="AB336" s="196">
        <v>1.01055E-4</v>
      </c>
      <c r="AC336" s="196">
        <v>1.0960599999999999E-4</v>
      </c>
      <c r="AD336" s="196">
        <v>1.1893200000000001E-4</v>
      </c>
      <c r="AE336" s="196">
        <v>1.2910600000000001E-4</v>
      </c>
      <c r="AF336" s="150"/>
      <c r="AG336" s="197">
        <v>23.689999999999998</v>
      </c>
      <c r="AH336" s="197">
        <v>25.856999999999999</v>
      </c>
      <c r="AI336" s="197">
        <v>26.398</v>
      </c>
      <c r="AJ336" s="197">
        <v>26.811</v>
      </c>
      <c r="AK336" s="197">
        <v>26.966000000000001</v>
      </c>
      <c r="AL336" s="197">
        <v>27.194999999999997</v>
      </c>
      <c r="AM336" s="197">
        <v>27.72</v>
      </c>
      <c r="AN336" s="197">
        <v>28.321999999999999</v>
      </c>
      <c r="AO336" s="197">
        <v>28.431999999999999</v>
      </c>
      <c r="AP336" s="197">
        <v>28.431999999999999</v>
      </c>
      <c r="AQ336" s="197">
        <v>28.431999999999999</v>
      </c>
      <c r="AR336" s="197">
        <v>28.431999999999999</v>
      </c>
      <c r="AS336" s="197">
        <v>28.431999999999999</v>
      </c>
      <c r="AT336" s="197">
        <v>28.431999999999999</v>
      </c>
      <c r="AU336" s="197">
        <v>28.431999999999999</v>
      </c>
      <c r="AV336" s="197">
        <v>28.431999999999999</v>
      </c>
      <c r="AW336" s="197">
        <v>28.431999999999999</v>
      </c>
      <c r="AX336" s="197">
        <v>28.431999999999999</v>
      </c>
      <c r="AY336" s="197">
        <v>28.431999999999999</v>
      </c>
      <c r="AZ336" s="197">
        <v>28.431999999999999</v>
      </c>
      <c r="BA336" s="150"/>
      <c r="BB336" s="198" cm="1">
        <f t="array" ref="BB336">SUMPRODUCT(($AG336:$AZ336)*(Misc_calcs!$G$29:$Z$29)*($L336:$AE336))*$H336</f>
        <v>1228.9366323256208</v>
      </c>
      <c r="BC336" s="150"/>
      <c r="BD336" s="198" cm="1">
        <f t="array" ref="BD336">SUMPRODUCT(($L336:$AE336)*(Misc_calcs!$G$29:$Z$29))*$I336*(1+Assumptions!$G$83)</f>
        <v>2.5209198035622515</v>
      </c>
      <c r="BE336" s="150"/>
      <c r="BF336" s="198">
        <f t="shared" si="30"/>
        <v>1231.4575521291831</v>
      </c>
      <c r="BG336" s="150"/>
      <c r="BH336" s="199">
        <f>Assumptions!$G$86*$G336</f>
        <v>7.4642881500000011E-6</v>
      </c>
      <c r="BI336" s="150"/>
      <c r="BJ336" s="198">
        <f t="shared" si="35"/>
        <v>2574.9162999999999</v>
      </c>
      <c r="BK336" s="150"/>
      <c r="BL336" s="198" cm="1">
        <f t="array" ref="BL336">-SUMPRODUCT((PMT(real_disc,Assumptions!$G$40,BJ336))*(Misc_calcs!$G$29:$Z$29))</f>
        <v>1391.8643321317427</v>
      </c>
      <c r="BM336" s="150"/>
      <c r="BN336" s="198" cm="1">
        <f t="array" ref="BN336">SUMPRODUCT(($AG336:$AZ336)*(Misc_calcs!$G$29:$Z$29))*$BH336*$H336</f>
        <v>146.83432190820312</v>
      </c>
      <c r="BO336" s="150"/>
      <c r="BP336" s="198" cm="1">
        <f t="array" ref="BP336">SUMPRODUCT($BH336*(Misc_calcs!$G$29:$Z$29))*$I336*(1+Assumptions!$G$83)</f>
        <v>0.30569046732994509</v>
      </c>
      <c r="BQ336" s="150"/>
      <c r="BR336" s="198">
        <f t="shared" si="31"/>
        <v>147.14001237553308</v>
      </c>
      <c r="BS336" s="150"/>
      <c r="BT336" s="198">
        <f t="shared" si="32"/>
        <v>1084.31753975365</v>
      </c>
      <c r="BU336" s="150"/>
      <c r="BV336" s="198">
        <f t="shared" si="33"/>
        <v>-307.54679237809273</v>
      </c>
      <c r="BW336" s="150"/>
      <c r="BX336" s="198" t="b">
        <f t="shared" si="34"/>
        <v>0</v>
      </c>
      <c r="BY336" s="150"/>
      <c r="BZ336" s="150"/>
      <c r="CA336" s="150"/>
      <c r="CB336" s="150"/>
      <c r="CC336" s="150"/>
      <c r="CD336" s="150"/>
      <c r="CE336" s="150"/>
      <c r="CF336" s="150"/>
      <c r="CG336" s="150"/>
      <c r="CH336" s="150"/>
      <c r="CI336" s="150"/>
      <c r="CJ336" s="150"/>
      <c r="CK336" s="150"/>
      <c r="CL336" s="150"/>
      <c r="CM336" s="150"/>
      <c r="CN336" s="150"/>
      <c r="CO336" s="150"/>
      <c r="CP336" s="150"/>
      <c r="CQ336" s="150"/>
      <c r="CR336" s="150"/>
      <c r="CS336" s="150"/>
      <c r="CT336" s="150"/>
      <c r="CU336" s="150"/>
      <c r="CV336" s="150"/>
      <c r="CW336" s="150"/>
      <c r="CX336" s="150"/>
    </row>
    <row r="337" spans="1:102" x14ac:dyDescent="0.2">
      <c r="A337" s="150"/>
      <c r="B337" s="191">
        <v>60547070</v>
      </c>
      <c r="C337" s="192" t="s">
        <v>145</v>
      </c>
      <c r="D337" s="191">
        <v>1998</v>
      </c>
      <c r="E337" s="191">
        <v>30147032</v>
      </c>
      <c r="F337" s="191">
        <v>30147036</v>
      </c>
      <c r="G337" s="194">
        <v>334.81</v>
      </c>
      <c r="H337" s="211">
        <v>45198.640474687112</v>
      </c>
      <c r="I337" s="195">
        <f>Assumptions!$G$37*Calcs!$G337</f>
        <v>32520.095299999997</v>
      </c>
      <c r="K337" s="150"/>
      <c r="L337" s="196">
        <v>3.5837E-4</v>
      </c>
      <c r="M337" s="196">
        <v>3.5837E-4</v>
      </c>
      <c r="N337" s="196">
        <v>3.5837E-4</v>
      </c>
      <c r="O337" s="196">
        <v>3.5837E-4</v>
      </c>
      <c r="P337" s="196">
        <v>3.5837E-4</v>
      </c>
      <c r="Q337" s="196">
        <v>3.5837E-4</v>
      </c>
      <c r="R337" s="196">
        <v>3.5837E-4</v>
      </c>
      <c r="S337" s="196">
        <v>3.5837E-4</v>
      </c>
      <c r="T337" s="196">
        <v>3.5837E-4</v>
      </c>
      <c r="U337" s="196">
        <v>3.5837E-4</v>
      </c>
      <c r="V337" s="196">
        <v>3.5837E-4</v>
      </c>
      <c r="W337" s="196">
        <v>3.5837E-4</v>
      </c>
      <c r="X337" s="196">
        <v>3.5837E-4</v>
      </c>
      <c r="Y337" s="196">
        <v>3.5837E-4</v>
      </c>
      <c r="Z337" s="196">
        <v>3.5837E-4</v>
      </c>
      <c r="AA337" s="196">
        <v>3.5837E-4</v>
      </c>
      <c r="AB337" s="196">
        <v>3.5837E-4</v>
      </c>
      <c r="AC337" s="196">
        <v>3.5837E-4</v>
      </c>
      <c r="AD337" s="196">
        <v>3.5837E-4</v>
      </c>
      <c r="AE337" s="196">
        <v>3.5837E-4</v>
      </c>
      <c r="AF337" s="150"/>
      <c r="AG337" s="197">
        <v>19.532</v>
      </c>
      <c r="AH337" s="197">
        <v>19.558999999999997</v>
      </c>
      <c r="AI337" s="197">
        <v>19.695999999999998</v>
      </c>
      <c r="AJ337" s="197">
        <v>19.782</v>
      </c>
      <c r="AK337" s="197">
        <v>19.675999999999998</v>
      </c>
      <c r="AL337" s="197">
        <v>19.636999999999997</v>
      </c>
      <c r="AM337" s="197">
        <v>19.768999999999998</v>
      </c>
      <c r="AN337" s="197">
        <v>19.945</v>
      </c>
      <c r="AO337" s="197">
        <v>19.835999999999999</v>
      </c>
      <c r="AP337" s="197">
        <v>19.835999999999999</v>
      </c>
      <c r="AQ337" s="197">
        <v>19.835999999999999</v>
      </c>
      <c r="AR337" s="197">
        <v>19.835999999999999</v>
      </c>
      <c r="AS337" s="197">
        <v>19.835999999999999</v>
      </c>
      <c r="AT337" s="197">
        <v>19.835999999999999</v>
      </c>
      <c r="AU337" s="197">
        <v>19.835999999999999</v>
      </c>
      <c r="AV337" s="197">
        <v>19.835999999999999</v>
      </c>
      <c r="AW337" s="197">
        <v>19.835999999999999</v>
      </c>
      <c r="AX337" s="197">
        <v>19.835999999999999</v>
      </c>
      <c r="AY337" s="197">
        <v>19.835999999999999</v>
      </c>
      <c r="AZ337" s="197">
        <v>19.835999999999999</v>
      </c>
      <c r="BA337" s="150"/>
      <c r="BB337" s="198" cm="1">
        <f t="array" ref="BB337">SUMPRODUCT(($AG337:$AZ337)*(Misc_calcs!$G$29:$Z$29)*($L337:$AE337))*$H337</f>
        <v>4629.3259027529748</v>
      </c>
      <c r="BC337" s="150"/>
      <c r="BD337" s="198" cm="1">
        <f t="array" ref="BD337">SUMPRODUCT(($L337:$AE337)*(Misc_calcs!$G$29:$Z$29))*$I337*(1+Assumptions!$G$83)</f>
        <v>185.35906890153035</v>
      </c>
      <c r="BE337" s="150"/>
      <c r="BF337" s="198">
        <f t="shared" si="30"/>
        <v>4814.6849716545048</v>
      </c>
      <c r="BG337" s="150"/>
      <c r="BH337" s="199">
        <f>Assumptions!$G$86*$G337</f>
        <v>9.4270777650000008E-5</v>
      </c>
      <c r="BI337" s="150"/>
      <c r="BJ337" s="198">
        <f t="shared" si="35"/>
        <v>32520.095299999997</v>
      </c>
      <c r="BK337" s="150"/>
      <c r="BL337" s="198" cm="1">
        <f t="array" ref="BL337">-SUMPRODUCT((PMT(real_disc,Assumptions!$G$40,BJ337))*(Misc_calcs!$G$29:$Z$29))</f>
        <v>17578.653226745711</v>
      </c>
      <c r="BM337" s="150"/>
      <c r="BN337" s="198" cm="1">
        <f t="array" ref="BN337">SUMPRODUCT(($AG337:$AZ337)*(Misc_calcs!$G$29:$Z$29))*$BH337*$H337</f>
        <v>1217.7641902162879</v>
      </c>
      <c r="BO337" s="150"/>
      <c r="BP337" s="198" cm="1">
        <f t="array" ref="BP337">SUMPRODUCT($BH337*(Misc_calcs!$G$29:$Z$29))*$I337*(1+Assumptions!$G$83)</f>
        <v>48.759504338608707</v>
      </c>
      <c r="BQ337" s="150"/>
      <c r="BR337" s="198">
        <f t="shared" si="31"/>
        <v>1266.5236945548966</v>
      </c>
      <c r="BS337" s="150"/>
      <c r="BT337" s="198">
        <f t="shared" si="32"/>
        <v>3548.161277099608</v>
      </c>
      <c r="BU337" s="150"/>
      <c r="BV337" s="198">
        <f t="shared" si="33"/>
        <v>-14030.491949646104</v>
      </c>
      <c r="BW337" s="150"/>
      <c r="BX337" s="198" t="b">
        <f t="shared" si="34"/>
        <v>0</v>
      </c>
      <c r="BY337" s="150"/>
      <c r="BZ337" s="150"/>
      <c r="CA337" s="150"/>
      <c r="CB337" s="150"/>
      <c r="CC337" s="150"/>
      <c r="CD337" s="150"/>
      <c r="CE337" s="150"/>
      <c r="CF337" s="150"/>
      <c r="CG337" s="150"/>
      <c r="CH337" s="150"/>
      <c r="CI337" s="150"/>
      <c r="CJ337" s="150"/>
      <c r="CK337" s="150"/>
      <c r="CL337" s="150"/>
      <c r="CM337" s="150"/>
      <c r="CN337" s="150"/>
      <c r="CO337" s="150"/>
      <c r="CP337" s="150"/>
      <c r="CQ337" s="150"/>
      <c r="CR337" s="150"/>
      <c r="CS337" s="150"/>
      <c r="CT337" s="150"/>
      <c r="CU337" s="150"/>
      <c r="CV337" s="150"/>
      <c r="CW337" s="150"/>
      <c r="CX337" s="150"/>
    </row>
    <row r="338" spans="1:102" x14ac:dyDescent="0.2">
      <c r="A338" s="150"/>
      <c r="B338" s="191">
        <v>60547090</v>
      </c>
      <c r="C338" s="192" t="s">
        <v>152</v>
      </c>
      <c r="D338" s="191">
        <v>1998</v>
      </c>
      <c r="E338" s="191">
        <v>33064753</v>
      </c>
      <c r="F338" s="191">
        <v>33064664</v>
      </c>
      <c r="G338" s="194">
        <v>1311.62</v>
      </c>
      <c r="H338" s="211">
        <v>49456.666168632706</v>
      </c>
      <c r="I338" s="195">
        <f>Assumptions!$G$37*Calcs!$G338</f>
        <v>127397.65059999998</v>
      </c>
      <c r="K338" s="150"/>
      <c r="L338" s="196">
        <v>1.4039149999999999E-3</v>
      </c>
      <c r="M338" s="196">
        <v>1.4039149999999999E-3</v>
      </c>
      <c r="N338" s="196">
        <v>1.4039149999999999E-3</v>
      </c>
      <c r="O338" s="196">
        <v>1.4039149999999999E-3</v>
      </c>
      <c r="P338" s="196">
        <v>1.4039149999999999E-3</v>
      </c>
      <c r="Q338" s="196">
        <v>1.4039149999999999E-3</v>
      </c>
      <c r="R338" s="196">
        <v>1.4039149999999999E-3</v>
      </c>
      <c r="S338" s="196">
        <v>1.4039149999999999E-3</v>
      </c>
      <c r="T338" s="196">
        <v>1.4039149999999999E-3</v>
      </c>
      <c r="U338" s="196">
        <v>1.4039149999999999E-3</v>
      </c>
      <c r="V338" s="196">
        <v>1.4039149999999999E-3</v>
      </c>
      <c r="W338" s="196">
        <v>1.4039149999999999E-3</v>
      </c>
      <c r="X338" s="196">
        <v>1.4039149999999999E-3</v>
      </c>
      <c r="Y338" s="196">
        <v>1.4039149999999999E-3</v>
      </c>
      <c r="Z338" s="196">
        <v>1.4039149999999999E-3</v>
      </c>
      <c r="AA338" s="196">
        <v>1.4039149999999999E-3</v>
      </c>
      <c r="AB338" s="196">
        <v>1.4039149999999999E-3</v>
      </c>
      <c r="AC338" s="196">
        <v>1.4039149999999999E-3</v>
      </c>
      <c r="AD338" s="196">
        <v>1.4039149999999999E-3</v>
      </c>
      <c r="AE338" s="196">
        <v>1.4039149999999999E-3</v>
      </c>
      <c r="AF338" s="150"/>
      <c r="AG338" s="197">
        <v>23.689999999999998</v>
      </c>
      <c r="AH338" s="197">
        <v>25.856999999999999</v>
      </c>
      <c r="AI338" s="197">
        <v>26.398</v>
      </c>
      <c r="AJ338" s="197">
        <v>26.811</v>
      </c>
      <c r="AK338" s="197">
        <v>26.966000000000001</v>
      </c>
      <c r="AL338" s="197">
        <v>27.194999999999997</v>
      </c>
      <c r="AM338" s="197">
        <v>27.72</v>
      </c>
      <c r="AN338" s="197">
        <v>28.321999999999999</v>
      </c>
      <c r="AO338" s="197">
        <v>28.431999999999999</v>
      </c>
      <c r="AP338" s="197">
        <v>28.431999999999999</v>
      </c>
      <c r="AQ338" s="197">
        <v>28.431999999999999</v>
      </c>
      <c r="AR338" s="197">
        <v>28.431999999999999</v>
      </c>
      <c r="AS338" s="197">
        <v>28.431999999999999</v>
      </c>
      <c r="AT338" s="197">
        <v>28.431999999999999</v>
      </c>
      <c r="AU338" s="197">
        <v>28.431999999999999</v>
      </c>
      <c r="AV338" s="197">
        <v>28.431999999999999</v>
      </c>
      <c r="AW338" s="197">
        <v>28.431999999999999</v>
      </c>
      <c r="AX338" s="197">
        <v>28.431999999999999</v>
      </c>
      <c r="AY338" s="197">
        <v>28.431999999999999</v>
      </c>
      <c r="AZ338" s="197">
        <v>28.431999999999999</v>
      </c>
      <c r="BA338" s="150"/>
      <c r="BB338" s="198" cm="1">
        <f t="array" ref="BB338">SUMPRODUCT(($AG338:$AZ338)*(Misc_calcs!$G$29:$Z$29)*($L338:$AE338))*$H338</f>
        <v>27617.222553466796</v>
      </c>
      <c r="BC338" s="150"/>
      <c r="BD338" s="198" cm="1">
        <f t="array" ref="BD338">SUMPRODUCT(($L338:$AE338)*(Misc_calcs!$G$29:$Z$29))*$I338*(1+Assumptions!$G$83)</f>
        <v>2844.6747389952639</v>
      </c>
      <c r="BE338" s="150"/>
      <c r="BF338" s="198">
        <f t="shared" si="30"/>
        <v>30461.897292462061</v>
      </c>
      <c r="BG338" s="150"/>
      <c r="BH338" s="199">
        <f>Assumptions!$G$86*$G338</f>
        <v>3.6930628530000001E-4</v>
      </c>
      <c r="BI338" s="150"/>
      <c r="BJ338" s="198">
        <f t="shared" si="35"/>
        <v>127397.65059999998</v>
      </c>
      <c r="BK338" s="150"/>
      <c r="BL338" s="198" cm="1">
        <f t="array" ref="BL338">-SUMPRODUCT((PMT(real_disc,Assumptions!$G$40,BJ338))*(Misc_calcs!$G$29:$Z$29))</f>
        <v>68864.469834426112</v>
      </c>
      <c r="BM338" s="150"/>
      <c r="BN338" s="198" cm="1">
        <f t="array" ref="BN338">SUMPRODUCT(($AG338:$AZ338)*(Misc_calcs!$G$29:$Z$29))*$BH338*$H338</f>
        <v>7264.8371671534278</v>
      </c>
      <c r="BO338" s="150"/>
      <c r="BP338" s="198" cm="1">
        <f t="array" ref="BP338">SUMPRODUCT($BH338*(Misc_calcs!$G$29:$Z$29))*$I338*(1+Assumptions!$G$83)</f>
        <v>748.30474832528182</v>
      </c>
      <c r="BQ338" s="150"/>
      <c r="BR338" s="198">
        <f t="shared" si="31"/>
        <v>8013.14191547871</v>
      </c>
      <c r="BS338" s="150"/>
      <c r="BT338" s="198">
        <f t="shared" si="32"/>
        <v>22448.75537698335</v>
      </c>
      <c r="BU338" s="150"/>
      <c r="BV338" s="198">
        <f t="shared" si="33"/>
        <v>-46415.714457442766</v>
      </c>
      <c r="BW338" s="150"/>
      <c r="BX338" s="198" t="b">
        <f t="shared" si="34"/>
        <v>0</v>
      </c>
      <c r="BY338" s="150"/>
      <c r="BZ338" s="150"/>
      <c r="CA338" s="150"/>
      <c r="CB338" s="150"/>
      <c r="CC338" s="150"/>
      <c r="CD338" s="150"/>
      <c r="CE338" s="150"/>
      <c r="CF338" s="150"/>
      <c r="CG338" s="150"/>
      <c r="CH338" s="150"/>
      <c r="CI338" s="150"/>
      <c r="CJ338" s="150"/>
      <c r="CK338" s="150"/>
      <c r="CL338" s="150"/>
      <c r="CM338" s="150"/>
      <c r="CN338" s="150"/>
      <c r="CO338" s="150"/>
      <c r="CP338" s="150"/>
      <c r="CQ338" s="150"/>
      <c r="CR338" s="150"/>
      <c r="CS338" s="150"/>
      <c r="CT338" s="150"/>
      <c r="CU338" s="150"/>
      <c r="CV338" s="150"/>
      <c r="CW338" s="150"/>
      <c r="CX338" s="150"/>
    </row>
    <row r="339" spans="1:102" x14ac:dyDescent="0.2">
      <c r="A339" s="150"/>
      <c r="B339" s="191">
        <v>60547094</v>
      </c>
      <c r="C339" s="192" t="s">
        <v>150</v>
      </c>
      <c r="D339" s="191">
        <v>1999</v>
      </c>
      <c r="E339" s="191">
        <v>33086121</v>
      </c>
      <c r="F339" s="191">
        <v>33085553</v>
      </c>
      <c r="G339" s="194">
        <v>7192.64</v>
      </c>
      <c r="H339" s="211">
        <v>46875.287879570307</v>
      </c>
      <c r="I339" s="195">
        <f>Assumptions!$G$37*Calcs!$G339</f>
        <v>698621.12320000003</v>
      </c>
      <c r="K339" s="150"/>
      <c r="L339" s="196">
        <v>7.6987660000000001E-3</v>
      </c>
      <c r="M339" s="196">
        <v>7.6987660000000001E-3</v>
      </c>
      <c r="N339" s="196">
        <v>7.6987660000000001E-3</v>
      </c>
      <c r="O339" s="196">
        <v>7.6987660000000001E-3</v>
      </c>
      <c r="P339" s="196">
        <v>7.6987660000000001E-3</v>
      </c>
      <c r="Q339" s="196">
        <v>7.6987660000000001E-3</v>
      </c>
      <c r="R339" s="196">
        <v>7.6987660000000001E-3</v>
      </c>
      <c r="S339" s="196">
        <v>7.6987660000000001E-3</v>
      </c>
      <c r="T339" s="196">
        <v>7.6987660000000001E-3</v>
      </c>
      <c r="U339" s="196">
        <v>7.6987660000000001E-3</v>
      </c>
      <c r="V339" s="196">
        <v>7.6987660000000001E-3</v>
      </c>
      <c r="W339" s="196">
        <v>7.6987660000000001E-3</v>
      </c>
      <c r="X339" s="196">
        <v>7.6987660000000001E-3</v>
      </c>
      <c r="Y339" s="196">
        <v>7.6987660000000001E-3</v>
      </c>
      <c r="Z339" s="196">
        <v>7.6987660000000001E-3</v>
      </c>
      <c r="AA339" s="196">
        <v>7.6987660000000001E-3</v>
      </c>
      <c r="AB339" s="196">
        <v>7.6987660000000001E-3</v>
      </c>
      <c r="AC339" s="196">
        <v>7.6987660000000001E-3</v>
      </c>
      <c r="AD339" s="196">
        <v>7.6987660000000001E-3</v>
      </c>
      <c r="AE339" s="196">
        <v>7.6987660000000001E-3</v>
      </c>
      <c r="AF339" s="150"/>
      <c r="AG339" s="197">
        <v>38.435000000000002</v>
      </c>
      <c r="AH339" s="197">
        <v>38.636999999999993</v>
      </c>
      <c r="AI339" s="197">
        <v>39.003</v>
      </c>
      <c r="AJ339" s="197">
        <v>39.297999999999995</v>
      </c>
      <c r="AK339" s="197">
        <v>39.32</v>
      </c>
      <c r="AL339" s="197">
        <v>39.351999999999997</v>
      </c>
      <c r="AM339" s="197">
        <v>39.701999999999998</v>
      </c>
      <c r="AN339" s="197">
        <v>40.077999999999996</v>
      </c>
      <c r="AO339" s="197">
        <v>40.242999999999995</v>
      </c>
      <c r="AP339" s="197">
        <v>40.242999999999995</v>
      </c>
      <c r="AQ339" s="197">
        <v>40.242999999999995</v>
      </c>
      <c r="AR339" s="197">
        <v>40.242999999999995</v>
      </c>
      <c r="AS339" s="197">
        <v>40.242999999999995</v>
      </c>
      <c r="AT339" s="197">
        <v>40.242999999999995</v>
      </c>
      <c r="AU339" s="197">
        <v>40.242999999999995</v>
      </c>
      <c r="AV339" s="197">
        <v>40.242999999999995</v>
      </c>
      <c r="AW339" s="197">
        <v>40.242999999999995</v>
      </c>
      <c r="AX339" s="197">
        <v>40.242999999999995</v>
      </c>
      <c r="AY339" s="197">
        <v>40.242999999999995</v>
      </c>
      <c r="AZ339" s="197">
        <v>40.242999999999995</v>
      </c>
      <c r="BA339" s="150"/>
      <c r="BB339" s="198" cm="1">
        <f t="array" ref="BB339">SUMPRODUCT(($AG339:$AZ339)*(Misc_calcs!$G$29:$Z$29)*($L339:$AE339))*$H339</f>
        <v>207329.04415082058</v>
      </c>
      <c r="BC339" s="150"/>
      <c r="BD339" s="198" cm="1">
        <f t="array" ref="BD339">SUMPRODUCT(($L339:$AE339)*(Misc_calcs!$G$29:$Z$29))*$I339*(1+Assumptions!$G$83)</f>
        <v>85544.721199911801</v>
      </c>
      <c r="BE339" s="150"/>
      <c r="BF339" s="198">
        <f t="shared" si="30"/>
        <v>292873.76535073237</v>
      </c>
      <c r="BG339" s="150"/>
      <c r="BH339" s="199">
        <f>Assumptions!$G$86*$G339</f>
        <v>2.0251956816000004E-3</v>
      </c>
      <c r="BI339" s="150"/>
      <c r="BJ339" s="198">
        <f t="shared" si="35"/>
        <v>698621.12320000003</v>
      </c>
      <c r="BK339" s="150"/>
      <c r="BL339" s="198" cm="1">
        <f t="array" ref="BL339">-SUMPRODUCT((PMT(real_disc,Assumptions!$G$40,BJ339))*(Misc_calcs!$G$29:$Z$29))</f>
        <v>377637.83741471352</v>
      </c>
      <c r="BM339" s="150"/>
      <c r="BN339" s="198" cm="1">
        <f t="array" ref="BN339">SUMPRODUCT(($AG339:$AZ339)*(Misc_calcs!$G$29:$Z$29))*$BH339*$H339</f>
        <v>54538.855302849523</v>
      </c>
      <c r="BO339" s="150"/>
      <c r="BP339" s="198" cm="1">
        <f t="array" ref="BP339">SUMPRODUCT($BH339*(Misc_calcs!$G$29:$Z$29))*$I339*(1+Assumptions!$G$83)</f>
        <v>22502.930983710543</v>
      </c>
      <c r="BQ339" s="150"/>
      <c r="BR339" s="198">
        <f t="shared" si="31"/>
        <v>77041.786286560062</v>
      </c>
      <c r="BS339" s="150"/>
      <c r="BT339" s="198">
        <f t="shared" si="32"/>
        <v>215831.97906417231</v>
      </c>
      <c r="BU339" s="150"/>
      <c r="BV339" s="198">
        <f t="shared" si="33"/>
        <v>-161805.85835054121</v>
      </c>
      <c r="BW339" s="150"/>
      <c r="BX339" s="198" t="b">
        <f t="shared" si="34"/>
        <v>0</v>
      </c>
      <c r="BY339" s="150"/>
      <c r="BZ339" s="150"/>
      <c r="CA339" s="150"/>
      <c r="CB339" s="150"/>
      <c r="CC339" s="150"/>
      <c r="CD339" s="150"/>
      <c r="CE339" s="150"/>
      <c r="CF339" s="150"/>
      <c r="CG339" s="150"/>
      <c r="CH339" s="150"/>
      <c r="CI339" s="150"/>
      <c r="CJ339" s="150"/>
      <c r="CK339" s="150"/>
      <c r="CL339" s="150"/>
      <c r="CM339" s="150"/>
      <c r="CN339" s="150"/>
      <c r="CO339" s="150"/>
      <c r="CP339" s="150"/>
      <c r="CQ339" s="150"/>
      <c r="CR339" s="150"/>
      <c r="CS339" s="150"/>
      <c r="CT339" s="150"/>
      <c r="CU339" s="150"/>
      <c r="CV339" s="150"/>
      <c r="CW339" s="150"/>
      <c r="CX339" s="150"/>
    </row>
    <row r="340" spans="1:102" x14ac:dyDescent="0.2">
      <c r="A340" s="150"/>
      <c r="B340" s="191">
        <v>60546911</v>
      </c>
      <c r="C340" s="192" t="s">
        <v>145</v>
      </c>
      <c r="D340" s="191">
        <v>1981</v>
      </c>
      <c r="E340" s="191">
        <v>33011837</v>
      </c>
      <c r="F340" s="191">
        <v>33011845</v>
      </c>
      <c r="G340" s="194">
        <v>38.39</v>
      </c>
      <c r="H340" s="211">
        <v>45198.640474687112</v>
      </c>
      <c r="I340" s="195">
        <f>Assumptions!$G$37*Calcs!$G340</f>
        <v>3728.8206999999998</v>
      </c>
      <c r="K340" s="150"/>
      <c r="L340" s="196">
        <v>4.1091399999999998E-5</v>
      </c>
      <c r="M340" s="196">
        <v>4.1091399999999998E-5</v>
      </c>
      <c r="N340" s="196">
        <v>4.1091399999999998E-5</v>
      </c>
      <c r="O340" s="196">
        <v>4.1091399999999998E-5</v>
      </c>
      <c r="P340" s="196">
        <v>4.1091399999999998E-5</v>
      </c>
      <c r="Q340" s="196">
        <v>4.1091399999999998E-5</v>
      </c>
      <c r="R340" s="196">
        <v>4.1091399999999998E-5</v>
      </c>
      <c r="S340" s="196">
        <v>4.1091399999999998E-5</v>
      </c>
      <c r="T340" s="196">
        <v>4.1091399999999998E-5</v>
      </c>
      <c r="U340" s="196">
        <v>4.1091399999999998E-5</v>
      </c>
      <c r="V340" s="196">
        <v>4.1091399999999998E-5</v>
      </c>
      <c r="W340" s="196">
        <v>4.1091399999999998E-5</v>
      </c>
      <c r="X340" s="196">
        <v>4.3081799999999998E-5</v>
      </c>
      <c r="Y340" s="196">
        <v>4.6662899999999997E-5</v>
      </c>
      <c r="Z340" s="196">
        <v>5.0583500000000001E-5</v>
      </c>
      <c r="AA340" s="196">
        <v>5.4877799999999998E-5</v>
      </c>
      <c r="AB340" s="196">
        <v>5.9583300000000003E-5</v>
      </c>
      <c r="AC340" s="196">
        <v>6.4741599999999997E-5</v>
      </c>
      <c r="AD340" s="196">
        <v>7.0398600000000001E-5</v>
      </c>
      <c r="AE340" s="196">
        <v>7.6605000000000003E-5</v>
      </c>
      <c r="AF340" s="150"/>
      <c r="AG340" s="197">
        <v>19.532</v>
      </c>
      <c r="AH340" s="197">
        <v>19.558999999999997</v>
      </c>
      <c r="AI340" s="197">
        <v>19.695999999999998</v>
      </c>
      <c r="AJ340" s="197">
        <v>19.782</v>
      </c>
      <c r="AK340" s="197">
        <v>19.675999999999998</v>
      </c>
      <c r="AL340" s="197">
        <v>19.636999999999997</v>
      </c>
      <c r="AM340" s="197">
        <v>19.768999999999998</v>
      </c>
      <c r="AN340" s="197">
        <v>19.945</v>
      </c>
      <c r="AO340" s="197">
        <v>19.835999999999999</v>
      </c>
      <c r="AP340" s="197">
        <v>19.835999999999999</v>
      </c>
      <c r="AQ340" s="197">
        <v>19.835999999999999</v>
      </c>
      <c r="AR340" s="197">
        <v>19.835999999999999</v>
      </c>
      <c r="AS340" s="197">
        <v>19.835999999999999</v>
      </c>
      <c r="AT340" s="197">
        <v>19.835999999999999</v>
      </c>
      <c r="AU340" s="197">
        <v>19.835999999999999</v>
      </c>
      <c r="AV340" s="197">
        <v>19.835999999999999</v>
      </c>
      <c r="AW340" s="197">
        <v>19.835999999999999</v>
      </c>
      <c r="AX340" s="197">
        <v>19.835999999999999</v>
      </c>
      <c r="AY340" s="197">
        <v>19.835999999999999</v>
      </c>
      <c r="AZ340" s="197">
        <v>19.835999999999999</v>
      </c>
      <c r="BA340" s="150"/>
      <c r="BB340" s="198" cm="1">
        <f t="array" ref="BB340">SUMPRODUCT(($AG340:$AZ340)*(Misc_calcs!$G$29:$Z$29)*($L340:$AE340))*$H340</f>
        <v>598.72305847345831</v>
      </c>
      <c r="BC340" s="150"/>
      <c r="BD340" s="198" cm="1">
        <f t="array" ref="BD340">SUMPRODUCT(($L340:$AE340)*(Misc_calcs!$G$29:$Z$29))*$I340*(1+Assumptions!$G$83)</f>
        <v>2.7476939384581165</v>
      </c>
      <c r="BE340" s="150"/>
      <c r="BF340" s="198">
        <f t="shared" si="30"/>
        <v>601.47075241191646</v>
      </c>
      <c r="BG340" s="150"/>
      <c r="BH340" s="199">
        <f>Assumptions!$G$86*$G340</f>
        <v>1.0809280350000001E-5</v>
      </c>
      <c r="BI340" s="150"/>
      <c r="BJ340" s="198">
        <f t="shared" si="35"/>
        <v>3728.8206999999998</v>
      </c>
      <c r="BK340" s="150"/>
      <c r="BL340" s="198" cm="1">
        <f t="array" ref="BL340">-SUMPRODUCT((PMT(real_disc,Assumptions!$G$40,BJ340))*(Misc_calcs!$G$29:$Z$29))</f>
        <v>2015.6043647882914</v>
      </c>
      <c r="BM340" s="150"/>
      <c r="BN340" s="198" cm="1">
        <f t="array" ref="BN340">SUMPRODUCT(($AG340:$AZ340)*(Misc_calcs!$G$29:$Z$29))*$BH340*$H340</f>
        <v>139.63133497327826</v>
      </c>
      <c r="BO340" s="150"/>
      <c r="BP340" s="198" cm="1">
        <f t="array" ref="BP340">SUMPRODUCT($BH340*(Misc_calcs!$G$29:$Z$29))*$I340*(1+Assumptions!$G$83)</f>
        <v>0.64105997849993357</v>
      </c>
      <c r="BQ340" s="150"/>
      <c r="BR340" s="198">
        <f t="shared" si="31"/>
        <v>140.27239495177818</v>
      </c>
      <c r="BS340" s="150"/>
      <c r="BT340" s="198">
        <f t="shared" si="32"/>
        <v>461.19835746013825</v>
      </c>
      <c r="BU340" s="150"/>
      <c r="BV340" s="198">
        <f t="shared" si="33"/>
        <v>-1554.406007328153</v>
      </c>
      <c r="BW340" s="150"/>
      <c r="BX340" s="198" t="b">
        <f t="shared" si="34"/>
        <v>0</v>
      </c>
      <c r="BY340" s="150"/>
      <c r="BZ340" s="150"/>
      <c r="CA340" s="150"/>
      <c r="CB340" s="150"/>
      <c r="CC340" s="150"/>
      <c r="CD340" s="150"/>
      <c r="CE340" s="150"/>
      <c r="CF340" s="150"/>
      <c r="CG340" s="150"/>
      <c r="CH340" s="150"/>
      <c r="CI340" s="150"/>
      <c r="CJ340" s="150"/>
      <c r="CK340" s="150"/>
      <c r="CL340" s="150"/>
      <c r="CM340" s="150"/>
      <c r="CN340" s="150"/>
      <c r="CO340" s="150"/>
      <c r="CP340" s="150"/>
      <c r="CQ340" s="150"/>
      <c r="CR340" s="150"/>
      <c r="CS340" s="150"/>
      <c r="CT340" s="150"/>
      <c r="CU340" s="150"/>
      <c r="CV340" s="150"/>
      <c r="CW340" s="150"/>
      <c r="CX340" s="150"/>
    </row>
    <row r="341" spans="1:102" x14ac:dyDescent="0.2">
      <c r="A341" s="150"/>
      <c r="B341" s="191">
        <v>60546908</v>
      </c>
      <c r="C341" s="192" t="s">
        <v>152</v>
      </c>
      <c r="D341" s="191">
        <v>1999</v>
      </c>
      <c r="E341" s="191">
        <v>33064349</v>
      </c>
      <c r="F341" s="191">
        <v>33064344</v>
      </c>
      <c r="G341" s="194">
        <v>593.33000000000004</v>
      </c>
      <c r="H341" s="211">
        <v>49456.666168632706</v>
      </c>
      <c r="I341" s="195">
        <f>Assumptions!$G$37*Calcs!$G341</f>
        <v>57630.142899999999</v>
      </c>
      <c r="K341" s="150"/>
      <c r="L341" s="196">
        <v>6.3508100000000001E-4</v>
      </c>
      <c r="M341" s="196">
        <v>6.3508100000000001E-4</v>
      </c>
      <c r="N341" s="196">
        <v>6.3508100000000001E-4</v>
      </c>
      <c r="O341" s="196">
        <v>6.3508100000000001E-4</v>
      </c>
      <c r="P341" s="196">
        <v>6.3508100000000001E-4</v>
      </c>
      <c r="Q341" s="196">
        <v>6.3508100000000001E-4</v>
      </c>
      <c r="R341" s="196">
        <v>6.3508100000000001E-4</v>
      </c>
      <c r="S341" s="196">
        <v>6.3508100000000001E-4</v>
      </c>
      <c r="T341" s="196">
        <v>6.3508100000000001E-4</v>
      </c>
      <c r="U341" s="196">
        <v>6.3508100000000001E-4</v>
      </c>
      <c r="V341" s="196">
        <v>6.3508100000000001E-4</v>
      </c>
      <c r="W341" s="196">
        <v>6.3508100000000001E-4</v>
      </c>
      <c r="X341" s="196">
        <v>6.3508100000000001E-4</v>
      </c>
      <c r="Y341" s="196">
        <v>6.3508100000000001E-4</v>
      </c>
      <c r="Z341" s="196">
        <v>6.3508100000000001E-4</v>
      </c>
      <c r="AA341" s="196">
        <v>6.3508100000000001E-4</v>
      </c>
      <c r="AB341" s="196">
        <v>6.3508100000000001E-4</v>
      </c>
      <c r="AC341" s="196">
        <v>6.3508100000000001E-4</v>
      </c>
      <c r="AD341" s="196">
        <v>6.3508100000000001E-4</v>
      </c>
      <c r="AE341" s="196">
        <v>6.3508100000000001E-4</v>
      </c>
      <c r="AF341" s="150"/>
      <c r="AG341" s="197">
        <v>23.689999999999998</v>
      </c>
      <c r="AH341" s="197">
        <v>25.856999999999999</v>
      </c>
      <c r="AI341" s="197">
        <v>26.398</v>
      </c>
      <c r="AJ341" s="197">
        <v>26.811</v>
      </c>
      <c r="AK341" s="197">
        <v>26.966000000000001</v>
      </c>
      <c r="AL341" s="197">
        <v>27.194999999999997</v>
      </c>
      <c r="AM341" s="197">
        <v>27.72</v>
      </c>
      <c r="AN341" s="197">
        <v>28.321999999999999</v>
      </c>
      <c r="AO341" s="197">
        <v>28.431999999999999</v>
      </c>
      <c r="AP341" s="197">
        <v>28.431999999999999</v>
      </c>
      <c r="AQ341" s="197">
        <v>28.431999999999999</v>
      </c>
      <c r="AR341" s="197">
        <v>28.431999999999999</v>
      </c>
      <c r="AS341" s="197">
        <v>28.431999999999999</v>
      </c>
      <c r="AT341" s="197">
        <v>28.431999999999999</v>
      </c>
      <c r="AU341" s="197">
        <v>28.431999999999999</v>
      </c>
      <c r="AV341" s="197">
        <v>28.431999999999999</v>
      </c>
      <c r="AW341" s="197">
        <v>28.431999999999999</v>
      </c>
      <c r="AX341" s="197">
        <v>28.431999999999999</v>
      </c>
      <c r="AY341" s="197">
        <v>28.431999999999999</v>
      </c>
      <c r="AZ341" s="197">
        <v>28.431999999999999</v>
      </c>
      <c r="BA341" s="150"/>
      <c r="BB341" s="198" cm="1">
        <f t="array" ref="BB341">SUMPRODUCT(($AG341:$AZ341)*(Misc_calcs!$G$29:$Z$29)*($L341:$AE341))*$H341</f>
        <v>12493.045032269227</v>
      </c>
      <c r="BC341" s="150"/>
      <c r="BD341" s="198" cm="1">
        <f t="array" ref="BD341">SUMPRODUCT(($L341:$AE341)*(Misc_calcs!$G$29:$Z$29))*$I341*(1+Assumptions!$G$83)</f>
        <v>582.11554815328407</v>
      </c>
      <c r="BE341" s="150"/>
      <c r="BF341" s="198">
        <f t="shared" si="30"/>
        <v>13075.160580422511</v>
      </c>
      <c r="BG341" s="150"/>
      <c r="BH341" s="199">
        <f>Assumptions!$G$86*$G341</f>
        <v>1.6706096145000003E-4</v>
      </c>
      <c r="BI341" s="150"/>
      <c r="BJ341" s="198">
        <f t="shared" si="35"/>
        <v>57630.142899999999</v>
      </c>
      <c r="BK341" s="150"/>
      <c r="BL341" s="198" cm="1">
        <f t="array" ref="BL341">-SUMPRODUCT((PMT(real_disc,Assumptions!$G$40,BJ341))*(Misc_calcs!$G$29:$Z$29))</f>
        <v>31151.824375093423</v>
      </c>
      <c r="BM341" s="150"/>
      <c r="BN341" s="198" cm="1">
        <f t="array" ref="BN341">SUMPRODUCT(($AG341:$AZ341)*(Misc_calcs!$G$29:$Z$29))*$BH341*$H341</f>
        <v>3286.3526298677543</v>
      </c>
      <c r="BO341" s="150"/>
      <c r="BP341" s="198" cm="1">
        <f t="array" ref="BP341">SUMPRODUCT($BH341*(Misc_calcs!$G$29:$Z$29))*$I341*(1+Assumptions!$G$83)</f>
        <v>153.12815711614965</v>
      </c>
      <c r="BQ341" s="150"/>
      <c r="BR341" s="198">
        <f t="shared" si="31"/>
        <v>3439.4807869839042</v>
      </c>
      <c r="BS341" s="150"/>
      <c r="BT341" s="198">
        <f t="shared" si="32"/>
        <v>9635.6797934386068</v>
      </c>
      <c r="BU341" s="150"/>
      <c r="BV341" s="198">
        <f t="shared" si="33"/>
        <v>-21516.144581654815</v>
      </c>
      <c r="BW341" s="150"/>
      <c r="BX341" s="198" t="b">
        <f t="shared" si="34"/>
        <v>0</v>
      </c>
      <c r="BY341" s="150"/>
      <c r="BZ341" s="150"/>
      <c r="CA341" s="150"/>
      <c r="CB341" s="150"/>
      <c r="CC341" s="150"/>
      <c r="CD341" s="150"/>
      <c r="CE341" s="150"/>
      <c r="CF341" s="150"/>
      <c r="CG341" s="150"/>
      <c r="CH341" s="150"/>
      <c r="CI341" s="150"/>
      <c r="CJ341" s="150"/>
      <c r="CK341" s="150"/>
      <c r="CL341" s="150"/>
      <c r="CM341" s="150"/>
      <c r="CN341" s="150"/>
      <c r="CO341" s="150"/>
      <c r="CP341" s="150"/>
      <c r="CQ341" s="150"/>
      <c r="CR341" s="150"/>
      <c r="CS341" s="150"/>
      <c r="CT341" s="150"/>
      <c r="CU341" s="150"/>
      <c r="CV341" s="150"/>
      <c r="CW341" s="150"/>
      <c r="CX341" s="150"/>
    </row>
    <row r="342" spans="1:102" x14ac:dyDescent="0.2">
      <c r="A342" s="150"/>
      <c r="B342" s="191">
        <v>60546906</v>
      </c>
      <c r="C342" s="192" t="s">
        <v>145</v>
      </c>
      <c r="D342" s="191">
        <v>1955</v>
      </c>
      <c r="E342" s="191">
        <v>30546420</v>
      </c>
      <c r="F342" s="191">
        <v>30021420</v>
      </c>
      <c r="G342" s="194">
        <v>8392.0400000000009</v>
      </c>
      <c r="H342" s="211">
        <v>45198.640474687112</v>
      </c>
      <c r="I342" s="195">
        <f>Assumptions!$G$37*Calcs!$G342</f>
        <v>815118.8452000001</v>
      </c>
      <c r="K342" s="150"/>
      <c r="L342" s="196">
        <v>7.8535057000000005E-2</v>
      </c>
      <c r="M342" s="196">
        <v>8.4672671000000005E-2</v>
      </c>
      <c r="N342" s="196">
        <v>9.1312148999999995E-2</v>
      </c>
      <c r="O342" s="196">
        <v>9.8495523000000001E-2</v>
      </c>
      <c r="P342" s="196">
        <v>0.106268401</v>
      </c>
      <c r="Q342" s="196">
        <v>0.114680266</v>
      </c>
      <c r="R342" s="196">
        <v>0.123784819</v>
      </c>
      <c r="S342" s="196">
        <v>0.133640331</v>
      </c>
      <c r="T342" s="196">
        <v>0.144310042</v>
      </c>
      <c r="U342" s="196">
        <v>0.155862586</v>
      </c>
      <c r="V342" s="196">
        <v>0.168372456</v>
      </c>
      <c r="W342" s="196">
        <v>0.18192050700000001</v>
      </c>
      <c r="X342" s="196">
        <v>0.196594504</v>
      </c>
      <c r="Y342" s="196">
        <v>0.21248971699999999</v>
      </c>
      <c r="Z342" s="196">
        <v>0.22970957</v>
      </c>
      <c r="AA342" s="196">
        <v>0.24836633699999999</v>
      </c>
      <c r="AB342" s="196">
        <v>0.26858191399999998</v>
      </c>
      <c r="AC342" s="196">
        <v>0.27504714899999999</v>
      </c>
      <c r="AD342" s="196">
        <v>0.27504714899999999</v>
      </c>
      <c r="AE342" s="196">
        <v>0.27504714899999999</v>
      </c>
      <c r="AF342" s="150"/>
      <c r="AG342" s="197">
        <v>19.532</v>
      </c>
      <c r="AH342" s="197">
        <v>19.558999999999997</v>
      </c>
      <c r="AI342" s="197">
        <v>19.695999999999998</v>
      </c>
      <c r="AJ342" s="197">
        <v>19.782</v>
      </c>
      <c r="AK342" s="197">
        <v>19.675999999999998</v>
      </c>
      <c r="AL342" s="197">
        <v>19.636999999999997</v>
      </c>
      <c r="AM342" s="197">
        <v>19.768999999999998</v>
      </c>
      <c r="AN342" s="197">
        <v>19.945</v>
      </c>
      <c r="AO342" s="197">
        <v>19.835999999999999</v>
      </c>
      <c r="AP342" s="197">
        <v>19.835999999999999</v>
      </c>
      <c r="AQ342" s="197">
        <v>19.835999999999999</v>
      </c>
      <c r="AR342" s="197">
        <v>19.835999999999999</v>
      </c>
      <c r="AS342" s="197">
        <v>19.835999999999999</v>
      </c>
      <c r="AT342" s="197">
        <v>19.835999999999999</v>
      </c>
      <c r="AU342" s="197">
        <v>19.835999999999999</v>
      </c>
      <c r="AV342" s="197">
        <v>19.835999999999999</v>
      </c>
      <c r="AW342" s="197">
        <v>19.835999999999999</v>
      </c>
      <c r="AX342" s="197">
        <v>19.835999999999999</v>
      </c>
      <c r="AY342" s="197">
        <v>19.835999999999999</v>
      </c>
      <c r="AZ342" s="197">
        <v>19.835999999999999</v>
      </c>
      <c r="BA342" s="150"/>
      <c r="BB342" s="198" cm="1">
        <f t="array" ref="BB342">SUMPRODUCT(($AG342:$AZ342)*(Misc_calcs!$G$29:$Z$29)*($L342:$AE342))*$H342</f>
        <v>2069221.5932950478</v>
      </c>
      <c r="BC342" s="150"/>
      <c r="BD342" s="198" cm="1">
        <f t="array" ref="BD342">SUMPRODUCT(($L342:$AE342)*(Misc_calcs!$G$29:$Z$29))*$I342*(1+Assumptions!$G$83)</f>
        <v>2073498.4755810006</v>
      </c>
      <c r="BE342" s="150"/>
      <c r="BF342" s="198">
        <f t="shared" si="30"/>
        <v>4142720.0688760486</v>
      </c>
      <c r="BG342" s="150"/>
      <c r="BH342" s="199">
        <f>Assumptions!$G$86*$G342</f>
        <v>2.3629047426000005E-3</v>
      </c>
      <c r="BI342" s="150"/>
      <c r="BJ342" s="198">
        <f t="shared" si="35"/>
        <v>815118.8452000001</v>
      </c>
      <c r="BK342" s="150"/>
      <c r="BL342" s="198" cm="1">
        <f t="array" ref="BL342">-SUMPRODUCT((PMT(real_disc,Assumptions!$G$40,BJ342))*(Misc_calcs!$G$29:$Z$29))</f>
        <v>440610.37909554399</v>
      </c>
      <c r="BM342" s="150"/>
      <c r="BN342" s="198" cm="1">
        <f t="array" ref="BN342">SUMPRODUCT(($AG342:$AZ342)*(Misc_calcs!$G$29:$Z$29))*$BH342*$H342</f>
        <v>30523.358904640536</v>
      </c>
      <c r="BO342" s="150"/>
      <c r="BP342" s="198" cm="1">
        <f t="array" ref="BP342">SUMPRODUCT($BH342*(Misc_calcs!$G$29:$Z$29))*$I342*(1+Assumptions!$G$83)</f>
        <v>30633.564281377563</v>
      </c>
      <c r="BQ342" s="150"/>
      <c r="BR342" s="198">
        <f t="shared" si="31"/>
        <v>61156.923186018103</v>
      </c>
      <c r="BS342" s="150"/>
      <c r="BT342" s="198">
        <f t="shared" si="32"/>
        <v>4081563.1456900304</v>
      </c>
      <c r="BU342" s="150"/>
      <c r="BV342" s="198">
        <f t="shared" si="33"/>
        <v>3640952.7665944863</v>
      </c>
      <c r="BW342" s="150"/>
      <c r="BX342" s="198" t="b">
        <f t="shared" si="34"/>
        <v>1</v>
      </c>
      <c r="BY342" s="150"/>
      <c r="BZ342" s="150"/>
      <c r="CA342" s="150"/>
      <c r="CB342" s="150"/>
      <c r="CC342" s="150"/>
      <c r="CD342" s="150"/>
      <c r="CE342" s="150"/>
      <c r="CF342" s="150"/>
      <c r="CG342" s="150"/>
      <c r="CH342" s="150"/>
      <c r="CI342" s="150"/>
      <c r="CJ342" s="150"/>
      <c r="CK342" s="150"/>
      <c r="CL342" s="150"/>
      <c r="CM342" s="150"/>
      <c r="CN342" s="150"/>
      <c r="CO342" s="150"/>
      <c r="CP342" s="150"/>
      <c r="CQ342" s="150"/>
      <c r="CR342" s="150"/>
      <c r="CS342" s="150"/>
      <c r="CT342" s="150"/>
      <c r="CU342" s="150"/>
      <c r="CV342" s="150"/>
      <c r="CW342" s="150"/>
      <c r="CX342" s="150"/>
    </row>
    <row r="343" spans="1:102" x14ac:dyDescent="0.2">
      <c r="A343" s="150"/>
      <c r="B343" s="191">
        <v>60546832</v>
      </c>
      <c r="C343" s="192" t="s">
        <v>145</v>
      </c>
      <c r="D343" s="191">
        <v>1981</v>
      </c>
      <c r="E343" s="191">
        <v>33011845</v>
      </c>
      <c r="F343" s="191">
        <v>33011903</v>
      </c>
      <c r="G343" s="194">
        <v>511.34</v>
      </c>
      <c r="H343" s="211">
        <v>45198.640474687112</v>
      </c>
      <c r="I343" s="195">
        <f>Assumptions!$G$37*Calcs!$G343</f>
        <v>49666.454199999993</v>
      </c>
      <c r="K343" s="150"/>
      <c r="L343" s="196">
        <v>5.4732200000000004E-4</v>
      </c>
      <c r="M343" s="196">
        <v>5.4732200000000004E-4</v>
      </c>
      <c r="N343" s="196">
        <v>5.4732200000000004E-4</v>
      </c>
      <c r="O343" s="196">
        <v>5.4732200000000004E-4</v>
      </c>
      <c r="P343" s="196">
        <v>5.4732200000000004E-4</v>
      </c>
      <c r="Q343" s="196">
        <v>5.4732200000000004E-4</v>
      </c>
      <c r="R343" s="196">
        <v>5.4732200000000004E-4</v>
      </c>
      <c r="S343" s="196">
        <v>5.4732200000000004E-4</v>
      </c>
      <c r="T343" s="196">
        <v>5.4732200000000004E-4</v>
      </c>
      <c r="U343" s="196">
        <v>5.4732200000000004E-4</v>
      </c>
      <c r="V343" s="196">
        <v>5.4732200000000004E-4</v>
      </c>
      <c r="W343" s="196">
        <v>5.4732200000000004E-4</v>
      </c>
      <c r="X343" s="196">
        <v>5.7383300000000005E-4</v>
      </c>
      <c r="Y343" s="196">
        <v>6.2153200000000005E-4</v>
      </c>
      <c r="Z343" s="196">
        <v>6.7375300000000003E-4</v>
      </c>
      <c r="AA343" s="196">
        <v>7.3094999999999996E-4</v>
      </c>
      <c r="AB343" s="196">
        <v>7.9362599999999997E-4</v>
      </c>
      <c r="AC343" s="196">
        <v>8.6233299999999996E-4</v>
      </c>
      <c r="AD343" s="196">
        <v>9.3768200000000001E-4</v>
      </c>
      <c r="AE343" s="196">
        <v>1.020349E-3</v>
      </c>
      <c r="AF343" s="150"/>
      <c r="AG343" s="197">
        <v>19.532</v>
      </c>
      <c r="AH343" s="197">
        <v>19.558999999999997</v>
      </c>
      <c r="AI343" s="197">
        <v>19.695999999999998</v>
      </c>
      <c r="AJ343" s="197">
        <v>19.782</v>
      </c>
      <c r="AK343" s="197">
        <v>19.675999999999998</v>
      </c>
      <c r="AL343" s="197">
        <v>19.636999999999997</v>
      </c>
      <c r="AM343" s="197">
        <v>19.768999999999998</v>
      </c>
      <c r="AN343" s="197">
        <v>19.945</v>
      </c>
      <c r="AO343" s="197">
        <v>19.835999999999999</v>
      </c>
      <c r="AP343" s="197">
        <v>19.835999999999999</v>
      </c>
      <c r="AQ343" s="197">
        <v>19.835999999999999</v>
      </c>
      <c r="AR343" s="197">
        <v>19.835999999999999</v>
      </c>
      <c r="AS343" s="197">
        <v>19.835999999999999</v>
      </c>
      <c r="AT343" s="197">
        <v>19.835999999999999</v>
      </c>
      <c r="AU343" s="197">
        <v>19.835999999999999</v>
      </c>
      <c r="AV343" s="197">
        <v>19.835999999999999</v>
      </c>
      <c r="AW343" s="197">
        <v>19.835999999999999</v>
      </c>
      <c r="AX343" s="197">
        <v>19.835999999999999</v>
      </c>
      <c r="AY343" s="197">
        <v>19.835999999999999</v>
      </c>
      <c r="AZ343" s="197">
        <v>19.835999999999999</v>
      </c>
      <c r="BA343" s="150"/>
      <c r="BB343" s="198" cm="1">
        <f t="array" ref="BB343">SUMPRODUCT(($AG343:$AZ343)*(Misc_calcs!$G$29:$Z$29)*($L343:$AE343))*$H343</f>
        <v>7974.7629298068032</v>
      </c>
      <c r="BC343" s="150"/>
      <c r="BD343" s="198" cm="1">
        <f t="array" ref="BD343">SUMPRODUCT(($L343:$AE343)*(Misc_calcs!$G$29:$Z$29))*$I343*(1+Assumptions!$G$83)</f>
        <v>487.47439420899639</v>
      </c>
      <c r="BE343" s="150"/>
      <c r="BF343" s="198">
        <f t="shared" si="30"/>
        <v>8462.2373240157995</v>
      </c>
      <c r="BG343" s="150"/>
      <c r="BH343" s="199">
        <f>Assumptions!$G$86*$G343</f>
        <v>1.439754471E-4</v>
      </c>
      <c r="BI343" s="150"/>
      <c r="BJ343" s="198">
        <f t="shared" si="35"/>
        <v>49666.454199999993</v>
      </c>
      <c r="BK343" s="150"/>
      <c r="BL343" s="198" cm="1">
        <f t="array" ref="BL343">-SUMPRODUCT((PMT(real_disc,Assumptions!$G$40,BJ343))*(Misc_calcs!$G$29:$Z$29))</f>
        <v>26847.073089107689</v>
      </c>
      <c r="BM343" s="150"/>
      <c r="BN343" s="198" cm="1">
        <f t="array" ref="BN343">SUMPRODUCT(($AG343:$AZ343)*(Misc_calcs!$G$29:$Z$29))*$BH343*$H343</f>
        <v>1859.8355515820811</v>
      </c>
      <c r="BO343" s="150"/>
      <c r="BP343" s="198" cm="1">
        <f t="array" ref="BP343">SUMPRODUCT($BH343*(Misc_calcs!$G$29:$Z$29))*$I343*(1+Assumptions!$G$83)</f>
        <v>113.73181622682314</v>
      </c>
      <c r="BQ343" s="150"/>
      <c r="BR343" s="198">
        <f t="shared" si="31"/>
        <v>1973.5673678089042</v>
      </c>
      <c r="BS343" s="150"/>
      <c r="BT343" s="198">
        <f t="shared" si="32"/>
        <v>6488.6699562068952</v>
      </c>
      <c r="BU343" s="150"/>
      <c r="BV343" s="198">
        <f t="shared" si="33"/>
        <v>-20358.403132900792</v>
      </c>
      <c r="BW343" s="150"/>
      <c r="BX343" s="198" t="b">
        <f t="shared" si="34"/>
        <v>0</v>
      </c>
      <c r="BY343" s="150"/>
      <c r="BZ343" s="150"/>
      <c r="CA343" s="150"/>
      <c r="CB343" s="150"/>
      <c r="CC343" s="150"/>
      <c r="CD343" s="150"/>
      <c r="CE343" s="150"/>
      <c r="CF343" s="150"/>
      <c r="CG343" s="150"/>
      <c r="CH343" s="150"/>
      <c r="CI343" s="150"/>
      <c r="CJ343" s="150"/>
      <c r="CK343" s="150"/>
      <c r="CL343" s="150"/>
      <c r="CM343" s="150"/>
      <c r="CN343" s="150"/>
      <c r="CO343" s="150"/>
      <c r="CP343" s="150"/>
      <c r="CQ343" s="150"/>
      <c r="CR343" s="150"/>
      <c r="CS343" s="150"/>
      <c r="CT343" s="150"/>
      <c r="CU343" s="150"/>
      <c r="CV343" s="150"/>
      <c r="CW343" s="150"/>
      <c r="CX343" s="150"/>
    </row>
    <row r="344" spans="1:102" x14ac:dyDescent="0.2">
      <c r="A344" s="150"/>
      <c r="B344" s="191">
        <v>60546808</v>
      </c>
      <c r="C344" s="192" t="s">
        <v>145</v>
      </c>
      <c r="D344" s="191">
        <v>2011</v>
      </c>
      <c r="E344" s="191">
        <v>30296172</v>
      </c>
      <c r="F344" s="191">
        <v>30296173</v>
      </c>
      <c r="G344" s="194">
        <v>33.43</v>
      </c>
      <c r="H344" s="211">
        <v>45198.640474687112</v>
      </c>
      <c r="I344" s="195">
        <f>Assumptions!$G$37*Calcs!$G344</f>
        <v>3247.0558999999998</v>
      </c>
      <c r="K344" s="150"/>
      <c r="L344" s="196">
        <v>3.5782399999999998E-5</v>
      </c>
      <c r="M344" s="196">
        <v>3.5782399999999998E-5</v>
      </c>
      <c r="N344" s="196">
        <v>3.5782399999999998E-5</v>
      </c>
      <c r="O344" s="196">
        <v>3.5782399999999998E-5</v>
      </c>
      <c r="P344" s="196">
        <v>3.5782399999999998E-5</v>
      </c>
      <c r="Q344" s="196">
        <v>3.5782399999999998E-5</v>
      </c>
      <c r="R344" s="196">
        <v>3.5782399999999998E-5</v>
      </c>
      <c r="S344" s="196">
        <v>3.5782399999999998E-5</v>
      </c>
      <c r="T344" s="196">
        <v>3.5782399999999998E-5</v>
      </c>
      <c r="U344" s="196">
        <v>3.5782399999999998E-5</v>
      </c>
      <c r="V344" s="196">
        <v>3.5782399999999998E-5</v>
      </c>
      <c r="W344" s="196">
        <v>3.5782399999999998E-5</v>
      </c>
      <c r="X344" s="196">
        <v>3.5782399999999998E-5</v>
      </c>
      <c r="Y344" s="196">
        <v>3.5782399999999998E-5</v>
      </c>
      <c r="Z344" s="196">
        <v>3.5782399999999998E-5</v>
      </c>
      <c r="AA344" s="196">
        <v>3.5782399999999998E-5</v>
      </c>
      <c r="AB344" s="196">
        <v>3.5782399999999998E-5</v>
      </c>
      <c r="AC344" s="196">
        <v>3.5782399999999998E-5</v>
      </c>
      <c r="AD344" s="196">
        <v>3.5782399999999998E-5</v>
      </c>
      <c r="AE344" s="196">
        <v>3.5782399999999998E-5</v>
      </c>
      <c r="AF344" s="150"/>
      <c r="AG344" s="197">
        <v>19.532</v>
      </c>
      <c r="AH344" s="197">
        <v>19.558999999999997</v>
      </c>
      <c r="AI344" s="197">
        <v>19.695999999999998</v>
      </c>
      <c r="AJ344" s="197">
        <v>19.782</v>
      </c>
      <c r="AK344" s="197">
        <v>19.675999999999998</v>
      </c>
      <c r="AL344" s="197">
        <v>19.636999999999997</v>
      </c>
      <c r="AM344" s="197">
        <v>19.768999999999998</v>
      </c>
      <c r="AN344" s="197">
        <v>19.945</v>
      </c>
      <c r="AO344" s="197">
        <v>19.835999999999999</v>
      </c>
      <c r="AP344" s="197">
        <v>19.835999999999999</v>
      </c>
      <c r="AQ344" s="197">
        <v>19.835999999999999</v>
      </c>
      <c r="AR344" s="197">
        <v>19.835999999999999</v>
      </c>
      <c r="AS344" s="197">
        <v>19.835999999999999</v>
      </c>
      <c r="AT344" s="197">
        <v>19.835999999999999</v>
      </c>
      <c r="AU344" s="197">
        <v>19.835999999999999</v>
      </c>
      <c r="AV344" s="197">
        <v>19.835999999999999</v>
      </c>
      <c r="AW344" s="197">
        <v>19.835999999999999</v>
      </c>
      <c r="AX344" s="197">
        <v>19.835999999999999</v>
      </c>
      <c r="AY344" s="197">
        <v>19.835999999999999</v>
      </c>
      <c r="AZ344" s="197">
        <v>19.835999999999999</v>
      </c>
      <c r="BA344" s="150"/>
      <c r="BB344" s="198" cm="1">
        <f t="array" ref="BB344">SUMPRODUCT(($AG344:$AZ344)*(Misc_calcs!$G$29:$Z$29)*($L344:$AE344))*$H344</f>
        <v>462.22728236924956</v>
      </c>
      <c r="BC344" s="150"/>
      <c r="BD344" s="198" cm="1">
        <f t="array" ref="BD344">SUMPRODUCT(($L344:$AE344)*(Misc_calcs!$G$29:$Z$29))*$I344*(1+Assumptions!$G$83)</f>
        <v>1.8479474391121662</v>
      </c>
      <c r="BE344" s="150"/>
      <c r="BF344" s="198">
        <f t="shared" si="30"/>
        <v>464.07522980836171</v>
      </c>
      <c r="BG344" s="150"/>
      <c r="BH344" s="199">
        <f>Assumptions!$G$86*$G344</f>
        <v>9.4127179500000006E-6</v>
      </c>
      <c r="BI344" s="150"/>
      <c r="BJ344" s="198">
        <f t="shared" si="35"/>
        <v>3247.0558999999998</v>
      </c>
      <c r="BK344" s="150"/>
      <c r="BL344" s="198" cm="1">
        <f t="array" ref="BL344">-SUMPRODUCT((PMT(real_disc,Assumptions!$G$40,BJ344))*(Misc_calcs!$G$29:$Z$29))</f>
        <v>1755.187650817207</v>
      </c>
      <c r="BM344" s="150"/>
      <c r="BN344" s="198" cm="1">
        <f t="array" ref="BN344">SUMPRODUCT(($AG344:$AZ344)*(Misc_calcs!$G$29:$Z$29))*$BH344*$H344</f>
        <v>121.59092284857233</v>
      </c>
      <c r="BO344" s="150"/>
      <c r="BP344" s="198" cm="1">
        <f t="array" ref="BP344">SUMPRODUCT($BH344*(Misc_calcs!$G$29:$Z$29))*$I344*(1+Assumptions!$G$83)</f>
        <v>0.48611071450734489</v>
      </c>
      <c r="BQ344" s="150"/>
      <c r="BR344" s="198">
        <f t="shared" si="31"/>
        <v>122.07703356307968</v>
      </c>
      <c r="BS344" s="150"/>
      <c r="BT344" s="198">
        <f t="shared" si="32"/>
        <v>341.99819624528203</v>
      </c>
      <c r="BU344" s="150"/>
      <c r="BV344" s="198">
        <f t="shared" si="33"/>
        <v>-1413.1894545719249</v>
      </c>
      <c r="BW344" s="150"/>
      <c r="BX344" s="198" t="b">
        <f t="shared" si="34"/>
        <v>0</v>
      </c>
      <c r="BY344" s="150"/>
      <c r="BZ344" s="150"/>
      <c r="CA344" s="150"/>
      <c r="CB344" s="150"/>
      <c r="CC344" s="150"/>
      <c r="CD344" s="150"/>
      <c r="CE344" s="150"/>
      <c r="CF344" s="150"/>
      <c r="CG344" s="150"/>
      <c r="CH344" s="150"/>
      <c r="CI344" s="150"/>
      <c r="CJ344" s="150"/>
      <c r="CK344" s="150"/>
      <c r="CL344" s="150"/>
      <c r="CM344" s="150"/>
      <c r="CN344" s="150"/>
      <c r="CO344" s="150"/>
      <c r="CP344" s="150"/>
      <c r="CQ344" s="150"/>
      <c r="CR344" s="150"/>
      <c r="CS344" s="150"/>
      <c r="CT344" s="150"/>
      <c r="CU344" s="150"/>
      <c r="CV344" s="150"/>
      <c r="CW344" s="150"/>
      <c r="CX344" s="150"/>
    </row>
    <row r="345" spans="1:102" x14ac:dyDescent="0.2">
      <c r="A345" s="150"/>
      <c r="B345" s="191">
        <v>60546785</v>
      </c>
      <c r="C345" s="192" t="s">
        <v>145</v>
      </c>
      <c r="D345" s="191">
        <v>2010</v>
      </c>
      <c r="E345" s="191">
        <v>30228695</v>
      </c>
      <c r="F345" s="191">
        <v>30228693</v>
      </c>
      <c r="G345" s="194">
        <v>55.32</v>
      </c>
      <c r="H345" s="211">
        <v>45198.640474687112</v>
      </c>
      <c r="I345" s="195">
        <f>Assumptions!$G$37*Calcs!$G345</f>
        <v>5373.2316000000001</v>
      </c>
      <c r="K345" s="150"/>
      <c r="L345" s="196">
        <v>5.9212700000000003E-5</v>
      </c>
      <c r="M345" s="196">
        <v>5.9212700000000003E-5</v>
      </c>
      <c r="N345" s="196">
        <v>5.9212700000000003E-5</v>
      </c>
      <c r="O345" s="196">
        <v>5.9212700000000003E-5</v>
      </c>
      <c r="P345" s="196">
        <v>5.9212700000000003E-5</v>
      </c>
      <c r="Q345" s="196">
        <v>5.9212700000000003E-5</v>
      </c>
      <c r="R345" s="196">
        <v>5.9212700000000003E-5</v>
      </c>
      <c r="S345" s="196">
        <v>5.9212700000000003E-5</v>
      </c>
      <c r="T345" s="196">
        <v>5.9212700000000003E-5</v>
      </c>
      <c r="U345" s="196">
        <v>5.9212700000000003E-5</v>
      </c>
      <c r="V345" s="196">
        <v>5.9212700000000003E-5</v>
      </c>
      <c r="W345" s="196">
        <v>5.9212700000000003E-5</v>
      </c>
      <c r="X345" s="196">
        <v>5.9212700000000003E-5</v>
      </c>
      <c r="Y345" s="196">
        <v>5.9212700000000003E-5</v>
      </c>
      <c r="Z345" s="196">
        <v>5.9212700000000003E-5</v>
      </c>
      <c r="AA345" s="196">
        <v>5.9212700000000003E-5</v>
      </c>
      <c r="AB345" s="196">
        <v>5.9212700000000003E-5</v>
      </c>
      <c r="AC345" s="196">
        <v>5.9212700000000003E-5</v>
      </c>
      <c r="AD345" s="196">
        <v>5.9212700000000003E-5</v>
      </c>
      <c r="AE345" s="196">
        <v>5.9212700000000003E-5</v>
      </c>
      <c r="AF345" s="150"/>
      <c r="AG345" s="197">
        <v>19.532</v>
      </c>
      <c r="AH345" s="197">
        <v>19.558999999999997</v>
      </c>
      <c r="AI345" s="197">
        <v>19.695999999999998</v>
      </c>
      <c r="AJ345" s="197">
        <v>19.782</v>
      </c>
      <c r="AK345" s="197">
        <v>19.675999999999998</v>
      </c>
      <c r="AL345" s="197">
        <v>19.636999999999997</v>
      </c>
      <c r="AM345" s="197">
        <v>19.768999999999998</v>
      </c>
      <c r="AN345" s="197">
        <v>19.945</v>
      </c>
      <c r="AO345" s="197">
        <v>19.835999999999999</v>
      </c>
      <c r="AP345" s="197">
        <v>19.835999999999999</v>
      </c>
      <c r="AQ345" s="197">
        <v>19.835999999999999</v>
      </c>
      <c r="AR345" s="197">
        <v>19.835999999999999</v>
      </c>
      <c r="AS345" s="197">
        <v>19.835999999999999</v>
      </c>
      <c r="AT345" s="197">
        <v>19.835999999999999</v>
      </c>
      <c r="AU345" s="197">
        <v>19.835999999999999</v>
      </c>
      <c r="AV345" s="197">
        <v>19.835999999999999</v>
      </c>
      <c r="AW345" s="197">
        <v>19.835999999999999</v>
      </c>
      <c r="AX345" s="197">
        <v>19.835999999999999</v>
      </c>
      <c r="AY345" s="197">
        <v>19.835999999999999</v>
      </c>
      <c r="AZ345" s="197">
        <v>19.835999999999999</v>
      </c>
      <c r="BA345" s="150"/>
      <c r="BB345" s="198" cm="1">
        <f t="array" ref="BB345">SUMPRODUCT(($AG345:$AZ345)*(Misc_calcs!$G$29:$Z$29)*($L345:$AE345))*$H345</f>
        <v>764.89350638150779</v>
      </c>
      <c r="BC345" s="150"/>
      <c r="BD345" s="198" cm="1">
        <f t="array" ref="BD345">SUMPRODUCT(($L345:$AE345)*(Misc_calcs!$G$29:$Z$29))*$I345*(1+Assumptions!$G$83)</f>
        <v>5.0603529338510667</v>
      </c>
      <c r="BE345" s="150"/>
      <c r="BF345" s="198">
        <f t="shared" si="30"/>
        <v>769.95385931535884</v>
      </c>
      <c r="BG345" s="150"/>
      <c r="BH345" s="199">
        <f>Assumptions!$G$86*$G345</f>
        <v>1.55761758E-5</v>
      </c>
      <c r="BI345" s="150"/>
      <c r="BJ345" s="198">
        <f t="shared" si="35"/>
        <v>5373.2316000000001</v>
      </c>
      <c r="BK345" s="150"/>
      <c r="BL345" s="198" cm="1">
        <f t="array" ref="BL345">-SUMPRODUCT((PMT(real_disc,Assumptions!$G$40,BJ345))*(Misc_calcs!$G$29:$Z$29))</f>
        <v>2904.4864146936247</v>
      </c>
      <c r="BM345" s="150"/>
      <c r="BN345" s="198" cm="1">
        <f t="array" ref="BN345">SUMPRODUCT(($AG345:$AZ345)*(Misc_calcs!$G$29:$Z$29))*$BH345*$H345</f>
        <v>201.20879006829259</v>
      </c>
      <c r="BO345" s="150"/>
      <c r="BP345" s="198" cm="1">
        <f t="array" ref="BP345">SUMPRODUCT($BH345*(Misc_calcs!$G$29:$Z$29))*$I345*(1+Assumptions!$G$83)</f>
        <v>1.3311493464697597</v>
      </c>
      <c r="BQ345" s="150"/>
      <c r="BR345" s="198">
        <f t="shared" si="31"/>
        <v>202.53993941476236</v>
      </c>
      <c r="BS345" s="150"/>
      <c r="BT345" s="198">
        <f t="shared" si="32"/>
        <v>567.41391990059651</v>
      </c>
      <c r="BU345" s="150"/>
      <c r="BV345" s="198">
        <f t="shared" si="33"/>
        <v>-2337.0724947930285</v>
      </c>
      <c r="BW345" s="150"/>
      <c r="BX345" s="198" t="b">
        <f t="shared" si="34"/>
        <v>0</v>
      </c>
      <c r="BY345" s="150"/>
      <c r="BZ345" s="150"/>
      <c r="CA345" s="150"/>
      <c r="CB345" s="150"/>
      <c r="CC345" s="150"/>
      <c r="CD345" s="150"/>
      <c r="CE345" s="150"/>
      <c r="CF345" s="150"/>
      <c r="CG345" s="150"/>
      <c r="CH345" s="150"/>
      <c r="CI345" s="150"/>
      <c r="CJ345" s="150"/>
      <c r="CK345" s="150"/>
      <c r="CL345" s="150"/>
      <c r="CM345" s="150"/>
      <c r="CN345" s="150"/>
      <c r="CO345" s="150"/>
      <c r="CP345" s="150"/>
      <c r="CQ345" s="150"/>
      <c r="CR345" s="150"/>
      <c r="CS345" s="150"/>
      <c r="CT345" s="150"/>
      <c r="CU345" s="150"/>
      <c r="CV345" s="150"/>
      <c r="CW345" s="150"/>
      <c r="CX345" s="150"/>
    </row>
    <row r="346" spans="1:102" x14ac:dyDescent="0.2">
      <c r="A346" s="150"/>
      <c r="B346" s="191">
        <v>60546778</v>
      </c>
      <c r="C346" s="192" t="s">
        <v>150</v>
      </c>
      <c r="D346" s="191">
        <v>1999</v>
      </c>
      <c r="E346" s="191">
        <v>33086369</v>
      </c>
      <c r="F346" s="191">
        <v>33086363</v>
      </c>
      <c r="G346" s="194">
        <v>40.51</v>
      </c>
      <c r="H346" s="211">
        <v>46875.287879570307</v>
      </c>
      <c r="I346" s="195">
        <f>Assumptions!$G$37*Calcs!$G346</f>
        <v>3934.7362999999996</v>
      </c>
      <c r="K346" s="150"/>
      <c r="L346" s="196">
        <v>4.33606E-5</v>
      </c>
      <c r="M346" s="196">
        <v>4.33606E-5</v>
      </c>
      <c r="N346" s="196">
        <v>4.33606E-5</v>
      </c>
      <c r="O346" s="196">
        <v>4.33606E-5</v>
      </c>
      <c r="P346" s="196">
        <v>4.33606E-5</v>
      </c>
      <c r="Q346" s="196">
        <v>4.33606E-5</v>
      </c>
      <c r="R346" s="196">
        <v>4.33606E-5</v>
      </c>
      <c r="S346" s="196">
        <v>4.33606E-5</v>
      </c>
      <c r="T346" s="196">
        <v>4.33606E-5</v>
      </c>
      <c r="U346" s="196">
        <v>4.33606E-5</v>
      </c>
      <c r="V346" s="196">
        <v>4.33606E-5</v>
      </c>
      <c r="W346" s="196">
        <v>4.33606E-5</v>
      </c>
      <c r="X346" s="196">
        <v>4.33606E-5</v>
      </c>
      <c r="Y346" s="196">
        <v>4.33606E-5</v>
      </c>
      <c r="Z346" s="196">
        <v>4.33606E-5</v>
      </c>
      <c r="AA346" s="196">
        <v>4.33606E-5</v>
      </c>
      <c r="AB346" s="196">
        <v>4.33606E-5</v>
      </c>
      <c r="AC346" s="196">
        <v>4.33606E-5</v>
      </c>
      <c r="AD346" s="196">
        <v>4.33606E-5</v>
      </c>
      <c r="AE346" s="196">
        <v>4.33606E-5</v>
      </c>
      <c r="AF346" s="150"/>
      <c r="AG346" s="197">
        <v>38.435000000000002</v>
      </c>
      <c r="AH346" s="197">
        <v>38.636999999999993</v>
      </c>
      <c r="AI346" s="197">
        <v>39.003</v>
      </c>
      <c r="AJ346" s="197">
        <v>39.297999999999995</v>
      </c>
      <c r="AK346" s="197">
        <v>39.32</v>
      </c>
      <c r="AL346" s="197">
        <v>39.351999999999997</v>
      </c>
      <c r="AM346" s="197">
        <v>39.701999999999998</v>
      </c>
      <c r="AN346" s="197">
        <v>40.077999999999996</v>
      </c>
      <c r="AO346" s="197">
        <v>40.242999999999995</v>
      </c>
      <c r="AP346" s="197">
        <v>40.242999999999995</v>
      </c>
      <c r="AQ346" s="197">
        <v>40.242999999999995</v>
      </c>
      <c r="AR346" s="197">
        <v>40.242999999999995</v>
      </c>
      <c r="AS346" s="197">
        <v>40.242999999999995</v>
      </c>
      <c r="AT346" s="197">
        <v>40.242999999999995</v>
      </c>
      <c r="AU346" s="197">
        <v>40.242999999999995</v>
      </c>
      <c r="AV346" s="197">
        <v>40.242999999999995</v>
      </c>
      <c r="AW346" s="197">
        <v>40.242999999999995</v>
      </c>
      <c r="AX346" s="197">
        <v>40.242999999999995</v>
      </c>
      <c r="AY346" s="197">
        <v>40.242999999999995</v>
      </c>
      <c r="AZ346" s="197">
        <v>40.242999999999995</v>
      </c>
      <c r="BA346" s="150"/>
      <c r="BB346" s="198" cm="1">
        <f t="array" ref="BB346">SUMPRODUCT(($AG346:$AZ346)*(Misc_calcs!$G$29:$Z$29)*($L346:$AE346))*$H346</f>
        <v>1167.7081433318101</v>
      </c>
      <c r="BC346" s="150"/>
      <c r="BD346" s="198" cm="1">
        <f t="array" ref="BD346">SUMPRODUCT(($L346:$AE346)*(Misc_calcs!$G$29:$Z$29))*$I346*(1+Assumptions!$G$83)</f>
        <v>2.7135716788667867</v>
      </c>
      <c r="BE346" s="150"/>
      <c r="BF346" s="198">
        <f t="shared" si="30"/>
        <v>1170.421715010677</v>
      </c>
      <c r="BG346" s="150"/>
      <c r="BH346" s="199">
        <f>Assumptions!$G$86*$G346</f>
        <v>1.140619815E-5</v>
      </c>
      <c r="BI346" s="150"/>
      <c r="BJ346" s="198">
        <f t="shared" si="35"/>
        <v>3934.7362999999996</v>
      </c>
      <c r="BK346" s="150"/>
      <c r="BL346" s="198" cm="1">
        <f t="array" ref="BL346">-SUMPRODUCT((PMT(real_disc,Assumptions!$G$40,BJ346))*(Misc_calcs!$G$29:$Z$29))</f>
        <v>2126.9115086630286</v>
      </c>
      <c r="BM346" s="150"/>
      <c r="BN346" s="198" cm="1">
        <f t="array" ref="BN346">SUMPRODUCT(($AG346:$AZ346)*(Misc_calcs!$G$29:$Z$29))*$BH346*$H346</f>
        <v>307.1708063129023</v>
      </c>
      <c r="BO346" s="150"/>
      <c r="BP346" s="198" cm="1">
        <f t="array" ref="BP346">SUMPRODUCT($BH346*(Misc_calcs!$G$29:$Z$29))*$I346*(1+Assumptions!$G$83)</f>
        <v>0.71381706580127458</v>
      </c>
      <c r="BQ346" s="150"/>
      <c r="BR346" s="198">
        <f t="shared" si="31"/>
        <v>307.88462337870357</v>
      </c>
      <c r="BS346" s="150"/>
      <c r="BT346" s="198">
        <f t="shared" si="32"/>
        <v>862.53709163197345</v>
      </c>
      <c r="BU346" s="150"/>
      <c r="BV346" s="198">
        <f t="shared" si="33"/>
        <v>-1264.3744170310551</v>
      </c>
      <c r="BW346" s="150"/>
      <c r="BX346" s="198" t="b">
        <f t="shared" si="34"/>
        <v>0</v>
      </c>
      <c r="BY346" s="150"/>
      <c r="BZ346" s="150"/>
      <c r="CA346" s="150"/>
      <c r="CB346" s="150"/>
      <c r="CC346" s="150"/>
      <c r="CD346" s="150"/>
      <c r="CE346" s="150"/>
      <c r="CF346" s="150"/>
      <c r="CG346" s="150"/>
      <c r="CH346" s="150"/>
      <c r="CI346" s="150"/>
      <c r="CJ346" s="150"/>
      <c r="CK346" s="150"/>
      <c r="CL346" s="150"/>
      <c r="CM346" s="150"/>
      <c r="CN346" s="150"/>
      <c r="CO346" s="150"/>
      <c r="CP346" s="150"/>
      <c r="CQ346" s="150"/>
      <c r="CR346" s="150"/>
      <c r="CS346" s="150"/>
      <c r="CT346" s="150"/>
      <c r="CU346" s="150"/>
      <c r="CV346" s="150"/>
      <c r="CW346" s="150"/>
      <c r="CX346" s="150"/>
    </row>
    <row r="347" spans="1:102" x14ac:dyDescent="0.2">
      <c r="A347" s="150"/>
      <c r="B347" s="191">
        <v>60547145</v>
      </c>
      <c r="C347" s="192" t="s">
        <v>154</v>
      </c>
      <c r="D347" s="191">
        <v>1998</v>
      </c>
      <c r="E347" s="191">
        <v>33065532</v>
      </c>
      <c r="F347" s="191">
        <v>33065571</v>
      </c>
      <c r="G347" s="194">
        <v>1288.6600000000001</v>
      </c>
      <c r="H347" s="211">
        <v>42821.287330177649</v>
      </c>
      <c r="I347" s="195">
        <f>Assumptions!$G$37*Calcs!$G347</f>
        <v>125167.54580000001</v>
      </c>
      <c r="K347" s="150"/>
      <c r="L347" s="196">
        <v>1.379339E-3</v>
      </c>
      <c r="M347" s="196">
        <v>1.379339E-3</v>
      </c>
      <c r="N347" s="196">
        <v>1.379339E-3</v>
      </c>
      <c r="O347" s="196">
        <v>1.379339E-3</v>
      </c>
      <c r="P347" s="196">
        <v>1.379339E-3</v>
      </c>
      <c r="Q347" s="196">
        <v>1.379339E-3</v>
      </c>
      <c r="R347" s="196">
        <v>1.379339E-3</v>
      </c>
      <c r="S347" s="196">
        <v>1.379339E-3</v>
      </c>
      <c r="T347" s="196">
        <v>1.379339E-3</v>
      </c>
      <c r="U347" s="196">
        <v>1.379339E-3</v>
      </c>
      <c r="V347" s="196">
        <v>1.379339E-3</v>
      </c>
      <c r="W347" s="196">
        <v>1.379339E-3</v>
      </c>
      <c r="X347" s="196">
        <v>1.379339E-3</v>
      </c>
      <c r="Y347" s="196">
        <v>1.379339E-3</v>
      </c>
      <c r="Z347" s="196">
        <v>1.379339E-3</v>
      </c>
      <c r="AA347" s="196">
        <v>1.4512590000000001E-3</v>
      </c>
      <c r="AB347" s="196">
        <v>1.623188E-3</v>
      </c>
      <c r="AC347" s="196">
        <v>1.8183940000000001E-3</v>
      </c>
      <c r="AD347" s="196">
        <v>2.0402160000000001E-3</v>
      </c>
      <c r="AE347" s="196">
        <v>2.2924909999999998E-3</v>
      </c>
      <c r="AF347" s="150"/>
      <c r="AG347" s="197">
        <v>6.5879999999999992</v>
      </c>
      <c r="AH347" s="197">
        <v>6.5640000000000001</v>
      </c>
      <c r="AI347" s="197">
        <v>6.5709999999999997</v>
      </c>
      <c r="AJ347" s="197">
        <v>6.5540000000000003</v>
      </c>
      <c r="AK347" s="197">
        <v>6.4909999999999997</v>
      </c>
      <c r="AL347" s="197">
        <v>6.444</v>
      </c>
      <c r="AM347" s="197">
        <v>6.444</v>
      </c>
      <c r="AN347" s="197">
        <v>6.4539999999999997</v>
      </c>
      <c r="AO347" s="197">
        <v>6.3940000000000001</v>
      </c>
      <c r="AP347" s="197">
        <v>6.3940000000000001</v>
      </c>
      <c r="AQ347" s="197">
        <v>6.3940000000000001</v>
      </c>
      <c r="AR347" s="197">
        <v>6.3940000000000001</v>
      </c>
      <c r="AS347" s="197">
        <v>6.3940000000000001</v>
      </c>
      <c r="AT347" s="197">
        <v>6.3940000000000001</v>
      </c>
      <c r="AU347" s="197">
        <v>6.3940000000000001</v>
      </c>
      <c r="AV347" s="197">
        <v>6.3940000000000001</v>
      </c>
      <c r="AW347" s="197">
        <v>6.3940000000000001</v>
      </c>
      <c r="AX347" s="197">
        <v>6.3940000000000001</v>
      </c>
      <c r="AY347" s="197">
        <v>6.3940000000000001</v>
      </c>
      <c r="AZ347" s="197">
        <v>6.3940000000000001</v>
      </c>
      <c r="BA347" s="150"/>
      <c r="BB347" s="198" cm="1">
        <f t="array" ref="BB347">SUMPRODUCT(($AG347:$AZ347)*(Misc_calcs!$G$29:$Z$29)*($L347:$AE347))*$H347</f>
        <v>5850.6579474865321</v>
      </c>
      <c r="BC347" s="150"/>
      <c r="BD347" s="198" cm="1">
        <f t="array" ref="BD347">SUMPRODUCT(($L347:$AE347)*(Misc_calcs!$G$29:$Z$29))*$I347*(1+Assumptions!$G$83)</f>
        <v>2916.3378668546793</v>
      </c>
      <c r="BE347" s="150"/>
      <c r="BF347" s="198">
        <f t="shared" si="30"/>
        <v>8766.9958143412114</v>
      </c>
      <c r="BG347" s="150"/>
      <c r="BH347" s="199">
        <f>Assumptions!$G$86*$G347</f>
        <v>3.6284155290000007E-4</v>
      </c>
      <c r="BI347" s="150"/>
      <c r="BJ347" s="198">
        <f t="shared" si="35"/>
        <v>125167.54580000001</v>
      </c>
      <c r="BK347" s="150"/>
      <c r="BL347" s="198" cm="1">
        <f t="array" ref="BL347">-SUMPRODUCT((PMT(real_disc,Assumptions!$G$40,BJ347))*(Misc_calcs!$G$29:$Z$29))</f>
        <v>67658.992464914802</v>
      </c>
      <c r="BM347" s="150"/>
      <c r="BN347" s="198" cm="1">
        <f t="array" ref="BN347">SUMPRODUCT(($AG347:$AZ347)*(Misc_calcs!$G$29:$Z$29))*$BH347*$H347</f>
        <v>1449.9127478781079</v>
      </c>
      <c r="BO347" s="150"/>
      <c r="BP347" s="198" cm="1">
        <f t="array" ref="BP347">SUMPRODUCT($BH347*(Misc_calcs!$G$29:$Z$29))*$I347*(1+Assumptions!$G$83)</f>
        <v>722.33579536175205</v>
      </c>
      <c r="BQ347" s="150"/>
      <c r="BR347" s="198">
        <f t="shared" si="31"/>
        <v>2172.2485432398598</v>
      </c>
      <c r="BS347" s="150"/>
      <c r="BT347" s="198">
        <f t="shared" si="32"/>
        <v>6594.7472711013515</v>
      </c>
      <c r="BU347" s="150"/>
      <c r="BV347" s="198">
        <f t="shared" si="33"/>
        <v>-61064.245193813447</v>
      </c>
      <c r="BW347" s="150"/>
      <c r="BX347" s="198" t="b">
        <f t="shared" si="34"/>
        <v>0</v>
      </c>
      <c r="BY347" s="150"/>
      <c r="BZ347" s="150"/>
      <c r="CA347" s="150"/>
      <c r="CB347" s="150"/>
      <c r="CC347" s="150"/>
      <c r="CD347" s="150"/>
      <c r="CE347" s="150"/>
      <c r="CF347" s="150"/>
      <c r="CG347" s="150"/>
      <c r="CH347" s="150"/>
      <c r="CI347" s="150"/>
      <c r="CJ347" s="150"/>
      <c r="CK347" s="150"/>
      <c r="CL347" s="150"/>
      <c r="CM347" s="150"/>
      <c r="CN347" s="150"/>
      <c r="CO347" s="150"/>
      <c r="CP347" s="150"/>
      <c r="CQ347" s="150"/>
      <c r="CR347" s="150"/>
      <c r="CS347" s="150"/>
      <c r="CT347" s="150"/>
      <c r="CU347" s="150"/>
      <c r="CV347" s="150"/>
      <c r="CW347" s="150"/>
      <c r="CX347" s="150"/>
    </row>
    <row r="348" spans="1:102" x14ac:dyDescent="0.2">
      <c r="A348" s="150"/>
      <c r="B348" s="191">
        <v>60547771</v>
      </c>
      <c r="C348" s="192" t="s">
        <v>145</v>
      </c>
      <c r="D348" s="191">
        <v>2014</v>
      </c>
      <c r="E348" s="191">
        <v>30296861</v>
      </c>
      <c r="F348" s="191">
        <v>30296817</v>
      </c>
      <c r="G348" s="194">
        <v>20.239999999999998</v>
      </c>
      <c r="H348" s="211">
        <v>45198.640474687112</v>
      </c>
      <c r="I348" s="195">
        <f>Assumptions!$G$37*Calcs!$G348</f>
        <v>1965.9111999999998</v>
      </c>
      <c r="K348" s="150"/>
      <c r="L348" s="196">
        <v>2.1664199999999998E-5</v>
      </c>
      <c r="M348" s="196">
        <v>2.1664199999999998E-5</v>
      </c>
      <c r="N348" s="196">
        <v>2.1664199999999998E-5</v>
      </c>
      <c r="O348" s="196">
        <v>2.1664199999999998E-5</v>
      </c>
      <c r="P348" s="196">
        <v>2.1664199999999998E-5</v>
      </c>
      <c r="Q348" s="196">
        <v>2.1664199999999998E-5</v>
      </c>
      <c r="R348" s="196">
        <v>2.1664199999999998E-5</v>
      </c>
      <c r="S348" s="196">
        <v>2.1664199999999998E-5</v>
      </c>
      <c r="T348" s="196">
        <v>2.1664199999999998E-5</v>
      </c>
      <c r="U348" s="196">
        <v>2.1664199999999998E-5</v>
      </c>
      <c r="V348" s="196">
        <v>2.1664199999999998E-5</v>
      </c>
      <c r="W348" s="196">
        <v>2.1664199999999998E-5</v>
      </c>
      <c r="X348" s="196">
        <v>2.1664199999999998E-5</v>
      </c>
      <c r="Y348" s="196">
        <v>2.1664199999999998E-5</v>
      </c>
      <c r="Z348" s="196">
        <v>2.1664199999999998E-5</v>
      </c>
      <c r="AA348" s="196">
        <v>2.1664199999999998E-5</v>
      </c>
      <c r="AB348" s="196">
        <v>2.1664199999999998E-5</v>
      </c>
      <c r="AC348" s="196">
        <v>2.1664199999999998E-5</v>
      </c>
      <c r="AD348" s="196">
        <v>2.1664199999999998E-5</v>
      </c>
      <c r="AE348" s="196">
        <v>2.1664199999999998E-5</v>
      </c>
      <c r="AF348" s="150"/>
      <c r="AG348" s="197">
        <v>19.532</v>
      </c>
      <c r="AH348" s="197">
        <v>19.558999999999997</v>
      </c>
      <c r="AI348" s="197">
        <v>19.695999999999998</v>
      </c>
      <c r="AJ348" s="197">
        <v>19.782</v>
      </c>
      <c r="AK348" s="197">
        <v>19.675999999999998</v>
      </c>
      <c r="AL348" s="197">
        <v>19.636999999999997</v>
      </c>
      <c r="AM348" s="197">
        <v>19.768999999999998</v>
      </c>
      <c r="AN348" s="197">
        <v>19.945</v>
      </c>
      <c r="AO348" s="197">
        <v>19.835999999999999</v>
      </c>
      <c r="AP348" s="197">
        <v>19.835999999999999</v>
      </c>
      <c r="AQ348" s="197">
        <v>19.835999999999999</v>
      </c>
      <c r="AR348" s="197">
        <v>19.835999999999999</v>
      </c>
      <c r="AS348" s="197">
        <v>19.835999999999999</v>
      </c>
      <c r="AT348" s="197">
        <v>19.835999999999999</v>
      </c>
      <c r="AU348" s="197">
        <v>19.835999999999999</v>
      </c>
      <c r="AV348" s="197">
        <v>19.835999999999999</v>
      </c>
      <c r="AW348" s="197">
        <v>19.835999999999999</v>
      </c>
      <c r="AX348" s="197">
        <v>19.835999999999999</v>
      </c>
      <c r="AY348" s="197">
        <v>19.835999999999999</v>
      </c>
      <c r="AZ348" s="197">
        <v>19.835999999999999</v>
      </c>
      <c r="BA348" s="150"/>
      <c r="BB348" s="198" cm="1">
        <f t="array" ref="BB348">SUMPRODUCT(($AG348:$AZ348)*(Misc_calcs!$G$29:$Z$29)*($L348:$AE348))*$H348</f>
        <v>279.85222597433085</v>
      </c>
      <c r="BC348" s="150"/>
      <c r="BD348" s="198" cm="1">
        <f t="array" ref="BD348">SUMPRODUCT(($L348:$AE348)*(Misc_calcs!$G$29:$Z$29))*$I348*(1+Assumptions!$G$83)</f>
        <v>0.67738712243981047</v>
      </c>
      <c r="BE348" s="150"/>
      <c r="BF348" s="198">
        <f t="shared" si="30"/>
        <v>280.52961309677067</v>
      </c>
      <c r="BG348" s="150"/>
      <c r="BH348" s="199">
        <f>Assumptions!$G$86*$G348</f>
        <v>5.6988756000000002E-6</v>
      </c>
      <c r="BI348" s="150"/>
      <c r="BJ348" s="198">
        <f t="shared" si="35"/>
        <v>1965.9111999999998</v>
      </c>
      <c r="BK348" s="150"/>
      <c r="BL348" s="198" cm="1">
        <f t="array" ref="BL348">-SUMPRODUCT((PMT(real_disc,Assumptions!$G$40,BJ348))*(Misc_calcs!$G$29:$Z$29))</f>
        <v>1062.6682037852306</v>
      </c>
      <c r="BM348" s="150"/>
      <c r="BN348" s="198" cm="1">
        <f t="array" ref="BN348">SUMPRODUCT(($AG348:$AZ348)*(Misc_calcs!$G$29:$Z$29))*$BH348*$H348</f>
        <v>73.616520444364468</v>
      </c>
      <c r="BO348" s="150"/>
      <c r="BP348" s="198" cm="1">
        <f t="array" ref="BP348">SUMPRODUCT($BH348*(Misc_calcs!$G$29:$Z$29))*$I348*(1+Assumptions!$G$83)</f>
        <v>0.17819005289031906</v>
      </c>
      <c r="BQ348" s="150"/>
      <c r="BR348" s="198">
        <f t="shared" si="31"/>
        <v>73.794710497254783</v>
      </c>
      <c r="BS348" s="150"/>
      <c r="BT348" s="198">
        <f t="shared" si="32"/>
        <v>206.73490259951589</v>
      </c>
      <c r="BU348" s="150"/>
      <c r="BV348" s="198">
        <f t="shared" si="33"/>
        <v>-855.93330118571475</v>
      </c>
      <c r="BW348" s="150"/>
      <c r="BX348" s="198" t="b">
        <f t="shared" si="34"/>
        <v>0</v>
      </c>
      <c r="BY348" s="150"/>
      <c r="BZ348" s="150"/>
      <c r="CA348" s="150"/>
      <c r="CB348" s="150"/>
      <c r="CC348" s="150"/>
      <c r="CD348" s="150"/>
      <c r="CE348" s="150"/>
      <c r="CF348" s="150"/>
      <c r="CG348" s="150"/>
      <c r="CH348" s="150"/>
      <c r="CI348" s="150"/>
      <c r="CJ348" s="150"/>
      <c r="CK348" s="150"/>
      <c r="CL348" s="150"/>
      <c r="CM348" s="150"/>
      <c r="CN348" s="150"/>
      <c r="CO348" s="150"/>
      <c r="CP348" s="150"/>
      <c r="CQ348" s="150"/>
      <c r="CR348" s="150"/>
      <c r="CS348" s="150"/>
      <c r="CT348" s="150"/>
      <c r="CU348" s="150"/>
      <c r="CV348" s="150"/>
      <c r="CW348" s="150"/>
      <c r="CX348" s="150"/>
    </row>
    <row r="349" spans="1:102" x14ac:dyDescent="0.2">
      <c r="A349" s="150"/>
      <c r="B349" s="191">
        <v>60547811</v>
      </c>
      <c r="C349" s="192" t="s">
        <v>152</v>
      </c>
      <c r="D349" s="191">
        <v>1999</v>
      </c>
      <c r="E349" s="191">
        <v>33064518</v>
      </c>
      <c r="F349" s="191">
        <v>33064498</v>
      </c>
      <c r="G349" s="194">
        <v>1623.73</v>
      </c>
      <c r="H349" s="211">
        <v>49456.666168632706</v>
      </c>
      <c r="I349" s="195">
        <f>Assumptions!$G$37*Calcs!$G349</f>
        <v>157712.89489999998</v>
      </c>
      <c r="K349" s="150"/>
      <c r="L349" s="196">
        <v>1.7379870000000001E-3</v>
      </c>
      <c r="M349" s="196">
        <v>1.7379870000000001E-3</v>
      </c>
      <c r="N349" s="196">
        <v>1.7379870000000001E-3</v>
      </c>
      <c r="O349" s="196">
        <v>1.7379870000000001E-3</v>
      </c>
      <c r="P349" s="196">
        <v>1.7379870000000001E-3</v>
      </c>
      <c r="Q349" s="196">
        <v>1.7379870000000001E-3</v>
      </c>
      <c r="R349" s="196">
        <v>1.7379870000000001E-3</v>
      </c>
      <c r="S349" s="196">
        <v>1.7379870000000001E-3</v>
      </c>
      <c r="T349" s="196">
        <v>1.7379870000000001E-3</v>
      </c>
      <c r="U349" s="196">
        <v>1.7379870000000001E-3</v>
      </c>
      <c r="V349" s="196">
        <v>1.7379870000000001E-3</v>
      </c>
      <c r="W349" s="196">
        <v>1.7379870000000001E-3</v>
      </c>
      <c r="X349" s="196">
        <v>1.7379870000000001E-3</v>
      </c>
      <c r="Y349" s="196">
        <v>1.7379870000000001E-3</v>
      </c>
      <c r="Z349" s="196">
        <v>1.7379870000000001E-3</v>
      </c>
      <c r="AA349" s="196">
        <v>1.7379870000000001E-3</v>
      </c>
      <c r="AB349" s="196">
        <v>1.7379870000000001E-3</v>
      </c>
      <c r="AC349" s="196">
        <v>1.7379870000000001E-3</v>
      </c>
      <c r="AD349" s="196">
        <v>1.7379870000000001E-3</v>
      </c>
      <c r="AE349" s="196">
        <v>1.7379870000000001E-3</v>
      </c>
      <c r="AF349" s="150"/>
      <c r="AG349" s="197">
        <v>23.689999999999998</v>
      </c>
      <c r="AH349" s="197">
        <v>25.856999999999999</v>
      </c>
      <c r="AI349" s="197">
        <v>26.398</v>
      </c>
      <c r="AJ349" s="197">
        <v>26.811</v>
      </c>
      <c r="AK349" s="197">
        <v>26.966000000000001</v>
      </c>
      <c r="AL349" s="197">
        <v>27.194999999999997</v>
      </c>
      <c r="AM349" s="197">
        <v>27.72</v>
      </c>
      <c r="AN349" s="197">
        <v>28.321999999999999</v>
      </c>
      <c r="AO349" s="197">
        <v>28.431999999999999</v>
      </c>
      <c r="AP349" s="197">
        <v>28.431999999999999</v>
      </c>
      <c r="AQ349" s="197">
        <v>28.431999999999999</v>
      </c>
      <c r="AR349" s="197">
        <v>28.431999999999999</v>
      </c>
      <c r="AS349" s="197">
        <v>28.431999999999999</v>
      </c>
      <c r="AT349" s="197">
        <v>28.431999999999999</v>
      </c>
      <c r="AU349" s="197">
        <v>28.431999999999999</v>
      </c>
      <c r="AV349" s="197">
        <v>28.431999999999999</v>
      </c>
      <c r="AW349" s="197">
        <v>28.431999999999999</v>
      </c>
      <c r="AX349" s="197">
        <v>28.431999999999999</v>
      </c>
      <c r="AY349" s="197">
        <v>28.431999999999999</v>
      </c>
      <c r="AZ349" s="197">
        <v>28.431999999999999</v>
      </c>
      <c r="BA349" s="150"/>
      <c r="BB349" s="198" cm="1">
        <f t="array" ref="BB349">SUMPRODUCT(($AG349:$AZ349)*(Misc_calcs!$G$29:$Z$29)*($L349:$AE349))*$H349</f>
        <v>34188.94575101207</v>
      </c>
      <c r="BC349" s="150"/>
      <c r="BD349" s="198" cm="1">
        <f t="array" ref="BD349">SUMPRODUCT(($L349:$AE349)*(Misc_calcs!$G$29:$Z$29))*$I349*(1+Assumptions!$G$83)</f>
        <v>4359.5745644073695</v>
      </c>
      <c r="BE349" s="150"/>
      <c r="BF349" s="198">
        <f t="shared" si="30"/>
        <v>38548.520315419439</v>
      </c>
      <c r="BG349" s="150"/>
      <c r="BH349" s="199">
        <f>Assumptions!$G$86*$G349</f>
        <v>4.5718553745000001E-4</v>
      </c>
      <c r="BI349" s="150"/>
      <c r="BJ349" s="198">
        <f t="shared" si="35"/>
        <v>157712.89489999998</v>
      </c>
      <c r="BK349" s="150"/>
      <c r="BL349" s="198" cm="1">
        <f t="array" ref="BL349">-SUMPRODUCT((PMT(real_disc,Assumptions!$G$40,BJ349))*(Misc_calcs!$G$29:$Z$29))</f>
        <v>85251.296567796075</v>
      </c>
      <c r="BM349" s="150"/>
      <c r="BN349" s="198" cm="1">
        <f t="array" ref="BN349">SUMPRODUCT(($AG349:$AZ349)*(Misc_calcs!$G$29:$Z$29))*$BH349*$H349</f>
        <v>8993.5606756698089</v>
      </c>
      <c r="BO349" s="150"/>
      <c r="BP349" s="198" cm="1">
        <f t="array" ref="BP349">SUMPRODUCT($BH349*(Misc_calcs!$G$29:$Z$29))*$I349*(1+Assumptions!$G$83)</f>
        <v>1146.8062996339631</v>
      </c>
      <c r="BQ349" s="150"/>
      <c r="BR349" s="198">
        <f t="shared" si="31"/>
        <v>10140.366975303772</v>
      </c>
      <c r="BS349" s="150"/>
      <c r="BT349" s="198">
        <f t="shared" si="32"/>
        <v>28408.153340115667</v>
      </c>
      <c r="BU349" s="150"/>
      <c r="BV349" s="198">
        <f t="shared" si="33"/>
        <v>-56843.143227680412</v>
      </c>
      <c r="BW349" s="150"/>
      <c r="BX349" s="198" t="b">
        <f t="shared" si="34"/>
        <v>0</v>
      </c>
      <c r="BY349" s="150"/>
      <c r="BZ349" s="150"/>
      <c r="CA349" s="150"/>
      <c r="CB349" s="150"/>
      <c r="CC349" s="150"/>
      <c r="CD349" s="150"/>
      <c r="CE349" s="150"/>
      <c r="CF349" s="150"/>
      <c r="CG349" s="150"/>
      <c r="CH349" s="150"/>
      <c r="CI349" s="150"/>
      <c r="CJ349" s="150"/>
      <c r="CK349" s="150"/>
      <c r="CL349" s="150"/>
      <c r="CM349" s="150"/>
      <c r="CN349" s="150"/>
      <c r="CO349" s="150"/>
      <c r="CP349" s="150"/>
      <c r="CQ349" s="150"/>
      <c r="CR349" s="150"/>
      <c r="CS349" s="150"/>
      <c r="CT349" s="150"/>
      <c r="CU349" s="150"/>
      <c r="CV349" s="150"/>
      <c r="CW349" s="150"/>
      <c r="CX349" s="150"/>
    </row>
    <row r="350" spans="1:102" x14ac:dyDescent="0.2">
      <c r="A350" s="150"/>
      <c r="B350" s="191">
        <v>60547819</v>
      </c>
      <c r="C350" s="192" t="s">
        <v>152</v>
      </c>
      <c r="D350" s="191">
        <v>1999</v>
      </c>
      <c r="E350" s="191">
        <v>33064396</v>
      </c>
      <c r="F350" s="191">
        <v>33064383</v>
      </c>
      <c r="G350" s="194">
        <v>1130.3800000000001</v>
      </c>
      <c r="H350" s="211">
        <v>49456.666168632706</v>
      </c>
      <c r="I350" s="195">
        <f>Assumptions!$G$37*Calcs!$G350</f>
        <v>109793.8094</v>
      </c>
      <c r="K350" s="150"/>
      <c r="L350" s="196">
        <v>1.209922E-3</v>
      </c>
      <c r="M350" s="196">
        <v>1.209922E-3</v>
      </c>
      <c r="N350" s="196">
        <v>1.209922E-3</v>
      </c>
      <c r="O350" s="196">
        <v>1.209922E-3</v>
      </c>
      <c r="P350" s="196">
        <v>1.209922E-3</v>
      </c>
      <c r="Q350" s="196">
        <v>1.209922E-3</v>
      </c>
      <c r="R350" s="196">
        <v>1.209922E-3</v>
      </c>
      <c r="S350" s="196">
        <v>1.209922E-3</v>
      </c>
      <c r="T350" s="196">
        <v>1.209922E-3</v>
      </c>
      <c r="U350" s="196">
        <v>1.209922E-3</v>
      </c>
      <c r="V350" s="196">
        <v>1.209922E-3</v>
      </c>
      <c r="W350" s="196">
        <v>1.209922E-3</v>
      </c>
      <c r="X350" s="196">
        <v>1.209922E-3</v>
      </c>
      <c r="Y350" s="196">
        <v>1.209922E-3</v>
      </c>
      <c r="Z350" s="196">
        <v>1.209922E-3</v>
      </c>
      <c r="AA350" s="196">
        <v>1.209922E-3</v>
      </c>
      <c r="AB350" s="196">
        <v>1.209922E-3</v>
      </c>
      <c r="AC350" s="196">
        <v>1.209922E-3</v>
      </c>
      <c r="AD350" s="196">
        <v>1.209922E-3</v>
      </c>
      <c r="AE350" s="196">
        <v>1.209922E-3</v>
      </c>
      <c r="AF350" s="150"/>
      <c r="AG350" s="197">
        <v>23.689999999999998</v>
      </c>
      <c r="AH350" s="197">
        <v>25.856999999999999</v>
      </c>
      <c r="AI350" s="197">
        <v>26.398</v>
      </c>
      <c r="AJ350" s="197">
        <v>26.811</v>
      </c>
      <c r="AK350" s="197">
        <v>26.966000000000001</v>
      </c>
      <c r="AL350" s="197">
        <v>27.194999999999997</v>
      </c>
      <c r="AM350" s="197">
        <v>27.72</v>
      </c>
      <c r="AN350" s="197">
        <v>28.321999999999999</v>
      </c>
      <c r="AO350" s="197">
        <v>28.431999999999999</v>
      </c>
      <c r="AP350" s="197">
        <v>28.431999999999999</v>
      </c>
      <c r="AQ350" s="197">
        <v>28.431999999999999</v>
      </c>
      <c r="AR350" s="197">
        <v>28.431999999999999</v>
      </c>
      <c r="AS350" s="197">
        <v>28.431999999999999</v>
      </c>
      <c r="AT350" s="197">
        <v>28.431999999999999</v>
      </c>
      <c r="AU350" s="197">
        <v>28.431999999999999</v>
      </c>
      <c r="AV350" s="197">
        <v>28.431999999999999</v>
      </c>
      <c r="AW350" s="197">
        <v>28.431999999999999</v>
      </c>
      <c r="AX350" s="197">
        <v>28.431999999999999</v>
      </c>
      <c r="AY350" s="197">
        <v>28.431999999999999</v>
      </c>
      <c r="AZ350" s="197">
        <v>28.431999999999999</v>
      </c>
      <c r="BA350" s="150"/>
      <c r="BB350" s="198" cm="1">
        <f t="array" ref="BB350">SUMPRODUCT(($AG350:$AZ350)*(Misc_calcs!$G$29:$Z$29)*($L350:$AE350))*$H350</f>
        <v>23801.074243337851</v>
      </c>
      <c r="BC350" s="150"/>
      <c r="BD350" s="198" cm="1">
        <f t="array" ref="BD350">SUMPRODUCT(($L350:$AE350)*(Misc_calcs!$G$29:$Z$29))*$I350*(1+Assumptions!$G$83)</f>
        <v>2112.8351340767836</v>
      </c>
      <c r="BE350" s="150"/>
      <c r="BF350" s="198">
        <f t="shared" si="30"/>
        <v>25913.909377414635</v>
      </c>
      <c r="BG350" s="150"/>
      <c r="BH350" s="199">
        <f>Assumptions!$G$86*$G350</f>
        <v>3.1827544470000005E-4</v>
      </c>
      <c r="BI350" s="150"/>
      <c r="BJ350" s="198">
        <f t="shared" si="35"/>
        <v>109793.8094</v>
      </c>
      <c r="BK350" s="150"/>
      <c r="BL350" s="198" cm="1">
        <f t="array" ref="BL350">-SUMPRODUCT((PMT(real_disc,Assumptions!$G$40,BJ350))*(Misc_calcs!$G$29:$Z$29))</f>
        <v>59348.75910053109</v>
      </c>
      <c r="BM350" s="150"/>
      <c r="BN350" s="198" cm="1">
        <f t="array" ref="BN350">SUMPRODUCT(($AG350:$AZ350)*(Misc_calcs!$G$29:$Z$29))*$BH350*$H350</f>
        <v>6260.9800376686026</v>
      </c>
      <c r="BO350" s="150"/>
      <c r="BP350" s="198" cm="1">
        <f t="array" ref="BP350">SUMPRODUCT($BH350*(Misc_calcs!$G$29:$Z$29))*$I350*(1+Assumptions!$G$83)</f>
        <v>555.79082112406616</v>
      </c>
      <c r="BQ350" s="150"/>
      <c r="BR350" s="198">
        <f t="shared" si="31"/>
        <v>6816.7708587926691</v>
      </c>
      <c r="BS350" s="150"/>
      <c r="BT350" s="198">
        <f t="shared" si="32"/>
        <v>19097.138518621967</v>
      </c>
      <c r="BU350" s="150"/>
      <c r="BV350" s="198">
        <f t="shared" si="33"/>
        <v>-40251.620581909126</v>
      </c>
      <c r="BW350" s="150"/>
      <c r="BX350" s="198" t="b">
        <f t="shared" si="34"/>
        <v>0</v>
      </c>
      <c r="BY350" s="150"/>
      <c r="BZ350" s="150"/>
      <c r="CA350" s="150"/>
      <c r="CB350" s="150"/>
      <c r="CC350" s="150"/>
      <c r="CD350" s="150"/>
      <c r="CE350" s="150"/>
      <c r="CF350" s="150"/>
      <c r="CG350" s="150"/>
      <c r="CH350" s="150"/>
      <c r="CI350" s="150"/>
      <c r="CJ350" s="150"/>
      <c r="CK350" s="150"/>
      <c r="CL350" s="150"/>
      <c r="CM350" s="150"/>
      <c r="CN350" s="150"/>
      <c r="CO350" s="150"/>
      <c r="CP350" s="150"/>
      <c r="CQ350" s="150"/>
      <c r="CR350" s="150"/>
      <c r="CS350" s="150"/>
      <c r="CT350" s="150"/>
      <c r="CU350" s="150"/>
      <c r="CV350" s="150"/>
      <c r="CW350" s="150"/>
      <c r="CX350" s="150"/>
    </row>
    <row r="351" spans="1:102" x14ac:dyDescent="0.2">
      <c r="A351" s="150"/>
      <c r="B351" s="191">
        <v>60547831</v>
      </c>
      <c r="C351" s="192" t="s">
        <v>145</v>
      </c>
      <c r="D351" s="191">
        <v>2010</v>
      </c>
      <c r="E351" s="191">
        <v>30147108</v>
      </c>
      <c r="F351" s="191">
        <v>30147107</v>
      </c>
      <c r="G351" s="194">
        <v>108.4</v>
      </c>
      <c r="H351" s="211">
        <v>45198.640474687112</v>
      </c>
      <c r="I351" s="195">
        <f>Assumptions!$G$37*Calcs!$G351</f>
        <v>10528.892</v>
      </c>
      <c r="K351" s="150"/>
      <c r="L351" s="196">
        <v>1.1602799999999999E-4</v>
      </c>
      <c r="M351" s="196">
        <v>1.1602799999999999E-4</v>
      </c>
      <c r="N351" s="196">
        <v>1.1602799999999999E-4</v>
      </c>
      <c r="O351" s="196">
        <v>1.1602799999999999E-4</v>
      </c>
      <c r="P351" s="196">
        <v>1.1602799999999999E-4</v>
      </c>
      <c r="Q351" s="196">
        <v>1.1602799999999999E-4</v>
      </c>
      <c r="R351" s="196">
        <v>1.1602799999999999E-4</v>
      </c>
      <c r="S351" s="196">
        <v>1.1602799999999999E-4</v>
      </c>
      <c r="T351" s="196">
        <v>1.1602799999999999E-4</v>
      </c>
      <c r="U351" s="196">
        <v>1.1602799999999999E-4</v>
      </c>
      <c r="V351" s="196">
        <v>1.1602799999999999E-4</v>
      </c>
      <c r="W351" s="196">
        <v>1.1602799999999999E-4</v>
      </c>
      <c r="X351" s="196">
        <v>1.1602799999999999E-4</v>
      </c>
      <c r="Y351" s="196">
        <v>1.1602799999999999E-4</v>
      </c>
      <c r="Z351" s="196">
        <v>1.1602799999999999E-4</v>
      </c>
      <c r="AA351" s="196">
        <v>1.1602799999999999E-4</v>
      </c>
      <c r="AB351" s="196">
        <v>1.1602799999999999E-4</v>
      </c>
      <c r="AC351" s="196">
        <v>1.1602799999999999E-4</v>
      </c>
      <c r="AD351" s="196">
        <v>1.1602799999999999E-4</v>
      </c>
      <c r="AE351" s="196">
        <v>1.1602799999999999E-4</v>
      </c>
      <c r="AF351" s="150"/>
      <c r="AG351" s="197">
        <v>19.532</v>
      </c>
      <c r="AH351" s="197">
        <v>19.558999999999997</v>
      </c>
      <c r="AI351" s="197">
        <v>19.695999999999998</v>
      </c>
      <c r="AJ351" s="197">
        <v>19.782</v>
      </c>
      <c r="AK351" s="197">
        <v>19.675999999999998</v>
      </c>
      <c r="AL351" s="197">
        <v>19.636999999999997</v>
      </c>
      <c r="AM351" s="197">
        <v>19.768999999999998</v>
      </c>
      <c r="AN351" s="197">
        <v>19.945</v>
      </c>
      <c r="AO351" s="197">
        <v>19.835999999999999</v>
      </c>
      <c r="AP351" s="197">
        <v>19.835999999999999</v>
      </c>
      <c r="AQ351" s="197">
        <v>19.835999999999999</v>
      </c>
      <c r="AR351" s="197">
        <v>19.835999999999999</v>
      </c>
      <c r="AS351" s="197">
        <v>19.835999999999999</v>
      </c>
      <c r="AT351" s="197">
        <v>19.835999999999999</v>
      </c>
      <c r="AU351" s="197">
        <v>19.835999999999999</v>
      </c>
      <c r="AV351" s="197">
        <v>19.835999999999999</v>
      </c>
      <c r="AW351" s="197">
        <v>19.835999999999999</v>
      </c>
      <c r="AX351" s="197">
        <v>19.835999999999999</v>
      </c>
      <c r="AY351" s="197">
        <v>19.835999999999999</v>
      </c>
      <c r="AZ351" s="197">
        <v>19.835999999999999</v>
      </c>
      <c r="BA351" s="150"/>
      <c r="BB351" s="198" cm="1">
        <f t="array" ref="BB351">SUMPRODUCT(($AG351:$AZ351)*(Misc_calcs!$G$29:$Z$29)*($L351:$AE351))*$H351</f>
        <v>1498.8180535330023</v>
      </c>
      <c r="BC351" s="150"/>
      <c r="BD351" s="198" cm="1">
        <f t="array" ref="BD351">SUMPRODUCT(($L351:$AE351)*(Misc_calcs!$G$29:$Z$29))*$I351*(1+Assumptions!$G$83)</f>
        <v>19.430136881715683</v>
      </c>
      <c r="BE351" s="150"/>
      <c r="BF351" s="198">
        <f t="shared" si="30"/>
        <v>1518.248190414718</v>
      </c>
      <c r="BG351" s="150"/>
      <c r="BH351" s="199">
        <f>Assumptions!$G$86*$G351</f>
        <v>3.0521646000000002E-5</v>
      </c>
      <c r="BI351" s="150"/>
      <c r="BJ351" s="198">
        <f t="shared" si="35"/>
        <v>10528.892</v>
      </c>
      <c r="BK351" s="150"/>
      <c r="BL351" s="198" cm="1">
        <f t="array" ref="BL351">-SUMPRODUCT((PMT(real_disc,Assumptions!$G$40,BJ351))*(Misc_calcs!$G$29:$Z$29))</f>
        <v>5691.3652811422435</v>
      </c>
      <c r="BM351" s="150"/>
      <c r="BN351" s="198" cm="1">
        <f t="array" ref="BN351">SUMPRODUCT(($AG351:$AZ351)*(Misc_calcs!$G$29:$Z$29))*$BH351*$H351</f>
        <v>394.2702972415567</v>
      </c>
      <c r="BO351" s="150"/>
      <c r="BP351" s="198" cm="1">
        <f t="array" ref="BP351">SUMPRODUCT($BH351*(Misc_calcs!$G$29:$Z$29))*$I351*(1+Assumptions!$G$83)</f>
        <v>5.1111779883758226</v>
      </c>
      <c r="BQ351" s="150"/>
      <c r="BR351" s="198">
        <f t="shared" si="31"/>
        <v>399.38147522993251</v>
      </c>
      <c r="BS351" s="150"/>
      <c r="BT351" s="198">
        <f t="shared" si="32"/>
        <v>1118.8667151847856</v>
      </c>
      <c r="BU351" s="150"/>
      <c r="BV351" s="198">
        <f t="shared" si="33"/>
        <v>-4572.4985659574577</v>
      </c>
      <c r="BW351" s="150"/>
      <c r="BX351" s="198" t="b">
        <f t="shared" si="34"/>
        <v>0</v>
      </c>
      <c r="BY351" s="150"/>
      <c r="BZ351" s="150"/>
      <c r="CA351" s="150"/>
      <c r="CB351" s="150"/>
      <c r="CC351" s="150"/>
      <c r="CD351" s="150"/>
      <c r="CE351" s="150"/>
      <c r="CF351" s="150"/>
      <c r="CG351" s="150"/>
      <c r="CH351" s="150"/>
      <c r="CI351" s="150"/>
      <c r="CJ351" s="150"/>
      <c r="CK351" s="150"/>
      <c r="CL351" s="150"/>
      <c r="CM351" s="150"/>
      <c r="CN351" s="150"/>
      <c r="CO351" s="150"/>
      <c r="CP351" s="150"/>
      <c r="CQ351" s="150"/>
      <c r="CR351" s="150"/>
      <c r="CS351" s="150"/>
      <c r="CT351" s="150"/>
      <c r="CU351" s="150"/>
      <c r="CV351" s="150"/>
      <c r="CW351" s="150"/>
      <c r="CX351" s="150"/>
    </row>
    <row r="352" spans="1:102" x14ac:dyDescent="0.2">
      <c r="A352" s="150"/>
      <c r="B352" s="191">
        <v>60547845</v>
      </c>
      <c r="C352" s="192" t="s">
        <v>152</v>
      </c>
      <c r="D352" s="191">
        <v>1998</v>
      </c>
      <c r="E352" s="191">
        <v>33063883</v>
      </c>
      <c r="F352" s="191">
        <v>33063773</v>
      </c>
      <c r="G352" s="194">
        <v>1624.37</v>
      </c>
      <c r="H352" s="211">
        <v>49456.666168632706</v>
      </c>
      <c r="I352" s="195">
        <f>Assumptions!$G$37*Calcs!$G352</f>
        <v>157775.05809999999</v>
      </c>
      <c r="K352" s="150"/>
      <c r="L352" s="196">
        <v>1.7386719999999999E-3</v>
      </c>
      <c r="M352" s="196">
        <v>1.7386719999999999E-3</v>
      </c>
      <c r="N352" s="196">
        <v>1.7386719999999999E-3</v>
      </c>
      <c r="O352" s="196">
        <v>1.7386719999999999E-3</v>
      </c>
      <c r="P352" s="196">
        <v>1.7386719999999999E-3</v>
      </c>
      <c r="Q352" s="196">
        <v>1.7386719999999999E-3</v>
      </c>
      <c r="R352" s="196">
        <v>1.7386719999999999E-3</v>
      </c>
      <c r="S352" s="196">
        <v>1.7386719999999999E-3</v>
      </c>
      <c r="T352" s="196">
        <v>1.7386719999999999E-3</v>
      </c>
      <c r="U352" s="196">
        <v>1.7386719999999999E-3</v>
      </c>
      <c r="V352" s="196">
        <v>1.7386719999999999E-3</v>
      </c>
      <c r="W352" s="196">
        <v>1.7386719999999999E-3</v>
      </c>
      <c r="X352" s="196">
        <v>1.7386719999999999E-3</v>
      </c>
      <c r="Y352" s="196">
        <v>1.7386719999999999E-3</v>
      </c>
      <c r="Z352" s="196">
        <v>1.7386719999999999E-3</v>
      </c>
      <c r="AA352" s="196">
        <v>1.7386719999999999E-3</v>
      </c>
      <c r="AB352" s="196">
        <v>1.7386719999999999E-3</v>
      </c>
      <c r="AC352" s="196">
        <v>1.7386719999999999E-3</v>
      </c>
      <c r="AD352" s="196">
        <v>1.7386719999999999E-3</v>
      </c>
      <c r="AE352" s="196">
        <v>1.7386719999999999E-3</v>
      </c>
      <c r="AF352" s="150"/>
      <c r="AG352" s="197">
        <v>23.689999999999998</v>
      </c>
      <c r="AH352" s="197">
        <v>25.856999999999999</v>
      </c>
      <c r="AI352" s="197">
        <v>26.398</v>
      </c>
      <c r="AJ352" s="197">
        <v>26.811</v>
      </c>
      <c r="AK352" s="197">
        <v>26.966000000000001</v>
      </c>
      <c r="AL352" s="197">
        <v>27.194999999999997</v>
      </c>
      <c r="AM352" s="197">
        <v>27.72</v>
      </c>
      <c r="AN352" s="197">
        <v>28.321999999999999</v>
      </c>
      <c r="AO352" s="197">
        <v>28.431999999999999</v>
      </c>
      <c r="AP352" s="197">
        <v>28.431999999999999</v>
      </c>
      <c r="AQ352" s="197">
        <v>28.431999999999999</v>
      </c>
      <c r="AR352" s="197">
        <v>28.431999999999999</v>
      </c>
      <c r="AS352" s="197">
        <v>28.431999999999999</v>
      </c>
      <c r="AT352" s="197">
        <v>28.431999999999999</v>
      </c>
      <c r="AU352" s="197">
        <v>28.431999999999999</v>
      </c>
      <c r="AV352" s="197">
        <v>28.431999999999999</v>
      </c>
      <c r="AW352" s="197">
        <v>28.431999999999999</v>
      </c>
      <c r="AX352" s="197">
        <v>28.431999999999999</v>
      </c>
      <c r="AY352" s="197">
        <v>28.431999999999999</v>
      </c>
      <c r="AZ352" s="197">
        <v>28.431999999999999</v>
      </c>
      <c r="BA352" s="150"/>
      <c r="BB352" s="198" cm="1">
        <f t="array" ref="BB352">SUMPRODUCT(($AG352:$AZ352)*(Misc_calcs!$G$29:$Z$29)*($L352:$AE352))*$H352</f>
        <v>34202.42078151543</v>
      </c>
      <c r="BC352" s="150"/>
      <c r="BD352" s="198" cm="1">
        <f t="array" ref="BD352">SUMPRODUCT(($L352:$AE352)*(Misc_calcs!$G$29:$Z$29))*$I352*(1+Assumptions!$G$83)</f>
        <v>4363.0118434353235</v>
      </c>
      <c r="BE352" s="150"/>
      <c r="BF352" s="198">
        <f t="shared" si="30"/>
        <v>38565.43262495075</v>
      </c>
      <c r="BG352" s="150"/>
      <c r="BH352" s="199">
        <f>Assumptions!$G$86*$G352</f>
        <v>4.5736573905000001E-4</v>
      </c>
      <c r="BI352" s="150"/>
      <c r="BJ352" s="198">
        <f t="shared" si="35"/>
        <v>157775.05809999999</v>
      </c>
      <c r="BK352" s="150"/>
      <c r="BL352" s="198" cm="1">
        <f t="array" ref="BL352">-SUMPRODUCT((PMT(real_disc,Assumptions!$G$40,BJ352))*(Misc_calcs!$G$29:$Z$29))</f>
        <v>85284.898724437517</v>
      </c>
      <c r="BM352" s="150"/>
      <c r="BN352" s="198" cm="1">
        <f t="array" ref="BN352">SUMPRODUCT(($AG352:$AZ352)*(Misc_calcs!$G$29:$Z$29))*$BH352*$H352</f>
        <v>8997.1055253876984</v>
      </c>
      <c r="BO352" s="150"/>
      <c r="BP352" s="198" cm="1">
        <f t="array" ref="BP352">SUMPRODUCT($BH352*(Misc_calcs!$G$29:$Z$29))*$I352*(1+Assumptions!$G$83)</f>
        <v>1147.7105148393141</v>
      </c>
      <c r="BQ352" s="150"/>
      <c r="BR352" s="198">
        <f t="shared" si="31"/>
        <v>10144.816040227013</v>
      </c>
      <c r="BS352" s="150"/>
      <c r="BT352" s="198">
        <f t="shared" si="32"/>
        <v>28420.616584723735</v>
      </c>
      <c r="BU352" s="150"/>
      <c r="BV352" s="198">
        <f t="shared" si="33"/>
        <v>-56864.282139713781</v>
      </c>
      <c r="BW352" s="150"/>
      <c r="BX352" s="198" t="b">
        <f t="shared" si="34"/>
        <v>0</v>
      </c>
      <c r="BY352" s="150"/>
      <c r="BZ352" s="150"/>
      <c r="CA352" s="150"/>
      <c r="CB352" s="150"/>
      <c r="CC352" s="150"/>
      <c r="CD352" s="150"/>
      <c r="CE352" s="150"/>
      <c r="CF352" s="150"/>
      <c r="CG352" s="150"/>
      <c r="CH352" s="150"/>
      <c r="CI352" s="150"/>
      <c r="CJ352" s="150"/>
      <c r="CK352" s="150"/>
      <c r="CL352" s="150"/>
      <c r="CM352" s="150"/>
      <c r="CN352" s="150"/>
      <c r="CO352" s="150"/>
      <c r="CP352" s="150"/>
      <c r="CQ352" s="150"/>
      <c r="CR352" s="150"/>
      <c r="CS352" s="150"/>
      <c r="CT352" s="150"/>
      <c r="CU352" s="150"/>
      <c r="CV352" s="150"/>
      <c r="CW352" s="150"/>
      <c r="CX352" s="150"/>
    </row>
    <row r="353" spans="1:102" x14ac:dyDescent="0.2">
      <c r="A353" s="150"/>
      <c r="B353" s="191">
        <v>60547856</v>
      </c>
      <c r="C353" s="192" t="s">
        <v>152</v>
      </c>
      <c r="D353" s="191">
        <v>1999</v>
      </c>
      <c r="E353" s="191">
        <v>33064448</v>
      </c>
      <c r="F353" s="191">
        <v>33064429</v>
      </c>
      <c r="G353" s="194">
        <v>1107.6600000000001</v>
      </c>
      <c r="H353" s="211">
        <v>49456.666168632706</v>
      </c>
      <c r="I353" s="195">
        <f>Assumptions!$G$37*Calcs!$G353</f>
        <v>107587.01580000001</v>
      </c>
      <c r="K353" s="150"/>
      <c r="L353" s="196">
        <v>1.1856029999999999E-3</v>
      </c>
      <c r="M353" s="196">
        <v>1.1856029999999999E-3</v>
      </c>
      <c r="N353" s="196">
        <v>1.1856029999999999E-3</v>
      </c>
      <c r="O353" s="196">
        <v>1.1856029999999999E-3</v>
      </c>
      <c r="P353" s="196">
        <v>1.1856029999999999E-3</v>
      </c>
      <c r="Q353" s="196">
        <v>1.1856029999999999E-3</v>
      </c>
      <c r="R353" s="196">
        <v>1.1856029999999999E-3</v>
      </c>
      <c r="S353" s="196">
        <v>1.1856029999999999E-3</v>
      </c>
      <c r="T353" s="196">
        <v>1.1856029999999999E-3</v>
      </c>
      <c r="U353" s="196">
        <v>1.1856029999999999E-3</v>
      </c>
      <c r="V353" s="196">
        <v>1.1856029999999999E-3</v>
      </c>
      <c r="W353" s="196">
        <v>1.1856029999999999E-3</v>
      </c>
      <c r="X353" s="196">
        <v>1.1856029999999999E-3</v>
      </c>
      <c r="Y353" s="196">
        <v>1.1856029999999999E-3</v>
      </c>
      <c r="Z353" s="196">
        <v>1.1856029999999999E-3</v>
      </c>
      <c r="AA353" s="196">
        <v>1.1856029999999999E-3</v>
      </c>
      <c r="AB353" s="196">
        <v>1.1856029999999999E-3</v>
      </c>
      <c r="AC353" s="196">
        <v>1.1856029999999999E-3</v>
      </c>
      <c r="AD353" s="196">
        <v>1.1856029999999999E-3</v>
      </c>
      <c r="AE353" s="196">
        <v>1.1856029999999999E-3</v>
      </c>
      <c r="AF353" s="150"/>
      <c r="AG353" s="197">
        <v>23.689999999999998</v>
      </c>
      <c r="AH353" s="197">
        <v>25.856999999999999</v>
      </c>
      <c r="AI353" s="197">
        <v>26.398</v>
      </c>
      <c r="AJ353" s="197">
        <v>26.811</v>
      </c>
      <c r="AK353" s="197">
        <v>26.966000000000001</v>
      </c>
      <c r="AL353" s="197">
        <v>27.194999999999997</v>
      </c>
      <c r="AM353" s="197">
        <v>27.72</v>
      </c>
      <c r="AN353" s="197">
        <v>28.321999999999999</v>
      </c>
      <c r="AO353" s="197">
        <v>28.431999999999999</v>
      </c>
      <c r="AP353" s="197">
        <v>28.431999999999999</v>
      </c>
      <c r="AQ353" s="197">
        <v>28.431999999999999</v>
      </c>
      <c r="AR353" s="197">
        <v>28.431999999999999</v>
      </c>
      <c r="AS353" s="197">
        <v>28.431999999999999</v>
      </c>
      <c r="AT353" s="197">
        <v>28.431999999999999</v>
      </c>
      <c r="AU353" s="197">
        <v>28.431999999999999</v>
      </c>
      <c r="AV353" s="197">
        <v>28.431999999999999</v>
      </c>
      <c r="AW353" s="197">
        <v>28.431999999999999</v>
      </c>
      <c r="AX353" s="197">
        <v>28.431999999999999</v>
      </c>
      <c r="AY353" s="197">
        <v>28.431999999999999</v>
      </c>
      <c r="AZ353" s="197">
        <v>28.431999999999999</v>
      </c>
      <c r="BA353" s="150"/>
      <c r="BB353" s="198" cm="1">
        <f t="array" ref="BB353">SUMPRODUCT(($AG353:$AZ353)*(Misc_calcs!$G$29:$Z$29)*($L353:$AE353))*$H353</f>
        <v>23322.681153102501</v>
      </c>
      <c r="BC353" s="150"/>
      <c r="BD353" s="198" cm="1">
        <f t="array" ref="BD353">SUMPRODUCT(($L353:$AE353)*(Misc_calcs!$G$29:$Z$29))*$I353*(1+Assumptions!$G$83)</f>
        <v>2028.7546763121231</v>
      </c>
      <c r="BE353" s="150"/>
      <c r="BF353" s="198">
        <f t="shared" si="30"/>
        <v>25351.435829414626</v>
      </c>
      <c r="BG353" s="150"/>
      <c r="BH353" s="199">
        <f>Assumptions!$G$86*$G353</f>
        <v>3.1187828790000003E-4</v>
      </c>
      <c r="BI353" s="150"/>
      <c r="BJ353" s="198">
        <f t="shared" si="35"/>
        <v>107587.01580000001</v>
      </c>
      <c r="BK353" s="150"/>
      <c r="BL353" s="198" cm="1">
        <f t="array" ref="BL353">-SUMPRODUCT((PMT(real_disc,Assumptions!$G$40,BJ353))*(Misc_calcs!$G$29:$Z$29))</f>
        <v>58155.882539760329</v>
      </c>
      <c r="BM353" s="150"/>
      <c r="BN353" s="198" cm="1">
        <f t="array" ref="BN353">SUMPRODUCT(($AG353:$AZ353)*(Misc_calcs!$G$29:$Z$29))*$BH353*$H353</f>
        <v>6135.1378726835255</v>
      </c>
      <c r="BO353" s="150"/>
      <c r="BP353" s="198" cm="1">
        <f t="array" ref="BP353">SUMPRODUCT($BH353*(Misc_calcs!$G$29:$Z$29))*$I353*(1+Assumptions!$G$83)</f>
        <v>533.67318994414143</v>
      </c>
      <c r="BQ353" s="150"/>
      <c r="BR353" s="198">
        <f t="shared" si="31"/>
        <v>6668.8110626276666</v>
      </c>
      <c r="BS353" s="150"/>
      <c r="BT353" s="198">
        <f t="shared" si="32"/>
        <v>18682.624766786961</v>
      </c>
      <c r="BU353" s="150"/>
      <c r="BV353" s="198">
        <f t="shared" si="33"/>
        <v>-39473.257772973368</v>
      </c>
      <c r="BW353" s="150"/>
      <c r="BX353" s="198" t="b">
        <f t="shared" si="34"/>
        <v>0</v>
      </c>
      <c r="BY353" s="150"/>
      <c r="BZ353" s="150"/>
      <c r="CA353" s="150"/>
      <c r="CB353" s="150"/>
      <c r="CC353" s="150"/>
      <c r="CD353" s="150"/>
      <c r="CE353" s="150"/>
      <c r="CF353" s="150"/>
      <c r="CG353" s="150"/>
      <c r="CH353" s="150"/>
      <c r="CI353" s="150"/>
      <c r="CJ353" s="150"/>
      <c r="CK353" s="150"/>
      <c r="CL353" s="150"/>
      <c r="CM353" s="150"/>
      <c r="CN353" s="150"/>
      <c r="CO353" s="150"/>
      <c r="CP353" s="150"/>
      <c r="CQ353" s="150"/>
      <c r="CR353" s="150"/>
      <c r="CS353" s="150"/>
      <c r="CT353" s="150"/>
      <c r="CU353" s="150"/>
      <c r="CV353" s="150"/>
      <c r="CW353" s="150"/>
      <c r="CX353" s="150"/>
    </row>
    <row r="354" spans="1:102" x14ac:dyDescent="0.2">
      <c r="A354" s="150"/>
      <c r="B354" s="191">
        <v>60547865</v>
      </c>
      <c r="C354" s="192" t="s">
        <v>152</v>
      </c>
      <c r="D354" s="191">
        <v>1998</v>
      </c>
      <c r="E354" s="191">
        <v>33064038</v>
      </c>
      <c r="F354" s="191">
        <v>33064021</v>
      </c>
      <c r="G354" s="194">
        <v>701.38</v>
      </c>
      <c r="H354" s="211">
        <v>49456.666168632706</v>
      </c>
      <c r="I354" s="195">
        <f>Assumptions!$G$37*Calcs!$G354</f>
        <v>68125.039399999994</v>
      </c>
      <c r="K354" s="150"/>
      <c r="L354" s="196">
        <v>7.5073399999999997E-4</v>
      </c>
      <c r="M354" s="196">
        <v>7.5073399999999997E-4</v>
      </c>
      <c r="N354" s="196">
        <v>7.5073399999999997E-4</v>
      </c>
      <c r="O354" s="196">
        <v>7.5073399999999997E-4</v>
      </c>
      <c r="P354" s="196">
        <v>7.5073399999999997E-4</v>
      </c>
      <c r="Q354" s="196">
        <v>7.5073399999999997E-4</v>
      </c>
      <c r="R354" s="196">
        <v>7.5073399999999997E-4</v>
      </c>
      <c r="S354" s="196">
        <v>7.5073399999999997E-4</v>
      </c>
      <c r="T354" s="196">
        <v>7.5073399999999997E-4</v>
      </c>
      <c r="U354" s="196">
        <v>7.5073399999999997E-4</v>
      </c>
      <c r="V354" s="196">
        <v>7.5073399999999997E-4</v>
      </c>
      <c r="W354" s="196">
        <v>7.5073399999999997E-4</v>
      </c>
      <c r="X354" s="196">
        <v>7.5073399999999997E-4</v>
      </c>
      <c r="Y354" s="196">
        <v>7.5073399999999997E-4</v>
      </c>
      <c r="Z354" s="196">
        <v>7.5073399999999997E-4</v>
      </c>
      <c r="AA354" s="196">
        <v>7.5073399999999997E-4</v>
      </c>
      <c r="AB354" s="196">
        <v>7.5073399999999997E-4</v>
      </c>
      <c r="AC354" s="196">
        <v>7.5073399999999997E-4</v>
      </c>
      <c r="AD354" s="196">
        <v>7.5073399999999997E-4</v>
      </c>
      <c r="AE354" s="196">
        <v>7.5073399999999997E-4</v>
      </c>
      <c r="AF354" s="150"/>
      <c r="AG354" s="197">
        <v>23.689999999999998</v>
      </c>
      <c r="AH354" s="197">
        <v>25.856999999999999</v>
      </c>
      <c r="AI354" s="197">
        <v>26.398</v>
      </c>
      <c r="AJ354" s="197">
        <v>26.811</v>
      </c>
      <c r="AK354" s="197">
        <v>26.966000000000001</v>
      </c>
      <c r="AL354" s="197">
        <v>27.194999999999997</v>
      </c>
      <c r="AM354" s="197">
        <v>27.72</v>
      </c>
      <c r="AN354" s="197">
        <v>28.321999999999999</v>
      </c>
      <c r="AO354" s="197">
        <v>28.431999999999999</v>
      </c>
      <c r="AP354" s="197">
        <v>28.431999999999999</v>
      </c>
      <c r="AQ354" s="197">
        <v>28.431999999999999</v>
      </c>
      <c r="AR354" s="197">
        <v>28.431999999999999</v>
      </c>
      <c r="AS354" s="197">
        <v>28.431999999999999</v>
      </c>
      <c r="AT354" s="197">
        <v>28.431999999999999</v>
      </c>
      <c r="AU354" s="197">
        <v>28.431999999999999</v>
      </c>
      <c r="AV354" s="197">
        <v>28.431999999999999</v>
      </c>
      <c r="AW354" s="197">
        <v>28.431999999999999</v>
      </c>
      <c r="AX354" s="197">
        <v>28.431999999999999</v>
      </c>
      <c r="AY354" s="197">
        <v>28.431999999999999</v>
      </c>
      <c r="AZ354" s="197">
        <v>28.431999999999999</v>
      </c>
      <c r="BA354" s="150"/>
      <c r="BB354" s="198" cm="1">
        <f t="array" ref="BB354">SUMPRODUCT(($AG354:$AZ354)*(Misc_calcs!$G$29:$Z$29)*($L354:$AE354))*$H354</f>
        <v>14768.121970670831</v>
      </c>
      <c r="BC354" s="150"/>
      <c r="BD354" s="198" cm="1">
        <f t="array" ref="BD354">SUMPRODUCT(($L354:$AE354)*(Misc_calcs!$G$29:$Z$29))*$I354*(1+Assumptions!$G$83)</f>
        <v>813.43571065087917</v>
      </c>
      <c r="BE354" s="150"/>
      <c r="BF354" s="198">
        <f t="shared" si="30"/>
        <v>15581.55768132171</v>
      </c>
      <c r="BG354" s="150"/>
      <c r="BH354" s="199">
        <f>Assumptions!$G$86*$G354</f>
        <v>1.9748405970000001E-4</v>
      </c>
      <c r="BI354" s="150"/>
      <c r="BJ354" s="198">
        <f t="shared" si="35"/>
        <v>68125.039399999994</v>
      </c>
      <c r="BK354" s="150"/>
      <c r="BL354" s="198" cm="1">
        <f t="array" ref="BL354">-SUMPRODUCT((PMT(real_disc,Assumptions!$G$40,BJ354))*(Misc_calcs!$G$29:$Z$29))</f>
        <v>36824.813476822383</v>
      </c>
      <c r="BM354" s="150"/>
      <c r="BN354" s="198" cm="1">
        <f t="array" ref="BN354">SUMPRODUCT(($AG354:$AZ354)*(Misc_calcs!$G$29:$Z$29))*$BH354*$H354</f>
        <v>3884.8229611458132</v>
      </c>
      <c r="BO354" s="150"/>
      <c r="BP354" s="198" cm="1">
        <f t="array" ref="BP354">SUMPRODUCT($BH354*(Misc_calcs!$G$29:$Z$29))*$I354*(1+Assumptions!$G$83)</f>
        <v>213.9780354217209</v>
      </c>
      <c r="BQ354" s="150"/>
      <c r="BR354" s="198">
        <f t="shared" si="31"/>
        <v>4098.8009965675337</v>
      </c>
      <c r="BS354" s="150"/>
      <c r="BT354" s="198">
        <f t="shared" si="32"/>
        <v>11482.756684754177</v>
      </c>
      <c r="BU354" s="150"/>
      <c r="BV354" s="198">
        <f t="shared" si="33"/>
        <v>-25342.056792068208</v>
      </c>
      <c r="BW354" s="150"/>
      <c r="BX354" s="198" t="b">
        <f t="shared" si="34"/>
        <v>0</v>
      </c>
      <c r="BY354" s="150"/>
      <c r="BZ354" s="150"/>
      <c r="CA354" s="150"/>
      <c r="CB354" s="150"/>
      <c r="CC354" s="150"/>
      <c r="CD354" s="150"/>
      <c r="CE354" s="150"/>
      <c r="CF354" s="150"/>
      <c r="CG354" s="150"/>
      <c r="CH354" s="150"/>
      <c r="CI354" s="150"/>
      <c r="CJ354" s="150"/>
      <c r="CK354" s="150"/>
      <c r="CL354" s="150"/>
      <c r="CM354" s="150"/>
      <c r="CN354" s="150"/>
      <c r="CO354" s="150"/>
      <c r="CP354" s="150"/>
      <c r="CQ354" s="150"/>
      <c r="CR354" s="150"/>
      <c r="CS354" s="150"/>
      <c r="CT354" s="150"/>
      <c r="CU354" s="150"/>
      <c r="CV354" s="150"/>
      <c r="CW354" s="150"/>
      <c r="CX354" s="150"/>
    </row>
    <row r="355" spans="1:102" x14ac:dyDescent="0.2">
      <c r="A355" s="150"/>
      <c r="B355" s="191">
        <v>60547903</v>
      </c>
      <c r="C355" s="192" t="s">
        <v>152</v>
      </c>
      <c r="D355" s="191">
        <v>2017</v>
      </c>
      <c r="E355" s="191">
        <v>30352473</v>
      </c>
      <c r="F355" s="191">
        <v>30352471</v>
      </c>
      <c r="G355" s="194">
        <v>75.430000000000007</v>
      </c>
      <c r="H355" s="211">
        <v>49456.666168632706</v>
      </c>
      <c r="I355" s="195">
        <f>Assumptions!$G$37*Calcs!$G355</f>
        <v>7326.5159000000003</v>
      </c>
      <c r="K355" s="150"/>
      <c r="L355" s="196">
        <v>8.0737799999999998E-5</v>
      </c>
      <c r="M355" s="196">
        <v>8.0737799999999998E-5</v>
      </c>
      <c r="N355" s="196">
        <v>8.0737799999999998E-5</v>
      </c>
      <c r="O355" s="196">
        <v>8.0737799999999998E-5</v>
      </c>
      <c r="P355" s="196">
        <v>8.0737799999999998E-5</v>
      </c>
      <c r="Q355" s="196">
        <v>8.0737799999999998E-5</v>
      </c>
      <c r="R355" s="196">
        <v>8.0737799999999998E-5</v>
      </c>
      <c r="S355" s="196">
        <v>8.0737799999999998E-5</v>
      </c>
      <c r="T355" s="196">
        <v>8.0737799999999998E-5</v>
      </c>
      <c r="U355" s="196">
        <v>8.0737799999999998E-5</v>
      </c>
      <c r="V355" s="196">
        <v>8.0737799999999998E-5</v>
      </c>
      <c r="W355" s="196">
        <v>8.0737799999999998E-5</v>
      </c>
      <c r="X355" s="196">
        <v>8.0737799999999998E-5</v>
      </c>
      <c r="Y355" s="196">
        <v>8.0737799999999998E-5</v>
      </c>
      <c r="Z355" s="196">
        <v>8.0737799999999998E-5</v>
      </c>
      <c r="AA355" s="196">
        <v>8.0737799999999998E-5</v>
      </c>
      <c r="AB355" s="196">
        <v>8.0737799999999998E-5</v>
      </c>
      <c r="AC355" s="196">
        <v>8.0737799999999998E-5</v>
      </c>
      <c r="AD355" s="196">
        <v>8.0737799999999998E-5</v>
      </c>
      <c r="AE355" s="196">
        <v>8.0737799999999998E-5</v>
      </c>
      <c r="AF355" s="150"/>
      <c r="AG355" s="197">
        <v>23.689999999999998</v>
      </c>
      <c r="AH355" s="197">
        <v>25.856999999999999</v>
      </c>
      <c r="AI355" s="197">
        <v>26.398</v>
      </c>
      <c r="AJ355" s="197">
        <v>26.811</v>
      </c>
      <c r="AK355" s="197">
        <v>26.966000000000001</v>
      </c>
      <c r="AL355" s="197">
        <v>27.194999999999997</v>
      </c>
      <c r="AM355" s="197">
        <v>27.72</v>
      </c>
      <c r="AN355" s="197">
        <v>28.321999999999999</v>
      </c>
      <c r="AO355" s="197">
        <v>28.431999999999999</v>
      </c>
      <c r="AP355" s="197">
        <v>28.431999999999999</v>
      </c>
      <c r="AQ355" s="197">
        <v>28.431999999999999</v>
      </c>
      <c r="AR355" s="197">
        <v>28.431999999999999</v>
      </c>
      <c r="AS355" s="197">
        <v>28.431999999999999</v>
      </c>
      <c r="AT355" s="197">
        <v>28.431999999999999</v>
      </c>
      <c r="AU355" s="197">
        <v>28.431999999999999</v>
      </c>
      <c r="AV355" s="197">
        <v>28.431999999999999</v>
      </c>
      <c r="AW355" s="197">
        <v>28.431999999999999</v>
      </c>
      <c r="AX355" s="197">
        <v>28.431999999999999</v>
      </c>
      <c r="AY355" s="197">
        <v>28.431999999999999</v>
      </c>
      <c r="AZ355" s="197">
        <v>28.431999999999999</v>
      </c>
      <c r="BA355" s="150"/>
      <c r="BB355" s="198" cm="1">
        <f t="array" ref="BB355">SUMPRODUCT(($AG355:$AZ355)*(Misc_calcs!$G$29:$Z$29)*($L355:$AE355))*$H355</f>
        <v>1588.2398799623138</v>
      </c>
      <c r="BC355" s="150"/>
      <c r="BD355" s="198" cm="1">
        <f t="array" ref="BD355">SUMPRODUCT(($L355:$AE355)*(Misc_calcs!$G$29:$Z$29))*$I355*(1+Assumptions!$G$83)</f>
        <v>9.4081620799780499</v>
      </c>
      <c r="BE355" s="150"/>
      <c r="BF355" s="198">
        <f t="shared" si="30"/>
        <v>1597.6480420422918</v>
      </c>
      <c r="BG355" s="150"/>
      <c r="BH355" s="199">
        <f>Assumptions!$G$86*$G355</f>
        <v>2.1238447950000002E-5</v>
      </c>
      <c r="BI355" s="150"/>
      <c r="BJ355" s="198">
        <f t="shared" si="35"/>
        <v>7326.5159000000003</v>
      </c>
      <c r="BK355" s="150"/>
      <c r="BL355" s="198" cm="1">
        <f t="array" ref="BL355">-SUMPRODUCT((PMT(real_disc,Assumptions!$G$40,BJ355))*(Misc_calcs!$G$29:$Z$29))</f>
        <v>3960.329180411065</v>
      </c>
      <c r="BM355" s="150"/>
      <c r="BN355" s="198" cm="1">
        <f t="array" ref="BN355">SUMPRODUCT(($AG355:$AZ355)*(Misc_calcs!$G$29:$Z$29))*$BH355*$H355</f>
        <v>417.79377221937995</v>
      </c>
      <c r="BO355" s="150"/>
      <c r="BP355" s="198" cm="1">
        <f t="array" ref="BP355">SUMPRODUCT($BH355*(Misc_calcs!$G$29:$Z$29))*$I355*(1+Assumptions!$G$83)</f>
        <v>2.4748601106393484</v>
      </c>
      <c r="BQ355" s="150"/>
      <c r="BR355" s="198">
        <f t="shared" si="31"/>
        <v>420.26863233001927</v>
      </c>
      <c r="BS355" s="150"/>
      <c r="BT355" s="198">
        <f t="shared" si="32"/>
        <v>1177.3794097122725</v>
      </c>
      <c r="BU355" s="150"/>
      <c r="BV355" s="198">
        <f t="shared" si="33"/>
        <v>-2782.9497706987922</v>
      </c>
      <c r="BW355" s="150"/>
      <c r="BX355" s="198" t="b">
        <f t="shared" si="34"/>
        <v>0</v>
      </c>
      <c r="BY355" s="150"/>
      <c r="BZ355" s="150"/>
      <c r="CA355" s="150"/>
      <c r="CB355" s="150"/>
      <c r="CC355" s="150"/>
      <c r="CD355" s="150"/>
      <c r="CE355" s="150"/>
      <c r="CF355" s="150"/>
      <c r="CG355" s="150"/>
      <c r="CH355" s="150"/>
      <c r="CI355" s="150"/>
      <c r="CJ355" s="150"/>
      <c r="CK355" s="150"/>
      <c r="CL355" s="150"/>
      <c r="CM355" s="150"/>
      <c r="CN355" s="150"/>
      <c r="CO355" s="150"/>
      <c r="CP355" s="150"/>
      <c r="CQ355" s="150"/>
      <c r="CR355" s="150"/>
      <c r="CS355" s="150"/>
      <c r="CT355" s="150"/>
      <c r="CU355" s="150"/>
      <c r="CV355" s="150"/>
      <c r="CW355" s="150"/>
      <c r="CX355" s="150"/>
    </row>
    <row r="356" spans="1:102" x14ac:dyDescent="0.2">
      <c r="A356" s="150"/>
      <c r="B356" s="191">
        <v>60546771</v>
      </c>
      <c r="C356" s="192" t="s">
        <v>154</v>
      </c>
      <c r="D356" s="191">
        <v>1998</v>
      </c>
      <c r="E356" s="191">
        <v>33065757</v>
      </c>
      <c r="F356" s="191">
        <v>33065791</v>
      </c>
      <c r="G356" s="194">
        <v>217.43</v>
      </c>
      <c r="H356" s="211">
        <v>42821.287330177649</v>
      </c>
      <c r="I356" s="195">
        <f>Assumptions!$G$37*Calcs!$G356</f>
        <v>21118.975900000001</v>
      </c>
      <c r="K356" s="150"/>
      <c r="L356" s="196">
        <v>2.3273E-4</v>
      </c>
      <c r="M356" s="196">
        <v>2.3273E-4</v>
      </c>
      <c r="N356" s="196">
        <v>2.3273E-4</v>
      </c>
      <c r="O356" s="196">
        <v>2.3273E-4</v>
      </c>
      <c r="P356" s="196">
        <v>2.3273E-4</v>
      </c>
      <c r="Q356" s="196">
        <v>2.3273E-4</v>
      </c>
      <c r="R356" s="196">
        <v>2.3273E-4</v>
      </c>
      <c r="S356" s="196">
        <v>2.3273E-4</v>
      </c>
      <c r="T356" s="196">
        <v>2.3273E-4</v>
      </c>
      <c r="U356" s="196">
        <v>2.3273E-4</v>
      </c>
      <c r="V356" s="196">
        <v>2.3273E-4</v>
      </c>
      <c r="W356" s="196">
        <v>2.3273E-4</v>
      </c>
      <c r="X356" s="196">
        <v>2.3273E-4</v>
      </c>
      <c r="Y356" s="196">
        <v>2.3273E-4</v>
      </c>
      <c r="Z356" s="196">
        <v>2.3273E-4</v>
      </c>
      <c r="AA356" s="196">
        <v>2.4486499999999998E-4</v>
      </c>
      <c r="AB356" s="196">
        <v>2.73873E-4</v>
      </c>
      <c r="AC356" s="196">
        <v>3.0681000000000003E-4</v>
      </c>
      <c r="AD356" s="196">
        <v>3.44237E-4</v>
      </c>
      <c r="AE356" s="196">
        <v>3.86802E-4</v>
      </c>
      <c r="AF356" s="150"/>
      <c r="AG356" s="197">
        <v>6.5879999999999992</v>
      </c>
      <c r="AH356" s="197">
        <v>6.5640000000000001</v>
      </c>
      <c r="AI356" s="197">
        <v>6.5709999999999997</v>
      </c>
      <c r="AJ356" s="197">
        <v>6.5540000000000003</v>
      </c>
      <c r="AK356" s="197">
        <v>6.4909999999999997</v>
      </c>
      <c r="AL356" s="197">
        <v>6.444</v>
      </c>
      <c r="AM356" s="197">
        <v>6.444</v>
      </c>
      <c r="AN356" s="197">
        <v>6.4539999999999997</v>
      </c>
      <c r="AO356" s="197">
        <v>6.3940000000000001</v>
      </c>
      <c r="AP356" s="197">
        <v>6.3940000000000001</v>
      </c>
      <c r="AQ356" s="197">
        <v>6.3940000000000001</v>
      </c>
      <c r="AR356" s="197">
        <v>6.3940000000000001</v>
      </c>
      <c r="AS356" s="197">
        <v>6.3940000000000001</v>
      </c>
      <c r="AT356" s="197">
        <v>6.3940000000000001</v>
      </c>
      <c r="AU356" s="197">
        <v>6.3940000000000001</v>
      </c>
      <c r="AV356" s="197">
        <v>6.3940000000000001</v>
      </c>
      <c r="AW356" s="197">
        <v>6.3940000000000001</v>
      </c>
      <c r="AX356" s="197">
        <v>6.3940000000000001</v>
      </c>
      <c r="AY356" s="197">
        <v>6.3940000000000001</v>
      </c>
      <c r="AZ356" s="197">
        <v>6.3940000000000001</v>
      </c>
      <c r="BA356" s="150"/>
      <c r="BB356" s="198" cm="1">
        <f t="array" ref="BB356">SUMPRODUCT(($AG356:$AZ356)*(Misc_calcs!$G$29:$Z$29)*($L356:$AE356))*$H356</f>
        <v>987.15655257167327</v>
      </c>
      <c r="BC356" s="150"/>
      <c r="BD356" s="198" cm="1">
        <f t="array" ref="BD356">SUMPRODUCT(($L356:$AE356)*(Misc_calcs!$G$29:$Z$29))*$I356*(1+Assumptions!$G$83)</f>
        <v>83.023354861794544</v>
      </c>
      <c r="BE356" s="150"/>
      <c r="BF356" s="198">
        <f t="shared" si="30"/>
        <v>1070.1799074334679</v>
      </c>
      <c r="BG356" s="150"/>
      <c r="BH356" s="199">
        <f>Assumptions!$G$86*$G356</f>
        <v>6.1220677950000012E-5</v>
      </c>
      <c r="BI356" s="150"/>
      <c r="BJ356" s="198">
        <f t="shared" si="35"/>
        <v>21118.975900000001</v>
      </c>
      <c r="BK356" s="150"/>
      <c r="BL356" s="198" cm="1">
        <f t="array" ref="BL356">-SUMPRODUCT((PMT(real_disc,Assumptions!$G$40,BJ356))*(Misc_calcs!$G$29:$Z$29))</f>
        <v>11415.807685228398</v>
      </c>
      <c r="BM356" s="150"/>
      <c r="BN356" s="198" cm="1">
        <f t="array" ref="BN356">SUMPRODUCT(($AG356:$AZ356)*(Misc_calcs!$G$29:$Z$29))*$BH356*$H356</f>
        <v>244.6374751844063</v>
      </c>
      <c r="BO356" s="150"/>
      <c r="BP356" s="198" cm="1">
        <f t="array" ref="BP356">SUMPRODUCT($BH356*(Misc_calcs!$G$29:$Z$29))*$I356*(1+Assumptions!$G$83)</f>
        <v>20.563705337246049</v>
      </c>
      <c r="BQ356" s="150"/>
      <c r="BR356" s="198">
        <f t="shared" si="31"/>
        <v>265.20118052165236</v>
      </c>
      <c r="BS356" s="150"/>
      <c r="BT356" s="198">
        <f t="shared" si="32"/>
        <v>804.97872691181556</v>
      </c>
      <c r="BU356" s="150"/>
      <c r="BV356" s="198">
        <f t="shared" si="33"/>
        <v>-10610.828958316582</v>
      </c>
      <c r="BW356" s="150"/>
      <c r="BX356" s="198" t="b">
        <f t="shared" si="34"/>
        <v>0</v>
      </c>
      <c r="BY356" s="150"/>
      <c r="BZ356" s="150"/>
      <c r="CA356" s="150"/>
      <c r="CB356" s="150"/>
      <c r="CC356" s="150"/>
      <c r="CD356" s="150"/>
      <c r="CE356" s="150"/>
      <c r="CF356" s="150"/>
      <c r="CG356" s="150"/>
      <c r="CH356" s="150"/>
      <c r="CI356" s="150"/>
      <c r="CJ356" s="150"/>
      <c r="CK356" s="150"/>
      <c r="CL356" s="150"/>
      <c r="CM356" s="150"/>
      <c r="CN356" s="150"/>
      <c r="CO356" s="150"/>
      <c r="CP356" s="150"/>
      <c r="CQ356" s="150"/>
      <c r="CR356" s="150"/>
      <c r="CS356" s="150"/>
      <c r="CT356" s="150"/>
      <c r="CU356" s="150"/>
      <c r="CV356" s="150"/>
      <c r="CW356" s="150"/>
      <c r="CX356" s="150"/>
    </row>
    <row r="357" spans="1:102" x14ac:dyDescent="0.2">
      <c r="A357" s="150"/>
      <c r="B357" s="191">
        <v>60546568</v>
      </c>
      <c r="C357" s="192" t="s">
        <v>152</v>
      </c>
      <c r="D357" s="191">
        <v>2017</v>
      </c>
      <c r="E357" s="191">
        <v>30352811</v>
      </c>
      <c r="F357" s="191">
        <v>30352807</v>
      </c>
      <c r="G357" s="194">
        <v>274.24</v>
      </c>
      <c r="H357" s="211">
        <v>49456.666168632706</v>
      </c>
      <c r="I357" s="195">
        <f>Assumptions!$G$37*Calcs!$G357</f>
        <v>26636.931199999999</v>
      </c>
      <c r="K357" s="150"/>
      <c r="L357" s="196">
        <v>2.9353700000000002E-4</v>
      </c>
      <c r="M357" s="196">
        <v>2.9353700000000002E-4</v>
      </c>
      <c r="N357" s="196">
        <v>2.9353700000000002E-4</v>
      </c>
      <c r="O357" s="196">
        <v>2.9353700000000002E-4</v>
      </c>
      <c r="P357" s="196">
        <v>2.9353700000000002E-4</v>
      </c>
      <c r="Q357" s="196">
        <v>2.9353700000000002E-4</v>
      </c>
      <c r="R357" s="196">
        <v>2.9353700000000002E-4</v>
      </c>
      <c r="S357" s="196">
        <v>2.9353700000000002E-4</v>
      </c>
      <c r="T357" s="196">
        <v>2.9353700000000002E-4</v>
      </c>
      <c r="U357" s="196">
        <v>2.9353700000000002E-4</v>
      </c>
      <c r="V357" s="196">
        <v>2.9353700000000002E-4</v>
      </c>
      <c r="W357" s="196">
        <v>2.9353700000000002E-4</v>
      </c>
      <c r="X357" s="196">
        <v>2.9353700000000002E-4</v>
      </c>
      <c r="Y357" s="196">
        <v>2.9353700000000002E-4</v>
      </c>
      <c r="Z357" s="196">
        <v>2.9353700000000002E-4</v>
      </c>
      <c r="AA357" s="196">
        <v>2.9353700000000002E-4</v>
      </c>
      <c r="AB357" s="196">
        <v>2.9353700000000002E-4</v>
      </c>
      <c r="AC357" s="196">
        <v>2.9353700000000002E-4</v>
      </c>
      <c r="AD357" s="196">
        <v>2.9353700000000002E-4</v>
      </c>
      <c r="AE357" s="196">
        <v>2.9353700000000002E-4</v>
      </c>
      <c r="AF357" s="150"/>
      <c r="AG357" s="197">
        <v>23.689999999999998</v>
      </c>
      <c r="AH357" s="197">
        <v>25.856999999999999</v>
      </c>
      <c r="AI357" s="197">
        <v>26.398</v>
      </c>
      <c r="AJ357" s="197">
        <v>26.811</v>
      </c>
      <c r="AK357" s="197">
        <v>26.966000000000001</v>
      </c>
      <c r="AL357" s="197">
        <v>27.194999999999997</v>
      </c>
      <c r="AM357" s="197">
        <v>27.72</v>
      </c>
      <c r="AN357" s="197">
        <v>28.321999999999999</v>
      </c>
      <c r="AO357" s="197">
        <v>28.431999999999999</v>
      </c>
      <c r="AP357" s="197">
        <v>28.431999999999999</v>
      </c>
      <c r="AQ357" s="197">
        <v>28.431999999999999</v>
      </c>
      <c r="AR357" s="197">
        <v>28.431999999999999</v>
      </c>
      <c r="AS357" s="197">
        <v>28.431999999999999</v>
      </c>
      <c r="AT357" s="197">
        <v>28.431999999999999</v>
      </c>
      <c r="AU357" s="197">
        <v>28.431999999999999</v>
      </c>
      <c r="AV357" s="197">
        <v>28.431999999999999</v>
      </c>
      <c r="AW357" s="197">
        <v>28.431999999999999</v>
      </c>
      <c r="AX357" s="197">
        <v>28.431999999999999</v>
      </c>
      <c r="AY357" s="197">
        <v>28.431999999999999</v>
      </c>
      <c r="AZ357" s="197">
        <v>28.431999999999999</v>
      </c>
      <c r="BA357" s="150"/>
      <c r="BB357" s="198" cm="1">
        <f t="array" ref="BB357">SUMPRODUCT(($AG357:$AZ357)*(Misc_calcs!$G$29:$Z$29)*($L357:$AE357))*$H357</f>
        <v>5774.335808561761</v>
      </c>
      <c r="BC357" s="150"/>
      <c r="BD357" s="198" cm="1">
        <f t="array" ref="BD357">SUMPRODUCT(($L357:$AE357)*(Misc_calcs!$G$29:$Z$29))*$I357*(1+Assumptions!$G$83)</f>
        <v>124.35905787850645</v>
      </c>
      <c r="BE357" s="150"/>
      <c r="BF357" s="198">
        <f t="shared" si="30"/>
        <v>5898.6948664402671</v>
      </c>
      <c r="BG357" s="150"/>
      <c r="BH357" s="199">
        <f>Assumptions!$G$86*$G357</f>
        <v>7.721638560000001E-5</v>
      </c>
      <c r="BI357" s="150"/>
      <c r="BJ357" s="198">
        <f t="shared" si="35"/>
        <v>26636.931199999999</v>
      </c>
      <c r="BK357" s="150"/>
      <c r="BL357" s="198" cm="1">
        <f t="array" ref="BL357">-SUMPRODUCT((PMT(real_disc,Assumptions!$G$40,BJ357))*(Misc_calcs!$G$29:$Z$29))</f>
        <v>14398.52412085285</v>
      </c>
      <c r="BM357" s="150"/>
      <c r="BN357" s="198" cm="1">
        <f t="array" ref="BN357">SUMPRODUCT(($AG357:$AZ357)*(Misc_calcs!$G$29:$Z$29))*$BH357*$H357</f>
        <v>1518.9681041156405</v>
      </c>
      <c r="BO357" s="150"/>
      <c r="BP357" s="198" cm="1">
        <f t="array" ref="BP357">SUMPRODUCT($BH357*(Misc_calcs!$G$29:$Z$29))*$I357*(1+Assumptions!$G$83)</f>
        <v>32.713276234340036</v>
      </c>
      <c r="BQ357" s="150"/>
      <c r="BR357" s="198">
        <f t="shared" si="31"/>
        <v>1551.6813803499806</v>
      </c>
      <c r="BS357" s="150"/>
      <c r="BT357" s="198">
        <f t="shared" si="32"/>
        <v>4347.0134860902863</v>
      </c>
      <c r="BU357" s="150"/>
      <c r="BV357" s="198">
        <f t="shared" si="33"/>
        <v>-10051.510634762562</v>
      </c>
      <c r="BW357" s="150"/>
      <c r="BX357" s="198" t="b">
        <f t="shared" si="34"/>
        <v>0</v>
      </c>
      <c r="BY357" s="150"/>
      <c r="BZ357" s="150"/>
      <c r="CA357" s="150"/>
      <c r="CB357" s="150"/>
      <c r="CC357" s="150"/>
      <c r="CD357" s="150"/>
      <c r="CE357" s="150"/>
      <c r="CF357" s="150"/>
      <c r="CG357" s="150"/>
      <c r="CH357" s="150"/>
      <c r="CI357" s="150"/>
      <c r="CJ357" s="150"/>
      <c r="CK357" s="150"/>
      <c r="CL357" s="150"/>
      <c r="CM357" s="150"/>
      <c r="CN357" s="150"/>
      <c r="CO357" s="150"/>
      <c r="CP357" s="150"/>
      <c r="CQ357" s="150"/>
      <c r="CR357" s="150"/>
      <c r="CS357" s="150"/>
      <c r="CT357" s="150"/>
      <c r="CU357" s="150"/>
      <c r="CV357" s="150"/>
      <c r="CW357" s="150"/>
      <c r="CX357" s="150"/>
    </row>
    <row r="358" spans="1:102" x14ac:dyDescent="0.2">
      <c r="A358" s="150"/>
      <c r="B358" s="191">
        <v>60546625</v>
      </c>
      <c r="C358" s="192" t="s">
        <v>152</v>
      </c>
      <c r="D358" s="191">
        <v>1999</v>
      </c>
      <c r="E358" s="191">
        <v>33064344</v>
      </c>
      <c r="F358" s="191">
        <v>33064301</v>
      </c>
      <c r="G358" s="194">
        <v>3743.66</v>
      </c>
      <c r="H358" s="211">
        <v>49456.666168632706</v>
      </c>
      <c r="I358" s="195">
        <f>Assumptions!$G$37*Calcs!$G358</f>
        <v>363621.69579999999</v>
      </c>
      <c r="K358" s="150"/>
      <c r="L358" s="196">
        <v>4.007091E-3</v>
      </c>
      <c r="M358" s="196">
        <v>4.007091E-3</v>
      </c>
      <c r="N358" s="196">
        <v>4.007091E-3</v>
      </c>
      <c r="O358" s="196">
        <v>4.007091E-3</v>
      </c>
      <c r="P358" s="196">
        <v>4.007091E-3</v>
      </c>
      <c r="Q358" s="196">
        <v>4.007091E-3</v>
      </c>
      <c r="R358" s="196">
        <v>4.007091E-3</v>
      </c>
      <c r="S358" s="196">
        <v>4.007091E-3</v>
      </c>
      <c r="T358" s="196">
        <v>4.007091E-3</v>
      </c>
      <c r="U358" s="196">
        <v>4.007091E-3</v>
      </c>
      <c r="V358" s="196">
        <v>4.007091E-3</v>
      </c>
      <c r="W358" s="196">
        <v>4.007091E-3</v>
      </c>
      <c r="X358" s="196">
        <v>4.007091E-3</v>
      </c>
      <c r="Y358" s="196">
        <v>4.007091E-3</v>
      </c>
      <c r="Z358" s="196">
        <v>4.007091E-3</v>
      </c>
      <c r="AA358" s="196">
        <v>4.007091E-3</v>
      </c>
      <c r="AB358" s="196">
        <v>4.007091E-3</v>
      </c>
      <c r="AC358" s="196">
        <v>4.007091E-3</v>
      </c>
      <c r="AD358" s="196">
        <v>4.007091E-3</v>
      </c>
      <c r="AE358" s="196">
        <v>4.007091E-3</v>
      </c>
      <c r="AF358" s="150"/>
      <c r="AG358" s="197">
        <v>23.689999999999998</v>
      </c>
      <c r="AH358" s="197">
        <v>25.856999999999999</v>
      </c>
      <c r="AI358" s="197">
        <v>26.398</v>
      </c>
      <c r="AJ358" s="197">
        <v>26.811</v>
      </c>
      <c r="AK358" s="197">
        <v>26.966000000000001</v>
      </c>
      <c r="AL358" s="197">
        <v>27.194999999999997</v>
      </c>
      <c r="AM358" s="197">
        <v>27.72</v>
      </c>
      <c r="AN358" s="197">
        <v>28.321999999999999</v>
      </c>
      <c r="AO358" s="197">
        <v>28.431999999999999</v>
      </c>
      <c r="AP358" s="197">
        <v>28.431999999999999</v>
      </c>
      <c r="AQ358" s="197">
        <v>28.431999999999999</v>
      </c>
      <c r="AR358" s="197">
        <v>28.431999999999999</v>
      </c>
      <c r="AS358" s="197">
        <v>28.431999999999999</v>
      </c>
      <c r="AT358" s="197">
        <v>28.431999999999999</v>
      </c>
      <c r="AU358" s="197">
        <v>28.431999999999999</v>
      </c>
      <c r="AV358" s="197">
        <v>28.431999999999999</v>
      </c>
      <c r="AW358" s="197">
        <v>28.431999999999999</v>
      </c>
      <c r="AX358" s="197">
        <v>28.431999999999999</v>
      </c>
      <c r="AY358" s="197">
        <v>28.431999999999999</v>
      </c>
      <c r="AZ358" s="197">
        <v>28.431999999999999</v>
      </c>
      <c r="BA358" s="150"/>
      <c r="BB358" s="198" cm="1">
        <f t="array" ref="BB358">SUMPRODUCT(($AG358:$AZ358)*(Misc_calcs!$G$29:$Z$29)*($L358:$AE358))*$H358</f>
        <v>78825.800663853472</v>
      </c>
      <c r="BC358" s="150"/>
      <c r="BD358" s="198" cm="1">
        <f t="array" ref="BD358">SUMPRODUCT(($L358:$AE358)*(Misc_calcs!$G$29:$Z$29))*$I358*(1+Assumptions!$G$83)</f>
        <v>23174.446811085374</v>
      </c>
      <c r="BE358" s="150"/>
      <c r="BF358" s="198">
        <f t="shared" si="30"/>
        <v>102000.24747493885</v>
      </c>
      <c r="BG358" s="150"/>
      <c r="BH358" s="199">
        <f>Assumptions!$G$86*$G358</f>
        <v>1.0540836278999999E-3</v>
      </c>
      <c r="BI358" s="150"/>
      <c r="BJ358" s="198">
        <f t="shared" si="35"/>
        <v>363621.69579999999</v>
      </c>
      <c r="BK358" s="150"/>
      <c r="BL358" s="198" cm="1">
        <f t="array" ref="BL358">-SUMPRODUCT((PMT(real_disc,Assumptions!$G$40,BJ358))*(Misc_calcs!$G$29:$Z$29))</f>
        <v>196554.76520665106</v>
      </c>
      <c r="BM358" s="150"/>
      <c r="BN358" s="198" cm="1">
        <f t="array" ref="BN358">SUMPRODUCT(($AG358:$AZ358)*(Misc_calcs!$G$29:$Z$29))*$BH358*$H358</f>
        <v>20735.4876482408</v>
      </c>
      <c r="BO358" s="150"/>
      <c r="BP358" s="198" cm="1">
        <f t="array" ref="BP358">SUMPRODUCT($BH358*(Misc_calcs!$G$29:$Z$29))*$I358*(1+Assumptions!$G$83)</f>
        <v>6096.1443024888758</v>
      </c>
      <c r="BQ358" s="150"/>
      <c r="BR358" s="198">
        <f t="shared" si="31"/>
        <v>26831.631950729676</v>
      </c>
      <c r="BS358" s="150"/>
      <c r="BT358" s="198">
        <f t="shared" si="32"/>
        <v>75168.615524209177</v>
      </c>
      <c r="BU358" s="150"/>
      <c r="BV358" s="198">
        <f t="shared" si="33"/>
        <v>-121386.14968244189</v>
      </c>
      <c r="BW358" s="150"/>
      <c r="BX358" s="198" t="b">
        <f t="shared" si="34"/>
        <v>0</v>
      </c>
      <c r="BY358" s="150"/>
      <c r="BZ358" s="150"/>
      <c r="CA358" s="150"/>
      <c r="CB358" s="150"/>
      <c r="CC358" s="150"/>
      <c r="CD358" s="150"/>
      <c r="CE358" s="150"/>
      <c r="CF358" s="150"/>
      <c r="CG358" s="150"/>
      <c r="CH358" s="150"/>
      <c r="CI358" s="150"/>
      <c r="CJ358" s="150"/>
      <c r="CK358" s="150"/>
      <c r="CL358" s="150"/>
      <c r="CM358" s="150"/>
      <c r="CN358" s="150"/>
      <c r="CO358" s="150"/>
      <c r="CP358" s="150"/>
      <c r="CQ358" s="150"/>
      <c r="CR358" s="150"/>
      <c r="CS358" s="150"/>
      <c r="CT358" s="150"/>
      <c r="CU358" s="150"/>
      <c r="CV358" s="150"/>
      <c r="CW358" s="150"/>
      <c r="CX358" s="150"/>
    </row>
    <row r="359" spans="1:102" x14ac:dyDescent="0.2">
      <c r="A359" s="150"/>
      <c r="B359" s="191">
        <v>60546634</v>
      </c>
      <c r="C359" s="192" t="s">
        <v>146</v>
      </c>
      <c r="D359" s="191">
        <v>1998</v>
      </c>
      <c r="E359" s="191">
        <v>32108453</v>
      </c>
      <c r="F359" s="191">
        <v>32108497</v>
      </c>
      <c r="G359" s="194">
        <v>1024.03</v>
      </c>
      <c r="H359" s="211">
        <v>43924.300227922555</v>
      </c>
      <c r="I359" s="195">
        <f>Assumptions!$G$37*Calcs!$G359</f>
        <v>99464.033899999995</v>
      </c>
      <c r="K359" s="150"/>
      <c r="L359" s="196">
        <v>1.0960880000000001E-3</v>
      </c>
      <c r="M359" s="196">
        <v>1.0960880000000001E-3</v>
      </c>
      <c r="N359" s="196">
        <v>1.0960880000000001E-3</v>
      </c>
      <c r="O359" s="196">
        <v>1.0960880000000001E-3</v>
      </c>
      <c r="P359" s="196">
        <v>1.0960880000000001E-3</v>
      </c>
      <c r="Q359" s="196">
        <v>1.0960880000000001E-3</v>
      </c>
      <c r="R359" s="196">
        <v>1.0960880000000001E-3</v>
      </c>
      <c r="S359" s="196">
        <v>1.0960880000000001E-3</v>
      </c>
      <c r="T359" s="196">
        <v>1.0960880000000001E-3</v>
      </c>
      <c r="U359" s="196">
        <v>1.0960880000000001E-3</v>
      </c>
      <c r="V359" s="196">
        <v>1.0960880000000001E-3</v>
      </c>
      <c r="W359" s="196">
        <v>1.0960880000000001E-3</v>
      </c>
      <c r="X359" s="196">
        <v>1.0960880000000001E-3</v>
      </c>
      <c r="Y359" s="196">
        <v>1.0960880000000001E-3</v>
      </c>
      <c r="Z359" s="196">
        <v>1.0960880000000001E-3</v>
      </c>
      <c r="AA359" s="196">
        <v>1.1532389999999999E-3</v>
      </c>
      <c r="AB359" s="196">
        <v>1.2898619999999999E-3</v>
      </c>
      <c r="AC359" s="196">
        <v>1.4449809999999999E-3</v>
      </c>
      <c r="AD359" s="196">
        <v>1.6212519999999999E-3</v>
      </c>
      <c r="AE359" s="196">
        <v>1.8217210000000001E-3</v>
      </c>
      <c r="AF359" s="150"/>
      <c r="AG359" s="197">
        <v>2.1360000000000001</v>
      </c>
      <c r="AH359" s="197">
        <v>2.1199999999999997</v>
      </c>
      <c r="AI359" s="197">
        <v>2.1199999999999997</v>
      </c>
      <c r="AJ359" s="197">
        <v>2.1199999999999997</v>
      </c>
      <c r="AK359" s="197">
        <v>2.11</v>
      </c>
      <c r="AL359" s="197">
        <v>2.09</v>
      </c>
      <c r="AM359" s="197">
        <v>2.09</v>
      </c>
      <c r="AN359" s="197">
        <v>2.0999999999999996</v>
      </c>
      <c r="AO359" s="197">
        <v>2.0799999999999996</v>
      </c>
      <c r="AP359" s="197">
        <v>2.0799999999999996</v>
      </c>
      <c r="AQ359" s="197">
        <v>2.0799999999999996</v>
      </c>
      <c r="AR359" s="197">
        <v>2.0799999999999996</v>
      </c>
      <c r="AS359" s="197">
        <v>2.0799999999999996</v>
      </c>
      <c r="AT359" s="197">
        <v>2.0799999999999996</v>
      </c>
      <c r="AU359" s="197">
        <v>2.0799999999999996</v>
      </c>
      <c r="AV359" s="197">
        <v>2.0799999999999996</v>
      </c>
      <c r="AW359" s="197">
        <v>2.0799999999999996</v>
      </c>
      <c r="AX359" s="197">
        <v>2.0799999999999996</v>
      </c>
      <c r="AY359" s="197">
        <v>2.0799999999999996</v>
      </c>
      <c r="AZ359" s="197">
        <v>2.0799999999999996</v>
      </c>
      <c r="BA359" s="150"/>
      <c r="BB359" s="198" cm="1">
        <f t="array" ref="BB359">SUMPRODUCT(($AG359:$AZ359)*(Misc_calcs!$G$29:$Z$29)*($L359:$AE359))*$H359</f>
        <v>1548.5043529525326</v>
      </c>
      <c r="BC359" s="150"/>
      <c r="BD359" s="198" cm="1">
        <f t="array" ref="BD359">SUMPRODUCT(($L359:$AE359)*(Misc_calcs!$G$29:$Z$29))*$I359*(1+Assumptions!$G$83)</f>
        <v>1841.5628795310615</v>
      </c>
      <c r="BE359" s="150"/>
      <c r="BF359" s="198">
        <f t="shared" si="30"/>
        <v>3390.0672324835941</v>
      </c>
      <c r="BG359" s="150"/>
      <c r="BH359" s="199">
        <f>Assumptions!$G$86*$G359</f>
        <v>2.8833100695E-4</v>
      </c>
      <c r="BI359" s="150"/>
      <c r="BJ359" s="198">
        <f t="shared" si="35"/>
        <v>99464.033899999995</v>
      </c>
      <c r="BK359" s="150"/>
      <c r="BL359" s="198" cm="1">
        <f t="array" ref="BL359">-SUMPRODUCT((PMT(real_disc,Assumptions!$G$40,BJ359))*(Misc_calcs!$G$29:$Z$29))</f>
        <v>53765.025727380926</v>
      </c>
      <c r="BM359" s="150"/>
      <c r="BN359" s="198" cm="1">
        <f t="array" ref="BN359">SUMPRODUCT(($AG359:$AZ359)*(Misc_calcs!$G$29:$Z$29))*$BH359*$H359</f>
        <v>383.70738536552784</v>
      </c>
      <c r="BO359" s="150"/>
      <c r="BP359" s="198" cm="1">
        <f t="array" ref="BP359">SUMPRODUCT($BH359*(Misc_calcs!$G$29:$Z$29))*$I359*(1+Assumptions!$G$83)</f>
        <v>456.12912114102068</v>
      </c>
      <c r="BQ359" s="150"/>
      <c r="BR359" s="198">
        <f t="shared" si="31"/>
        <v>839.83650650654852</v>
      </c>
      <c r="BS359" s="150"/>
      <c r="BT359" s="198">
        <f t="shared" si="32"/>
        <v>2550.2307259770455</v>
      </c>
      <c r="BU359" s="150"/>
      <c r="BV359" s="198">
        <f t="shared" si="33"/>
        <v>-51214.79500140388</v>
      </c>
      <c r="BW359" s="150"/>
      <c r="BX359" s="198" t="b">
        <f t="shared" si="34"/>
        <v>0</v>
      </c>
      <c r="BY359" s="150"/>
      <c r="BZ359" s="150"/>
      <c r="CA359" s="150"/>
      <c r="CB359" s="150"/>
      <c r="CC359" s="150"/>
      <c r="CD359" s="150"/>
      <c r="CE359" s="150"/>
      <c r="CF359" s="150"/>
      <c r="CG359" s="150"/>
      <c r="CH359" s="150"/>
      <c r="CI359" s="150"/>
      <c r="CJ359" s="150"/>
      <c r="CK359" s="150"/>
      <c r="CL359" s="150"/>
      <c r="CM359" s="150"/>
      <c r="CN359" s="150"/>
      <c r="CO359" s="150"/>
      <c r="CP359" s="150"/>
      <c r="CQ359" s="150"/>
      <c r="CR359" s="150"/>
      <c r="CS359" s="150"/>
      <c r="CT359" s="150"/>
      <c r="CU359" s="150"/>
      <c r="CV359" s="150"/>
      <c r="CW359" s="150"/>
      <c r="CX359" s="150"/>
    </row>
    <row r="360" spans="1:102" x14ac:dyDescent="0.2">
      <c r="A360" s="150"/>
      <c r="B360" s="191">
        <v>60546637</v>
      </c>
      <c r="C360" s="192" t="s">
        <v>152</v>
      </c>
      <c r="D360" s="191">
        <v>1999</v>
      </c>
      <c r="E360" s="191">
        <v>33064452</v>
      </c>
      <c r="F360" s="191">
        <v>33064448</v>
      </c>
      <c r="G360" s="194">
        <v>281.83</v>
      </c>
      <c r="H360" s="211">
        <v>49456.666168632706</v>
      </c>
      <c r="I360" s="195">
        <f>Assumptions!$G$37*Calcs!$G360</f>
        <v>27374.147899999996</v>
      </c>
      <c r="K360" s="150"/>
      <c r="L360" s="196">
        <v>3.0166200000000001E-4</v>
      </c>
      <c r="M360" s="196">
        <v>3.0166200000000001E-4</v>
      </c>
      <c r="N360" s="196">
        <v>3.0166200000000001E-4</v>
      </c>
      <c r="O360" s="196">
        <v>3.0166200000000001E-4</v>
      </c>
      <c r="P360" s="196">
        <v>3.0166200000000001E-4</v>
      </c>
      <c r="Q360" s="196">
        <v>3.0166200000000001E-4</v>
      </c>
      <c r="R360" s="196">
        <v>3.0166200000000001E-4</v>
      </c>
      <c r="S360" s="196">
        <v>3.0166200000000001E-4</v>
      </c>
      <c r="T360" s="196">
        <v>3.0166200000000001E-4</v>
      </c>
      <c r="U360" s="196">
        <v>3.0166200000000001E-4</v>
      </c>
      <c r="V360" s="196">
        <v>3.0166200000000001E-4</v>
      </c>
      <c r="W360" s="196">
        <v>3.0166200000000001E-4</v>
      </c>
      <c r="X360" s="196">
        <v>3.0166200000000001E-4</v>
      </c>
      <c r="Y360" s="196">
        <v>3.0166200000000001E-4</v>
      </c>
      <c r="Z360" s="196">
        <v>3.0166200000000001E-4</v>
      </c>
      <c r="AA360" s="196">
        <v>3.0166200000000001E-4</v>
      </c>
      <c r="AB360" s="196">
        <v>3.0166200000000001E-4</v>
      </c>
      <c r="AC360" s="196">
        <v>3.0166200000000001E-4</v>
      </c>
      <c r="AD360" s="196">
        <v>3.0166200000000001E-4</v>
      </c>
      <c r="AE360" s="196">
        <v>3.0166200000000001E-4</v>
      </c>
      <c r="AF360" s="150"/>
      <c r="AG360" s="197">
        <v>23.689999999999998</v>
      </c>
      <c r="AH360" s="197">
        <v>25.856999999999999</v>
      </c>
      <c r="AI360" s="197">
        <v>26.398</v>
      </c>
      <c r="AJ360" s="197">
        <v>26.811</v>
      </c>
      <c r="AK360" s="197">
        <v>26.966000000000001</v>
      </c>
      <c r="AL360" s="197">
        <v>27.194999999999997</v>
      </c>
      <c r="AM360" s="197">
        <v>27.72</v>
      </c>
      <c r="AN360" s="197">
        <v>28.321999999999999</v>
      </c>
      <c r="AO360" s="197">
        <v>28.431999999999999</v>
      </c>
      <c r="AP360" s="197">
        <v>28.431999999999999</v>
      </c>
      <c r="AQ360" s="197">
        <v>28.431999999999999</v>
      </c>
      <c r="AR360" s="197">
        <v>28.431999999999999</v>
      </c>
      <c r="AS360" s="197">
        <v>28.431999999999999</v>
      </c>
      <c r="AT360" s="197">
        <v>28.431999999999999</v>
      </c>
      <c r="AU360" s="197">
        <v>28.431999999999999</v>
      </c>
      <c r="AV360" s="197">
        <v>28.431999999999999</v>
      </c>
      <c r="AW360" s="197">
        <v>28.431999999999999</v>
      </c>
      <c r="AX360" s="197">
        <v>28.431999999999999</v>
      </c>
      <c r="AY360" s="197">
        <v>28.431999999999999</v>
      </c>
      <c r="AZ360" s="197">
        <v>28.431999999999999</v>
      </c>
      <c r="BA360" s="150"/>
      <c r="BB360" s="198" cm="1">
        <f t="array" ref="BB360">SUMPRODUCT(($AG360:$AZ360)*(Misc_calcs!$G$29:$Z$29)*($L360:$AE360))*$H360</f>
        <v>5934.1673747512514</v>
      </c>
      <c r="BC360" s="150"/>
      <c r="BD360" s="198" cm="1">
        <f t="array" ref="BD360">SUMPRODUCT(($L360:$AE360)*(Misc_calcs!$G$29:$Z$29))*$I360*(1+Assumptions!$G$83)</f>
        <v>131.33836282420873</v>
      </c>
      <c r="BE360" s="150"/>
      <c r="BF360" s="198">
        <f t="shared" si="30"/>
        <v>6065.5057375754604</v>
      </c>
      <c r="BG360" s="150"/>
      <c r="BH360" s="199">
        <f>Assumptions!$G$86*$G360</f>
        <v>7.9353463949999997E-5</v>
      </c>
      <c r="BI360" s="150"/>
      <c r="BJ360" s="198">
        <f t="shared" si="35"/>
        <v>27374.147899999996</v>
      </c>
      <c r="BK360" s="150"/>
      <c r="BL360" s="198" cm="1">
        <f t="array" ref="BL360">-SUMPRODUCT((PMT(real_disc,Assumptions!$G$40,BJ360))*(Misc_calcs!$G$29:$Z$29))</f>
        <v>14797.024697272309</v>
      </c>
      <c r="BM360" s="150"/>
      <c r="BN360" s="198" cm="1">
        <f t="array" ref="BN360">SUMPRODUCT(($AG360:$AZ360)*(Misc_calcs!$G$29:$Z$29))*$BH360*$H360</f>
        <v>1561.0078062387356</v>
      </c>
      <c r="BO360" s="150"/>
      <c r="BP360" s="198" cm="1">
        <f t="array" ref="BP360">SUMPRODUCT($BH360*(Misc_calcs!$G$29:$Z$29))*$I360*(1+Assumptions!$G$83)</f>
        <v>34.549111388318288</v>
      </c>
      <c r="BQ360" s="150"/>
      <c r="BR360" s="198">
        <f t="shared" si="31"/>
        <v>1595.556917627054</v>
      </c>
      <c r="BS360" s="150"/>
      <c r="BT360" s="198">
        <f t="shared" si="32"/>
        <v>4469.9488199484067</v>
      </c>
      <c r="BU360" s="150"/>
      <c r="BV360" s="198">
        <f t="shared" si="33"/>
        <v>-10327.075877323903</v>
      </c>
      <c r="BW360" s="150"/>
      <c r="BX360" s="198" t="b">
        <f t="shared" si="34"/>
        <v>0</v>
      </c>
      <c r="BY360" s="150"/>
      <c r="BZ360" s="150"/>
      <c r="CA360" s="150"/>
      <c r="CB360" s="150"/>
      <c r="CC360" s="150"/>
      <c r="CD360" s="150"/>
      <c r="CE360" s="150"/>
      <c r="CF360" s="150"/>
      <c r="CG360" s="150"/>
      <c r="CH360" s="150"/>
      <c r="CI360" s="150"/>
      <c r="CJ360" s="150"/>
      <c r="CK360" s="150"/>
      <c r="CL360" s="150"/>
      <c r="CM360" s="150"/>
      <c r="CN360" s="150"/>
      <c r="CO360" s="150"/>
      <c r="CP360" s="150"/>
      <c r="CQ360" s="150"/>
      <c r="CR360" s="150"/>
      <c r="CS360" s="150"/>
      <c r="CT360" s="150"/>
      <c r="CU360" s="150"/>
      <c r="CV360" s="150"/>
      <c r="CW360" s="150"/>
      <c r="CX360" s="150"/>
    </row>
    <row r="361" spans="1:102" x14ac:dyDescent="0.2">
      <c r="A361" s="150"/>
      <c r="B361" s="191">
        <v>60546638</v>
      </c>
      <c r="C361" s="192" t="s">
        <v>146</v>
      </c>
      <c r="D361" s="191">
        <v>1998</v>
      </c>
      <c r="E361" s="191">
        <v>31015919</v>
      </c>
      <c r="F361" s="191">
        <v>30315709</v>
      </c>
      <c r="G361" s="194">
        <v>5602.57</v>
      </c>
      <c r="H361" s="211">
        <v>43924.300227922555</v>
      </c>
      <c r="I361" s="195">
        <f>Assumptions!$G$37*Calcs!$G361</f>
        <v>544177.6240999999</v>
      </c>
      <c r="K361" s="150"/>
      <c r="L361" s="196">
        <v>5.9968069999999998E-3</v>
      </c>
      <c r="M361" s="196">
        <v>5.9968069999999998E-3</v>
      </c>
      <c r="N361" s="196">
        <v>5.9968069999999998E-3</v>
      </c>
      <c r="O361" s="196">
        <v>5.9968069999999998E-3</v>
      </c>
      <c r="P361" s="196">
        <v>5.9968069999999998E-3</v>
      </c>
      <c r="Q361" s="196">
        <v>5.9968069999999998E-3</v>
      </c>
      <c r="R361" s="196">
        <v>5.9968069999999998E-3</v>
      </c>
      <c r="S361" s="196">
        <v>5.9968069999999998E-3</v>
      </c>
      <c r="T361" s="196">
        <v>5.9968069999999998E-3</v>
      </c>
      <c r="U361" s="196">
        <v>5.9968069999999998E-3</v>
      </c>
      <c r="V361" s="196">
        <v>5.9968069999999998E-3</v>
      </c>
      <c r="W361" s="196">
        <v>5.9968069999999998E-3</v>
      </c>
      <c r="X361" s="196">
        <v>5.9968069999999998E-3</v>
      </c>
      <c r="Y361" s="196">
        <v>5.9968069999999998E-3</v>
      </c>
      <c r="Z361" s="196">
        <v>5.9968069999999998E-3</v>
      </c>
      <c r="AA361" s="196">
        <v>6.3094859999999996E-3</v>
      </c>
      <c r="AB361" s="196">
        <v>7.056962E-3</v>
      </c>
      <c r="AC361" s="196">
        <v>7.9056370000000001E-3</v>
      </c>
      <c r="AD361" s="196">
        <v>8.8700319999999999E-3</v>
      </c>
      <c r="AE361" s="196">
        <v>9.966819E-3</v>
      </c>
      <c r="AF361" s="150"/>
      <c r="AG361" s="197">
        <v>2.1360000000000001</v>
      </c>
      <c r="AH361" s="197">
        <v>2.1199999999999997</v>
      </c>
      <c r="AI361" s="197">
        <v>2.1199999999999997</v>
      </c>
      <c r="AJ361" s="197">
        <v>2.1199999999999997</v>
      </c>
      <c r="AK361" s="197">
        <v>2.11</v>
      </c>
      <c r="AL361" s="197">
        <v>2.09</v>
      </c>
      <c r="AM361" s="197">
        <v>2.09</v>
      </c>
      <c r="AN361" s="197">
        <v>2.0999999999999996</v>
      </c>
      <c r="AO361" s="197">
        <v>2.0799999999999996</v>
      </c>
      <c r="AP361" s="197">
        <v>2.0799999999999996</v>
      </c>
      <c r="AQ361" s="197">
        <v>2.0799999999999996</v>
      </c>
      <c r="AR361" s="197">
        <v>2.0799999999999996</v>
      </c>
      <c r="AS361" s="197">
        <v>2.0799999999999996</v>
      </c>
      <c r="AT361" s="197">
        <v>2.0799999999999996</v>
      </c>
      <c r="AU361" s="197">
        <v>2.0799999999999996</v>
      </c>
      <c r="AV361" s="197">
        <v>2.0799999999999996</v>
      </c>
      <c r="AW361" s="197">
        <v>2.0799999999999996</v>
      </c>
      <c r="AX361" s="197">
        <v>2.0799999999999996</v>
      </c>
      <c r="AY361" s="197">
        <v>2.0799999999999996</v>
      </c>
      <c r="AZ361" s="197">
        <v>2.0799999999999996</v>
      </c>
      <c r="BA361" s="150"/>
      <c r="BB361" s="198" cm="1">
        <f t="array" ref="BB361">SUMPRODUCT(($AG361:$AZ361)*(Misc_calcs!$G$29:$Z$29)*($L361:$AE361))*$H361</f>
        <v>8472.0221460668727</v>
      </c>
      <c r="BC361" s="150"/>
      <c r="BD361" s="198" cm="1">
        <f t="array" ref="BD361">SUMPRODUCT(($L361:$AE361)*(Misc_calcs!$G$29:$Z$29))*$I361*(1+Assumptions!$G$83)</f>
        <v>55123.376990704703</v>
      </c>
      <c r="BE361" s="150"/>
      <c r="BF361" s="198">
        <f t="shared" si="30"/>
        <v>63595.399136771579</v>
      </c>
      <c r="BG361" s="150"/>
      <c r="BH361" s="199">
        <f>Assumptions!$G$86*$G361</f>
        <v>1.5774876220500001E-3</v>
      </c>
      <c r="BI361" s="150"/>
      <c r="BJ361" s="198">
        <f t="shared" si="35"/>
        <v>544177.6240999999</v>
      </c>
      <c r="BK361" s="150"/>
      <c r="BL361" s="198" cm="1">
        <f t="array" ref="BL361">-SUMPRODUCT((PMT(real_disc,Assumptions!$G$40,BJ361))*(Misc_calcs!$G$29:$Z$29))</f>
        <v>294153.80427277769</v>
      </c>
      <c r="BM361" s="150"/>
      <c r="BN361" s="198" cm="1">
        <f t="array" ref="BN361">SUMPRODUCT(($AG361:$AZ361)*(Misc_calcs!$G$29:$Z$29))*$BH361*$H361</f>
        <v>2099.3012763564984</v>
      </c>
      <c r="BO361" s="150"/>
      <c r="BP361" s="198" cm="1">
        <f t="array" ref="BP361">SUMPRODUCT($BH361*(Misc_calcs!$G$29:$Z$29))*$I361*(1+Assumptions!$G$83)</f>
        <v>13653.280832700966</v>
      </c>
      <c r="BQ361" s="150"/>
      <c r="BR361" s="198">
        <f t="shared" si="31"/>
        <v>15752.582109057465</v>
      </c>
      <c r="BS361" s="150"/>
      <c r="BT361" s="198">
        <f t="shared" si="32"/>
        <v>47842.817027714118</v>
      </c>
      <c r="BU361" s="150"/>
      <c r="BV361" s="198">
        <f t="shared" si="33"/>
        <v>-246310.98724506359</v>
      </c>
      <c r="BW361" s="150"/>
      <c r="BX361" s="198" t="b">
        <f t="shared" si="34"/>
        <v>0</v>
      </c>
      <c r="BY361" s="150"/>
      <c r="BZ361" s="150"/>
      <c r="CA361" s="150"/>
      <c r="CB361" s="150"/>
      <c r="CC361" s="150"/>
      <c r="CD361" s="150"/>
      <c r="CE361" s="150"/>
      <c r="CF361" s="150"/>
      <c r="CG361" s="150"/>
      <c r="CH361" s="150"/>
      <c r="CI361" s="150"/>
      <c r="CJ361" s="150"/>
      <c r="CK361" s="150"/>
      <c r="CL361" s="150"/>
      <c r="CM361" s="150"/>
      <c r="CN361" s="150"/>
      <c r="CO361" s="150"/>
      <c r="CP361" s="150"/>
      <c r="CQ361" s="150"/>
      <c r="CR361" s="150"/>
      <c r="CS361" s="150"/>
      <c r="CT361" s="150"/>
      <c r="CU361" s="150"/>
      <c r="CV361" s="150"/>
      <c r="CW361" s="150"/>
      <c r="CX361" s="150"/>
    </row>
    <row r="362" spans="1:102" x14ac:dyDescent="0.2">
      <c r="A362" s="150"/>
      <c r="B362" s="191">
        <v>60546653</v>
      </c>
      <c r="C362" s="192" t="s">
        <v>152</v>
      </c>
      <c r="D362" s="191">
        <v>1998</v>
      </c>
      <c r="E362" s="191">
        <v>33064586</v>
      </c>
      <c r="F362" s="191">
        <v>33064584</v>
      </c>
      <c r="G362" s="194">
        <v>180.57</v>
      </c>
      <c r="H362" s="211">
        <v>49456.666168632706</v>
      </c>
      <c r="I362" s="195">
        <f>Assumptions!$G$37*Calcs!$G362</f>
        <v>17538.7641</v>
      </c>
      <c r="K362" s="150"/>
      <c r="L362" s="196">
        <v>1.9327600000000001E-4</v>
      </c>
      <c r="M362" s="196">
        <v>1.9327600000000001E-4</v>
      </c>
      <c r="N362" s="196">
        <v>1.9327600000000001E-4</v>
      </c>
      <c r="O362" s="196">
        <v>1.9327600000000001E-4</v>
      </c>
      <c r="P362" s="196">
        <v>1.9327600000000001E-4</v>
      </c>
      <c r="Q362" s="196">
        <v>1.9327600000000001E-4</v>
      </c>
      <c r="R362" s="196">
        <v>1.9327600000000001E-4</v>
      </c>
      <c r="S362" s="196">
        <v>1.9327600000000001E-4</v>
      </c>
      <c r="T362" s="196">
        <v>1.9327600000000001E-4</v>
      </c>
      <c r="U362" s="196">
        <v>1.9327600000000001E-4</v>
      </c>
      <c r="V362" s="196">
        <v>1.9327600000000001E-4</v>
      </c>
      <c r="W362" s="196">
        <v>1.9327600000000001E-4</v>
      </c>
      <c r="X362" s="196">
        <v>1.9327600000000001E-4</v>
      </c>
      <c r="Y362" s="196">
        <v>1.9327600000000001E-4</v>
      </c>
      <c r="Z362" s="196">
        <v>1.9327600000000001E-4</v>
      </c>
      <c r="AA362" s="196">
        <v>1.9327600000000001E-4</v>
      </c>
      <c r="AB362" s="196">
        <v>1.9327600000000001E-4</v>
      </c>
      <c r="AC362" s="196">
        <v>1.9327600000000001E-4</v>
      </c>
      <c r="AD362" s="196">
        <v>1.9327600000000001E-4</v>
      </c>
      <c r="AE362" s="196">
        <v>1.9327600000000001E-4</v>
      </c>
      <c r="AF362" s="150"/>
      <c r="AG362" s="197">
        <v>23.689999999999998</v>
      </c>
      <c r="AH362" s="197">
        <v>25.856999999999999</v>
      </c>
      <c r="AI362" s="197">
        <v>26.398</v>
      </c>
      <c r="AJ362" s="197">
        <v>26.811</v>
      </c>
      <c r="AK362" s="197">
        <v>26.966000000000001</v>
      </c>
      <c r="AL362" s="197">
        <v>27.194999999999997</v>
      </c>
      <c r="AM362" s="197">
        <v>27.72</v>
      </c>
      <c r="AN362" s="197">
        <v>28.321999999999999</v>
      </c>
      <c r="AO362" s="197">
        <v>28.431999999999999</v>
      </c>
      <c r="AP362" s="197">
        <v>28.431999999999999</v>
      </c>
      <c r="AQ362" s="197">
        <v>28.431999999999999</v>
      </c>
      <c r="AR362" s="197">
        <v>28.431999999999999</v>
      </c>
      <c r="AS362" s="197">
        <v>28.431999999999999</v>
      </c>
      <c r="AT362" s="197">
        <v>28.431999999999999</v>
      </c>
      <c r="AU362" s="197">
        <v>28.431999999999999</v>
      </c>
      <c r="AV362" s="197">
        <v>28.431999999999999</v>
      </c>
      <c r="AW362" s="197">
        <v>28.431999999999999</v>
      </c>
      <c r="AX362" s="197">
        <v>28.431999999999999</v>
      </c>
      <c r="AY362" s="197">
        <v>28.431999999999999</v>
      </c>
      <c r="AZ362" s="197">
        <v>28.431999999999999</v>
      </c>
      <c r="BA362" s="150"/>
      <c r="BB362" s="198" cm="1">
        <f t="array" ref="BB362">SUMPRODUCT(($AG362:$AZ362)*(Misc_calcs!$G$29:$Z$29)*($L362:$AE362))*$H362</f>
        <v>3802.0437891495212</v>
      </c>
      <c r="BC362" s="150"/>
      <c r="BD362" s="198" cm="1">
        <f t="array" ref="BD362">SUMPRODUCT(($L362:$AE362)*(Misc_calcs!$G$29:$Z$29))*$I362*(1+Assumptions!$G$83)</f>
        <v>53.91471311882237</v>
      </c>
      <c r="BE362" s="150"/>
      <c r="BF362" s="198">
        <f t="shared" si="30"/>
        <v>3855.9585022683436</v>
      </c>
      <c r="BG362" s="150"/>
      <c r="BH362" s="199">
        <f>Assumptions!$G$86*$G362</f>
        <v>5.084219205E-5</v>
      </c>
      <c r="BI362" s="150"/>
      <c r="BJ362" s="198">
        <f t="shared" si="35"/>
        <v>17538.7641</v>
      </c>
      <c r="BK362" s="150"/>
      <c r="BL362" s="198" cm="1">
        <f t="array" ref="BL362">-SUMPRODUCT((PMT(real_disc,Assumptions!$G$40,BJ362))*(Misc_calcs!$G$29:$Z$29))</f>
        <v>9480.5334761610211</v>
      </c>
      <c r="BM362" s="150"/>
      <c r="BN362" s="198" cm="1">
        <f t="array" ref="BN362">SUMPRODUCT(($AG362:$AZ362)*(Misc_calcs!$G$29:$Z$29))*$BH362*$H362</f>
        <v>1000.1461149364103</v>
      </c>
      <c r="BO362" s="150"/>
      <c r="BP362" s="198" cm="1">
        <f t="array" ref="BP362">SUMPRODUCT($BH362*(Misc_calcs!$G$29:$Z$29))*$I362*(1+Assumptions!$G$83)</f>
        <v>14.182527570457902</v>
      </c>
      <c r="BQ362" s="150"/>
      <c r="BR362" s="198">
        <f t="shared" si="31"/>
        <v>1014.3286425068682</v>
      </c>
      <c r="BS362" s="150"/>
      <c r="BT362" s="198">
        <f t="shared" si="32"/>
        <v>2841.6298597614755</v>
      </c>
      <c r="BU362" s="150"/>
      <c r="BV362" s="198">
        <f t="shared" si="33"/>
        <v>-6638.9036163995461</v>
      </c>
      <c r="BW362" s="150"/>
      <c r="BX362" s="198" t="b">
        <f t="shared" si="34"/>
        <v>0</v>
      </c>
      <c r="BY362" s="150"/>
      <c r="BZ362" s="150"/>
      <c r="CA362" s="150"/>
      <c r="CB362" s="150"/>
      <c r="CC362" s="150"/>
      <c r="CD362" s="150"/>
      <c r="CE362" s="150"/>
      <c r="CF362" s="150"/>
      <c r="CG362" s="150"/>
      <c r="CH362" s="150"/>
      <c r="CI362" s="150"/>
      <c r="CJ362" s="150"/>
      <c r="CK362" s="150"/>
      <c r="CL362" s="150"/>
      <c r="CM362" s="150"/>
      <c r="CN362" s="150"/>
      <c r="CO362" s="150"/>
      <c r="CP362" s="150"/>
      <c r="CQ362" s="150"/>
      <c r="CR362" s="150"/>
      <c r="CS362" s="150"/>
      <c r="CT362" s="150"/>
      <c r="CU362" s="150"/>
      <c r="CV362" s="150"/>
      <c r="CW362" s="150"/>
      <c r="CX362" s="150"/>
    </row>
    <row r="363" spans="1:102" x14ac:dyDescent="0.2">
      <c r="A363" s="150"/>
      <c r="B363" s="191">
        <v>60546710</v>
      </c>
      <c r="C363" s="192" t="s">
        <v>147</v>
      </c>
      <c r="D363" s="191">
        <v>1959</v>
      </c>
      <c r="E363" s="191">
        <v>32038588</v>
      </c>
      <c r="F363" s="191">
        <v>32038590</v>
      </c>
      <c r="G363" s="194">
        <v>132.08000000000001</v>
      </c>
      <c r="H363" s="211">
        <v>48008.750708019099</v>
      </c>
      <c r="I363" s="195">
        <f>Assumptions!$G$37*Calcs!$G363</f>
        <v>12828.930400000001</v>
      </c>
      <c r="K363" s="150"/>
      <c r="L363" s="196">
        <v>1.248145E-3</v>
      </c>
      <c r="M363" s="196">
        <v>1.351999E-3</v>
      </c>
      <c r="N363" s="196">
        <v>1.4648930000000001E-3</v>
      </c>
      <c r="O363" s="196">
        <v>1.587633E-3</v>
      </c>
      <c r="P363" s="196">
        <v>1.721099E-3</v>
      </c>
      <c r="Q363" s="196">
        <v>1.8662489999999999E-3</v>
      </c>
      <c r="R363" s="196">
        <v>2.024128E-3</v>
      </c>
      <c r="S363" s="196">
        <v>2.1958780000000001E-3</v>
      </c>
      <c r="T363" s="196">
        <v>2.3827409999999999E-3</v>
      </c>
      <c r="U363" s="196">
        <v>2.5860739999999998E-3</v>
      </c>
      <c r="V363" s="196">
        <v>2.8073569999999999E-3</v>
      </c>
      <c r="W363" s="196">
        <v>3.0482059999999999E-3</v>
      </c>
      <c r="X363" s="196">
        <v>3.3103809999999998E-3</v>
      </c>
      <c r="Y363" s="196">
        <v>3.5958040000000002E-3</v>
      </c>
      <c r="Z363" s="196">
        <v>3.9065740000000003E-3</v>
      </c>
      <c r="AA363" s="196">
        <v>4.2449769999999996E-3</v>
      </c>
      <c r="AB363" s="196">
        <v>4.3288909999999996E-3</v>
      </c>
      <c r="AC363" s="196">
        <v>4.3288909999999996E-3</v>
      </c>
      <c r="AD363" s="196">
        <v>4.3288909999999996E-3</v>
      </c>
      <c r="AE363" s="196">
        <v>4.3288909999999996E-3</v>
      </c>
      <c r="AF363" s="150"/>
      <c r="AG363" s="197">
        <v>20.81</v>
      </c>
      <c r="AH363" s="197">
        <v>20.728999999999999</v>
      </c>
      <c r="AI363" s="197">
        <v>20.936</v>
      </c>
      <c r="AJ363" s="197">
        <v>21.052</v>
      </c>
      <c r="AK363" s="197">
        <v>20.881</v>
      </c>
      <c r="AL363" s="197">
        <v>20.79</v>
      </c>
      <c r="AM363" s="197">
        <v>21.036000000000001</v>
      </c>
      <c r="AN363" s="197">
        <v>21.419</v>
      </c>
      <c r="AO363" s="197">
        <v>21.323</v>
      </c>
      <c r="AP363" s="197">
        <v>21.323</v>
      </c>
      <c r="AQ363" s="197">
        <v>21.323</v>
      </c>
      <c r="AR363" s="197">
        <v>21.323</v>
      </c>
      <c r="AS363" s="197">
        <v>21.323</v>
      </c>
      <c r="AT363" s="197">
        <v>21.323</v>
      </c>
      <c r="AU363" s="197">
        <v>21.323</v>
      </c>
      <c r="AV363" s="197">
        <v>21.323</v>
      </c>
      <c r="AW363" s="197">
        <v>21.323</v>
      </c>
      <c r="AX363" s="197">
        <v>21.323</v>
      </c>
      <c r="AY363" s="197">
        <v>21.323</v>
      </c>
      <c r="AZ363" s="197">
        <v>21.323</v>
      </c>
      <c r="BA363" s="150"/>
      <c r="BB363" s="198" cm="1">
        <f t="array" ref="BB363">SUMPRODUCT(($AG363:$AZ363)*(Misc_calcs!$G$29:$Z$29)*($L363:$AE363))*$H363</f>
        <v>38555.145727210511</v>
      </c>
      <c r="BC363" s="150"/>
      <c r="BD363" s="198" cm="1">
        <f t="array" ref="BD363">SUMPRODUCT(($L363:$AE363)*(Misc_calcs!$G$29:$Z$29))*$I363*(1+Assumptions!$G$83)</f>
        <v>534.18577775706251</v>
      </c>
      <c r="BE363" s="150"/>
      <c r="BF363" s="198">
        <f t="shared" si="30"/>
        <v>39089.331504967573</v>
      </c>
      <c r="BG363" s="150"/>
      <c r="BH363" s="199">
        <f>Assumptions!$G$86*$G363</f>
        <v>3.7189105200000003E-5</v>
      </c>
      <c r="BI363" s="150"/>
      <c r="BJ363" s="198">
        <f t="shared" si="35"/>
        <v>12828.930400000001</v>
      </c>
      <c r="BK363" s="150"/>
      <c r="BL363" s="198" cm="1">
        <f t="array" ref="BL363">-SUMPRODUCT((PMT(real_disc,Assumptions!$G$40,BJ363))*(Misc_calcs!$G$29:$Z$29))</f>
        <v>6934.6450768751611</v>
      </c>
      <c r="BM363" s="150"/>
      <c r="BN363" s="198" cm="1">
        <f t="array" ref="BN363">SUMPRODUCT(($AG363:$AZ363)*(Misc_calcs!$G$29:$Z$29))*$BH363*$H363</f>
        <v>545.74409117642449</v>
      </c>
      <c r="BO363" s="150"/>
      <c r="BP363" s="198" cm="1">
        <f t="array" ref="BP363">SUMPRODUCT($BH363*(Misc_calcs!$G$29:$Z$29))*$I363*(1+Assumptions!$G$83)</f>
        <v>7.5881614204015788</v>
      </c>
      <c r="BQ363" s="150"/>
      <c r="BR363" s="198">
        <f t="shared" si="31"/>
        <v>553.33225259682604</v>
      </c>
      <c r="BS363" s="150"/>
      <c r="BT363" s="198">
        <f t="shared" si="32"/>
        <v>38535.999252370748</v>
      </c>
      <c r="BU363" s="150"/>
      <c r="BV363" s="198">
        <f t="shared" si="33"/>
        <v>31601.354175495588</v>
      </c>
      <c r="BW363" s="150"/>
      <c r="BX363" s="198" t="b">
        <f t="shared" si="34"/>
        <v>1</v>
      </c>
      <c r="BY363" s="150"/>
      <c r="BZ363" s="150"/>
      <c r="CA363" s="150"/>
      <c r="CB363" s="150"/>
      <c r="CC363" s="150"/>
      <c r="CD363" s="150"/>
      <c r="CE363" s="150"/>
      <c r="CF363" s="150"/>
      <c r="CG363" s="150"/>
      <c r="CH363" s="150"/>
      <c r="CI363" s="150"/>
      <c r="CJ363" s="150"/>
      <c r="CK363" s="150"/>
      <c r="CL363" s="150"/>
      <c r="CM363" s="150"/>
      <c r="CN363" s="150"/>
      <c r="CO363" s="150"/>
      <c r="CP363" s="150"/>
      <c r="CQ363" s="150"/>
      <c r="CR363" s="150"/>
      <c r="CS363" s="150"/>
      <c r="CT363" s="150"/>
      <c r="CU363" s="150"/>
      <c r="CV363" s="150"/>
      <c r="CW363" s="150"/>
      <c r="CX363" s="150"/>
    </row>
    <row r="364" spans="1:102" x14ac:dyDescent="0.2">
      <c r="A364" s="150"/>
      <c r="B364" s="191">
        <v>60548486</v>
      </c>
      <c r="C364" s="192" t="s">
        <v>152</v>
      </c>
      <c r="D364" s="191">
        <v>1973</v>
      </c>
      <c r="E364" s="191">
        <v>33066545</v>
      </c>
      <c r="F364" s="191">
        <v>33066572</v>
      </c>
      <c r="G364" s="194">
        <v>1028.6199999999999</v>
      </c>
      <c r="H364" s="211">
        <v>49456.666168632706</v>
      </c>
      <c r="I364" s="195">
        <f>Assumptions!$G$37*Calcs!$G364</f>
        <v>99909.860599999985</v>
      </c>
      <c r="K364" s="150"/>
      <c r="L364" s="196">
        <v>1.1481200000000001E-3</v>
      </c>
      <c r="M364" s="196">
        <v>1.2340949999999999E-3</v>
      </c>
      <c r="N364" s="196">
        <v>1.3274129999999999E-3</v>
      </c>
      <c r="O364" s="196">
        <v>1.4287390000000001E-3</v>
      </c>
      <c r="P364" s="196">
        <v>1.5387980000000001E-3</v>
      </c>
      <c r="Q364" s="196">
        <v>1.6583839999999999E-3</v>
      </c>
      <c r="R364" s="196">
        <v>1.788366E-3</v>
      </c>
      <c r="S364" s="196">
        <v>1.9296949999999999E-3</v>
      </c>
      <c r="T364" s="196">
        <v>2.0834099999999999E-3</v>
      </c>
      <c r="U364" s="196">
        <v>2.2506499999999999E-3</v>
      </c>
      <c r="V364" s="196">
        <v>2.432661E-3</v>
      </c>
      <c r="W364" s="196">
        <v>2.6308059999999999E-3</v>
      </c>
      <c r="X364" s="196">
        <v>2.8465769999999999E-3</v>
      </c>
      <c r="Y364" s="196">
        <v>3.0816110000000002E-3</v>
      </c>
      <c r="Z364" s="196">
        <v>3.3376959999999998E-3</v>
      </c>
      <c r="AA364" s="196">
        <v>3.6167949999999999E-3</v>
      </c>
      <c r="AB364" s="196">
        <v>3.9210540000000002E-3</v>
      </c>
      <c r="AC364" s="196">
        <v>4.2528260000000003E-3</v>
      </c>
      <c r="AD364" s="196">
        <v>4.6146889999999999E-3</v>
      </c>
      <c r="AE364" s="196">
        <v>5.0094670000000001E-3</v>
      </c>
      <c r="AF364" s="150"/>
      <c r="AG364" s="197">
        <v>23.689999999999998</v>
      </c>
      <c r="AH364" s="197">
        <v>25.856999999999999</v>
      </c>
      <c r="AI364" s="197">
        <v>26.398</v>
      </c>
      <c r="AJ364" s="197">
        <v>26.811</v>
      </c>
      <c r="AK364" s="197">
        <v>26.966000000000001</v>
      </c>
      <c r="AL364" s="197">
        <v>27.194999999999997</v>
      </c>
      <c r="AM364" s="197">
        <v>27.72</v>
      </c>
      <c r="AN364" s="197">
        <v>28.321999999999999</v>
      </c>
      <c r="AO364" s="197">
        <v>28.431999999999999</v>
      </c>
      <c r="AP364" s="197">
        <v>28.431999999999999</v>
      </c>
      <c r="AQ364" s="197">
        <v>28.431999999999999</v>
      </c>
      <c r="AR364" s="197">
        <v>28.431999999999999</v>
      </c>
      <c r="AS364" s="197">
        <v>28.431999999999999</v>
      </c>
      <c r="AT364" s="197">
        <v>28.431999999999999</v>
      </c>
      <c r="AU364" s="197">
        <v>28.431999999999999</v>
      </c>
      <c r="AV364" s="197">
        <v>28.431999999999999</v>
      </c>
      <c r="AW364" s="197">
        <v>28.431999999999999</v>
      </c>
      <c r="AX364" s="197">
        <v>28.431999999999999</v>
      </c>
      <c r="AY364" s="197">
        <v>28.431999999999999</v>
      </c>
      <c r="AZ364" s="197">
        <v>28.431999999999999</v>
      </c>
      <c r="BA364" s="150"/>
      <c r="BB364" s="198" cm="1">
        <f t="array" ref="BB364">SUMPRODUCT(($AG364:$AZ364)*(Misc_calcs!$G$29:$Z$29)*($L364:$AE364))*$H364</f>
        <v>47684.18908195127</v>
      </c>
      <c r="BC364" s="150"/>
      <c r="BD364" s="198" cm="1">
        <f t="array" ref="BD364">SUMPRODUCT(($L364:$AE364)*(Misc_calcs!$G$29:$Z$29))*$I364*(1+Assumptions!$G$83)</f>
        <v>3795.326864112908</v>
      </c>
      <c r="BE364" s="150"/>
      <c r="BF364" s="198">
        <f t="shared" si="30"/>
        <v>51479.515946064181</v>
      </c>
      <c r="BG364" s="150"/>
      <c r="BH364" s="199">
        <f>Assumptions!$G$86*$G364</f>
        <v>2.8962339029999998E-4</v>
      </c>
      <c r="BI364" s="150"/>
      <c r="BJ364" s="198">
        <f t="shared" si="35"/>
        <v>99909.860599999985</v>
      </c>
      <c r="BK364" s="150"/>
      <c r="BL364" s="198" cm="1">
        <f t="array" ref="BL364">-SUMPRODUCT((PMT(real_disc,Assumptions!$G$40,BJ364))*(Misc_calcs!$G$29:$Z$29))</f>
        <v>54006.01619454367</v>
      </c>
      <c r="BM364" s="150"/>
      <c r="BN364" s="198" cm="1">
        <f t="array" ref="BN364">SUMPRODUCT(($AG364:$AZ364)*(Misc_calcs!$G$29:$Z$29))*$BH364*$H364</f>
        <v>5697.3489325241744</v>
      </c>
      <c r="BO364" s="150"/>
      <c r="BP364" s="198" cm="1">
        <f t="array" ref="BP364">SUMPRODUCT($BH364*(Misc_calcs!$G$29:$Z$29))*$I364*(1+Assumptions!$G$83)</f>
        <v>460.22729170438822</v>
      </c>
      <c r="BQ364" s="150"/>
      <c r="BR364" s="198">
        <f t="shared" si="31"/>
        <v>6157.5762242285628</v>
      </c>
      <c r="BS364" s="150"/>
      <c r="BT364" s="198">
        <f t="shared" si="32"/>
        <v>45321.939721835617</v>
      </c>
      <c r="BU364" s="150"/>
      <c r="BV364" s="198">
        <f t="shared" si="33"/>
        <v>-8684.0764727080532</v>
      </c>
      <c r="BW364" s="150"/>
      <c r="BX364" s="198" t="b">
        <f t="shared" si="34"/>
        <v>0</v>
      </c>
      <c r="BY364" s="150"/>
      <c r="BZ364" s="150"/>
      <c r="CA364" s="150"/>
      <c r="CB364" s="150"/>
      <c r="CC364" s="150"/>
      <c r="CD364" s="150"/>
      <c r="CE364" s="150"/>
      <c r="CF364" s="150"/>
      <c r="CG364" s="150"/>
      <c r="CH364" s="150"/>
      <c r="CI364" s="150"/>
      <c r="CJ364" s="150"/>
      <c r="CK364" s="150"/>
      <c r="CL364" s="150"/>
      <c r="CM364" s="150"/>
      <c r="CN364" s="150"/>
      <c r="CO364" s="150"/>
      <c r="CP364" s="150"/>
      <c r="CQ364" s="150"/>
      <c r="CR364" s="150"/>
      <c r="CS364" s="150"/>
      <c r="CT364" s="150"/>
      <c r="CU364" s="150"/>
      <c r="CV364" s="150"/>
      <c r="CW364" s="150"/>
      <c r="CX364" s="150"/>
    </row>
    <row r="365" spans="1:102" x14ac:dyDescent="0.2">
      <c r="A365" s="150"/>
      <c r="B365" s="191">
        <v>60548544</v>
      </c>
      <c r="C365" s="192" t="s">
        <v>152</v>
      </c>
      <c r="D365" s="191">
        <v>1973</v>
      </c>
      <c r="E365" s="191">
        <v>33066588</v>
      </c>
      <c r="F365" s="191">
        <v>30275660</v>
      </c>
      <c r="G365" s="194">
        <v>1780</v>
      </c>
      <c r="H365" s="211">
        <v>49456.666168632706</v>
      </c>
      <c r="I365" s="195">
        <f>Assumptions!$G$37*Calcs!$G365</f>
        <v>172891.4</v>
      </c>
      <c r="K365" s="150"/>
      <c r="L365" s="196">
        <v>1.9867919999999998E-3</v>
      </c>
      <c r="M365" s="196">
        <v>2.1355689999999999E-3</v>
      </c>
      <c r="N365" s="196">
        <v>2.2970540000000002E-3</v>
      </c>
      <c r="O365" s="196">
        <v>2.4723950000000001E-3</v>
      </c>
      <c r="P365" s="196">
        <v>2.6628490000000001E-3</v>
      </c>
      <c r="Q365" s="196">
        <v>2.8697900000000001E-3</v>
      </c>
      <c r="R365" s="196">
        <v>3.0947209999999999E-3</v>
      </c>
      <c r="S365" s="196">
        <v>3.3392869999999998E-3</v>
      </c>
      <c r="T365" s="196">
        <v>3.605287E-3</v>
      </c>
      <c r="U365" s="196">
        <v>3.8946919999999999E-3</v>
      </c>
      <c r="V365" s="196">
        <v>4.209656E-3</v>
      </c>
      <c r="W365" s="196">
        <v>4.5525399999999999E-3</v>
      </c>
      <c r="X365" s="196">
        <v>4.9259270000000001E-3</v>
      </c>
      <c r="Y365" s="196">
        <v>5.3326470000000003E-3</v>
      </c>
      <c r="Z365" s="196">
        <v>5.7757959999999997E-3</v>
      </c>
      <c r="AA365" s="196">
        <v>6.258769E-3</v>
      </c>
      <c r="AB365" s="196">
        <v>6.7852809999999998E-3</v>
      </c>
      <c r="AC365" s="196">
        <v>7.3594039999999999E-3</v>
      </c>
      <c r="AD365" s="196">
        <v>7.985598E-3</v>
      </c>
      <c r="AE365" s="196">
        <v>8.6687520000000001E-3</v>
      </c>
      <c r="AF365" s="150"/>
      <c r="AG365" s="197">
        <v>23.689999999999998</v>
      </c>
      <c r="AH365" s="197">
        <v>25.856999999999999</v>
      </c>
      <c r="AI365" s="197">
        <v>26.398</v>
      </c>
      <c r="AJ365" s="197">
        <v>26.811</v>
      </c>
      <c r="AK365" s="197">
        <v>26.966000000000001</v>
      </c>
      <c r="AL365" s="197">
        <v>27.194999999999997</v>
      </c>
      <c r="AM365" s="197">
        <v>27.72</v>
      </c>
      <c r="AN365" s="197">
        <v>28.321999999999999</v>
      </c>
      <c r="AO365" s="197">
        <v>28.431999999999999</v>
      </c>
      <c r="AP365" s="197">
        <v>28.431999999999999</v>
      </c>
      <c r="AQ365" s="197">
        <v>28.431999999999999</v>
      </c>
      <c r="AR365" s="197">
        <v>28.431999999999999</v>
      </c>
      <c r="AS365" s="197">
        <v>28.431999999999999</v>
      </c>
      <c r="AT365" s="197">
        <v>28.431999999999999</v>
      </c>
      <c r="AU365" s="197">
        <v>28.431999999999999</v>
      </c>
      <c r="AV365" s="197">
        <v>28.431999999999999</v>
      </c>
      <c r="AW365" s="197">
        <v>28.431999999999999</v>
      </c>
      <c r="AX365" s="197">
        <v>28.431999999999999</v>
      </c>
      <c r="AY365" s="197">
        <v>28.431999999999999</v>
      </c>
      <c r="AZ365" s="197">
        <v>28.431999999999999</v>
      </c>
      <c r="BA365" s="150"/>
      <c r="BB365" s="198" cm="1">
        <f t="array" ref="BB365">SUMPRODUCT(($AG365:$AZ365)*(Misc_calcs!$G$29:$Z$29)*($L365:$AE365))*$H365</f>
        <v>82516.241914988059</v>
      </c>
      <c r="BC365" s="150"/>
      <c r="BD365" s="198" cm="1">
        <f t="array" ref="BD365">SUMPRODUCT(($L365:$AE365)*(Misc_calcs!$G$29:$Z$29))*$I365*(1+Assumptions!$G$83)</f>
        <v>11365.257026509464</v>
      </c>
      <c r="BE365" s="150"/>
      <c r="BF365" s="198">
        <f t="shared" si="30"/>
        <v>93881.498941497528</v>
      </c>
      <c r="BG365" s="150"/>
      <c r="BH365" s="199">
        <f>Assumptions!$G$86*$G365</f>
        <v>5.0118570000000004E-4</v>
      </c>
      <c r="BI365" s="150"/>
      <c r="BJ365" s="198">
        <f t="shared" si="35"/>
        <v>172891.4</v>
      </c>
      <c r="BK365" s="150"/>
      <c r="BL365" s="198" cm="1">
        <f t="array" ref="BL365">-SUMPRODUCT((PMT(real_disc,Assumptions!$G$40,BJ365))*(Misc_calcs!$G$29:$Z$29))</f>
        <v>93455.998158977789</v>
      </c>
      <c r="BM365" s="150"/>
      <c r="BN365" s="198" cm="1">
        <f t="array" ref="BN365">SUMPRODUCT(($AG365:$AZ365)*(Misc_calcs!$G$29:$Z$29))*$BH365*$H365</f>
        <v>9859.1132778801039</v>
      </c>
      <c r="BO365" s="150"/>
      <c r="BP365" s="198" cm="1">
        <f t="array" ref="BP365">SUMPRODUCT($BH365*(Misc_calcs!$G$29:$Z$29))*$I365*(1+Assumptions!$G$83)</f>
        <v>1378.1688990456587</v>
      </c>
      <c r="BQ365" s="150"/>
      <c r="BR365" s="198">
        <f t="shared" si="31"/>
        <v>11237.282176925763</v>
      </c>
      <c r="BS365" s="150"/>
      <c r="BT365" s="198">
        <f t="shared" si="32"/>
        <v>82644.216764571771</v>
      </c>
      <c r="BU365" s="150"/>
      <c r="BV365" s="198">
        <f t="shared" si="33"/>
        <v>-10811.781394406018</v>
      </c>
      <c r="BW365" s="150"/>
      <c r="BX365" s="198" t="b">
        <f t="shared" si="34"/>
        <v>0</v>
      </c>
      <c r="BY365" s="150"/>
      <c r="BZ365" s="150"/>
      <c r="CA365" s="150"/>
      <c r="CB365" s="150"/>
      <c r="CC365" s="150"/>
      <c r="CD365" s="150"/>
      <c r="CE365" s="150"/>
      <c r="CF365" s="150"/>
      <c r="CG365" s="150"/>
      <c r="CH365" s="150"/>
      <c r="CI365" s="150"/>
      <c r="CJ365" s="150"/>
      <c r="CK365" s="150"/>
      <c r="CL365" s="150"/>
      <c r="CM365" s="150"/>
      <c r="CN365" s="150"/>
      <c r="CO365" s="150"/>
      <c r="CP365" s="150"/>
      <c r="CQ365" s="150"/>
      <c r="CR365" s="150"/>
      <c r="CS365" s="150"/>
      <c r="CT365" s="150"/>
      <c r="CU365" s="150"/>
      <c r="CV365" s="150"/>
      <c r="CW365" s="150"/>
      <c r="CX365" s="150"/>
    </row>
    <row r="366" spans="1:102" x14ac:dyDescent="0.2">
      <c r="A366" s="150"/>
      <c r="B366" s="191">
        <v>60548556</v>
      </c>
      <c r="C366" s="192" t="s">
        <v>145</v>
      </c>
      <c r="D366" s="191">
        <v>2014</v>
      </c>
      <c r="E366" s="191">
        <v>30296743</v>
      </c>
      <c r="F366" s="191">
        <v>30296744</v>
      </c>
      <c r="G366" s="194">
        <v>39.79</v>
      </c>
      <c r="H366" s="211">
        <v>45198.640474687112</v>
      </c>
      <c r="I366" s="195">
        <f>Assumptions!$G$37*Calcs!$G366</f>
        <v>3864.8026999999997</v>
      </c>
      <c r="K366" s="150"/>
      <c r="L366" s="196">
        <v>4.2589899999999997E-5</v>
      </c>
      <c r="M366" s="196">
        <v>4.2589899999999997E-5</v>
      </c>
      <c r="N366" s="196">
        <v>4.2589899999999997E-5</v>
      </c>
      <c r="O366" s="196">
        <v>4.2589899999999997E-5</v>
      </c>
      <c r="P366" s="196">
        <v>4.2589899999999997E-5</v>
      </c>
      <c r="Q366" s="196">
        <v>4.2589899999999997E-5</v>
      </c>
      <c r="R366" s="196">
        <v>4.2589899999999997E-5</v>
      </c>
      <c r="S366" s="196">
        <v>4.2589899999999997E-5</v>
      </c>
      <c r="T366" s="196">
        <v>4.2589899999999997E-5</v>
      </c>
      <c r="U366" s="196">
        <v>4.2589899999999997E-5</v>
      </c>
      <c r="V366" s="196">
        <v>4.2589899999999997E-5</v>
      </c>
      <c r="W366" s="196">
        <v>4.2589899999999997E-5</v>
      </c>
      <c r="X366" s="196">
        <v>4.2589899999999997E-5</v>
      </c>
      <c r="Y366" s="196">
        <v>4.2589899999999997E-5</v>
      </c>
      <c r="Z366" s="196">
        <v>4.2589899999999997E-5</v>
      </c>
      <c r="AA366" s="196">
        <v>4.2589899999999997E-5</v>
      </c>
      <c r="AB366" s="196">
        <v>4.2589899999999997E-5</v>
      </c>
      <c r="AC366" s="196">
        <v>4.2589899999999997E-5</v>
      </c>
      <c r="AD366" s="196">
        <v>4.2589899999999997E-5</v>
      </c>
      <c r="AE366" s="196">
        <v>4.2589899999999997E-5</v>
      </c>
      <c r="AF366" s="150"/>
      <c r="AG366" s="197">
        <v>19.532</v>
      </c>
      <c r="AH366" s="197">
        <v>19.558999999999997</v>
      </c>
      <c r="AI366" s="197">
        <v>19.695999999999998</v>
      </c>
      <c r="AJ366" s="197">
        <v>19.782</v>
      </c>
      <c r="AK366" s="197">
        <v>19.675999999999998</v>
      </c>
      <c r="AL366" s="197">
        <v>19.636999999999997</v>
      </c>
      <c r="AM366" s="197">
        <v>19.768999999999998</v>
      </c>
      <c r="AN366" s="197">
        <v>19.945</v>
      </c>
      <c r="AO366" s="197">
        <v>19.835999999999999</v>
      </c>
      <c r="AP366" s="197">
        <v>19.835999999999999</v>
      </c>
      <c r="AQ366" s="197">
        <v>19.835999999999999</v>
      </c>
      <c r="AR366" s="197">
        <v>19.835999999999999</v>
      </c>
      <c r="AS366" s="197">
        <v>19.835999999999999</v>
      </c>
      <c r="AT366" s="197">
        <v>19.835999999999999</v>
      </c>
      <c r="AU366" s="197">
        <v>19.835999999999999</v>
      </c>
      <c r="AV366" s="197">
        <v>19.835999999999999</v>
      </c>
      <c r="AW366" s="197">
        <v>19.835999999999999</v>
      </c>
      <c r="AX366" s="197">
        <v>19.835999999999999</v>
      </c>
      <c r="AY366" s="197">
        <v>19.835999999999999</v>
      </c>
      <c r="AZ366" s="197">
        <v>19.835999999999999</v>
      </c>
      <c r="BA366" s="150"/>
      <c r="BB366" s="198" cm="1">
        <f t="array" ref="BB366">SUMPRODUCT(($AG366:$AZ366)*(Misc_calcs!$G$29:$Z$29)*($L366:$AE366))*$H366</f>
        <v>550.16471039891394</v>
      </c>
      <c r="BC366" s="150"/>
      <c r="BD366" s="198" cm="1">
        <f t="array" ref="BD366">SUMPRODUCT(($L366:$AE366)*(Misc_calcs!$G$29:$Z$29))*$I366*(1+Assumptions!$G$83)</f>
        <v>2.617967984277096</v>
      </c>
      <c r="BE366" s="150"/>
      <c r="BF366" s="198">
        <f t="shared" si="30"/>
        <v>552.78267838319107</v>
      </c>
      <c r="BG366" s="150"/>
      <c r="BH366" s="199">
        <f>Assumptions!$G$86*$G366</f>
        <v>1.120347135E-5</v>
      </c>
      <c r="BI366" s="150"/>
      <c r="BJ366" s="198">
        <f t="shared" si="35"/>
        <v>3864.8026999999997</v>
      </c>
      <c r="BK366" s="150"/>
      <c r="BL366" s="198" cm="1">
        <f t="array" ref="BL366">-SUMPRODUCT((PMT(real_disc,Assumptions!$G$40,BJ366))*(Misc_calcs!$G$29:$Z$29))</f>
        <v>2089.1090824414196</v>
      </c>
      <c r="BM366" s="150"/>
      <c r="BN366" s="198" cm="1">
        <f t="array" ref="BN366">SUMPRODUCT(($AG366:$AZ366)*(Misc_calcs!$G$29:$Z$29))*$BH366*$H366</f>
        <v>144.72338678267104</v>
      </c>
      <c r="BO366" s="150"/>
      <c r="BP366" s="198" cm="1">
        <f t="array" ref="BP366">SUMPRODUCT($BH366*(Misc_calcs!$G$29:$Z$29))*$I366*(1+Assumptions!$G$83)</f>
        <v>0.68866865869761851</v>
      </c>
      <c r="BQ366" s="150"/>
      <c r="BR366" s="198">
        <f t="shared" si="31"/>
        <v>145.41205544136866</v>
      </c>
      <c r="BS366" s="150"/>
      <c r="BT366" s="198">
        <f t="shared" si="32"/>
        <v>407.37062294182238</v>
      </c>
      <c r="BU366" s="150"/>
      <c r="BV366" s="198">
        <f t="shared" si="33"/>
        <v>-1681.7384594995972</v>
      </c>
      <c r="BW366" s="150"/>
      <c r="BX366" s="198" t="b">
        <f t="shared" si="34"/>
        <v>0</v>
      </c>
      <c r="BY366" s="150"/>
      <c r="BZ366" s="150"/>
      <c r="CA366" s="150"/>
      <c r="CB366" s="150"/>
      <c r="CC366" s="150"/>
      <c r="CD366" s="150"/>
      <c r="CE366" s="150"/>
      <c r="CF366" s="150"/>
      <c r="CG366" s="150"/>
      <c r="CH366" s="150"/>
      <c r="CI366" s="150"/>
      <c r="CJ366" s="150"/>
      <c r="CK366" s="150"/>
      <c r="CL366" s="150"/>
      <c r="CM366" s="150"/>
      <c r="CN366" s="150"/>
      <c r="CO366" s="150"/>
      <c r="CP366" s="150"/>
      <c r="CQ366" s="150"/>
      <c r="CR366" s="150"/>
      <c r="CS366" s="150"/>
      <c r="CT366" s="150"/>
      <c r="CU366" s="150"/>
      <c r="CV366" s="150"/>
      <c r="CW366" s="150"/>
      <c r="CX366" s="150"/>
    </row>
    <row r="367" spans="1:102" x14ac:dyDescent="0.2">
      <c r="A367" s="150"/>
      <c r="B367" s="191">
        <v>60548617</v>
      </c>
      <c r="C367" s="192" t="s">
        <v>152</v>
      </c>
      <c r="D367" s="191">
        <v>2017</v>
      </c>
      <c r="E367" s="191">
        <v>30352470</v>
      </c>
      <c r="F367" s="191">
        <v>30352799</v>
      </c>
      <c r="G367" s="194">
        <v>72.400000000000006</v>
      </c>
      <c r="H367" s="211">
        <v>49456.666168632706</v>
      </c>
      <c r="I367" s="195">
        <f>Assumptions!$G$37*Calcs!$G367</f>
        <v>7032.2120000000004</v>
      </c>
      <c r="K367" s="150"/>
      <c r="L367" s="196">
        <v>7.7494600000000002E-5</v>
      </c>
      <c r="M367" s="196">
        <v>7.7494600000000002E-5</v>
      </c>
      <c r="N367" s="196">
        <v>7.7494600000000002E-5</v>
      </c>
      <c r="O367" s="196">
        <v>7.7494600000000002E-5</v>
      </c>
      <c r="P367" s="196">
        <v>7.7494600000000002E-5</v>
      </c>
      <c r="Q367" s="196">
        <v>7.7494600000000002E-5</v>
      </c>
      <c r="R367" s="196">
        <v>7.7494600000000002E-5</v>
      </c>
      <c r="S367" s="196">
        <v>7.7494600000000002E-5</v>
      </c>
      <c r="T367" s="196">
        <v>7.7494600000000002E-5</v>
      </c>
      <c r="U367" s="196">
        <v>7.7494600000000002E-5</v>
      </c>
      <c r="V367" s="196">
        <v>7.7494600000000002E-5</v>
      </c>
      <c r="W367" s="196">
        <v>7.7494600000000002E-5</v>
      </c>
      <c r="X367" s="196">
        <v>7.7494600000000002E-5</v>
      </c>
      <c r="Y367" s="196">
        <v>7.7494600000000002E-5</v>
      </c>
      <c r="Z367" s="196">
        <v>7.7494600000000002E-5</v>
      </c>
      <c r="AA367" s="196">
        <v>7.7494600000000002E-5</v>
      </c>
      <c r="AB367" s="196">
        <v>7.7494600000000002E-5</v>
      </c>
      <c r="AC367" s="196">
        <v>7.7494600000000002E-5</v>
      </c>
      <c r="AD367" s="196">
        <v>7.7494600000000002E-5</v>
      </c>
      <c r="AE367" s="196">
        <v>7.7494600000000002E-5</v>
      </c>
      <c r="AF367" s="150"/>
      <c r="AG367" s="197">
        <v>23.689999999999998</v>
      </c>
      <c r="AH367" s="197">
        <v>25.856999999999999</v>
      </c>
      <c r="AI367" s="197">
        <v>26.398</v>
      </c>
      <c r="AJ367" s="197">
        <v>26.811</v>
      </c>
      <c r="AK367" s="197">
        <v>26.966000000000001</v>
      </c>
      <c r="AL367" s="197">
        <v>27.194999999999997</v>
      </c>
      <c r="AM367" s="197">
        <v>27.72</v>
      </c>
      <c r="AN367" s="197">
        <v>28.321999999999999</v>
      </c>
      <c r="AO367" s="197">
        <v>28.431999999999999</v>
      </c>
      <c r="AP367" s="197">
        <v>28.431999999999999</v>
      </c>
      <c r="AQ367" s="197">
        <v>28.431999999999999</v>
      </c>
      <c r="AR367" s="197">
        <v>28.431999999999999</v>
      </c>
      <c r="AS367" s="197">
        <v>28.431999999999999</v>
      </c>
      <c r="AT367" s="197">
        <v>28.431999999999999</v>
      </c>
      <c r="AU367" s="197">
        <v>28.431999999999999</v>
      </c>
      <c r="AV367" s="197">
        <v>28.431999999999999</v>
      </c>
      <c r="AW367" s="197">
        <v>28.431999999999999</v>
      </c>
      <c r="AX367" s="197">
        <v>28.431999999999999</v>
      </c>
      <c r="AY367" s="197">
        <v>28.431999999999999</v>
      </c>
      <c r="AZ367" s="197">
        <v>28.431999999999999</v>
      </c>
      <c r="BA367" s="150"/>
      <c r="BB367" s="198" cm="1">
        <f t="array" ref="BB367">SUMPRODUCT(($AG367:$AZ367)*(Misc_calcs!$G$29:$Z$29)*($L367:$AE367))*$H367</f>
        <v>1524.4410202126824</v>
      </c>
      <c r="BC367" s="150"/>
      <c r="BD367" s="198" cm="1">
        <f t="array" ref="BD367">SUMPRODUCT(($L367:$AE367)*(Misc_calcs!$G$29:$Z$29))*$I367*(1+Assumptions!$G$83)</f>
        <v>8.6674985721247371</v>
      </c>
      <c r="BE367" s="150"/>
      <c r="BF367" s="198">
        <f t="shared" si="30"/>
        <v>1533.1085187848071</v>
      </c>
      <c r="BG367" s="150"/>
      <c r="BH367" s="199">
        <f>Assumptions!$G$86*$G367</f>
        <v>2.0385306000000003E-5</v>
      </c>
      <c r="BI367" s="150"/>
      <c r="BJ367" s="198">
        <f t="shared" si="35"/>
        <v>7032.2120000000004</v>
      </c>
      <c r="BK367" s="150"/>
      <c r="BL367" s="198" cm="1">
        <f t="array" ref="BL367">-SUMPRODUCT((PMT(real_disc,Assumptions!$G$40,BJ367))*(Misc_calcs!$G$29:$Z$29))</f>
        <v>3801.2439700617942</v>
      </c>
      <c r="BM367" s="150"/>
      <c r="BN367" s="198" cm="1">
        <f t="array" ref="BN367">SUMPRODUCT(($AG367:$AZ367)*(Misc_calcs!$G$29:$Z$29))*$BH367*$H367</f>
        <v>401.01112433624689</v>
      </c>
      <c r="BO367" s="150"/>
      <c r="BP367" s="198" cm="1">
        <f t="array" ref="BP367">SUMPRODUCT($BH367*(Misc_calcs!$G$29:$Z$29))*$I367*(1+Assumptions!$G$83)</f>
        <v>2.2800248100812945</v>
      </c>
      <c r="BQ367" s="150"/>
      <c r="BR367" s="198">
        <f t="shared" si="31"/>
        <v>403.29114914632817</v>
      </c>
      <c r="BS367" s="150"/>
      <c r="BT367" s="198">
        <f t="shared" si="32"/>
        <v>1129.8173696384788</v>
      </c>
      <c r="BU367" s="150"/>
      <c r="BV367" s="198">
        <f t="shared" si="33"/>
        <v>-2671.4266004233154</v>
      </c>
      <c r="BW367" s="150"/>
      <c r="BX367" s="198" t="b">
        <f t="shared" si="34"/>
        <v>0</v>
      </c>
      <c r="BY367" s="150"/>
      <c r="BZ367" s="150"/>
      <c r="CA367" s="150"/>
      <c r="CB367" s="150"/>
      <c r="CC367" s="150"/>
      <c r="CD367" s="150"/>
      <c r="CE367" s="150"/>
      <c r="CF367" s="150"/>
      <c r="CG367" s="150"/>
      <c r="CH367" s="150"/>
      <c r="CI367" s="150"/>
      <c r="CJ367" s="150"/>
      <c r="CK367" s="150"/>
      <c r="CL367" s="150"/>
      <c r="CM367" s="150"/>
      <c r="CN367" s="150"/>
      <c r="CO367" s="150"/>
      <c r="CP367" s="150"/>
      <c r="CQ367" s="150"/>
      <c r="CR367" s="150"/>
      <c r="CS367" s="150"/>
      <c r="CT367" s="150"/>
      <c r="CU367" s="150"/>
      <c r="CV367" s="150"/>
      <c r="CW367" s="150"/>
      <c r="CX367" s="150"/>
    </row>
    <row r="368" spans="1:102" x14ac:dyDescent="0.2">
      <c r="A368" s="150"/>
      <c r="B368" s="191">
        <v>60548624</v>
      </c>
      <c r="C368" s="192" t="s">
        <v>152</v>
      </c>
      <c r="D368" s="191">
        <v>1998</v>
      </c>
      <c r="E368" s="191">
        <v>33063736</v>
      </c>
      <c r="F368" s="191">
        <v>33063702</v>
      </c>
      <c r="G368" s="194">
        <v>1008.51</v>
      </c>
      <c r="H368" s="211">
        <v>49456.666168632706</v>
      </c>
      <c r="I368" s="195">
        <f>Assumptions!$G$37*Calcs!$G368</f>
        <v>97956.576300000001</v>
      </c>
      <c r="K368" s="150"/>
      <c r="L368" s="196">
        <v>1.079476E-3</v>
      </c>
      <c r="M368" s="196">
        <v>1.079476E-3</v>
      </c>
      <c r="N368" s="196">
        <v>1.079476E-3</v>
      </c>
      <c r="O368" s="196">
        <v>1.079476E-3</v>
      </c>
      <c r="P368" s="196">
        <v>1.079476E-3</v>
      </c>
      <c r="Q368" s="196">
        <v>1.079476E-3</v>
      </c>
      <c r="R368" s="196">
        <v>1.079476E-3</v>
      </c>
      <c r="S368" s="196">
        <v>1.079476E-3</v>
      </c>
      <c r="T368" s="196">
        <v>1.079476E-3</v>
      </c>
      <c r="U368" s="196">
        <v>1.079476E-3</v>
      </c>
      <c r="V368" s="196">
        <v>1.079476E-3</v>
      </c>
      <c r="W368" s="196">
        <v>1.079476E-3</v>
      </c>
      <c r="X368" s="196">
        <v>1.079476E-3</v>
      </c>
      <c r="Y368" s="196">
        <v>1.079476E-3</v>
      </c>
      <c r="Z368" s="196">
        <v>1.079476E-3</v>
      </c>
      <c r="AA368" s="196">
        <v>1.079476E-3</v>
      </c>
      <c r="AB368" s="196">
        <v>1.079476E-3</v>
      </c>
      <c r="AC368" s="196">
        <v>1.079476E-3</v>
      </c>
      <c r="AD368" s="196">
        <v>1.079476E-3</v>
      </c>
      <c r="AE368" s="196">
        <v>1.079476E-3</v>
      </c>
      <c r="AF368" s="150"/>
      <c r="AG368" s="197">
        <v>23.689999999999998</v>
      </c>
      <c r="AH368" s="197">
        <v>25.856999999999999</v>
      </c>
      <c r="AI368" s="197">
        <v>26.398</v>
      </c>
      <c r="AJ368" s="197">
        <v>26.811</v>
      </c>
      <c r="AK368" s="197">
        <v>26.966000000000001</v>
      </c>
      <c r="AL368" s="197">
        <v>27.194999999999997</v>
      </c>
      <c r="AM368" s="197">
        <v>27.72</v>
      </c>
      <c r="AN368" s="197">
        <v>28.321999999999999</v>
      </c>
      <c r="AO368" s="197">
        <v>28.431999999999999</v>
      </c>
      <c r="AP368" s="197">
        <v>28.431999999999999</v>
      </c>
      <c r="AQ368" s="197">
        <v>28.431999999999999</v>
      </c>
      <c r="AR368" s="197">
        <v>28.431999999999999</v>
      </c>
      <c r="AS368" s="197">
        <v>28.431999999999999</v>
      </c>
      <c r="AT368" s="197">
        <v>28.431999999999999</v>
      </c>
      <c r="AU368" s="197">
        <v>28.431999999999999</v>
      </c>
      <c r="AV368" s="197">
        <v>28.431999999999999</v>
      </c>
      <c r="AW368" s="197">
        <v>28.431999999999999</v>
      </c>
      <c r="AX368" s="197">
        <v>28.431999999999999</v>
      </c>
      <c r="AY368" s="197">
        <v>28.431999999999999</v>
      </c>
      <c r="AZ368" s="197">
        <v>28.431999999999999</v>
      </c>
      <c r="BA368" s="150"/>
      <c r="BB368" s="198" cm="1">
        <f t="array" ref="BB368">SUMPRODUCT(($AG368:$AZ368)*(Misc_calcs!$G$29:$Z$29)*($L368:$AE368))*$H368</f>
        <v>21234.995660795794</v>
      </c>
      <c r="BC368" s="150"/>
      <c r="BD368" s="198" cm="1">
        <f t="array" ref="BD368">SUMPRODUCT(($L368:$AE368)*(Misc_calcs!$G$29:$Z$29))*$I368*(1+Assumptions!$G$83)</f>
        <v>1681.8101594302632</v>
      </c>
      <c r="BE368" s="150"/>
      <c r="BF368" s="198">
        <f t="shared" si="30"/>
        <v>22916.805820226058</v>
      </c>
      <c r="BG368" s="150"/>
      <c r="BH368" s="199">
        <f>Assumptions!$G$86*$G368</f>
        <v>2.8396111815000004E-4</v>
      </c>
      <c r="BI368" s="150"/>
      <c r="BJ368" s="198">
        <f t="shared" si="35"/>
        <v>97956.576300000001</v>
      </c>
      <c r="BK368" s="150"/>
      <c r="BL368" s="198" cm="1">
        <f t="array" ref="BL368">-SUMPRODUCT((PMT(real_disc,Assumptions!$G$40,BJ368))*(Misc_calcs!$G$29:$Z$29))</f>
        <v>52950.173428826245</v>
      </c>
      <c r="BM368" s="150"/>
      <c r="BN368" s="198" cm="1">
        <f t="array" ref="BN368">SUMPRODUCT(($AG368:$AZ368)*(Misc_calcs!$G$29:$Z$29))*$BH368*$H368</f>
        <v>5585.963107794867</v>
      </c>
      <c r="BO368" s="150"/>
      <c r="BP368" s="198" cm="1">
        <f t="array" ref="BP368">SUMPRODUCT($BH368*(Misc_calcs!$G$29:$Z$29))*$I368*(1+Assumptions!$G$83)</f>
        <v>442.40788436968239</v>
      </c>
      <c r="BQ368" s="150"/>
      <c r="BR368" s="198">
        <f t="shared" si="31"/>
        <v>6028.3709921645495</v>
      </c>
      <c r="BS368" s="150"/>
      <c r="BT368" s="198">
        <f t="shared" si="32"/>
        <v>16888.434828061509</v>
      </c>
      <c r="BU368" s="150"/>
      <c r="BV368" s="198">
        <f t="shared" si="33"/>
        <v>-36061.738600764736</v>
      </c>
      <c r="BW368" s="150"/>
      <c r="BX368" s="198" t="b">
        <f t="shared" si="34"/>
        <v>0</v>
      </c>
      <c r="BY368" s="150"/>
      <c r="BZ368" s="150"/>
      <c r="CA368" s="150"/>
      <c r="CB368" s="150"/>
      <c r="CC368" s="150"/>
      <c r="CD368" s="150"/>
      <c r="CE368" s="150"/>
      <c r="CF368" s="150"/>
      <c r="CG368" s="150"/>
      <c r="CH368" s="150"/>
      <c r="CI368" s="150"/>
      <c r="CJ368" s="150"/>
      <c r="CK368" s="150"/>
      <c r="CL368" s="150"/>
      <c r="CM368" s="150"/>
      <c r="CN368" s="150"/>
      <c r="CO368" s="150"/>
      <c r="CP368" s="150"/>
      <c r="CQ368" s="150"/>
      <c r="CR368" s="150"/>
      <c r="CS368" s="150"/>
      <c r="CT368" s="150"/>
      <c r="CU368" s="150"/>
      <c r="CV368" s="150"/>
      <c r="CW368" s="150"/>
      <c r="CX368" s="150"/>
    </row>
    <row r="369" spans="1:102" x14ac:dyDescent="0.2">
      <c r="A369" s="150"/>
      <c r="B369" s="191">
        <v>60548631</v>
      </c>
      <c r="C369" s="192" t="s">
        <v>147</v>
      </c>
      <c r="D369" s="191">
        <v>1957</v>
      </c>
      <c r="E369" s="191">
        <v>30223838</v>
      </c>
      <c r="F369" s="191">
        <v>33021502</v>
      </c>
      <c r="G369" s="194">
        <v>3626.48</v>
      </c>
      <c r="H369" s="211">
        <v>48008.750708019099</v>
      </c>
      <c r="I369" s="195">
        <f>Assumptions!$G$37*Calcs!$G369</f>
        <v>352240.0024</v>
      </c>
      <c r="K369" s="150"/>
      <c r="L369" s="196">
        <v>3.5159809E-2</v>
      </c>
      <c r="M369" s="196">
        <v>3.8008989999999999E-2</v>
      </c>
      <c r="N369" s="196">
        <v>4.1099582000000003E-2</v>
      </c>
      <c r="O369" s="196">
        <v>4.4452531000000003E-2</v>
      </c>
      <c r="P369" s="196">
        <v>4.8090628000000003E-2</v>
      </c>
      <c r="Q369" s="196">
        <v>5.2038668000000003E-2</v>
      </c>
      <c r="R369" s="196">
        <v>5.6323636000000003E-2</v>
      </c>
      <c r="S369" s="196">
        <v>6.0974896000000001E-2</v>
      </c>
      <c r="T369" s="196">
        <v>6.6024404999999994E-2</v>
      </c>
      <c r="U369" s="196">
        <v>7.1506944000000003E-2</v>
      </c>
      <c r="V369" s="196">
        <v>7.7460370000000001E-2</v>
      </c>
      <c r="W369" s="196">
        <v>8.3925886000000005E-2</v>
      </c>
      <c r="X369" s="196">
        <v>9.0948345999999999E-2</v>
      </c>
      <c r="Y369" s="196">
        <v>9.8576575E-2</v>
      </c>
      <c r="Z369" s="196">
        <v>0.10686372600000001</v>
      </c>
      <c r="AA369" s="196">
        <v>0.11586766499999999</v>
      </c>
      <c r="AB369" s="196">
        <v>0.118857034</v>
      </c>
      <c r="AC369" s="196">
        <v>0.118857034</v>
      </c>
      <c r="AD369" s="196">
        <v>0.118857034</v>
      </c>
      <c r="AE369" s="196">
        <v>0.118857034</v>
      </c>
      <c r="AF369" s="150"/>
      <c r="AG369" s="197">
        <v>20.81</v>
      </c>
      <c r="AH369" s="197">
        <v>20.728999999999999</v>
      </c>
      <c r="AI369" s="197">
        <v>20.936</v>
      </c>
      <c r="AJ369" s="197">
        <v>21.052</v>
      </c>
      <c r="AK369" s="197">
        <v>20.881</v>
      </c>
      <c r="AL369" s="197">
        <v>20.79</v>
      </c>
      <c r="AM369" s="197">
        <v>21.036000000000001</v>
      </c>
      <c r="AN369" s="197">
        <v>21.419</v>
      </c>
      <c r="AO369" s="197">
        <v>21.323</v>
      </c>
      <c r="AP369" s="197">
        <v>21.323</v>
      </c>
      <c r="AQ369" s="197">
        <v>21.323</v>
      </c>
      <c r="AR369" s="197">
        <v>21.323</v>
      </c>
      <c r="AS369" s="197">
        <v>21.323</v>
      </c>
      <c r="AT369" s="197">
        <v>21.323</v>
      </c>
      <c r="AU369" s="197">
        <v>21.323</v>
      </c>
      <c r="AV369" s="197">
        <v>21.323</v>
      </c>
      <c r="AW369" s="197">
        <v>21.323</v>
      </c>
      <c r="AX369" s="197">
        <v>21.323</v>
      </c>
      <c r="AY369" s="197">
        <v>21.323</v>
      </c>
      <c r="AZ369" s="197">
        <v>21.323</v>
      </c>
      <c r="BA369" s="150"/>
      <c r="BB369" s="198" cm="1">
        <f t="array" ref="BB369">SUMPRODUCT(($AG369:$AZ369)*(Misc_calcs!$G$29:$Z$29)*($L369:$AE369))*$H369</f>
        <v>1064956.2400924349</v>
      </c>
      <c r="BC369" s="150"/>
      <c r="BD369" s="198" cm="1">
        <f t="array" ref="BD369">SUMPRODUCT(($L369:$AE369)*(Misc_calcs!$G$29:$Z$29))*$I369*(1+Assumptions!$G$83)</f>
        <v>405154.67251336912</v>
      </c>
      <c r="BE369" s="150"/>
      <c r="BF369" s="198">
        <f t="shared" si="30"/>
        <v>1470110.9126058039</v>
      </c>
      <c r="BG369" s="150"/>
      <c r="BH369" s="199">
        <f>Assumptions!$G$86*$G369</f>
        <v>1.0210898412E-3</v>
      </c>
      <c r="BI369" s="150"/>
      <c r="BJ369" s="198">
        <f t="shared" si="35"/>
        <v>352240.0024</v>
      </c>
      <c r="BK369" s="150"/>
      <c r="BL369" s="198" cm="1">
        <f t="array" ref="BL369">-SUMPRODUCT((PMT(real_disc,Assumptions!$G$40,BJ369))*(Misc_calcs!$G$29:$Z$29))</f>
        <v>190402.42033908414</v>
      </c>
      <c r="BM369" s="150"/>
      <c r="BN369" s="198" cm="1">
        <f t="array" ref="BN369">SUMPRODUCT(($AG369:$AZ369)*(Misc_calcs!$G$29:$Z$29))*$BH369*$H369</f>
        <v>14984.327920725924</v>
      </c>
      <c r="BO369" s="150"/>
      <c r="BP369" s="198" cm="1">
        <f t="array" ref="BP369">SUMPRODUCT($BH369*(Misc_calcs!$G$29:$Z$29))*$I369*(1+Assumptions!$G$83)</f>
        <v>5720.4871417907389</v>
      </c>
      <c r="BQ369" s="150"/>
      <c r="BR369" s="198">
        <f t="shared" si="31"/>
        <v>20704.815062516664</v>
      </c>
      <c r="BS369" s="150"/>
      <c r="BT369" s="198">
        <f t="shared" si="32"/>
        <v>1449406.0975432873</v>
      </c>
      <c r="BU369" s="150"/>
      <c r="BV369" s="198">
        <f t="shared" si="33"/>
        <v>1259003.6772042031</v>
      </c>
      <c r="BW369" s="150"/>
      <c r="BX369" s="198" t="b">
        <f t="shared" si="34"/>
        <v>1</v>
      </c>
      <c r="BY369" s="150"/>
      <c r="BZ369" s="150"/>
      <c r="CA369" s="150"/>
      <c r="CB369" s="150"/>
      <c r="CC369" s="150"/>
      <c r="CD369" s="150"/>
      <c r="CE369" s="150"/>
      <c r="CF369" s="150"/>
      <c r="CG369" s="150"/>
      <c r="CH369" s="150"/>
      <c r="CI369" s="150"/>
      <c r="CJ369" s="150"/>
      <c r="CK369" s="150"/>
      <c r="CL369" s="150"/>
      <c r="CM369" s="150"/>
      <c r="CN369" s="150"/>
      <c r="CO369" s="150"/>
      <c r="CP369" s="150"/>
      <c r="CQ369" s="150"/>
      <c r="CR369" s="150"/>
      <c r="CS369" s="150"/>
      <c r="CT369" s="150"/>
      <c r="CU369" s="150"/>
      <c r="CV369" s="150"/>
      <c r="CW369" s="150"/>
      <c r="CX369" s="150"/>
    </row>
    <row r="370" spans="1:102" x14ac:dyDescent="0.2">
      <c r="A370" s="150"/>
      <c r="B370" s="191">
        <v>60548707</v>
      </c>
      <c r="C370" s="192" t="s">
        <v>152</v>
      </c>
      <c r="D370" s="191">
        <v>1998</v>
      </c>
      <c r="E370" s="191">
        <v>33063947</v>
      </c>
      <c r="F370" s="191">
        <v>33063926</v>
      </c>
      <c r="G370" s="194">
        <v>423.32</v>
      </c>
      <c r="H370" s="211">
        <v>49456.666168632706</v>
      </c>
      <c r="I370" s="195">
        <f>Assumptions!$G$37*Calcs!$G370</f>
        <v>41117.071599999996</v>
      </c>
      <c r="K370" s="150"/>
      <c r="L370" s="196">
        <v>4.5310800000000003E-4</v>
      </c>
      <c r="M370" s="196">
        <v>4.5310800000000003E-4</v>
      </c>
      <c r="N370" s="196">
        <v>4.5310800000000003E-4</v>
      </c>
      <c r="O370" s="196">
        <v>4.5310800000000003E-4</v>
      </c>
      <c r="P370" s="196">
        <v>4.5310800000000003E-4</v>
      </c>
      <c r="Q370" s="196">
        <v>4.5310800000000003E-4</v>
      </c>
      <c r="R370" s="196">
        <v>4.5310800000000003E-4</v>
      </c>
      <c r="S370" s="196">
        <v>4.5310800000000003E-4</v>
      </c>
      <c r="T370" s="196">
        <v>4.5310800000000003E-4</v>
      </c>
      <c r="U370" s="196">
        <v>4.5310800000000003E-4</v>
      </c>
      <c r="V370" s="196">
        <v>4.5310800000000003E-4</v>
      </c>
      <c r="W370" s="196">
        <v>4.5310800000000003E-4</v>
      </c>
      <c r="X370" s="196">
        <v>4.5310800000000003E-4</v>
      </c>
      <c r="Y370" s="196">
        <v>4.5310800000000003E-4</v>
      </c>
      <c r="Z370" s="196">
        <v>4.5310800000000003E-4</v>
      </c>
      <c r="AA370" s="196">
        <v>4.5310800000000003E-4</v>
      </c>
      <c r="AB370" s="196">
        <v>4.5310800000000003E-4</v>
      </c>
      <c r="AC370" s="196">
        <v>4.5310800000000003E-4</v>
      </c>
      <c r="AD370" s="196">
        <v>4.5310800000000003E-4</v>
      </c>
      <c r="AE370" s="196">
        <v>4.5310800000000003E-4</v>
      </c>
      <c r="AF370" s="150"/>
      <c r="AG370" s="197">
        <v>23.689999999999998</v>
      </c>
      <c r="AH370" s="197">
        <v>25.856999999999999</v>
      </c>
      <c r="AI370" s="197">
        <v>26.398</v>
      </c>
      <c r="AJ370" s="197">
        <v>26.811</v>
      </c>
      <c r="AK370" s="197">
        <v>26.966000000000001</v>
      </c>
      <c r="AL370" s="197">
        <v>27.194999999999997</v>
      </c>
      <c r="AM370" s="197">
        <v>27.72</v>
      </c>
      <c r="AN370" s="197">
        <v>28.321999999999999</v>
      </c>
      <c r="AO370" s="197">
        <v>28.431999999999999</v>
      </c>
      <c r="AP370" s="197">
        <v>28.431999999999999</v>
      </c>
      <c r="AQ370" s="197">
        <v>28.431999999999999</v>
      </c>
      <c r="AR370" s="197">
        <v>28.431999999999999</v>
      </c>
      <c r="AS370" s="197">
        <v>28.431999999999999</v>
      </c>
      <c r="AT370" s="197">
        <v>28.431999999999999</v>
      </c>
      <c r="AU370" s="197">
        <v>28.431999999999999</v>
      </c>
      <c r="AV370" s="197">
        <v>28.431999999999999</v>
      </c>
      <c r="AW370" s="197">
        <v>28.431999999999999</v>
      </c>
      <c r="AX370" s="197">
        <v>28.431999999999999</v>
      </c>
      <c r="AY370" s="197">
        <v>28.431999999999999</v>
      </c>
      <c r="AZ370" s="197">
        <v>28.431999999999999</v>
      </c>
      <c r="BA370" s="150"/>
      <c r="BB370" s="198" cm="1">
        <f t="array" ref="BB370">SUMPRODUCT(($AG370:$AZ370)*(Misc_calcs!$G$29:$Z$29)*($L370:$AE370))*$H370</f>
        <v>8913.3490822138319</v>
      </c>
      <c r="BC370" s="150"/>
      <c r="BD370" s="198" cm="1">
        <f t="array" ref="BD370">SUMPRODUCT(($L370:$AE370)*(Misc_calcs!$G$29:$Z$29))*$I370*(1+Assumptions!$G$83)</f>
        <v>296.31544511226633</v>
      </c>
      <c r="BE370" s="150"/>
      <c r="BF370" s="198">
        <f t="shared" si="30"/>
        <v>9209.6645273260983</v>
      </c>
      <c r="BG370" s="150"/>
      <c r="BH370" s="199">
        <f>Assumptions!$G$86*$G370</f>
        <v>1.1919209580000001E-4</v>
      </c>
      <c r="BI370" s="150"/>
      <c r="BJ370" s="198">
        <f t="shared" si="35"/>
        <v>41117.071599999996</v>
      </c>
      <c r="BK370" s="150"/>
      <c r="BL370" s="198" cm="1">
        <f t="array" ref="BL370">-SUMPRODUCT((PMT(real_disc,Assumptions!$G$40,BJ370))*(Misc_calcs!$G$29:$Z$29))</f>
        <v>22225.726483515999</v>
      </c>
      <c r="BM370" s="150"/>
      <c r="BN370" s="198" cm="1">
        <f t="array" ref="BN370">SUMPRODUCT(($AG370:$AZ370)*(Misc_calcs!$G$29:$Z$29))*$BH370*$H370</f>
        <v>2344.6965352765201</v>
      </c>
      <c r="BO370" s="150"/>
      <c r="BP370" s="198" cm="1">
        <f t="array" ref="BP370">SUMPRODUCT($BH370*(Misc_calcs!$G$29:$Z$29))*$I370*(1+Assumptions!$G$83)</f>
        <v>77.947109565138732</v>
      </c>
      <c r="BQ370" s="150"/>
      <c r="BR370" s="198">
        <f t="shared" si="31"/>
        <v>2422.6436448416589</v>
      </c>
      <c r="BS370" s="150"/>
      <c r="BT370" s="198">
        <f t="shared" si="32"/>
        <v>6787.0208824844394</v>
      </c>
      <c r="BU370" s="150"/>
      <c r="BV370" s="198">
        <f t="shared" si="33"/>
        <v>-15438.705601031559</v>
      </c>
      <c r="BW370" s="150"/>
      <c r="BX370" s="198" t="b">
        <f t="shared" si="34"/>
        <v>0</v>
      </c>
      <c r="BY370" s="150"/>
      <c r="BZ370" s="150"/>
      <c r="CA370" s="150"/>
      <c r="CB370" s="150"/>
      <c r="CC370" s="150"/>
      <c r="CD370" s="150"/>
      <c r="CE370" s="150"/>
      <c r="CF370" s="150"/>
      <c r="CG370" s="150"/>
      <c r="CH370" s="150"/>
      <c r="CI370" s="150"/>
      <c r="CJ370" s="150"/>
      <c r="CK370" s="150"/>
      <c r="CL370" s="150"/>
      <c r="CM370" s="150"/>
      <c r="CN370" s="150"/>
      <c r="CO370" s="150"/>
      <c r="CP370" s="150"/>
      <c r="CQ370" s="150"/>
      <c r="CR370" s="150"/>
      <c r="CS370" s="150"/>
      <c r="CT370" s="150"/>
      <c r="CU370" s="150"/>
      <c r="CV370" s="150"/>
      <c r="CW370" s="150"/>
      <c r="CX370" s="150"/>
    </row>
    <row r="371" spans="1:102" x14ac:dyDescent="0.2">
      <c r="A371" s="150"/>
      <c r="B371" s="191">
        <v>60548719</v>
      </c>
      <c r="C371" s="192" t="s">
        <v>145</v>
      </c>
      <c r="D371" s="191">
        <v>1955</v>
      </c>
      <c r="E371" s="191">
        <v>30021528</v>
      </c>
      <c r="F371" s="191">
        <v>30228886</v>
      </c>
      <c r="G371" s="194">
        <v>932.43</v>
      </c>
      <c r="H371" s="211">
        <v>45198.640474687112</v>
      </c>
      <c r="I371" s="195">
        <f>Assumptions!$G$37*Calcs!$G371</f>
        <v>90566.925899999987</v>
      </c>
      <c r="K371" s="150"/>
      <c r="L371" s="196">
        <v>8.7259409999999992E-3</v>
      </c>
      <c r="M371" s="196">
        <v>9.407884E-3</v>
      </c>
      <c r="N371" s="196">
        <v>1.0145589E-2</v>
      </c>
      <c r="O371" s="196">
        <v>1.0943725E-2</v>
      </c>
      <c r="P371" s="196">
        <v>1.1807361000000001E-2</v>
      </c>
      <c r="Q371" s="196">
        <v>1.2741994E-2</v>
      </c>
      <c r="R371" s="196">
        <v>1.375359E-2</v>
      </c>
      <c r="S371" s="196">
        <v>1.4848625000000001E-2</v>
      </c>
      <c r="T371" s="196">
        <v>1.6034124E-2</v>
      </c>
      <c r="U371" s="196">
        <v>1.7317714000000001E-2</v>
      </c>
      <c r="V371" s="196">
        <v>1.8707672000000002E-2</v>
      </c>
      <c r="W371" s="196">
        <v>2.0212979999999998E-2</v>
      </c>
      <c r="X371" s="196">
        <v>2.1843391E-2</v>
      </c>
      <c r="Y371" s="196">
        <v>2.360949E-2</v>
      </c>
      <c r="Z371" s="196">
        <v>2.5522768000000001E-2</v>
      </c>
      <c r="AA371" s="196">
        <v>2.7595701E-2</v>
      </c>
      <c r="AB371" s="196">
        <v>2.984183E-2</v>
      </c>
      <c r="AC371" s="196">
        <v>3.0560174999999998E-2</v>
      </c>
      <c r="AD371" s="196">
        <v>3.0560174999999998E-2</v>
      </c>
      <c r="AE371" s="196">
        <v>3.0560174999999998E-2</v>
      </c>
      <c r="AF371" s="150"/>
      <c r="AG371" s="197">
        <v>19.532</v>
      </c>
      <c r="AH371" s="197">
        <v>19.558999999999997</v>
      </c>
      <c r="AI371" s="197">
        <v>19.695999999999998</v>
      </c>
      <c r="AJ371" s="197">
        <v>19.782</v>
      </c>
      <c r="AK371" s="197">
        <v>19.675999999999998</v>
      </c>
      <c r="AL371" s="197">
        <v>19.636999999999997</v>
      </c>
      <c r="AM371" s="197">
        <v>19.768999999999998</v>
      </c>
      <c r="AN371" s="197">
        <v>19.945</v>
      </c>
      <c r="AO371" s="197">
        <v>19.835999999999999</v>
      </c>
      <c r="AP371" s="197">
        <v>19.835999999999999</v>
      </c>
      <c r="AQ371" s="197">
        <v>19.835999999999999</v>
      </c>
      <c r="AR371" s="197">
        <v>19.835999999999999</v>
      </c>
      <c r="AS371" s="197">
        <v>19.835999999999999</v>
      </c>
      <c r="AT371" s="197">
        <v>19.835999999999999</v>
      </c>
      <c r="AU371" s="197">
        <v>19.835999999999999</v>
      </c>
      <c r="AV371" s="197">
        <v>19.835999999999999</v>
      </c>
      <c r="AW371" s="197">
        <v>19.835999999999999</v>
      </c>
      <c r="AX371" s="197">
        <v>19.835999999999999</v>
      </c>
      <c r="AY371" s="197">
        <v>19.835999999999999</v>
      </c>
      <c r="AZ371" s="197">
        <v>19.835999999999999</v>
      </c>
      <c r="BA371" s="150"/>
      <c r="BB371" s="198" cm="1">
        <f t="array" ref="BB371">SUMPRODUCT(($AG371:$AZ371)*(Misc_calcs!$G$29:$Z$29)*($L371:$AE371))*$H371</f>
        <v>229908.85216956353</v>
      </c>
      <c r="BC371" s="150"/>
      <c r="BD371" s="198" cm="1">
        <f t="array" ref="BD371">SUMPRODUCT(($L371:$AE371)*(Misc_calcs!$G$29:$Z$29))*$I371*(1+Assumptions!$G$83)</f>
        <v>25597.709415151803</v>
      </c>
      <c r="BE371" s="150"/>
      <c r="BF371" s="198">
        <f t="shared" si="30"/>
        <v>255506.56158471532</v>
      </c>
      <c r="BG371" s="150"/>
      <c r="BH371" s="199">
        <f>Assumptions!$G$86*$G371</f>
        <v>2.6253965295000001E-4</v>
      </c>
      <c r="BI371" s="150"/>
      <c r="BJ371" s="198">
        <f t="shared" si="35"/>
        <v>90566.925899999987</v>
      </c>
      <c r="BK371" s="150"/>
      <c r="BL371" s="198" cm="1">
        <f t="array" ref="BL371">-SUMPRODUCT((PMT(real_disc,Assumptions!$G$40,BJ371))*(Misc_calcs!$G$29:$Z$29))</f>
        <v>48955.717058076218</v>
      </c>
      <c r="BM371" s="150"/>
      <c r="BN371" s="198" cm="1">
        <f t="array" ref="BN371">SUMPRODUCT(($AG371:$AZ371)*(Misc_calcs!$G$29:$Z$29))*$BH371*$H371</f>
        <v>3391.4156204515198</v>
      </c>
      <c r="BO371" s="150"/>
      <c r="BP371" s="198" cm="1">
        <f t="array" ref="BP371">SUMPRODUCT($BH371*(Misc_calcs!$G$29:$Z$29))*$I371*(1+Assumptions!$G$83)</f>
        <v>378.17682947987265</v>
      </c>
      <c r="BQ371" s="150"/>
      <c r="BR371" s="198">
        <f t="shared" si="31"/>
        <v>3769.5924499313924</v>
      </c>
      <c r="BS371" s="150"/>
      <c r="BT371" s="198">
        <f t="shared" si="32"/>
        <v>251736.96913478393</v>
      </c>
      <c r="BU371" s="150"/>
      <c r="BV371" s="198">
        <f t="shared" si="33"/>
        <v>202781.25207670772</v>
      </c>
      <c r="BW371" s="150"/>
      <c r="BX371" s="198" t="b">
        <f t="shared" si="34"/>
        <v>1</v>
      </c>
      <c r="BY371" s="150"/>
      <c r="BZ371" s="150"/>
      <c r="CA371" s="150"/>
      <c r="CB371" s="150"/>
      <c r="CC371" s="150"/>
      <c r="CD371" s="150"/>
      <c r="CE371" s="150"/>
      <c r="CF371" s="150"/>
      <c r="CG371" s="150"/>
      <c r="CH371" s="150"/>
      <c r="CI371" s="150"/>
      <c r="CJ371" s="150"/>
      <c r="CK371" s="150"/>
      <c r="CL371" s="150"/>
      <c r="CM371" s="150"/>
      <c r="CN371" s="150"/>
      <c r="CO371" s="150"/>
      <c r="CP371" s="150"/>
      <c r="CQ371" s="150"/>
      <c r="CR371" s="150"/>
      <c r="CS371" s="150"/>
      <c r="CT371" s="150"/>
      <c r="CU371" s="150"/>
      <c r="CV371" s="150"/>
      <c r="CW371" s="150"/>
      <c r="CX371" s="150"/>
    </row>
    <row r="372" spans="1:102" x14ac:dyDescent="0.2">
      <c r="A372" s="150"/>
      <c r="B372" s="191">
        <v>60548720</v>
      </c>
      <c r="C372" s="192" t="s">
        <v>152</v>
      </c>
      <c r="D372" s="191">
        <v>1973</v>
      </c>
      <c r="E372" s="191">
        <v>33063699</v>
      </c>
      <c r="F372" s="191">
        <v>33063702</v>
      </c>
      <c r="G372" s="194">
        <v>34.57</v>
      </c>
      <c r="H372" s="211">
        <v>49456.666168632706</v>
      </c>
      <c r="I372" s="195">
        <f>Assumptions!$G$37*Calcs!$G372</f>
        <v>3357.7840999999999</v>
      </c>
      <c r="K372" s="150"/>
      <c r="L372" s="196">
        <v>3.85862E-5</v>
      </c>
      <c r="M372" s="196">
        <v>4.14756E-5</v>
      </c>
      <c r="N372" s="196">
        <v>4.4611899999999999E-5</v>
      </c>
      <c r="O372" s="196">
        <v>4.8017299999999998E-5</v>
      </c>
      <c r="P372" s="196">
        <v>5.1716099999999998E-5</v>
      </c>
      <c r="Q372" s="196">
        <v>5.5735200000000001E-5</v>
      </c>
      <c r="R372" s="196">
        <v>6.0103699999999999E-5</v>
      </c>
      <c r="S372" s="196">
        <v>6.4853500000000005E-5</v>
      </c>
      <c r="T372" s="196">
        <v>7.0019500000000003E-5</v>
      </c>
      <c r="U372" s="196">
        <v>7.5640200000000001E-5</v>
      </c>
      <c r="V372" s="196">
        <v>8.1757199999999997E-5</v>
      </c>
      <c r="W372" s="196">
        <v>8.8416499999999996E-5</v>
      </c>
      <c r="X372" s="196">
        <v>9.5668200000000007E-5</v>
      </c>
      <c r="Y372" s="196">
        <v>1.0356700000000001E-4</v>
      </c>
      <c r="Z372" s="196">
        <v>1.12174E-4</v>
      </c>
      <c r="AA372" s="196">
        <v>1.21554E-4</v>
      </c>
      <c r="AB372" s="196">
        <v>1.31779E-4</v>
      </c>
      <c r="AC372" s="196">
        <v>1.4292999999999999E-4</v>
      </c>
      <c r="AD372" s="196">
        <v>1.55091E-4</v>
      </c>
      <c r="AE372" s="196">
        <v>1.6835900000000001E-4</v>
      </c>
      <c r="AF372" s="150"/>
      <c r="AG372" s="197">
        <v>23.689999999999998</v>
      </c>
      <c r="AH372" s="197">
        <v>25.856999999999999</v>
      </c>
      <c r="AI372" s="197">
        <v>26.398</v>
      </c>
      <c r="AJ372" s="197">
        <v>26.811</v>
      </c>
      <c r="AK372" s="197">
        <v>26.966000000000001</v>
      </c>
      <c r="AL372" s="197">
        <v>27.194999999999997</v>
      </c>
      <c r="AM372" s="197">
        <v>27.72</v>
      </c>
      <c r="AN372" s="197">
        <v>28.321999999999999</v>
      </c>
      <c r="AO372" s="197">
        <v>28.431999999999999</v>
      </c>
      <c r="AP372" s="197">
        <v>28.431999999999999</v>
      </c>
      <c r="AQ372" s="197">
        <v>28.431999999999999</v>
      </c>
      <c r="AR372" s="197">
        <v>28.431999999999999</v>
      </c>
      <c r="AS372" s="197">
        <v>28.431999999999999</v>
      </c>
      <c r="AT372" s="197">
        <v>28.431999999999999</v>
      </c>
      <c r="AU372" s="197">
        <v>28.431999999999999</v>
      </c>
      <c r="AV372" s="197">
        <v>28.431999999999999</v>
      </c>
      <c r="AW372" s="197">
        <v>28.431999999999999</v>
      </c>
      <c r="AX372" s="197">
        <v>28.431999999999999</v>
      </c>
      <c r="AY372" s="197">
        <v>28.431999999999999</v>
      </c>
      <c r="AZ372" s="197">
        <v>28.431999999999999</v>
      </c>
      <c r="BA372" s="150"/>
      <c r="BB372" s="198" cm="1">
        <f t="array" ref="BB372">SUMPRODUCT(($AG372:$AZ372)*(Misc_calcs!$G$29:$Z$29)*($L372:$AE372))*$H372</f>
        <v>1602.5773318206454</v>
      </c>
      <c r="BC372" s="150"/>
      <c r="BD372" s="198" cm="1">
        <f t="array" ref="BD372">SUMPRODUCT(($L372:$AE372)*(Misc_calcs!$G$29:$Z$29))*$I372*(1+Assumptions!$G$83)</f>
        <v>4.2868490646902675</v>
      </c>
      <c r="BE372" s="150"/>
      <c r="BF372" s="198">
        <f t="shared" si="30"/>
        <v>1606.8641808853356</v>
      </c>
      <c r="BG372" s="150"/>
      <c r="BH372" s="199">
        <f>Assumptions!$G$86*$G372</f>
        <v>9.733702050000001E-6</v>
      </c>
      <c r="BI372" s="150"/>
      <c r="BJ372" s="198">
        <f t="shared" si="35"/>
        <v>3357.7840999999999</v>
      </c>
      <c r="BK372" s="150"/>
      <c r="BL372" s="198" cm="1">
        <f t="array" ref="BL372">-SUMPRODUCT((PMT(real_disc,Assumptions!$G$40,BJ372))*(Misc_calcs!$G$29:$Z$29))</f>
        <v>1815.0414923347539</v>
      </c>
      <c r="BM372" s="150"/>
      <c r="BN372" s="198" cm="1">
        <f t="array" ref="BN372">SUMPRODUCT(($AG372:$AZ372)*(Misc_calcs!$G$29:$Z$29))*$BH372*$H372</f>
        <v>191.47727304287369</v>
      </c>
      <c r="BO372" s="150"/>
      <c r="BP372" s="198" cm="1">
        <f t="array" ref="BP372">SUMPRODUCT($BH372*(Misc_calcs!$G$29:$Z$29))*$I372*(1+Assumptions!$G$83)</f>
        <v>0.51982983237567582</v>
      </c>
      <c r="BQ372" s="150"/>
      <c r="BR372" s="198">
        <f t="shared" si="31"/>
        <v>191.99710287524937</v>
      </c>
      <c r="BS372" s="150"/>
      <c r="BT372" s="198">
        <f t="shared" si="32"/>
        <v>1414.8670780100863</v>
      </c>
      <c r="BU372" s="150"/>
      <c r="BV372" s="198">
        <f t="shared" si="33"/>
        <v>-400.17441432466762</v>
      </c>
      <c r="BW372" s="150"/>
      <c r="BX372" s="198" t="b">
        <f t="shared" si="34"/>
        <v>0</v>
      </c>
      <c r="BY372" s="150"/>
      <c r="BZ372" s="150"/>
      <c r="CA372" s="150"/>
      <c r="CB372" s="150"/>
      <c r="CC372" s="150"/>
      <c r="CD372" s="150"/>
      <c r="CE372" s="150"/>
      <c r="CF372" s="150"/>
      <c r="CG372" s="150"/>
      <c r="CH372" s="150"/>
      <c r="CI372" s="150"/>
      <c r="CJ372" s="150"/>
      <c r="CK372" s="150"/>
      <c r="CL372" s="150"/>
      <c r="CM372" s="150"/>
      <c r="CN372" s="150"/>
      <c r="CO372" s="150"/>
      <c r="CP372" s="150"/>
      <c r="CQ372" s="150"/>
      <c r="CR372" s="150"/>
      <c r="CS372" s="150"/>
      <c r="CT372" s="150"/>
      <c r="CU372" s="150"/>
      <c r="CV372" s="150"/>
      <c r="CW372" s="150"/>
      <c r="CX372" s="150"/>
    </row>
    <row r="373" spans="1:102" x14ac:dyDescent="0.2">
      <c r="A373" s="150"/>
      <c r="B373" s="191">
        <v>60548723</v>
      </c>
      <c r="C373" s="192" t="s">
        <v>152</v>
      </c>
      <c r="D373" s="191">
        <v>1999</v>
      </c>
      <c r="E373" s="191">
        <v>33064383</v>
      </c>
      <c r="F373" s="191">
        <v>33064373</v>
      </c>
      <c r="G373" s="194">
        <v>728.98</v>
      </c>
      <c r="H373" s="211">
        <v>49456.666168632706</v>
      </c>
      <c r="I373" s="195">
        <f>Assumptions!$G$37*Calcs!$G373</f>
        <v>70805.827399999995</v>
      </c>
      <c r="K373" s="150"/>
      <c r="L373" s="196">
        <v>7.8027599999999999E-4</v>
      </c>
      <c r="M373" s="196">
        <v>7.8027599999999999E-4</v>
      </c>
      <c r="N373" s="196">
        <v>7.8027599999999999E-4</v>
      </c>
      <c r="O373" s="196">
        <v>7.8027599999999999E-4</v>
      </c>
      <c r="P373" s="196">
        <v>7.8027599999999999E-4</v>
      </c>
      <c r="Q373" s="196">
        <v>7.8027599999999999E-4</v>
      </c>
      <c r="R373" s="196">
        <v>7.8027599999999999E-4</v>
      </c>
      <c r="S373" s="196">
        <v>7.8027599999999999E-4</v>
      </c>
      <c r="T373" s="196">
        <v>7.8027599999999999E-4</v>
      </c>
      <c r="U373" s="196">
        <v>7.8027599999999999E-4</v>
      </c>
      <c r="V373" s="196">
        <v>7.8027599999999999E-4</v>
      </c>
      <c r="W373" s="196">
        <v>7.8027599999999999E-4</v>
      </c>
      <c r="X373" s="196">
        <v>7.8027599999999999E-4</v>
      </c>
      <c r="Y373" s="196">
        <v>7.8027599999999999E-4</v>
      </c>
      <c r="Z373" s="196">
        <v>7.8027599999999999E-4</v>
      </c>
      <c r="AA373" s="196">
        <v>7.8027599999999999E-4</v>
      </c>
      <c r="AB373" s="196">
        <v>7.8027599999999999E-4</v>
      </c>
      <c r="AC373" s="196">
        <v>7.8027599999999999E-4</v>
      </c>
      <c r="AD373" s="196">
        <v>7.8027599999999999E-4</v>
      </c>
      <c r="AE373" s="196">
        <v>7.8027599999999999E-4</v>
      </c>
      <c r="AF373" s="150"/>
      <c r="AG373" s="197">
        <v>23.689999999999998</v>
      </c>
      <c r="AH373" s="197">
        <v>25.856999999999999</v>
      </c>
      <c r="AI373" s="197">
        <v>26.398</v>
      </c>
      <c r="AJ373" s="197">
        <v>26.811</v>
      </c>
      <c r="AK373" s="197">
        <v>26.966000000000001</v>
      </c>
      <c r="AL373" s="197">
        <v>27.194999999999997</v>
      </c>
      <c r="AM373" s="197">
        <v>27.72</v>
      </c>
      <c r="AN373" s="197">
        <v>28.321999999999999</v>
      </c>
      <c r="AO373" s="197">
        <v>28.431999999999999</v>
      </c>
      <c r="AP373" s="197">
        <v>28.431999999999999</v>
      </c>
      <c r="AQ373" s="197">
        <v>28.431999999999999</v>
      </c>
      <c r="AR373" s="197">
        <v>28.431999999999999</v>
      </c>
      <c r="AS373" s="197">
        <v>28.431999999999999</v>
      </c>
      <c r="AT373" s="197">
        <v>28.431999999999999</v>
      </c>
      <c r="AU373" s="197">
        <v>28.431999999999999</v>
      </c>
      <c r="AV373" s="197">
        <v>28.431999999999999</v>
      </c>
      <c r="AW373" s="197">
        <v>28.431999999999999</v>
      </c>
      <c r="AX373" s="197">
        <v>28.431999999999999</v>
      </c>
      <c r="AY373" s="197">
        <v>28.431999999999999</v>
      </c>
      <c r="AZ373" s="197">
        <v>28.431999999999999</v>
      </c>
      <c r="BA373" s="150"/>
      <c r="BB373" s="198" cm="1">
        <f t="array" ref="BB373">SUMPRODUCT(($AG373:$AZ373)*(Misc_calcs!$G$29:$Z$29)*($L373:$AE373))*$H373</f>
        <v>15349.259709547128</v>
      </c>
      <c r="BC373" s="150"/>
      <c r="BD373" s="198" cm="1">
        <f t="array" ref="BD373">SUMPRODUCT(($L373:$AE373)*(Misc_calcs!$G$29:$Z$29))*$I373*(1+Assumptions!$G$83)</f>
        <v>878.71417835272257</v>
      </c>
      <c r="BE373" s="150"/>
      <c r="BF373" s="198">
        <f t="shared" si="30"/>
        <v>16227.973887899851</v>
      </c>
      <c r="BG373" s="150"/>
      <c r="BH373" s="199">
        <f>Assumptions!$G$86*$G373</f>
        <v>2.0525525370000003E-4</v>
      </c>
      <c r="BI373" s="150"/>
      <c r="BJ373" s="198">
        <f t="shared" si="35"/>
        <v>70805.827399999995</v>
      </c>
      <c r="BK373" s="150"/>
      <c r="BL373" s="198" cm="1">
        <f t="array" ref="BL373">-SUMPRODUCT((PMT(real_disc,Assumptions!$G$40,BJ373))*(Misc_calcs!$G$29:$Z$29))</f>
        <v>38273.906481984064</v>
      </c>
      <c r="BM373" s="150"/>
      <c r="BN373" s="198" cm="1">
        <f t="array" ref="BN373">SUMPRODUCT(($AG373:$AZ373)*(Misc_calcs!$G$29:$Z$29))*$BH373*$H373</f>
        <v>4037.6946052297967</v>
      </c>
      <c r="BO373" s="150"/>
      <c r="BP373" s="198" cm="1">
        <f t="array" ref="BP373">SUMPRODUCT($BH373*(Misc_calcs!$G$29:$Z$29))*$I373*(1+Assumptions!$G$83)</f>
        <v>231.14987723263962</v>
      </c>
      <c r="BQ373" s="150"/>
      <c r="BR373" s="198">
        <f t="shared" si="31"/>
        <v>4268.8444824624366</v>
      </c>
      <c r="BS373" s="150"/>
      <c r="BT373" s="198">
        <f t="shared" si="32"/>
        <v>11959.129405437414</v>
      </c>
      <c r="BU373" s="150"/>
      <c r="BV373" s="198">
        <f t="shared" si="33"/>
        <v>-26314.777076546648</v>
      </c>
      <c r="BW373" s="150"/>
      <c r="BX373" s="198" t="b">
        <f t="shared" si="34"/>
        <v>0</v>
      </c>
      <c r="BY373" s="150"/>
      <c r="BZ373" s="150"/>
      <c r="CA373" s="150"/>
      <c r="CB373" s="150"/>
      <c r="CC373" s="150"/>
      <c r="CD373" s="150"/>
      <c r="CE373" s="150"/>
      <c r="CF373" s="150"/>
      <c r="CG373" s="150"/>
      <c r="CH373" s="150"/>
      <c r="CI373" s="150"/>
      <c r="CJ373" s="150"/>
      <c r="CK373" s="150"/>
      <c r="CL373" s="150"/>
      <c r="CM373" s="150"/>
      <c r="CN373" s="150"/>
      <c r="CO373" s="150"/>
      <c r="CP373" s="150"/>
      <c r="CQ373" s="150"/>
      <c r="CR373" s="150"/>
      <c r="CS373" s="150"/>
      <c r="CT373" s="150"/>
      <c r="CU373" s="150"/>
      <c r="CV373" s="150"/>
      <c r="CW373" s="150"/>
      <c r="CX373" s="150"/>
    </row>
    <row r="374" spans="1:102" x14ac:dyDescent="0.2">
      <c r="A374" s="150"/>
      <c r="B374" s="191">
        <v>60548727</v>
      </c>
      <c r="C374" s="192" t="s">
        <v>152</v>
      </c>
      <c r="D374" s="191">
        <v>1998</v>
      </c>
      <c r="E374" s="191">
        <v>33063976</v>
      </c>
      <c r="F374" s="191">
        <v>33063947</v>
      </c>
      <c r="G374" s="194">
        <v>648.75</v>
      </c>
      <c r="H374" s="211">
        <v>49456.666168632706</v>
      </c>
      <c r="I374" s="195">
        <f>Assumptions!$G$37*Calcs!$G374</f>
        <v>63013.087499999994</v>
      </c>
      <c r="K374" s="150"/>
      <c r="L374" s="196">
        <v>6.9440099999999998E-4</v>
      </c>
      <c r="M374" s="196">
        <v>6.9440099999999998E-4</v>
      </c>
      <c r="N374" s="196">
        <v>6.9440099999999998E-4</v>
      </c>
      <c r="O374" s="196">
        <v>6.9440099999999998E-4</v>
      </c>
      <c r="P374" s="196">
        <v>6.9440099999999998E-4</v>
      </c>
      <c r="Q374" s="196">
        <v>6.9440099999999998E-4</v>
      </c>
      <c r="R374" s="196">
        <v>6.9440099999999998E-4</v>
      </c>
      <c r="S374" s="196">
        <v>6.9440099999999998E-4</v>
      </c>
      <c r="T374" s="196">
        <v>6.9440099999999998E-4</v>
      </c>
      <c r="U374" s="196">
        <v>6.9440099999999998E-4</v>
      </c>
      <c r="V374" s="196">
        <v>6.9440099999999998E-4</v>
      </c>
      <c r="W374" s="196">
        <v>6.9440099999999998E-4</v>
      </c>
      <c r="X374" s="196">
        <v>6.9440099999999998E-4</v>
      </c>
      <c r="Y374" s="196">
        <v>6.9440099999999998E-4</v>
      </c>
      <c r="Z374" s="196">
        <v>6.9440099999999998E-4</v>
      </c>
      <c r="AA374" s="196">
        <v>6.9440099999999998E-4</v>
      </c>
      <c r="AB374" s="196">
        <v>6.9440099999999998E-4</v>
      </c>
      <c r="AC374" s="196">
        <v>6.9440099999999998E-4</v>
      </c>
      <c r="AD374" s="196">
        <v>6.9440099999999998E-4</v>
      </c>
      <c r="AE374" s="196">
        <v>6.9440099999999998E-4</v>
      </c>
      <c r="AF374" s="150"/>
      <c r="AG374" s="197">
        <v>23.689999999999998</v>
      </c>
      <c r="AH374" s="197">
        <v>25.856999999999999</v>
      </c>
      <c r="AI374" s="197">
        <v>26.398</v>
      </c>
      <c r="AJ374" s="197">
        <v>26.811</v>
      </c>
      <c r="AK374" s="197">
        <v>26.966000000000001</v>
      </c>
      <c r="AL374" s="197">
        <v>27.194999999999997</v>
      </c>
      <c r="AM374" s="197">
        <v>27.72</v>
      </c>
      <c r="AN374" s="197">
        <v>28.321999999999999</v>
      </c>
      <c r="AO374" s="197">
        <v>28.431999999999999</v>
      </c>
      <c r="AP374" s="197">
        <v>28.431999999999999</v>
      </c>
      <c r="AQ374" s="197">
        <v>28.431999999999999</v>
      </c>
      <c r="AR374" s="197">
        <v>28.431999999999999</v>
      </c>
      <c r="AS374" s="197">
        <v>28.431999999999999</v>
      </c>
      <c r="AT374" s="197">
        <v>28.431999999999999</v>
      </c>
      <c r="AU374" s="197">
        <v>28.431999999999999</v>
      </c>
      <c r="AV374" s="197">
        <v>28.431999999999999</v>
      </c>
      <c r="AW374" s="197">
        <v>28.431999999999999</v>
      </c>
      <c r="AX374" s="197">
        <v>28.431999999999999</v>
      </c>
      <c r="AY374" s="197">
        <v>28.431999999999999</v>
      </c>
      <c r="AZ374" s="197">
        <v>28.431999999999999</v>
      </c>
      <c r="BA374" s="150"/>
      <c r="BB374" s="198" cm="1">
        <f t="array" ref="BB374">SUMPRODUCT(($AG374:$AZ374)*(Misc_calcs!$G$29:$Z$29)*($L374:$AE374))*$H374</f>
        <v>13659.963002282831</v>
      </c>
      <c r="BC374" s="150"/>
      <c r="BD374" s="198" cm="1">
        <f t="array" ref="BD374">SUMPRODUCT(($L374:$AE374)*(Misc_calcs!$G$29:$Z$29))*$I374*(1+Assumptions!$G$83)</f>
        <v>695.93948927036899</v>
      </c>
      <c r="BE374" s="150"/>
      <c r="BF374" s="198">
        <f t="shared" si="30"/>
        <v>14355.902491553201</v>
      </c>
      <c r="BG374" s="150"/>
      <c r="BH374" s="199">
        <f>Assumptions!$G$86*$G374</f>
        <v>1.8266529375000001E-4</v>
      </c>
      <c r="BI374" s="150"/>
      <c r="BJ374" s="198">
        <f t="shared" si="35"/>
        <v>63013.087499999994</v>
      </c>
      <c r="BK374" s="150"/>
      <c r="BL374" s="198" cm="1">
        <f t="array" ref="BL374">-SUMPRODUCT((PMT(real_disc,Assumptions!$G$40,BJ374))*(Misc_calcs!$G$29:$Z$29))</f>
        <v>34061.561126762281</v>
      </c>
      <c r="BM374" s="150"/>
      <c r="BN374" s="198" cm="1">
        <f t="array" ref="BN374">SUMPRODUCT(($AG374:$AZ374)*(Misc_calcs!$G$29:$Z$29))*$BH374*$H374</f>
        <v>3593.3144601262456</v>
      </c>
      <c r="BO374" s="150"/>
      <c r="BP374" s="198" cm="1">
        <f t="array" ref="BP374">SUMPRODUCT($BH374*(Misc_calcs!$G$29:$Z$29))*$I374*(1+Assumptions!$G$83)</f>
        <v>183.0700002445229</v>
      </c>
      <c r="BQ374" s="150"/>
      <c r="BR374" s="198">
        <f t="shared" si="31"/>
        <v>3776.3844603707685</v>
      </c>
      <c r="BS374" s="150"/>
      <c r="BT374" s="198">
        <f t="shared" si="32"/>
        <v>10579.518031182433</v>
      </c>
      <c r="BU374" s="150"/>
      <c r="BV374" s="198">
        <f t="shared" si="33"/>
        <v>-23482.043095579847</v>
      </c>
      <c r="BW374" s="150"/>
      <c r="BX374" s="198" t="b">
        <f t="shared" si="34"/>
        <v>0</v>
      </c>
      <c r="BY374" s="150"/>
      <c r="BZ374" s="150"/>
      <c r="CA374" s="150"/>
      <c r="CB374" s="150"/>
      <c r="CC374" s="150"/>
      <c r="CD374" s="150"/>
      <c r="CE374" s="150"/>
      <c r="CF374" s="150"/>
      <c r="CG374" s="150"/>
      <c r="CH374" s="150"/>
      <c r="CI374" s="150"/>
      <c r="CJ374" s="150"/>
      <c r="CK374" s="150"/>
      <c r="CL374" s="150"/>
      <c r="CM374" s="150"/>
      <c r="CN374" s="150"/>
      <c r="CO374" s="150"/>
      <c r="CP374" s="150"/>
      <c r="CQ374" s="150"/>
      <c r="CR374" s="150"/>
      <c r="CS374" s="150"/>
      <c r="CT374" s="150"/>
      <c r="CU374" s="150"/>
      <c r="CV374" s="150"/>
      <c r="CW374" s="150"/>
      <c r="CX374" s="150"/>
    </row>
    <row r="375" spans="1:102" x14ac:dyDescent="0.2">
      <c r="A375" s="150"/>
      <c r="B375" s="191">
        <v>60548758</v>
      </c>
      <c r="C375" s="192" t="s">
        <v>145</v>
      </c>
      <c r="D375" s="191">
        <v>2014</v>
      </c>
      <c r="E375" s="191">
        <v>31037380</v>
      </c>
      <c r="F375" s="191">
        <v>31037381</v>
      </c>
      <c r="G375" s="194">
        <v>82.91</v>
      </c>
      <c r="H375" s="211">
        <v>45198.640474687112</v>
      </c>
      <c r="I375" s="195">
        <f>Assumptions!$G$37*Calcs!$G375</f>
        <v>8053.0482999999995</v>
      </c>
      <c r="K375" s="150"/>
      <c r="L375" s="196">
        <v>8.8744099999999996E-5</v>
      </c>
      <c r="M375" s="196">
        <v>8.8744099999999996E-5</v>
      </c>
      <c r="N375" s="196">
        <v>8.8744099999999996E-5</v>
      </c>
      <c r="O375" s="196">
        <v>8.8744099999999996E-5</v>
      </c>
      <c r="P375" s="196">
        <v>8.8744099999999996E-5</v>
      </c>
      <c r="Q375" s="196">
        <v>8.8744099999999996E-5</v>
      </c>
      <c r="R375" s="196">
        <v>8.8744099999999996E-5</v>
      </c>
      <c r="S375" s="196">
        <v>8.8744099999999996E-5</v>
      </c>
      <c r="T375" s="196">
        <v>8.8744099999999996E-5</v>
      </c>
      <c r="U375" s="196">
        <v>8.8744099999999996E-5</v>
      </c>
      <c r="V375" s="196">
        <v>8.8744099999999996E-5</v>
      </c>
      <c r="W375" s="196">
        <v>8.8744099999999996E-5</v>
      </c>
      <c r="X375" s="196">
        <v>8.8744099999999996E-5</v>
      </c>
      <c r="Y375" s="196">
        <v>8.8744099999999996E-5</v>
      </c>
      <c r="Z375" s="196">
        <v>8.8744099999999996E-5</v>
      </c>
      <c r="AA375" s="196">
        <v>8.8744099999999996E-5</v>
      </c>
      <c r="AB375" s="196">
        <v>8.8744099999999996E-5</v>
      </c>
      <c r="AC375" s="196">
        <v>8.8744099999999996E-5</v>
      </c>
      <c r="AD375" s="196">
        <v>8.8744099999999996E-5</v>
      </c>
      <c r="AE375" s="196">
        <v>8.8744099999999996E-5</v>
      </c>
      <c r="AF375" s="150"/>
      <c r="AG375" s="197">
        <v>19.532</v>
      </c>
      <c r="AH375" s="197">
        <v>19.558999999999997</v>
      </c>
      <c r="AI375" s="197">
        <v>19.695999999999998</v>
      </c>
      <c r="AJ375" s="197">
        <v>19.782</v>
      </c>
      <c r="AK375" s="197">
        <v>19.675999999999998</v>
      </c>
      <c r="AL375" s="197">
        <v>19.636999999999997</v>
      </c>
      <c r="AM375" s="197">
        <v>19.768999999999998</v>
      </c>
      <c r="AN375" s="197">
        <v>19.945</v>
      </c>
      <c r="AO375" s="197">
        <v>19.835999999999999</v>
      </c>
      <c r="AP375" s="197">
        <v>19.835999999999999</v>
      </c>
      <c r="AQ375" s="197">
        <v>19.835999999999999</v>
      </c>
      <c r="AR375" s="197">
        <v>19.835999999999999</v>
      </c>
      <c r="AS375" s="197">
        <v>19.835999999999999</v>
      </c>
      <c r="AT375" s="197">
        <v>19.835999999999999</v>
      </c>
      <c r="AU375" s="197">
        <v>19.835999999999999</v>
      </c>
      <c r="AV375" s="197">
        <v>19.835999999999999</v>
      </c>
      <c r="AW375" s="197">
        <v>19.835999999999999</v>
      </c>
      <c r="AX375" s="197">
        <v>19.835999999999999</v>
      </c>
      <c r="AY375" s="197">
        <v>19.835999999999999</v>
      </c>
      <c r="AZ375" s="197">
        <v>19.835999999999999</v>
      </c>
      <c r="BA375" s="150"/>
      <c r="BB375" s="198" cm="1">
        <f t="array" ref="BB375">SUMPRODUCT(($AG375:$AZ375)*(Misc_calcs!$G$29:$Z$29)*($L375:$AE375))*$H375</f>
        <v>1146.3720759173482</v>
      </c>
      <c r="BC375" s="150"/>
      <c r="BD375" s="198" cm="1">
        <f t="array" ref="BD375">SUMPRODUCT(($L375:$AE375)*(Misc_calcs!$G$29:$Z$29))*$I375*(1+Assumptions!$G$83)</f>
        <v>11.366589506735615</v>
      </c>
      <c r="BE375" s="150"/>
      <c r="BF375" s="198">
        <f t="shared" si="30"/>
        <v>1157.7386654240838</v>
      </c>
      <c r="BG375" s="150"/>
      <c r="BH375" s="199">
        <f>Assumptions!$G$86*$G375</f>
        <v>2.3344554150000002E-5</v>
      </c>
      <c r="BI375" s="150"/>
      <c r="BJ375" s="198">
        <f t="shared" si="35"/>
        <v>8053.0482999999995</v>
      </c>
      <c r="BK375" s="150"/>
      <c r="BL375" s="198" cm="1">
        <f t="array" ref="BL375">-SUMPRODUCT((PMT(real_disc,Assumptions!$G$40,BJ375))*(Misc_calcs!$G$29:$Z$29))</f>
        <v>4353.0543861577798</v>
      </c>
      <c r="BM375" s="150"/>
      <c r="BN375" s="198" cm="1">
        <f t="array" ref="BN375">SUMPRODUCT(($AG375:$AZ375)*(Misc_calcs!$G$29:$Z$29))*$BH375*$H375</f>
        <v>301.55858251196929</v>
      </c>
      <c r="BO375" s="150"/>
      <c r="BP375" s="198" cm="1">
        <f t="array" ref="BP375">SUMPRODUCT($BH375*(Misc_calcs!$G$29:$Z$29))*$I375*(1+Assumptions!$G$83)</f>
        <v>2.9900349909550195</v>
      </c>
      <c r="BQ375" s="150"/>
      <c r="BR375" s="198">
        <f t="shared" si="31"/>
        <v>304.54861750292429</v>
      </c>
      <c r="BS375" s="150"/>
      <c r="BT375" s="198">
        <f t="shared" si="32"/>
        <v>853.19004792115948</v>
      </c>
      <c r="BU375" s="150"/>
      <c r="BV375" s="198">
        <f t="shared" si="33"/>
        <v>-3499.8643382366204</v>
      </c>
      <c r="BW375" s="150"/>
      <c r="BX375" s="198" t="b">
        <f t="shared" si="34"/>
        <v>0</v>
      </c>
      <c r="BY375" s="150"/>
      <c r="BZ375" s="150"/>
      <c r="CA375" s="150"/>
      <c r="CB375" s="150"/>
      <c r="CC375" s="150"/>
      <c r="CD375" s="150"/>
      <c r="CE375" s="150"/>
      <c r="CF375" s="150"/>
      <c r="CG375" s="150"/>
      <c r="CH375" s="150"/>
      <c r="CI375" s="150"/>
      <c r="CJ375" s="150"/>
      <c r="CK375" s="150"/>
      <c r="CL375" s="150"/>
      <c r="CM375" s="150"/>
      <c r="CN375" s="150"/>
      <c r="CO375" s="150"/>
      <c r="CP375" s="150"/>
      <c r="CQ375" s="150"/>
      <c r="CR375" s="150"/>
      <c r="CS375" s="150"/>
      <c r="CT375" s="150"/>
      <c r="CU375" s="150"/>
      <c r="CV375" s="150"/>
      <c r="CW375" s="150"/>
      <c r="CX375" s="150"/>
    </row>
    <row r="376" spans="1:102" x14ac:dyDescent="0.2">
      <c r="A376" s="150"/>
      <c r="B376" s="191">
        <v>60548775</v>
      </c>
      <c r="C376" s="192" t="s">
        <v>152</v>
      </c>
      <c r="D376" s="191">
        <v>2017</v>
      </c>
      <c r="E376" s="191">
        <v>30352477</v>
      </c>
      <c r="F376" s="191">
        <v>30352478</v>
      </c>
      <c r="G376" s="194">
        <v>86.85</v>
      </c>
      <c r="H376" s="211">
        <v>49456.666168632706</v>
      </c>
      <c r="I376" s="195">
        <f>Assumptions!$G$37*Calcs!$G376</f>
        <v>8435.7404999999999</v>
      </c>
      <c r="K376" s="150"/>
      <c r="L376" s="196">
        <v>9.2961399999999994E-5</v>
      </c>
      <c r="M376" s="196">
        <v>9.2961399999999994E-5</v>
      </c>
      <c r="N376" s="196">
        <v>9.2961399999999994E-5</v>
      </c>
      <c r="O376" s="196">
        <v>9.2961399999999994E-5</v>
      </c>
      <c r="P376" s="196">
        <v>9.2961399999999994E-5</v>
      </c>
      <c r="Q376" s="196">
        <v>9.2961399999999994E-5</v>
      </c>
      <c r="R376" s="196">
        <v>9.2961399999999994E-5</v>
      </c>
      <c r="S376" s="196">
        <v>9.2961399999999994E-5</v>
      </c>
      <c r="T376" s="196">
        <v>9.2961399999999994E-5</v>
      </c>
      <c r="U376" s="196">
        <v>9.2961399999999994E-5</v>
      </c>
      <c r="V376" s="196">
        <v>9.2961399999999994E-5</v>
      </c>
      <c r="W376" s="196">
        <v>9.2961399999999994E-5</v>
      </c>
      <c r="X376" s="196">
        <v>9.2961399999999994E-5</v>
      </c>
      <c r="Y376" s="196">
        <v>9.2961399999999994E-5</v>
      </c>
      <c r="Z376" s="196">
        <v>9.2961399999999994E-5</v>
      </c>
      <c r="AA376" s="196">
        <v>9.2961399999999994E-5</v>
      </c>
      <c r="AB376" s="196">
        <v>9.2961399999999994E-5</v>
      </c>
      <c r="AC376" s="196">
        <v>9.2961399999999994E-5</v>
      </c>
      <c r="AD376" s="196">
        <v>9.2961399999999994E-5</v>
      </c>
      <c r="AE376" s="196">
        <v>9.2961399999999994E-5</v>
      </c>
      <c r="AF376" s="150"/>
      <c r="AG376" s="197">
        <v>23.689999999999998</v>
      </c>
      <c r="AH376" s="197">
        <v>25.856999999999999</v>
      </c>
      <c r="AI376" s="197">
        <v>26.398</v>
      </c>
      <c r="AJ376" s="197">
        <v>26.811</v>
      </c>
      <c r="AK376" s="197">
        <v>26.966000000000001</v>
      </c>
      <c r="AL376" s="197">
        <v>27.194999999999997</v>
      </c>
      <c r="AM376" s="197">
        <v>27.72</v>
      </c>
      <c r="AN376" s="197">
        <v>28.321999999999999</v>
      </c>
      <c r="AO376" s="197">
        <v>28.431999999999999</v>
      </c>
      <c r="AP376" s="197">
        <v>28.431999999999999</v>
      </c>
      <c r="AQ376" s="197">
        <v>28.431999999999999</v>
      </c>
      <c r="AR376" s="197">
        <v>28.431999999999999</v>
      </c>
      <c r="AS376" s="197">
        <v>28.431999999999999</v>
      </c>
      <c r="AT376" s="197">
        <v>28.431999999999999</v>
      </c>
      <c r="AU376" s="197">
        <v>28.431999999999999</v>
      </c>
      <c r="AV376" s="197">
        <v>28.431999999999999</v>
      </c>
      <c r="AW376" s="197">
        <v>28.431999999999999</v>
      </c>
      <c r="AX376" s="197">
        <v>28.431999999999999</v>
      </c>
      <c r="AY376" s="197">
        <v>28.431999999999999</v>
      </c>
      <c r="AZ376" s="197">
        <v>28.431999999999999</v>
      </c>
      <c r="BA376" s="150"/>
      <c r="BB376" s="198" cm="1">
        <f t="array" ref="BB376">SUMPRODUCT(($AG376:$AZ376)*(Misc_calcs!$G$29:$Z$29)*($L376:$AE376))*$H376</f>
        <v>1828.6973731898649</v>
      </c>
      <c r="BC376" s="150"/>
      <c r="BD376" s="198" cm="1">
        <f t="array" ref="BD376">SUMPRODUCT(($L376:$AE376)*(Misc_calcs!$G$29:$Z$29))*$I376*(1+Assumptions!$G$83)</f>
        <v>12.47257861565274</v>
      </c>
      <c r="BE376" s="150"/>
      <c r="BF376" s="198">
        <f t="shared" si="30"/>
        <v>1841.1699518055177</v>
      </c>
      <c r="BG376" s="150"/>
      <c r="BH376" s="199">
        <f>Assumptions!$G$86*$G376</f>
        <v>2.445392025E-5</v>
      </c>
      <c r="BI376" s="150"/>
      <c r="BJ376" s="198">
        <f t="shared" si="35"/>
        <v>8435.7404999999999</v>
      </c>
      <c r="BK376" s="150"/>
      <c r="BL376" s="198" cm="1">
        <f t="array" ref="BL376">-SUMPRODUCT((PMT(real_disc,Assumptions!$G$40,BJ376))*(Misc_calcs!$G$29:$Z$29))</f>
        <v>4559.9176629815856</v>
      </c>
      <c r="BM376" s="150"/>
      <c r="BN376" s="198" cm="1">
        <f t="array" ref="BN376">SUMPRODUCT(($AG376:$AZ376)*(Misc_calcs!$G$29:$Z$29))*$BH376*$H376</f>
        <v>481.04718437297021</v>
      </c>
      <c r="BO376" s="150"/>
      <c r="BP376" s="198" cm="1">
        <f t="array" ref="BP376">SUMPRODUCT($BH376*(Misc_calcs!$G$29:$Z$29))*$I376*(1+Assumptions!$G$83)</f>
        <v>3.2809686900049639</v>
      </c>
      <c r="BQ376" s="150"/>
      <c r="BR376" s="198">
        <f t="shared" si="31"/>
        <v>484.32815306297516</v>
      </c>
      <c r="BS376" s="150"/>
      <c r="BT376" s="198">
        <f t="shared" si="32"/>
        <v>1356.8417987425426</v>
      </c>
      <c r="BU376" s="150"/>
      <c r="BV376" s="198">
        <f t="shared" si="33"/>
        <v>-3203.0758642390429</v>
      </c>
      <c r="BW376" s="150"/>
      <c r="BX376" s="198" t="b">
        <f t="shared" si="34"/>
        <v>0</v>
      </c>
      <c r="BY376" s="150"/>
      <c r="BZ376" s="150"/>
      <c r="CA376" s="150"/>
      <c r="CB376" s="150"/>
      <c r="CC376" s="150"/>
      <c r="CD376" s="150"/>
      <c r="CE376" s="150"/>
      <c r="CF376" s="150"/>
      <c r="CG376" s="150"/>
      <c r="CH376" s="150"/>
      <c r="CI376" s="150"/>
      <c r="CJ376" s="150"/>
      <c r="CK376" s="150"/>
      <c r="CL376" s="150"/>
      <c r="CM376" s="150"/>
      <c r="CN376" s="150"/>
      <c r="CO376" s="150"/>
      <c r="CP376" s="150"/>
      <c r="CQ376" s="150"/>
      <c r="CR376" s="150"/>
      <c r="CS376" s="150"/>
      <c r="CT376" s="150"/>
      <c r="CU376" s="150"/>
      <c r="CV376" s="150"/>
      <c r="CW376" s="150"/>
      <c r="CX376" s="150"/>
    </row>
    <row r="377" spans="1:102" x14ac:dyDescent="0.2">
      <c r="A377" s="150"/>
      <c r="B377" s="191">
        <v>60548808</v>
      </c>
      <c r="C377" s="192" t="s">
        <v>152</v>
      </c>
      <c r="D377" s="191">
        <v>2017</v>
      </c>
      <c r="E377" s="191">
        <v>30352806</v>
      </c>
      <c r="F377" s="191">
        <v>30352473</v>
      </c>
      <c r="G377" s="194">
        <v>563.21</v>
      </c>
      <c r="H377" s="211">
        <v>49456.666168632706</v>
      </c>
      <c r="I377" s="195">
        <f>Assumptions!$G$37*Calcs!$G377</f>
        <v>54704.587299999999</v>
      </c>
      <c r="K377" s="150"/>
      <c r="L377" s="196">
        <v>6.0284100000000001E-4</v>
      </c>
      <c r="M377" s="196">
        <v>6.0284100000000001E-4</v>
      </c>
      <c r="N377" s="196">
        <v>6.0284100000000001E-4</v>
      </c>
      <c r="O377" s="196">
        <v>6.0284100000000001E-4</v>
      </c>
      <c r="P377" s="196">
        <v>6.0284100000000001E-4</v>
      </c>
      <c r="Q377" s="196">
        <v>6.0284100000000001E-4</v>
      </c>
      <c r="R377" s="196">
        <v>6.0284100000000001E-4</v>
      </c>
      <c r="S377" s="196">
        <v>6.0284100000000001E-4</v>
      </c>
      <c r="T377" s="196">
        <v>6.0284100000000001E-4</v>
      </c>
      <c r="U377" s="196">
        <v>6.0284100000000001E-4</v>
      </c>
      <c r="V377" s="196">
        <v>6.0284100000000001E-4</v>
      </c>
      <c r="W377" s="196">
        <v>6.0284100000000001E-4</v>
      </c>
      <c r="X377" s="196">
        <v>6.0284100000000001E-4</v>
      </c>
      <c r="Y377" s="196">
        <v>6.0284100000000001E-4</v>
      </c>
      <c r="Z377" s="196">
        <v>6.0284100000000001E-4</v>
      </c>
      <c r="AA377" s="196">
        <v>6.0284100000000001E-4</v>
      </c>
      <c r="AB377" s="196">
        <v>6.0284100000000001E-4</v>
      </c>
      <c r="AC377" s="196">
        <v>6.0284100000000001E-4</v>
      </c>
      <c r="AD377" s="196">
        <v>6.0284100000000001E-4</v>
      </c>
      <c r="AE377" s="196">
        <v>6.0284100000000001E-4</v>
      </c>
      <c r="AF377" s="150"/>
      <c r="AG377" s="197">
        <v>23.689999999999998</v>
      </c>
      <c r="AH377" s="197">
        <v>25.856999999999999</v>
      </c>
      <c r="AI377" s="197">
        <v>26.398</v>
      </c>
      <c r="AJ377" s="197">
        <v>26.811</v>
      </c>
      <c r="AK377" s="197">
        <v>26.966000000000001</v>
      </c>
      <c r="AL377" s="197">
        <v>27.194999999999997</v>
      </c>
      <c r="AM377" s="197">
        <v>27.72</v>
      </c>
      <c r="AN377" s="197">
        <v>28.321999999999999</v>
      </c>
      <c r="AO377" s="197">
        <v>28.431999999999999</v>
      </c>
      <c r="AP377" s="197">
        <v>28.431999999999999</v>
      </c>
      <c r="AQ377" s="197">
        <v>28.431999999999999</v>
      </c>
      <c r="AR377" s="197">
        <v>28.431999999999999</v>
      </c>
      <c r="AS377" s="197">
        <v>28.431999999999999</v>
      </c>
      <c r="AT377" s="197">
        <v>28.431999999999999</v>
      </c>
      <c r="AU377" s="197">
        <v>28.431999999999999</v>
      </c>
      <c r="AV377" s="197">
        <v>28.431999999999999</v>
      </c>
      <c r="AW377" s="197">
        <v>28.431999999999999</v>
      </c>
      <c r="AX377" s="197">
        <v>28.431999999999999</v>
      </c>
      <c r="AY377" s="197">
        <v>28.431999999999999</v>
      </c>
      <c r="AZ377" s="197">
        <v>28.431999999999999</v>
      </c>
      <c r="BA377" s="150"/>
      <c r="BB377" s="198" cm="1">
        <f t="array" ref="BB377">SUMPRODUCT(($AG377:$AZ377)*(Misc_calcs!$G$29:$Z$29)*($L377:$AE377))*$H377</f>
        <v>11858.833377629328</v>
      </c>
      <c r="BC377" s="150"/>
      <c r="BD377" s="198" cm="1">
        <f t="array" ref="BD377">SUMPRODUCT(($L377:$AE377)*(Misc_calcs!$G$29:$Z$29))*$I377*(1+Assumptions!$G$83)</f>
        <v>524.51378972197745</v>
      </c>
      <c r="BE377" s="150"/>
      <c r="BF377" s="198">
        <f t="shared" si="30"/>
        <v>12383.347167351305</v>
      </c>
      <c r="BG377" s="150"/>
      <c r="BH377" s="199">
        <f>Assumptions!$G$86*$G377</f>
        <v>1.5858022365000001E-4</v>
      </c>
      <c r="BI377" s="150"/>
      <c r="BJ377" s="198">
        <f t="shared" si="35"/>
        <v>54704.587299999999</v>
      </c>
      <c r="BK377" s="150"/>
      <c r="BL377" s="198" cm="1">
        <f t="array" ref="BL377">-SUMPRODUCT((PMT(real_disc,Assumptions!$G$40,BJ377))*(Misc_calcs!$G$29:$Z$29))</f>
        <v>29570.422878156114</v>
      </c>
      <c r="BM377" s="150"/>
      <c r="BN377" s="198" cm="1">
        <f t="array" ref="BN377">SUMPRODUCT(($AG377:$AZ377)*(Misc_calcs!$G$29:$Z$29))*$BH377*$H377</f>
        <v>3119.5231400195808</v>
      </c>
      <c r="BO377" s="150"/>
      <c r="BP377" s="198" cm="1">
        <f t="array" ref="BP377">SUMPRODUCT($BH377*(Misc_calcs!$G$29:$Z$29))*$I377*(1+Assumptions!$G$83)</f>
        <v>137.9758743708876</v>
      </c>
      <c r="BQ377" s="150"/>
      <c r="BR377" s="198">
        <f t="shared" si="31"/>
        <v>3257.4990143904683</v>
      </c>
      <c r="BS377" s="150"/>
      <c r="BT377" s="198">
        <f t="shared" si="32"/>
        <v>9125.8481529608362</v>
      </c>
      <c r="BU377" s="150"/>
      <c r="BV377" s="198">
        <f t="shared" si="33"/>
        <v>-20444.574725195278</v>
      </c>
      <c r="BW377" s="150"/>
      <c r="BX377" s="198" t="b">
        <f t="shared" si="34"/>
        <v>0</v>
      </c>
      <c r="BY377" s="150"/>
      <c r="BZ377" s="150"/>
      <c r="CA377" s="150"/>
      <c r="CB377" s="150"/>
      <c r="CC377" s="150"/>
      <c r="CD377" s="150"/>
      <c r="CE377" s="150"/>
      <c r="CF377" s="150"/>
      <c r="CG377" s="150"/>
      <c r="CH377" s="150"/>
      <c r="CI377" s="150"/>
      <c r="CJ377" s="150"/>
      <c r="CK377" s="150"/>
      <c r="CL377" s="150"/>
      <c r="CM377" s="150"/>
      <c r="CN377" s="150"/>
      <c r="CO377" s="150"/>
      <c r="CP377" s="150"/>
      <c r="CQ377" s="150"/>
      <c r="CR377" s="150"/>
      <c r="CS377" s="150"/>
      <c r="CT377" s="150"/>
      <c r="CU377" s="150"/>
      <c r="CV377" s="150"/>
      <c r="CW377" s="150"/>
      <c r="CX377" s="150"/>
    </row>
    <row r="378" spans="1:102" x14ac:dyDescent="0.2">
      <c r="A378" s="150"/>
      <c r="B378" s="191">
        <v>60548824</v>
      </c>
      <c r="C378" s="192" t="s">
        <v>145</v>
      </c>
      <c r="D378" s="191">
        <v>2014</v>
      </c>
      <c r="E378" s="191">
        <v>30296896</v>
      </c>
      <c r="F378" s="191">
        <v>30296895</v>
      </c>
      <c r="G378" s="194">
        <v>47.14</v>
      </c>
      <c r="H378" s="211">
        <v>45198.640474687112</v>
      </c>
      <c r="I378" s="195">
        <f>Assumptions!$G$37*Calcs!$G378</f>
        <v>4578.7082</v>
      </c>
      <c r="K378" s="150"/>
      <c r="L378" s="196">
        <v>5.0457100000000002E-5</v>
      </c>
      <c r="M378" s="196">
        <v>5.0457100000000002E-5</v>
      </c>
      <c r="N378" s="196">
        <v>5.0457100000000002E-5</v>
      </c>
      <c r="O378" s="196">
        <v>5.0457100000000002E-5</v>
      </c>
      <c r="P378" s="196">
        <v>5.0457100000000002E-5</v>
      </c>
      <c r="Q378" s="196">
        <v>5.0457100000000002E-5</v>
      </c>
      <c r="R378" s="196">
        <v>5.0457100000000002E-5</v>
      </c>
      <c r="S378" s="196">
        <v>5.0457100000000002E-5</v>
      </c>
      <c r="T378" s="196">
        <v>5.0457100000000002E-5</v>
      </c>
      <c r="U378" s="196">
        <v>5.0457100000000002E-5</v>
      </c>
      <c r="V378" s="196">
        <v>5.0457100000000002E-5</v>
      </c>
      <c r="W378" s="196">
        <v>5.0457100000000002E-5</v>
      </c>
      <c r="X378" s="196">
        <v>5.0457100000000002E-5</v>
      </c>
      <c r="Y378" s="196">
        <v>5.0457100000000002E-5</v>
      </c>
      <c r="Z378" s="196">
        <v>5.0457100000000002E-5</v>
      </c>
      <c r="AA378" s="196">
        <v>5.0457100000000002E-5</v>
      </c>
      <c r="AB378" s="196">
        <v>5.0457100000000002E-5</v>
      </c>
      <c r="AC378" s="196">
        <v>5.0457100000000002E-5</v>
      </c>
      <c r="AD378" s="196">
        <v>5.0457100000000002E-5</v>
      </c>
      <c r="AE378" s="196">
        <v>5.0457100000000002E-5</v>
      </c>
      <c r="AF378" s="150"/>
      <c r="AG378" s="197">
        <v>19.532</v>
      </c>
      <c r="AH378" s="197">
        <v>19.558999999999997</v>
      </c>
      <c r="AI378" s="197">
        <v>19.695999999999998</v>
      </c>
      <c r="AJ378" s="197">
        <v>19.782</v>
      </c>
      <c r="AK378" s="197">
        <v>19.675999999999998</v>
      </c>
      <c r="AL378" s="197">
        <v>19.636999999999997</v>
      </c>
      <c r="AM378" s="197">
        <v>19.768999999999998</v>
      </c>
      <c r="AN378" s="197">
        <v>19.945</v>
      </c>
      <c r="AO378" s="197">
        <v>19.835999999999999</v>
      </c>
      <c r="AP378" s="197">
        <v>19.835999999999999</v>
      </c>
      <c r="AQ378" s="197">
        <v>19.835999999999999</v>
      </c>
      <c r="AR378" s="197">
        <v>19.835999999999999</v>
      </c>
      <c r="AS378" s="197">
        <v>19.835999999999999</v>
      </c>
      <c r="AT378" s="197">
        <v>19.835999999999999</v>
      </c>
      <c r="AU378" s="197">
        <v>19.835999999999999</v>
      </c>
      <c r="AV378" s="197">
        <v>19.835999999999999</v>
      </c>
      <c r="AW378" s="197">
        <v>19.835999999999999</v>
      </c>
      <c r="AX378" s="197">
        <v>19.835999999999999</v>
      </c>
      <c r="AY378" s="197">
        <v>19.835999999999999</v>
      </c>
      <c r="AZ378" s="197">
        <v>19.835999999999999</v>
      </c>
      <c r="BA378" s="150"/>
      <c r="BB378" s="198" cm="1">
        <f t="array" ref="BB378">SUMPRODUCT(($AG378:$AZ378)*(Misc_calcs!$G$29:$Z$29)*($L378:$AE378))*$H378</f>
        <v>651.79105396042382</v>
      </c>
      <c r="BC378" s="150"/>
      <c r="BD378" s="198" cm="1">
        <f t="array" ref="BD378">SUMPRODUCT(($L378:$AE378)*(Misc_calcs!$G$29:$Z$29))*$I378*(1+Assumptions!$G$83)</f>
        <v>3.6744778676426169</v>
      </c>
      <c r="BE378" s="150"/>
      <c r="BF378" s="198">
        <f t="shared" si="30"/>
        <v>655.46553182806645</v>
      </c>
      <c r="BG378" s="150"/>
      <c r="BH378" s="199">
        <f>Assumptions!$G$86*$G378</f>
        <v>1.32729741E-5</v>
      </c>
      <c r="BI378" s="150"/>
      <c r="BJ378" s="198">
        <f t="shared" si="35"/>
        <v>4578.7082</v>
      </c>
      <c r="BK378" s="150"/>
      <c r="BL378" s="198" cm="1">
        <f t="array" ref="BL378">-SUMPRODUCT((PMT(real_disc,Assumptions!$G$40,BJ378))*(Misc_calcs!$G$29:$Z$29))</f>
        <v>2475.0088501203454</v>
      </c>
      <c r="BM378" s="150"/>
      <c r="BN378" s="198" cm="1">
        <f t="array" ref="BN378">SUMPRODUCT(($AG378:$AZ378)*(Misc_calcs!$G$29:$Z$29))*$BH378*$H378</f>
        <v>171.45665878198324</v>
      </c>
      <c r="BO378" s="150"/>
      <c r="BP378" s="198" cm="1">
        <f t="array" ref="BP378">SUMPRODUCT($BH378*(Misc_calcs!$G$29:$Z$29))*$I378*(1+Assumptions!$G$83)</f>
        <v>0.96658843984778509</v>
      </c>
      <c r="BQ378" s="150"/>
      <c r="BR378" s="198">
        <f t="shared" si="31"/>
        <v>172.42324722183102</v>
      </c>
      <c r="BS378" s="150"/>
      <c r="BT378" s="198">
        <f t="shared" si="32"/>
        <v>483.0422846062354</v>
      </c>
      <c r="BU378" s="150"/>
      <c r="BV378" s="198">
        <f t="shared" si="33"/>
        <v>-1991.96656551411</v>
      </c>
      <c r="BW378" s="150"/>
      <c r="BX378" s="198" t="b">
        <f t="shared" si="34"/>
        <v>0</v>
      </c>
      <c r="BY378" s="150"/>
      <c r="BZ378" s="150"/>
      <c r="CA378" s="150"/>
      <c r="CB378" s="150"/>
      <c r="CC378" s="150"/>
      <c r="CD378" s="150"/>
      <c r="CE378" s="150"/>
      <c r="CF378" s="150"/>
      <c r="CG378" s="150"/>
      <c r="CH378" s="150"/>
      <c r="CI378" s="150"/>
      <c r="CJ378" s="150"/>
      <c r="CK378" s="150"/>
      <c r="CL378" s="150"/>
      <c r="CM378" s="150"/>
      <c r="CN378" s="150"/>
      <c r="CO378" s="150"/>
      <c r="CP378" s="150"/>
      <c r="CQ378" s="150"/>
      <c r="CR378" s="150"/>
      <c r="CS378" s="150"/>
      <c r="CT378" s="150"/>
      <c r="CU378" s="150"/>
      <c r="CV378" s="150"/>
      <c r="CW378" s="150"/>
      <c r="CX378" s="150"/>
    </row>
    <row r="379" spans="1:102" x14ac:dyDescent="0.2">
      <c r="A379" s="150"/>
      <c r="B379" s="191">
        <v>60548862</v>
      </c>
      <c r="C379" s="192" t="s">
        <v>152</v>
      </c>
      <c r="D379" s="191">
        <v>2017</v>
      </c>
      <c r="E379" s="191">
        <v>30352799</v>
      </c>
      <c r="F379" s="191">
        <v>30352466</v>
      </c>
      <c r="G379" s="194">
        <v>1257.1300000000001</v>
      </c>
      <c r="H379" s="211">
        <v>49456.666168632706</v>
      </c>
      <c r="I379" s="195">
        <f>Assumptions!$G$37*Calcs!$G379</f>
        <v>122105.03690000001</v>
      </c>
      <c r="K379" s="150"/>
      <c r="L379" s="196">
        <v>1.3455909999999999E-3</v>
      </c>
      <c r="M379" s="196">
        <v>1.3455909999999999E-3</v>
      </c>
      <c r="N379" s="196">
        <v>1.3455909999999999E-3</v>
      </c>
      <c r="O379" s="196">
        <v>1.3455909999999999E-3</v>
      </c>
      <c r="P379" s="196">
        <v>1.3455909999999999E-3</v>
      </c>
      <c r="Q379" s="196">
        <v>1.3455909999999999E-3</v>
      </c>
      <c r="R379" s="196">
        <v>1.3455909999999999E-3</v>
      </c>
      <c r="S379" s="196">
        <v>1.3455909999999999E-3</v>
      </c>
      <c r="T379" s="196">
        <v>1.3455909999999999E-3</v>
      </c>
      <c r="U379" s="196">
        <v>1.3455909999999999E-3</v>
      </c>
      <c r="V379" s="196">
        <v>1.3455909999999999E-3</v>
      </c>
      <c r="W379" s="196">
        <v>1.3455909999999999E-3</v>
      </c>
      <c r="X379" s="196">
        <v>1.3455909999999999E-3</v>
      </c>
      <c r="Y379" s="196">
        <v>1.3455909999999999E-3</v>
      </c>
      <c r="Z379" s="196">
        <v>1.3455909999999999E-3</v>
      </c>
      <c r="AA379" s="196">
        <v>1.3455909999999999E-3</v>
      </c>
      <c r="AB379" s="196">
        <v>1.3455909999999999E-3</v>
      </c>
      <c r="AC379" s="196">
        <v>1.3455909999999999E-3</v>
      </c>
      <c r="AD379" s="196">
        <v>1.3455909999999999E-3</v>
      </c>
      <c r="AE379" s="196">
        <v>1.3455909999999999E-3</v>
      </c>
      <c r="AF379" s="150"/>
      <c r="AG379" s="197">
        <v>23.689999999999998</v>
      </c>
      <c r="AH379" s="197">
        <v>25.856999999999999</v>
      </c>
      <c r="AI379" s="197">
        <v>26.398</v>
      </c>
      <c r="AJ379" s="197">
        <v>26.811</v>
      </c>
      <c r="AK379" s="197">
        <v>26.966000000000001</v>
      </c>
      <c r="AL379" s="197">
        <v>27.194999999999997</v>
      </c>
      <c r="AM379" s="197">
        <v>27.72</v>
      </c>
      <c r="AN379" s="197">
        <v>28.321999999999999</v>
      </c>
      <c r="AO379" s="197">
        <v>28.431999999999999</v>
      </c>
      <c r="AP379" s="197">
        <v>28.431999999999999</v>
      </c>
      <c r="AQ379" s="197">
        <v>28.431999999999999</v>
      </c>
      <c r="AR379" s="197">
        <v>28.431999999999999</v>
      </c>
      <c r="AS379" s="197">
        <v>28.431999999999999</v>
      </c>
      <c r="AT379" s="197">
        <v>28.431999999999999</v>
      </c>
      <c r="AU379" s="197">
        <v>28.431999999999999</v>
      </c>
      <c r="AV379" s="197">
        <v>28.431999999999999</v>
      </c>
      <c r="AW379" s="197">
        <v>28.431999999999999</v>
      </c>
      <c r="AX379" s="197">
        <v>28.431999999999999</v>
      </c>
      <c r="AY379" s="197">
        <v>28.431999999999999</v>
      </c>
      <c r="AZ379" s="197">
        <v>28.431999999999999</v>
      </c>
      <c r="BA379" s="150"/>
      <c r="BB379" s="198" cm="1">
        <f t="array" ref="BB379">SUMPRODUCT(($AG379:$AZ379)*(Misc_calcs!$G$29:$Z$29)*($L379:$AE379))*$H379</f>
        <v>26469.897474520854</v>
      </c>
      <c r="BC379" s="150"/>
      <c r="BD379" s="198" cm="1">
        <f t="array" ref="BD379">SUMPRODUCT(($L379:$AE379)*(Misc_calcs!$G$29:$Z$29))*$I379*(1+Assumptions!$G$83)</f>
        <v>2613.226392887691</v>
      </c>
      <c r="BE379" s="150"/>
      <c r="BF379" s="198">
        <f t="shared" si="30"/>
        <v>29083.123867408547</v>
      </c>
      <c r="BG379" s="150"/>
      <c r="BH379" s="199">
        <f>Assumptions!$G$86*$G379</f>
        <v>3.5396380845000003E-4</v>
      </c>
      <c r="BI379" s="150"/>
      <c r="BJ379" s="198">
        <f t="shared" si="35"/>
        <v>122105.03690000001</v>
      </c>
      <c r="BK379" s="150"/>
      <c r="BL379" s="198" cm="1">
        <f t="array" ref="BL379">-SUMPRODUCT((PMT(real_disc,Assumptions!$G$40,BJ379))*(Misc_calcs!$G$29:$Z$29))</f>
        <v>66003.56121662684</v>
      </c>
      <c r="BM379" s="150"/>
      <c r="BN379" s="198" cm="1">
        <f t="array" ref="BN379">SUMPRODUCT(($AG379:$AZ379)*(Misc_calcs!$G$29:$Z$29))*$BH379*$H379</f>
        <v>6963.0264466412445</v>
      </c>
      <c r="BO379" s="150"/>
      <c r="BP379" s="198" cm="1">
        <f t="array" ref="BP379">SUMPRODUCT($BH379*(Misc_calcs!$G$29:$Z$29))*$I379*(1+Assumptions!$G$83)</f>
        <v>687.42104128861081</v>
      </c>
      <c r="BQ379" s="150"/>
      <c r="BR379" s="198">
        <f t="shared" si="31"/>
        <v>7650.447487929855</v>
      </c>
      <c r="BS379" s="150"/>
      <c r="BT379" s="198">
        <f t="shared" si="32"/>
        <v>21432.676379478693</v>
      </c>
      <c r="BU379" s="150"/>
      <c r="BV379" s="198">
        <f t="shared" si="33"/>
        <v>-44570.884837148144</v>
      </c>
      <c r="BW379" s="150"/>
      <c r="BX379" s="198" t="b">
        <f t="shared" si="34"/>
        <v>0</v>
      </c>
      <c r="BY379" s="150"/>
      <c r="BZ379" s="150"/>
      <c r="CA379" s="150"/>
      <c r="CB379" s="150"/>
      <c r="CC379" s="150"/>
      <c r="CD379" s="150"/>
      <c r="CE379" s="150"/>
      <c r="CF379" s="150"/>
      <c r="CG379" s="150"/>
      <c r="CH379" s="150"/>
      <c r="CI379" s="150"/>
      <c r="CJ379" s="150"/>
      <c r="CK379" s="150"/>
      <c r="CL379" s="150"/>
      <c r="CM379" s="150"/>
      <c r="CN379" s="150"/>
      <c r="CO379" s="150"/>
      <c r="CP379" s="150"/>
      <c r="CQ379" s="150"/>
      <c r="CR379" s="150"/>
      <c r="CS379" s="150"/>
      <c r="CT379" s="150"/>
      <c r="CU379" s="150"/>
      <c r="CV379" s="150"/>
      <c r="CW379" s="150"/>
      <c r="CX379" s="150"/>
    </row>
    <row r="380" spans="1:102" x14ac:dyDescent="0.2">
      <c r="A380" s="150"/>
      <c r="B380" s="191">
        <v>60548870</v>
      </c>
      <c r="C380" s="192" t="s">
        <v>147</v>
      </c>
      <c r="D380" s="191">
        <v>1959</v>
      </c>
      <c r="E380" s="191">
        <v>30350615</v>
      </c>
      <c r="F380" s="191">
        <v>32038422</v>
      </c>
      <c r="G380" s="194">
        <v>3699.63</v>
      </c>
      <c r="H380" s="211">
        <v>48008.750708019099</v>
      </c>
      <c r="I380" s="195">
        <f>Assumptions!$G$37*Calcs!$G380</f>
        <v>359345.06189999997</v>
      </c>
      <c r="K380" s="150"/>
      <c r="L380" s="196">
        <v>3.4961209E-2</v>
      </c>
      <c r="M380" s="196">
        <v>3.7870197000000001E-2</v>
      </c>
      <c r="N380" s="196">
        <v>4.1032412999999997E-2</v>
      </c>
      <c r="O380" s="196">
        <v>4.4470434000000003E-2</v>
      </c>
      <c r="P380" s="196">
        <v>4.8208882000000002E-2</v>
      </c>
      <c r="Q380" s="196">
        <v>5.2274608E-2</v>
      </c>
      <c r="R380" s="196">
        <v>5.6696894999999997E-2</v>
      </c>
      <c r="S380" s="196">
        <v>6.1507683E-2</v>
      </c>
      <c r="T380" s="196">
        <v>6.6741809999999999E-2</v>
      </c>
      <c r="U380" s="196">
        <v>7.2437280000000007E-2</v>
      </c>
      <c r="V380" s="196">
        <v>7.8635548999999999E-2</v>
      </c>
      <c r="W380" s="196">
        <v>8.5381841999999999E-2</v>
      </c>
      <c r="X380" s="196">
        <v>9.2725504E-2</v>
      </c>
      <c r="Y380" s="196">
        <v>0.100720368</v>
      </c>
      <c r="Z380" s="196">
        <v>0.109425175</v>
      </c>
      <c r="AA380" s="196">
        <v>0.118904022</v>
      </c>
      <c r="AB380" s="196">
        <v>0.121254508</v>
      </c>
      <c r="AC380" s="196">
        <v>0.121254508</v>
      </c>
      <c r="AD380" s="196">
        <v>0.121254508</v>
      </c>
      <c r="AE380" s="196">
        <v>0.121254508</v>
      </c>
      <c r="AF380" s="150"/>
      <c r="AG380" s="197">
        <v>20.81</v>
      </c>
      <c r="AH380" s="197">
        <v>20.728999999999999</v>
      </c>
      <c r="AI380" s="197">
        <v>20.936</v>
      </c>
      <c r="AJ380" s="197">
        <v>21.052</v>
      </c>
      <c r="AK380" s="197">
        <v>20.881</v>
      </c>
      <c r="AL380" s="197">
        <v>20.79</v>
      </c>
      <c r="AM380" s="197">
        <v>21.036000000000001</v>
      </c>
      <c r="AN380" s="197">
        <v>21.419</v>
      </c>
      <c r="AO380" s="197">
        <v>21.323</v>
      </c>
      <c r="AP380" s="197">
        <v>21.323</v>
      </c>
      <c r="AQ380" s="197">
        <v>21.323</v>
      </c>
      <c r="AR380" s="197">
        <v>21.323</v>
      </c>
      <c r="AS380" s="197">
        <v>21.323</v>
      </c>
      <c r="AT380" s="197">
        <v>21.323</v>
      </c>
      <c r="AU380" s="197">
        <v>21.323</v>
      </c>
      <c r="AV380" s="197">
        <v>21.323</v>
      </c>
      <c r="AW380" s="197">
        <v>21.323</v>
      </c>
      <c r="AX380" s="197">
        <v>21.323</v>
      </c>
      <c r="AY380" s="197">
        <v>21.323</v>
      </c>
      <c r="AZ380" s="197">
        <v>21.323</v>
      </c>
      <c r="BA380" s="150"/>
      <c r="BB380" s="198" cm="1">
        <f t="array" ref="BB380">SUMPRODUCT(($AG380:$AZ380)*(Misc_calcs!$G$29:$Z$29)*($L380:$AE380))*$H380</f>
        <v>1079949.8205002623</v>
      </c>
      <c r="BC380" s="150"/>
      <c r="BD380" s="198" cm="1">
        <f t="array" ref="BD380">SUMPRODUCT(($L380:$AE380)*(Misc_calcs!$G$29:$Z$29))*$I380*(1+Assumptions!$G$83)</f>
        <v>419116.52154090197</v>
      </c>
      <c r="BE380" s="150"/>
      <c r="BF380" s="198">
        <f t="shared" si="30"/>
        <v>1499066.3420411642</v>
      </c>
      <c r="BG380" s="150"/>
      <c r="BH380" s="199">
        <f>Assumptions!$G$86*$G380</f>
        <v>1.0416863209500001E-3</v>
      </c>
      <c r="BI380" s="150"/>
      <c r="BJ380" s="198">
        <f t="shared" si="35"/>
        <v>359345.06189999997</v>
      </c>
      <c r="BK380" s="150"/>
      <c r="BL380" s="198" cm="1">
        <f t="array" ref="BL380">-SUMPRODUCT((PMT(real_disc,Assumptions!$G$40,BJ380))*(Misc_calcs!$G$29:$Z$29))</f>
        <v>194243.04183646012</v>
      </c>
      <c r="BM380" s="150"/>
      <c r="BN380" s="198" cm="1">
        <f t="array" ref="BN380">SUMPRODUCT(($AG380:$AZ380)*(Misc_calcs!$G$29:$Z$29))*$BH380*$H380</f>
        <v>15286.577922766774</v>
      </c>
      <c r="BO380" s="150"/>
      <c r="BP380" s="198" cm="1">
        <f t="array" ref="BP380">SUMPRODUCT($BH380*(Misc_calcs!$G$29:$Z$29))*$I380*(1+Assumptions!$G$83)</f>
        <v>5953.5913994952662</v>
      </c>
      <c r="BQ380" s="150"/>
      <c r="BR380" s="198">
        <f t="shared" si="31"/>
        <v>21240.169322262038</v>
      </c>
      <c r="BS380" s="150"/>
      <c r="BT380" s="198">
        <f t="shared" si="32"/>
        <v>1477826.1727189021</v>
      </c>
      <c r="BU380" s="150"/>
      <c r="BV380" s="198">
        <f t="shared" si="33"/>
        <v>1283583.130882442</v>
      </c>
      <c r="BW380" s="150"/>
      <c r="BX380" s="198" t="b">
        <f t="shared" si="34"/>
        <v>1</v>
      </c>
      <c r="BY380" s="150"/>
      <c r="BZ380" s="150"/>
      <c r="CA380" s="150"/>
      <c r="CB380" s="150"/>
      <c r="CC380" s="150"/>
      <c r="CD380" s="150"/>
      <c r="CE380" s="150"/>
      <c r="CF380" s="150"/>
      <c r="CG380" s="150"/>
      <c r="CH380" s="150"/>
      <c r="CI380" s="150"/>
      <c r="CJ380" s="150"/>
      <c r="CK380" s="150"/>
      <c r="CL380" s="150"/>
      <c r="CM380" s="150"/>
      <c r="CN380" s="150"/>
      <c r="CO380" s="150"/>
      <c r="CP380" s="150"/>
      <c r="CQ380" s="150"/>
      <c r="CR380" s="150"/>
      <c r="CS380" s="150"/>
      <c r="CT380" s="150"/>
      <c r="CU380" s="150"/>
      <c r="CV380" s="150"/>
      <c r="CW380" s="150"/>
      <c r="CX380" s="150"/>
    </row>
    <row r="381" spans="1:102" x14ac:dyDescent="0.2">
      <c r="A381" s="150"/>
      <c r="B381" s="191">
        <v>60548874</v>
      </c>
      <c r="C381" s="192" t="s">
        <v>145</v>
      </c>
      <c r="D381" s="191">
        <v>2011</v>
      </c>
      <c r="E381" s="191">
        <v>30296142</v>
      </c>
      <c r="F381" s="191">
        <v>30296143</v>
      </c>
      <c r="G381" s="194">
        <v>20.92</v>
      </c>
      <c r="H381" s="211">
        <v>45198.640474687112</v>
      </c>
      <c r="I381" s="195">
        <f>Assumptions!$G$37*Calcs!$G381</f>
        <v>2031.9596000000001</v>
      </c>
      <c r="K381" s="150"/>
      <c r="L381" s="196">
        <v>2.2392099999999999E-5</v>
      </c>
      <c r="M381" s="196">
        <v>2.2392099999999999E-5</v>
      </c>
      <c r="N381" s="196">
        <v>2.2392099999999999E-5</v>
      </c>
      <c r="O381" s="196">
        <v>2.2392099999999999E-5</v>
      </c>
      <c r="P381" s="196">
        <v>2.2392099999999999E-5</v>
      </c>
      <c r="Q381" s="196">
        <v>2.2392099999999999E-5</v>
      </c>
      <c r="R381" s="196">
        <v>2.2392099999999999E-5</v>
      </c>
      <c r="S381" s="196">
        <v>2.2392099999999999E-5</v>
      </c>
      <c r="T381" s="196">
        <v>2.2392099999999999E-5</v>
      </c>
      <c r="U381" s="196">
        <v>2.2392099999999999E-5</v>
      </c>
      <c r="V381" s="196">
        <v>2.2392099999999999E-5</v>
      </c>
      <c r="W381" s="196">
        <v>2.2392099999999999E-5</v>
      </c>
      <c r="X381" s="196">
        <v>2.2392099999999999E-5</v>
      </c>
      <c r="Y381" s="196">
        <v>2.2392099999999999E-5</v>
      </c>
      <c r="Z381" s="196">
        <v>2.2392099999999999E-5</v>
      </c>
      <c r="AA381" s="196">
        <v>2.2392099999999999E-5</v>
      </c>
      <c r="AB381" s="196">
        <v>2.2392099999999999E-5</v>
      </c>
      <c r="AC381" s="196">
        <v>2.2392099999999999E-5</v>
      </c>
      <c r="AD381" s="196">
        <v>2.2392099999999999E-5</v>
      </c>
      <c r="AE381" s="196">
        <v>2.2392099999999999E-5</v>
      </c>
      <c r="AF381" s="150"/>
      <c r="AG381" s="197">
        <v>19.532</v>
      </c>
      <c r="AH381" s="197">
        <v>19.558999999999997</v>
      </c>
      <c r="AI381" s="197">
        <v>19.695999999999998</v>
      </c>
      <c r="AJ381" s="197">
        <v>19.782</v>
      </c>
      <c r="AK381" s="197">
        <v>19.675999999999998</v>
      </c>
      <c r="AL381" s="197">
        <v>19.636999999999997</v>
      </c>
      <c r="AM381" s="197">
        <v>19.768999999999998</v>
      </c>
      <c r="AN381" s="197">
        <v>19.945</v>
      </c>
      <c r="AO381" s="197">
        <v>19.835999999999999</v>
      </c>
      <c r="AP381" s="197">
        <v>19.835999999999999</v>
      </c>
      <c r="AQ381" s="197">
        <v>19.835999999999999</v>
      </c>
      <c r="AR381" s="197">
        <v>19.835999999999999</v>
      </c>
      <c r="AS381" s="197">
        <v>19.835999999999999</v>
      </c>
      <c r="AT381" s="197">
        <v>19.835999999999999</v>
      </c>
      <c r="AU381" s="197">
        <v>19.835999999999999</v>
      </c>
      <c r="AV381" s="197">
        <v>19.835999999999999</v>
      </c>
      <c r="AW381" s="197">
        <v>19.835999999999999</v>
      </c>
      <c r="AX381" s="197">
        <v>19.835999999999999</v>
      </c>
      <c r="AY381" s="197">
        <v>19.835999999999999</v>
      </c>
      <c r="AZ381" s="197">
        <v>19.835999999999999</v>
      </c>
      <c r="BA381" s="150"/>
      <c r="BB381" s="198" cm="1">
        <f t="array" ref="BB381">SUMPRODUCT(($AG381:$AZ381)*(Misc_calcs!$G$29:$Z$29)*($L381:$AE381))*$H381</f>
        <v>289.25503961557843</v>
      </c>
      <c r="BC381" s="150"/>
      <c r="BD381" s="198" cm="1">
        <f t="array" ref="BD381">SUMPRODUCT(($L381:$AE381)*(Misc_calcs!$G$29:$Z$29))*$I381*(1+Assumptions!$G$83)</f>
        <v>0.723669512843513</v>
      </c>
      <c r="BE381" s="150"/>
      <c r="BF381" s="198">
        <f t="shared" si="30"/>
        <v>289.97870912842194</v>
      </c>
      <c r="BG381" s="150"/>
      <c r="BH381" s="199">
        <f>Assumptions!$G$86*$G381</f>
        <v>5.8903398000000005E-6</v>
      </c>
      <c r="BI381" s="150"/>
      <c r="BJ381" s="198">
        <f t="shared" si="35"/>
        <v>2031.9596000000001</v>
      </c>
      <c r="BK381" s="150"/>
      <c r="BL381" s="198" cm="1">
        <f t="array" ref="BL381">-SUMPRODUCT((PMT(real_disc,Assumptions!$G$40,BJ381))*(Misc_calcs!$G$29:$Z$29))</f>
        <v>1098.3704952167507</v>
      </c>
      <c r="BM381" s="150"/>
      <c r="BN381" s="198" cm="1">
        <f t="array" ref="BN381">SUMPRODUCT(($AG381:$AZ381)*(Misc_calcs!$G$29:$Z$29))*$BH381*$H381</f>
        <v>76.089802751783822</v>
      </c>
      <c r="BO381" s="150"/>
      <c r="BP381" s="198" cm="1">
        <f t="array" ref="BP381">SUMPRODUCT($BH381*(Misc_calcs!$G$29:$Z$29))*$I381*(1+Assumptions!$G$83)</f>
        <v>0.19036442913120066</v>
      </c>
      <c r="BQ381" s="150"/>
      <c r="BR381" s="198">
        <f t="shared" si="31"/>
        <v>76.280167180915029</v>
      </c>
      <c r="BS381" s="150"/>
      <c r="BT381" s="198">
        <f t="shared" si="32"/>
        <v>213.6985419475069</v>
      </c>
      <c r="BU381" s="150"/>
      <c r="BV381" s="198">
        <f t="shared" si="33"/>
        <v>-884.67195326924377</v>
      </c>
      <c r="BW381" s="150"/>
      <c r="BX381" s="198" t="b">
        <f t="shared" si="34"/>
        <v>0</v>
      </c>
      <c r="BY381" s="150"/>
      <c r="BZ381" s="150"/>
      <c r="CA381" s="150"/>
      <c r="CB381" s="150"/>
      <c r="CC381" s="150"/>
      <c r="CD381" s="150"/>
      <c r="CE381" s="150"/>
      <c r="CF381" s="150"/>
      <c r="CG381" s="150"/>
      <c r="CH381" s="150"/>
      <c r="CI381" s="150"/>
      <c r="CJ381" s="150"/>
      <c r="CK381" s="150"/>
      <c r="CL381" s="150"/>
      <c r="CM381" s="150"/>
      <c r="CN381" s="150"/>
      <c r="CO381" s="150"/>
      <c r="CP381" s="150"/>
      <c r="CQ381" s="150"/>
      <c r="CR381" s="150"/>
      <c r="CS381" s="150"/>
      <c r="CT381" s="150"/>
      <c r="CU381" s="150"/>
      <c r="CV381" s="150"/>
      <c r="CW381" s="150"/>
      <c r="CX381" s="150"/>
    </row>
    <row r="382" spans="1:102" x14ac:dyDescent="0.2">
      <c r="A382" s="150"/>
      <c r="B382" s="191">
        <v>60548909</v>
      </c>
      <c r="C382" s="192" t="s">
        <v>152</v>
      </c>
      <c r="D382" s="191">
        <v>1999</v>
      </c>
      <c r="E382" s="191">
        <v>33064547</v>
      </c>
      <c r="F382" s="191">
        <v>33064518</v>
      </c>
      <c r="G382" s="194">
        <v>647.20000000000005</v>
      </c>
      <c r="H382" s="211">
        <v>49456.666168632706</v>
      </c>
      <c r="I382" s="195">
        <f>Assumptions!$G$37*Calcs!$G382</f>
        <v>62862.536</v>
      </c>
      <c r="K382" s="150"/>
      <c r="L382" s="196">
        <v>6.9274199999999999E-4</v>
      </c>
      <c r="M382" s="196">
        <v>6.9274199999999999E-4</v>
      </c>
      <c r="N382" s="196">
        <v>6.9274199999999999E-4</v>
      </c>
      <c r="O382" s="196">
        <v>6.9274199999999999E-4</v>
      </c>
      <c r="P382" s="196">
        <v>6.9274199999999999E-4</v>
      </c>
      <c r="Q382" s="196">
        <v>6.9274199999999999E-4</v>
      </c>
      <c r="R382" s="196">
        <v>6.9274199999999999E-4</v>
      </c>
      <c r="S382" s="196">
        <v>6.9274199999999999E-4</v>
      </c>
      <c r="T382" s="196">
        <v>6.9274199999999999E-4</v>
      </c>
      <c r="U382" s="196">
        <v>6.9274199999999999E-4</v>
      </c>
      <c r="V382" s="196">
        <v>6.9274199999999999E-4</v>
      </c>
      <c r="W382" s="196">
        <v>6.9274199999999999E-4</v>
      </c>
      <c r="X382" s="196">
        <v>6.9274199999999999E-4</v>
      </c>
      <c r="Y382" s="196">
        <v>6.9274199999999999E-4</v>
      </c>
      <c r="Z382" s="196">
        <v>6.9274199999999999E-4</v>
      </c>
      <c r="AA382" s="196">
        <v>6.9274199999999999E-4</v>
      </c>
      <c r="AB382" s="196">
        <v>6.9274199999999999E-4</v>
      </c>
      <c r="AC382" s="196">
        <v>6.9274199999999999E-4</v>
      </c>
      <c r="AD382" s="196">
        <v>6.9274199999999999E-4</v>
      </c>
      <c r="AE382" s="196">
        <v>6.9274199999999999E-4</v>
      </c>
      <c r="AF382" s="150"/>
      <c r="AG382" s="197">
        <v>23.689999999999998</v>
      </c>
      <c r="AH382" s="197">
        <v>25.856999999999999</v>
      </c>
      <c r="AI382" s="197">
        <v>26.398</v>
      </c>
      <c r="AJ382" s="197">
        <v>26.811</v>
      </c>
      <c r="AK382" s="197">
        <v>26.966000000000001</v>
      </c>
      <c r="AL382" s="197">
        <v>27.194999999999997</v>
      </c>
      <c r="AM382" s="197">
        <v>27.72</v>
      </c>
      <c r="AN382" s="197">
        <v>28.321999999999999</v>
      </c>
      <c r="AO382" s="197">
        <v>28.431999999999999</v>
      </c>
      <c r="AP382" s="197">
        <v>28.431999999999999</v>
      </c>
      <c r="AQ382" s="197">
        <v>28.431999999999999</v>
      </c>
      <c r="AR382" s="197">
        <v>28.431999999999999</v>
      </c>
      <c r="AS382" s="197">
        <v>28.431999999999999</v>
      </c>
      <c r="AT382" s="197">
        <v>28.431999999999999</v>
      </c>
      <c r="AU382" s="197">
        <v>28.431999999999999</v>
      </c>
      <c r="AV382" s="197">
        <v>28.431999999999999</v>
      </c>
      <c r="AW382" s="197">
        <v>28.431999999999999</v>
      </c>
      <c r="AX382" s="197">
        <v>28.431999999999999</v>
      </c>
      <c r="AY382" s="197">
        <v>28.431999999999999</v>
      </c>
      <c r="AZ382" s="197">
        <v>28.431999999999999</v>
      </c>
      <c r="BA382" s="150"/>
      <c r="BB382" s="198" cm="1">
        <f t="array" ref="BB382">SUMPRODUCT(($AG382:$AZ382)*(Misc_calcs!$G$29:$Z$29)*($L382:$AE382))*$H382</f>
        <v>13627.327855414111</v>
      </c>
      <c r="BC382" s="150"/>
      <c r="BD382" s="198" cm="1">
        <f t="array" ref="BD382">SUMPRODUCT(($L382:$AE382)*(Misc_calcs!$G$29:$Z$29))*$I382*(1+Assumptions!$G$83)</f>
        <v>692.61804053177457</v>
      </c>
      <c r="BE382" s="150"/>
      <c r="BF382" s="198">
        <f t="shared" si="30"/>
        <v>14319.945895945886</v>
      </c>
      <c r="BG382" s="150"/>
      <c r="BH382" s="199">
        <f>Assumptions!$G$86*$G382</f>
        <v>1.8222886800000002E-4</v>
      </c>
      <c r="BI382" s="150"/>
      <c r="BJ382" s="198">
        <f t="shared" si="35"/>
        <v>62862.536</v>
      </c>
      <c r="BK382" s="150"/>
      <c r="BL382" s="198" cm="1">
        <f t="array" ref="BL382">-SUMPRODUCT((PMT(real_disc,Assumptions!$G$40,BJ382))*(Misc_calcs!$G$29:$Z$29))</f>
        <v>33980.180903646309</v>
      </c>
      <c r="BM382" s="150"/>
      <c r="BN382" s="198" cm="1">
        <f t="array" ref="BN382">SUMPRODUCT(($AG382:$AZ382)*(Misc_calcs!$G$29:$Z$29))*$BH382*$H382</f>
        <v>3584.7292772157321</v>
      </c>
      <c r="BO382" s="150"/>
      <c r="BP382" s="198" cm="1">
        <f t="array" ref="BP382">SUMPRODUCT($BH382*(Misc_calcs!$G$29:$Z$29))*$I382*(1+Assumptions!$G$83)</f>
        <v>182.19625990987038</v>
      </c>
      <c r="BQ382" s="150"/>
      <c r="BR382" s="198">
        <f t="shared" si="31"/>
        <v>3766.9255371256022</v>
      </c>
      <c r="BS382" s="150"/>
      <c r="BT382" s="198">
        <f t="shared" si="32"/>
        <v>10553.020358820284</v>
      </c>
      <c r="BU382" s="150"/>
      <c r="BV382" s="198">
        <f t="shared" si="33"/>
        <v>-23427.160544826023</v>
      </c>
      <c r="BW382" s="150"/>
      <c r="BX382" s="198" t="b">
        <f t="shared" si="34"/>
        <v>0</v>
      </c>
      <c r="BY382" s="150"/>
      <c r="BZ382" s="150"/>
      <c r="CA382" s="150"/>
      <c r="CB382" s="150"/>
      <c r="CC382" s="150"/>
      <c r="CD382" s="150"/>
      <c r="CE382" s="150"/>
      <c r="CF382" s="150"/>
      <c r="CG382" s="150"/>
      <c r="CH382" s="150"/>
      <c r="CI382" s="150"/>
      <c r="CJ382" s="150"/>
      <c r="CK382" s="150"/>
      <c r="CL382" s="150"/>
      <c r="CM382" s="150"/>
      <c r="CN382" s="150"/>
      <c r="CO382" s="150"/>
      <c r="CP382" s="150"/>
      <c r="CQ382" s="150"/>
      <c r="CR382" s="150"/>
      <c r="CS382" s="150"/>
      <c r="CT382" s="150"/>
      <c r="CU382" s="150"/>
      <c r="CV382" s="150"/>
      <c r="CW382" s="150"/>
      <c r="CX382" s="150"/>
    </row>
    <row r="383" spans="1:102" x14ac:dyDescent="0.2">
      <c r="A383" s="150"/>
      <c r="B383" s="191">
        <v>60548927</v>
      </c>
      <c r="C383" s="192" t="s">
        <v>152</v>
      </c>
      <c r="D383" s="191">
        <v>1998</v>
      </c>
      <c r="E383" s="191">
        <v>33063752</v>
      </c>
      <c r="F383" s="191">
        <v>33063740</v>
      </c>
      <c r="G383" s="194">
        <v>619.57000000000005</v>
      </c>
      <c r="H383" s="211">
        <v>49456.666168632706</v>
      </c>
      <c r="I383" s="195">
        <f>Assumptions!$G$37*Calcs!$G383</f>
        <v>60178.8341</v>
      </c>
      <c r="K383" s="150"/>
      <c r="L383" s="196">
        <v>6.6316699999999999E-4</v>
      </c>
      <c r="M383" s="196">
        <v>6.6316699999999999E-4</v>
      </c>
      <c r="N383" s="196">
        <v>6.6316699999999999E-4</v>
      </c>
      <c r="O383" s="196">
        <v>6.6316699999999999E-4</v>
      </c>
      <c r="P383" s="196">
        <v>6.6316699999999999E-4</v>
      </c>
      <c r="Q383" s="196">
        <v>6.6316699999999999E-4</v>
      </c>
      <c r="R383" s="196">
        <v>6.6316699999999999E-4</v>
      </c>
      <c r="S383" s="196">
        <v>6.6316699999999999E-4</v>
      </c>
      <c r="T383" s="196">
        <v>6.6316699999999999E-4</v>
      </c>
      <c r="U383" s="196">
        <v>6.6316699999999999E-4</v>
      </c>
      <c r="V383" s="196">
        <v>6.6316699999999999E-4</v>
      </c>
      <c r="W383" s="196">
        <v>6.6316699999999999E-4</v>
      </c>
      <c r="X383" s="196">
        <v>6.6316699999999999E-4</v>
      </c>
      <c r="Y383" s="196">
        <v>6.6316699999999999E-4</v>
      </c>
      <c r="Z383" s="196">
        <v>6.6316699999999999E-4</v>
      </c>
      <c r="AA383" s="196">
        <v>6.6316699999999999E-4</v>
      </c>
      <c r="AB383" s="196">
        <v>6.6316699999999999E-4</v>
      </c>
      <c r="AC383" s="196">
        <v>6.6316699999999999E-4</v>
      </c>
      <c r="AD383" s="196">
        <v>6.6316699999999999E-4</v>
      </c>
      <c r="AE383" s="196">
        <v>6.6316699999999999E-4</v>
      </c>
      <c r="AF383" s="150"/>
      <c r="AG383" s="197">
        <v>23.689999999999998</v>
      </c>
      <c r="AH383" s="197">
        <v>25.856999999999999</v>
      </c>
      <c r="AI383" s="197">
        <v>26.398</v>
      </c>
      <c r="AJ383" s="197">
        <v>26.811</v>
      </c>
      <c r="AK383" s="197">
        <v>26.966000000000001</v>
      </c>
      <c r="AL383" s="197">
        <v>27.194999999999997</v>
      </c>
      <c r="AM383" s="197">
        <v>27.72</v>
      </c>
      <c r="AN383" s="197">
        <v>28.321999999999999</v>
      </c>
      <c r="AO383" s="197">
        <v>28.431999999999999</v>
      </c>
      <c r="AP383" s="197">
        <v>28.431999999999999</v>
      </c>
      <c r="AQ383" s="197">
        <v>28.431999999999999</v>
      </c>
      <c r="AR383" s="197">
        <v>28.431999999999999</v>
      </c>
      <c r="AS383" s="197">
        <v>28.431999999999999</v>
      </c>
      <c r="AT383" s="197">
        <v>28.431999999999999</v>
      </c>
      <c r="AU383" s="197">
        <v>28.431999999999999</v>
      </c>
      <c r="AV383" s="197">
        <v>28.431999999999999</v>
      </c>
      <c r="AW383" s="197">
        <v>28.431999999999999</v>
      </c>
      <c r="AX383" s="197">
        <v>28.431999999999999</v>
      </c>
      <c r="AY383" s="197">
        <v>28.431999999999999</v>
      </c>
      <c r="AZ383" s="197">
        <v>28.431999999999999</v>
      </c>
      <c r="BA383" s="150"/>
      <c r="BB383" s="198" cm="1">
        <f t="array" ref="BB383">SUMPRODUCT(($AG383:$AZ383)*(Misc_calcs!$G$29:$Z$29)*($L383:$AE383))*$H383</f>
        <v>13045.540954484364</v>
      </c>
      <c r="BC383" s="150"/>
      <c r="BD383" s="198" cm="1">
        <f t="array" ref="BD383">SUMPRODUCT(($L383:$AE383)*(Misc_calcs!$G$29:$Z$29))*$I383*(1+Assumptions!$G$83)</f>
        <v>634.74174209770865</v>
      </c>
      <c r="BE383" s="150"/>
      <c r="BF383" s="198">
        <f t="shared" si="30"/>
        <v>13680.282696582073</v>
      </c>
      <c r="BG383" s="150"/>
      <c r="BH383" s="199">
        <f>Assumptions!$G$86*$G383</f>
        <v>1.7444922705000003E-4</v>
      </c>
      <c r="BI383" s="150"/>
      <c r="BJ383" s="198">
        <f t="shared" si="35"/>
        <v>60178.8341</v>
      </c>
      <c r="BK383" s="150"/>
      <c r="BL383" s="198" cm="1">
        <f t="array" ref="BL383">-SUMPRODUCT((PMT(real_disc,Assumptions!$G$40,BJ383))*(Misc_calcs!$G$29:$Z$29))</f>
        <v>32529.512797392064</v>
      </c>
      <c r="BM383" s="150"/>
      <c r="BN383" s="198" cm="1">
        <f t="array" ref="BN383">SUMPRODUCT(($AG383:$AZ383)*(Misc_calcs!$G$29:$Z$29))*$BH383*$H383</f>
        <v>3431.6914683012228</v>
      </c>
      <c r="BO383" s="150"/>
      <c r="BP383" s="198" cm="1">
        <f t="array" ref="BP383">SUMPRODUCT($BH383*(Misc_calcs!$G$29:$Z$29))*$I383*(1+Assumptions!$G$83)</f>
        <v>166.97182803926574</v>
      </c>
      <c r="BQ383" s="150"/>
      <c r="BR383" s="198">
        <f t="shared" si="31"/>
        <v>3598.6632963404886</v>
      </c>
      <c r="BS383" s="150"/>
      <c r="BT383" s="198">
        <f t="shared" si="32"/>
        <v>10081.619400241585</v>
      </c>
      <c r="BU383" s="150"/>
      <c r="BV383" s="198">
        <f t="shared" si="33"/>
        <v>-22447.893397150481</v>
      </c>
      <c r="BW383" s="150"/>
      <c r="BX383" s="198" t="b">
        <f t="shared" si="34"/>
        <v>0</v>
      </c>
      <c r="BY383" s="150"/>
      <c r="BZ383" s="150"/>
      <c r="CA383" s="150"/>
      <c r="CB383" s="150"/>
      <c r="CC383" s="150"/>
      <c r="CD383" s="150"/>
      <c r="CE383" s="150"/>
      <c r="CF383" s="150"/>
      <c r="CG383" s="150"/>
      <c r="CH383" s="150"/>
      <c r="CI383" s="150"/>
      <c r="CJ383" s="150"/>
      <c r="CK383" s="150"/>
      <c r="CL383" s="150"/>
      <c r="CM383" s="150"/>
      <c r="CN383" s="150"/>
      <c r="CO383" s="150"/>
      <c r="CP383" s="150"/>
      <c r="CQ383" s="150"/>
      <c r="CR383" s="150"/>
      <c r="CS383" s="150"/>
      <c r="CT383" s="150"/>
      <c r="CU383" s="150"/>
      <c r="CV383" s="150"/>
      <c r="CW383" s="150"/>
      <c r="CX383" s="150"/>
    </row>
    <row r="384" spans="1:102" x14ac:dyDescent="0.2">
      <c r="A384" s="150"/>
      <c r="B384" s="191">
        <v>60548949</v>
      </c>
      <c r="C384" s="192" t="s">
        <v>152</v>
      </c>
      <c r="D384" s="191">
        <v>1998</v>
      </c>
      <c r="E384" s="191">
        <v>33064010</v>
      </c>
      <c r="F384" s="191">
        <v>33063976</v>
      </c>
      <c r="G384" s="194">
        <v>1100.8900000000001</v>
      </c>
      <c r="H384" s="211">
        <v>49456.666168632706</v>
      </c>
      <c r="I384" s="195">
        <f>Assumptions!$G$37*Calcs!$G384</f>
        <v>106929.44570000001</v>
      </c>
      <c r="K384" s="150"/>
      <c r="L384" s="196">
        <v>1.178356E-3</v>
      </c>
      <c r="M384" s="196">
        <v>1.178356E-3</v>
      </c>
      <c r="N384" s="196">
        <v>1.178356E-3</v>
      </c>
      <c r="O384" s="196">
        <v>1.178356E-3</v>
      </c>
      <c r="P384" s="196">
        <v>1.178356E-3</v>
      </c>
      <c r="Q384" s="196">
        <v>1.178356E-3</v>
      </c>
      <c r="R384" s="196">
        <v>1.178356E-3</v>
      </c>
      <c r="S384" s="196">
        <v>1.178356E-3</v>
      </c>
      <c r="T384" s="196">
        <v>1.178356E-3</v>
      </c>
      <c r="U384" s="196">
        <v>1.178356E-3</v>
      </c>
      <c r="V384" s="196">
        <v>1.178356E-3</v>
      </c>
      <c r="W384" s="196">
        <v>1.178356E-3</v>
      </c>
      <c r="X384" s="196">
        <v>1.178356E-3</v>
      </c>
      <c r="Y384" s="196">
        <v>1.178356E-3</v>
      </c>
      <c r="Z384" s="196">
        <v>1.178356E-3</v>
      </c>
      <c r="AA384" s="196">
        <v>1.178356E-3</v>
      </c>
      <c r="AB384" s="196">
        <v>1.178356E-3</v>
      </c>
      <c r="AC384" s="196">
        <v>1.178356E-3</v>
      </c>
      <c r="AD384" s="196">
        <v>1.178356E-3</v>
      </c>
      <c r="AE384" s="196">
        <v>1.178356E-3</v>
      </c>
      <c r="AF384" s="150"/>
      <c r="AG384" s="197">
        <v>23.689999999999998</v>
      </c>
      <c r="AH384" s="197">
        <v>25.856999999999999</v>
      </c>
      <c r="AI384" s="197">
        <v>26.398</v>
      </c>
      <c r="AJ384" s="197">
        <v>26.811</v>
      </c>
      <c r="AK384" s="197">
        <v>26.966000000000001</v>
      </c>
      <c r="AL384" s="197">
        <v>27.194999999999997</v>
      </c>
      <c r="AM384" s="197">
        <v>27.72</v>
      </c>
      <c r="AN384" s="197">
        <v>28.321999999999999</v>
      </c>
      <c r="AO384" s="197">
        <v>28.431999999999999</v>
      </c>
      <c r="AP384" s="197">
        <v>28.431999999999999</v>
      </c>
      <c r="AQ384" s="197">
        <v>28.431999999999999</v>
      </c>
      <c r="AR384" s="197">
        <v>28.431999999999999</v>
      </c>
      <c r="AS384" s="197">
        <v>28.431999999999999</v>
      </c>
      <c r="AT384" s="197">
        <v>28.431999999999999</v>
      </c>
      <c r="AU384" s="197">
        <v>28.431999999999999</v>
      </c>
      <c r="AV384" s="197">
        <v>28.431999999999999</v>
      </c>
      <c r="AW384" s="197">
        <v>28.431999999999999</v>
      </c>
      <c r="AX384" s="197">
        <v>28.431999999999999</v>
      </c>
      <c r="AY384" s="197">
        <v>28.431999999999999</v>
      </c>
      <c r="AZ384" s="197">
        <v>28.431999999999999</v>
      </c>
      <c r="BA384" s="150"/>
      <c r="BB384" s="198" cm="1">
        <f t="array" ref="BB384">SUMPRODUCT(($AG384:$AZ384)*(Misc_calcs!$G$29:$Z$29)*($L384:$AE384))*$H384</f>
        <v>23180.121231850164</v>
      </c>
      <c r="BC384" s="150"/>
      <c r="BD384" s="198" cm="1">
        <f t="array" ref="BD384">SUMPRODUCT(($L384:$AE384)*(Misc_calcs!$G$29:$Z$29))*$I384*(1+Assumptions!$G$83)</f>
        <v>2004.0299880284149</v>
      </c>
      <c r="BE384" s="150"/>
      <c r="BF384" s="198">
        <f t="shared" si="30"/>
        <v>25184.151219878579</v>
      </c>
      <c r="BG384" s="150"/>
      <c r="BH384" s="199">
        <f>Assumptions!$G$86*$G384</f>
        <v>3.0997209285000003E-4</v>
      </c>
      <c r="BI384" s="150"/>
      <c r="BJ384" s="198">
        <f t="shared" si="35"/>
        <v>106929.44570000001</v>
      </c>
      <c r="BK384" s="150"/>
      <c r="BL384" s="198" cm="1">
        <f t="array" ref="BL384">-SUMPRODUCT((PMT(real_disc,Assumptions!$G$40,BJ384))*(Misc_calcs!$G$29:$Z$29))</f>
        <v>57800.434726537693</v>
      </c>
      <c r="BM384" s="150"/>
      <c r="BN384" s="198" cm="1">
        <f t="array" ref="BN384">SUMPRODUCT(($AG384:$AZ384)*(Misc_calcs!$G$29:$Z$29))*$BH384*$H384</f>
        <v>6097.6400092614767</v>
      </c>
      <c r="BO384" s="150"/>
      <c r="BP384" s="198" cm="1">
        <f t="array" ref="BP384">SUMPRODUCT($BH384*(Misc_calcs!$G$29:$Z$29))*$I384*(1+Assumptions!$G$83)</f>
        <v>527.16952221852148</v>
      </c>
      <c r="BQ384" s="150"/>
      <c r="BR384" s="198">
        <f t="shared" si="31"/>
        <v>6624.8095314799984</v>
      </c>
      <c r="BS384" s="150"/>
      <c r="BT384" s="198">
        <f t="shared" si="32"/>
        <v>18559.341688398581</v>
      </c>
      <c r="BU384" s="150"/>
      <c r="BV384" s="198">
        <f t="shared" si="33"/>
        <v>-39241.093038139108</v>
      </c>
      <c r="BW384" s="150"/>
      <c r="BX384" s="198" t="b">
        <f t="shared" si="34"/>
        <v>0</v>
      </c>
      <c r="BY384" s="150"/>
      <c r="BZ384" s="150"/>
      <c r="CA384" s="150"/>
      <c r="CB384" s="150"/>
      <c r="CC384" s="150"/>
      <c r="CD384" s="150"/>
      <c r="CE384" s="150"/>
      <c r="CF384" s="150"/>
      <c r="CG384" s="150"/>
      <c r="CH384" s="150"/>
      <c r="CI384" s="150"/>
      <c r="CJ384" s="150"/>
      <c r="CK384" s="150"/>
      <c r="CL384" s="150"/>
      <c r="CM384" s="150"/>
      <c r="CN384" s="150"/>
      <c r="CO384" s="150"/>
      <c r="CP384" s="150"/>
      <c r="CQ384" s="150"/>
      <c r="CR384" s="150"/>
      <c r="CS384" s="150"/>
      <c r="CT384" s="150"/>
      <c r="CU384" s="150"/>
      <c r="CV384" s="150"/>
      <c r="CW384" s="150"/>
      <c r="CX384" s="150"/>
    </row>
    <row r="385" spans="1:102" x14ac:dyDescent="0.2">
      <c r="A385" s="150"/>
      <c r="B385" s="191">
        <v>60548965</v>
      </c>
      <c r="C385" s="192" t="s">
        <v>152</v>
      </c>
      <c r="D385" s="191">
        <v>2017</v>
      </c>
      <c r="E385" s="191">
        <v>30352856</v>
      </c>
      <c r="F385" s="191">
        <v>30352858</v>
      </c>
      <c r="G385" s="194">
        <v>134.22</v>
      </c>
      <c r="H385" s="211">
        <v>49456.666168632706</v>
      </c>
      <c r="I385" s="195">
        <f>Assumptions!$G$37*Calcs!$G385</f>
        <v>13036.7886</v>
      </c>
      <c r="K385" s="150"/>
      <c r="L385" s="196">
        <v>1.4366499999999999E-4</v>
      </c>
      <c r="M385" s="196">
        <v>1.4366499999999999E-4</v>
      </c>
      <c r="N385" s="196">
        <v>1.4366499999999999E-4</v>
      </c>
      <c r="O385" s="196">
        <v>1.4366499999999999E-4</v>
      </c>
      <c r="P385" s="196">
        <v>1.4366499999999999E-4</v>
      </c>
      <c r="Q385" s="196">
        <v>1.4366499999999999E-4</v>
      </c>
      <c r="R385" s="196">
        <v>1.4366499999999999E-4</v>
      </c>
      <c r="S385" s="196">
        <v>1.4366499999999999E-4</v>
      </c>
      <c r="T385" s="196">
        <v>1.4366499999999999E-4</v>
      </c>
      <c r="U385" s="196">
        <v>1.4366499999999999E-4</v>
      </c>
      <c r="V385" s="196">
        <v>1.4366499999999999E-4</v>
      </c>
      <c r="W385" s="196">
        <v>1.4366499999999999E-4</v>
      </c>
      <c r="X385" s="196">
        <v>1.4366499999999999E-4</v>
      </c>
      <c r="Y385" s="196">
        <v>1.4366499999999999E-4</v>
      </c>
      <c r="Z385" s="196">
        <v>1.4366499999999999E-4</v>
      </c>
      <c r="AA385" s="196">
        <v>1.4366499999999999E-4</v>
      </c>
      <c r="AB385" s="196">
        <v>1.4366499999999999E-4</v>
      </c>
      <c r="AC385" s="196">
        <v>1.4366499999999999E-4</v>
      </c>
      <c r="AD385" s="196">
        <v>1.4366499999999999E-4</v>
      </c>
      <c r="AE385" s="196">
        <v>1.4366499999999999E-4</v>
      </c>
      <c r="AF385" s="150"/>
      <c r="AG385" s="197">
        <v>23.689999999999998</v>
      </c>
      <c r="AH385" s="197">
        <v>25.856999999999999</v>
      </c>
      <c r="AI385" s="197">
        <v>26.398</v>
      </c>
      <c r="AJ385" s="197">
        <v>26.811</v>
      </c>
      <c r="AK385" s="197">
        <v>26.966000000000001</v>
      </c>
      <c r="AL385" s="197">
        <v>27.194999999999997</v>
      </c>
      <c r="AM385" s="197">
        <v>27.72</v>
      </c>
      <c r="AN385" s="197">
        <v>28.321999999999999</v>
      </c>
      <c r="AO385" s="197">
        <v>28.431999999999999</v>
      </c>
      <c r="AP385" s="197">
        <v>28.431999999999999</v>
      </c>
      <c r="AQ385" s="197">
        <v>28.431999999999999</v>
      </c>
      <c r="AR385" s="197">
        <v>28.431999999999999</v>
      </c>
      <c r="AS385" s="197">
        <v>28.431999999999999</v>
      </c>
      <c r="AT385" s="197">
        <v>28.431999999999999</v>
      </c>
      <c r="AU385" s="197">
        <v>28.431999999999999</v>
      </c>
      <c r="AV385" s="197">
        <v>28.431999999999999</v>
      </c>
      <c r="AW385" s="197">
        <v>28.431999999999999</v>
      </c>
      <c r="AX385" s="197">
        <v>28.431999999999999</v>
      </c>
      <c r="AY385" s="197">
        <v>28.431999999999999</v>
      </c>
      <c r="AZ385" s="197">
        <v>28.431999999999999</v>
      </c>
      <c r="BA385" s="150"/>
      <c r="BB385" s="198" cm="1">
        <f t="array" ref="BB385">SUMPRODUCT(($AG385:$AZ385)*(Misc_calcs!$G$29:$Z$29)*($L385:$AE385))*$H385</f>
        <v>2826.117163890839</v>
      </c>
      <c r="BC385" s="150"/>
      <c r="BD385" s="198" cm="1">
        <f t="array" ref="BD385">SUMPRODUCT(($L385:$AE385)*(Misc_calcs!$G$29:$Z$29))*$I385*(1+Assumptions!$G$83)</f>
        <v>29.788729673621383</v>
      </c>
      <c r="BE385" s="150"/>
      <c r="BF385" s="198">
        <f t="shared" si="30"/>
        <v>2855.9058935644603</v>
      </c>
      <c r="BG385" s="150"/>
      <c r="BH385" s="199">
        <f>Assumptions!$G$86*$G385</f>
        <v>3.7791654300000002E-5</v>
      </c>
      <c r="BI385" s="150"/>
      <c r="BJ385" s="198">
        <f t="shared" si="35"/>
        <v>13036.7886</v>
      </c>
      <c r="BK385" s="150"/>
      <c r="BL385" s="198" cm="1">
        <f t="array" ref="BL385">-SUMPRODUCT((PMT(real_disc,Assumptions!$G$40,BJ385))*(Misc_calcs!$G$29:$Z$29))</f>
        <v>7047.002288144944</v>
      </c>
      <c r="BM385" s="150"/>
      <c r="BN385" s="198" cm="1">
        <f t="array" ref="BN385">SUMPRODUCT(($AG385:$AZ385)*(Misc_calcs!$G$29:$Z$29))*$BH385*$H385</f>
        <v>743.42145177363341</v>
      </c>
      <c r="BO385" s="150"/>
      <c r="BP385" s="198" cm="1">
        <f t="array" ref="BP385">SUMPRODUCT($BH385*(Misc_calcs!$G$29:$Z$29))*$I385*(1+Assumptions!$G$83)</f>
        <v>7.8360447837792879</v>
      </c>
      <c r="BQ385" s="150"/>
      <c r="BR385" s="198">
        <f t="shared" si="31"/>
        <v>751.25749655741265</v>
      </c>
      <c r="BS385" s="150"/>
      <c r="BT385" s="198">
        <f t="shared" si="32"/>
        <v>2104.6483970070476</v>
      </c>
      <c r="BU385" s="150"/>
      <c r="BV385" s="198">
        <f t="shared" si="33"/>
        <v>-4942.3538911378964</v>
      </c>
      <c r="BW385" s="150"/>
      <c r="BX385" s="198" t="b">
        <f t="shared" si="34"/>
        <v>0</v>
      </c>
      <c r="BY385" s="150"/>
      <c r="BZ385" s="150"/>
      <c r="CA385" s="150"/>
      <c r="CB385" s="150"/>
      <c r="CC385" s="150"/>
      <c r="CD385" s="150"/>
      <c r="CE385" s="150"/>
      <c r="CF385" s="150"/>
      <c r="CG385" s="150"/>
      <c r="CH385" s="150"/>
      <c r="CI385" s="150"/>
      <c r="CJ385" s="150"/>
      <c r="CK385" s="150"/>
      <c r="CL385" s="150"/>
      <c r="CM385" s="150"/>
      <c r="CN385" s="150"/>
      <c r="CO385" s="150"/>
      <c r="CP385" s="150"/>
      <c r="CQ385" s="150"/>
      <c r="CR385" s="150"/>
      <c r="CS385" s="150"/>
      <c r="CT385" s="150"/>
      <c r="CU385" s="150"/>
      <c r="CV385" s="150"/>
      <c r="CW385" s="150"/>
      <c r="CX385" s="150"/>
    </row>
    <row r="386" spans="1:102" x14ac:dyDescent="0.2">
      <c r="A386" s="150"/>
      <c r="B386" s="191">
        <v>60548476</v>
      </c>
      <c r="C386" s="192" t="s">
        <v>145</v>
      </c>
      <c r="D386" s="191">
        <v>2014</v>
      </c>
      <c r="E386" s="191">
        <v>30296881</v>
      </c>
      <c r="F386" s="191">
        <v>30296895</v>
      </c>
      <c r="G386" s="194">
        <v>1400.91</v>
      </c>
      <c r="H386" s="211">
        <v>45198.640474687112</v>
      </c>
      <c r="I386" s="195">
        <f>Assumptions!$G$37*Calcs!$G386</f>
        <v>136070.38829999999</v>
      </c>
      <c r="K386" s="150"/>
      <c r="L386" s="196">
        <v>1.499488E-3</v>
      </c>
      <c r="M386" s="196">
        <v>1.499488E-3</v>
      </c>
      <c r="N386" s="196">
        <v>1.499488E-3</v>
      </c>
      <c r="O386" s="196">
        <v>1.499488E-3</v>
      </c>
      <c r="P386" s="196">
        <v>1.499488E-3</v>
      </c>
      <c r="Q386" s="196">
        <v>1.499488E-3</v>
      </c>
      <c r="R386" s="196">
        <v>1.499488E-3</v>
      </c>
      <c r="S386" s="196">
        <v>1.499488E-3</v>
      </c>
      <c r="T386" s="196">
        <v>1.499488E-3</v>
      </c>
      <c r="U386" s="196">
        <v>1.499488E-3</v>
      </c>
      <c r="V386" s="196">
        <v>1.499488E-3</v>
      </c>
      <c r="W386" s="196">
        <v>1.499488E-3</v>
      </c>
      <c r="X386" s="196">
        <v>1.499488E-3</v>
      </c>
      <c r="Y386" s="196">
        <v>1.499488E-3</v>
      </c>
      <c r="Z386" s="196">
        <v>1.499488E-3</v>
      </c>
      <c r="AA386" s="196">
        <v>1.499488E-3</v>
      </c>
      <c r="AB386" s="196">
        <v>1.499488E-3</v>
      </c>
      <c r="AC386" s="196">
        <v>1.499488E-3</v>
      </c>
      <c r="AD386" s="196">
        <v>1.499488E-3</v>
      </c>
      <c r="AE386" s="196">
        <v>1.499488E-3</v>
      </c>
      <c r="AF386" s="150"/>
      <c r="AG386" s="197">
        <v>19.532</v>
      </c>
      <c r="AH386" s="197">
        <v>19.558999999999997</v>
      </c>
      <c r="AI386" s="197">
        <v>19.695999999999998</v>
      </c>
      <c r="AJ386" s="197">
        <v>19.782</v>
      </c>
      <c r="AK386" s="197">
        <v>19.675999999999998</v>
      </c>
      <c r="AL386" s="197">
        <v>19.636999999999997</v>
      </c>
      <c r="AM386" s="197">
        <v>19.768999999999998</v>
      </c>
      <c r="AN386" s="197">
        <v>19.945</v>
      </c>
      <c r="AO386" s="197">
        <v>19.835999999999999</v>
      </c>
      <c r="AP386" s="197">
        <v>19.835999999999999</v>
      </c>
      <c r="AQ386" s="197">
        <v>19.835999999999999</v>
      </c>
      <c r="AR386" s="197">
        <v>19.835999999999999</v>
      </c>
      <c r="AS386" s="197">
        <v>19.835999999999999</v>
      </c>
      <c r="AT386" s="197">
        <v>19.835999999999999</v>
      </c>
      <c r="AU386" s="197">
        <v>19.835999999999999</v>
      </c>
      <c r="AV386" s="197">
        <v>19.835999999999999</v>
      </c>
      <c r="AW386" s="197">
        <v>19.835999999999999</v>
      </c>
      <c r="AX386" s="197">
        <v>19.835999999999999</v>
      </c>
      <c r="AY386" s="197">
        <v>19.835999999999999</v>
      </c>
      <c r="AZ386" s="197">
        <v>19.835999999999999</v>
      </c>
      <c r="BA386" s="150"/>
      <c r="BB386" s="198" cm="1">
        <f t="array" ref="BB386">SUMPRODUCT(($AG386:$AZ386)*(Misc_calcs!$G$29:$Z$29)*($L386:$AE386))*$H386</f>
        <v>19369.976949151016</v>
      </c>
      <c r="BC386" s="150"/>
      <c r="BD386" s="198" cm="1">
        <f t="array" ref="BD386">SUMPRODUCT(($L386:$AE386)*(Misc_calcs!$G$29:$Z$29))*$I386*(1+Assumptions!$G$83)</f>
        <v>3245.1666309074112</v>
      </c>
      <c r="BE386" s="150"/>
      <c r="BF386" s="198">
        <f t="shared" si="30"/>
        <v>22615.143580058426</v>
      </c>
      <c r="BG386" s="150"/>
      <c r="BH386" s="199">
        <f>Assumptions!$G$86*$G386</f>
        <v>3.9444722415000007E-4</v>
      </c>
      <c r="BI386" s="150"/>
      <c r="BJ386" s="198">
        <f t="shared" si="35"/>
        <v>136070.38829999999</v>
      </c>
      <c r="BK386" s="150"/>
      <c r="BL386" s="198" cm="1">
        <f t="array" ref="BL386">-SUMPRODUCT((PMT(real_disc,Assumptions!$G$40,BJ386))*(Misc_calcs!$G$29:$Z$29))</f>
        <v>73552.495719603146</v>
      </c>
      <c r="BM386" s="150"/>
      <c r="BN386" s="198" cm="1">
        <f t="array" ref="BN386">SUMPRODUCT(($AG386:$AZ386)*(Misc_calcs!$G$29:$Z$29))*$BH386*$H386</f>
        <v>5095.3616430689044</v>
      </c>
      <c r="BO386" s="150"/>
      <c r="BP386" s="198" cm="1">
        <f t="array" ref="BP386">SUMPRODUCT($BH386*(Misc_calcs!$G$29:$Z$29))*$I386*(1+Assumptions!$G$83)</f>
        <v>853.6560275678338</v>
      </c>
      <c r="BQ386" s="150"/>
      <c r="BR386" s="198">
        <f t="shared" si="31"/>
        <v>5949.0176706367383</v>
      </c>
      <c r="BS386" s="150"/>
      <c r="BT386" s="198">
        <f t="shared" si="32"/>
        <v>16666.125909421688</v>
      </c>
      <c r="BU386" s="150"/>
      <c r="BV386" s="198">
        <f t="shared" si="33"/>
        <v>-56886.369810181459</v>
      </c>
      <c r="BW386" s="150"/>
      <c r="BX386" s="198" t="b">
        <f t="shared" si="34"/>
        <v>0</v>
      </c>
      <c r="BY386" s="150"/>
      <c r="BZ386" s="150"/>
      <c r="CA386" s="150"/>
      <c r="CB386" s="150"/>
      <c r="CC386" s="150"/>
      <c r="CD386" s="150"/>
      <c r="CE386" s="150"/>
      <c r="CF386" s="150"/>
      <c r="CG386" s="150"/>
      <c r="CH386" s="150"/>
      <c r="CI386" s="150"/>
      <c r="CJ386" s="150"/>
      <c r="CK386" s="150"/>
      <c r="CL386" s="150"/>
      <c r="CM386" s="150"/>
      <c r="CN386" s="150"/>
      <c r="CO386" s="150"/>
      <c r="CP386" s="150"/>
      <c r="CQ386" s="150"/>
      <c r="CR386" s="150"/>
      <c r="CS386" s="150"/>
      <c r="CT386" s="150"/>
      <c r="CU386" s="150"/>
      <c r="CV386" s="150"/>
      <c r="CW386" s="150"/>
      <c r="CX386" s="150"/>
    </row>
    <row r="387" spans="1:102" x14ac:dyDescent="0.2">
      <c r="A387" s="150"/>
      <c r="B387" s="191">
        <v>60547921</v>
      </c>
      <c r="C387" s="192" t="s">
        <v>145</v>
      </c>
      <c r="D387" s="191">
        <v>2010</v>
      </c>
      <c r="E387" s="191">
        <v>30282337</v>
      </c>
      <c r="F387" s="191">
        <v>30282338</v>
      </c>
      <c r="G387" s="194">
        <v>65</v>
      </c>
      <c r="H387" s="211">
        <v>45198.640474687112</v>
      </c>
      <c r="I387" s="195">
        <f>Assumptions!$G$37*Calcs!$G387</f>
        <v>6313.45</v>
      </c>
      <c r="K387" s="150"/>
      <c r="L387" s="196">
        <v>6.9573900000000001E-5</v>
      </c>
      <c r="M387" s="196">
        <v>6.9573900000000001E-5</v>
      </c>
      <c r="N387" s="196">
        <v>6.9573900000000001E-5</v>
      </c>
      <c r="O387" s="196">
        <v>6.9573900000000001E-5</v>
      </c>
      <c r="P387" s="196">
        <v>6.9573900000000001E-5</v>
      </c>
      <c r="Q387" s="196">
        <v>6.9573900000000001E-5</v>
      </c>
      <c r="R387" s="196">
        <v>6.9573900000000001E-5</v>
      </c>
      <c r="S387" s="196">
        <v>6.9573900000000001E-5</v>
      </c>
      <c r="T387" s="196">
        <v>6.9573900000000001E-5</v>
      </c>
      <c r="U387" s="196">
        <v>6.9573900000000001E-5</v>
      </c>
      <c r="V387" s="196">
        <v>6.9573900000000001E-5</v>
      </c>
      <c r="W387" s="196">
        <v>6.9573900000000001E-5</v>
      </c>
      <c r="X387" s="196">
        <v>6.9573900000000001E-5</v>
      </c>
      <c r="Y387" s="196">
        <v>6.9573900000000001E-5</v>
      </c>
      <c r="Z387" s="196">
        <v>6.9573900000000001E-5</v>
      </c>
      <c r="AA387" s="196">
        <v>6.9573900000000001E-5</v>
      </c>
      <c r="AB387" s="196">
        <v>6.9573900000000001E-5</v>
      </c>
      <c r="AC387" s="196">
        <v>6.9573900000000001E-5</v>
      </c>
      <c r="AD387" s="196">
        <v>6.9573900000000001E-5</v>
      </c>
      <c r="AE387" s="196">
        <v>6.9573900000000001E-5</v>
      </c>
      <c r="AF387" s="150"/>
      <c r="AG387" s="197">
        <v>19.532</v>
      </c>
      <c r="AH387" s="197">
        <v>19.558999999999997</v>
      </c>
      <c r="AI387" s="197">
        <v>19.695999999999998</v>
      </c>
      <c r="AJ387" s="197">
        <v>19.782</v>
      </c>
      <c r="AK387" s="197">
        <v>19.675999999999998</v>
      </c>
      <c r="AL387" s="197">
        <v>19.636999999999997</v>
      </c>
      <c r="AM387" s="197">
        <v>19.768999999999998</v>
      </c>
      <c r="AN387" s="197">
        <v>19.945</v>
      </c>
      <c r="AO387" s="197">
        <v>19.835999999999999</v>
      </c>
      <c r="AP387" s="197">
        <v>19.835999999999999</v>
      </c>
      <c r="AQ387" s="197">
        <v>19.835999999999999</v>
      </c>
      <c r="AR387" s="197">
        <v>19.835999999999999</v>
      </c>
      <c r="AS387" s="197">
        <v>19.835999999999999</v>
      </c>
      <c r="AT387" s="197">
        <v>19.835999999999999</v>
      </c>
      <c r="AU387" s="197">
        <v>19.835999999999999</v>
      </c>
      <c r="AV387" s="197">
        <v>19.835999999999999</v>
      </c>
      <c r="AW387" s="197">
        <v>19.835999999999999</v>
      </c>
      <c r="AX387" s="197">
        <v>19.835999999999999</v>
      </c>
      <c r="AY387" s="197">
        <v>19.835999999999999</v>
      </c>
      <c r="AZ387" s="197">
        <v>19.835999999999999</v>
      </c>
      <c r="BA387" s="150"/>
      <c r="BB387" s="198" cm="1">
        <f t="array" ref="BB387">SUMPRODUCT(($AG387:$AZ387)*(Misc_calcs!$G$29:$Z$29)*($L387:$AE387))*$H387</f>
        <v>898.7366616221924</v>
      </c>
      <c r="BC387" s="150"/>
      <c r="BD387" s="198" cm="1">
        <f t="array" ref="BD387">SUMPRODUCT(($L387:$AE387)*(Misc_calcs!$G$29:$Z$29))*$I387*(1+Assumptions!$G$83)</f>
        <v>6.9862396131177764</v>
      </c>
      <c r="BE387" s="150"/>
      <c r="BF387" s="198">
        <f t="shared" si="30"/>
        <v>905.72290123531013</v>
      </c>
      <c r="BG387" s="150"/>
      <c r="BH387" s="199">
        <f>Assumptions!$G$86*$G387</f>
        <v>1.8301725E-5</v>
      </c>
      <c r="BI387" s="150"/>
      <c r="BJ387" s="198">
        <f t="shared" si="35"/>
        <v>6313.45</v>
      </c>
      <c r="BK387" s="150"/>
      <c r="BL387" s="198" cm="1">
        <f t="array" ref="BL387">-SUMPRODUCT((PMT(real_disc,Assumptions!$G$40,BJ387))*(Misc_calcs!$G$29:$Z$29))</f>
        <v>3412.7190338952573</v>
      </c>
      <c r="BM387" s="150"/>
      <c r="BN387" s="198" cm="1">
        <f t="array" ref="BN387">SUMPRODUCT(($AG387:$AZ387)*(Misc_calcs!$G$29:$Z$29))*$BH387*$H387</f>
        <v>236.4166911503799</v>
      </c>
      <c r="BO387" s="150"/>
      <c r="BP387" s="198" cm="1">
        <f t="array" ref="BP387">SUMPRODUCT($BH387*(Misc_calcs!$G$29:$Z$29))*$I387*(1+Assumptions!$G$83)</f>
        <v>1.8377615195265455</v>
      </c>
      <c r="BQ387" s="150"/>
      <c r="BR387" s="198">
        <f t="shared" si="31"/>
        <v>238.25445266990644</v>
      </c>
      <c r="BS387" s="150"/>
      <c r="BT387" s="198">
        <f t="shared" si="32"/>
        <v>667.46844856540372</v>
      </c>
      <c r="BU387" s="150"/>
      <c r="BV387" s="198">
        <f t="shared" si="33"/>
        <v>-2745.2505853298535</v>
      </c>
      <c r="BW387" s="150"/>
      <c r="BX387" s="198" t="b">
        <f t="shared" si="34"/>
        <v>0</v>
      </c>
      <c r="BY387" s="150"/>
      <c r="BZ387" s="150"/>
      <c r="CA387" s="150"/>
      <c r="CB387" s="150"/>
      <c r="CC387" s="150"/>
      <c r="CD387" s="150"/>
      <c r="CE387" s="150"/>
      <c r="CF387" s="150"/>
      <c r="CG387" s="150"/>
      <c r="CH387" s="150"/>
      <c r="CI387" s="150"/>
      <c r="CJ387" s="150"/>
      <c r="CK387" s="150"/>
      <c r="CL387" s="150"/>
      <c r="CM387" s="150"/>
      <c r="CN387" s="150"/>
      <c r="CO387" s="150"/>
      <c r="CP387" s="150"/>
      <c r="CQ387" s="150"/>
      <c r="CR387" s="150"/>
      <c r="CS387" s="150"/>
      <c r="CT387" s="150"/>
      <c r="CU387" s="150"/>
      <c r="CV387" s="150"/>
      <c r="CW387" s="150"/>
      <c r="CX387" s="150"/>
    </row>
    <row r="388" spans="1:102" x14ac:dyDescent="0.2">
      <c r="A388" s="150"/>
      <c r="B388" s="191">
        <v>60547932</v>
      </c>
      <c r="C388" s="192" t="s">
        <v>152</v>
      </c>
      <c r="D388" s="191">
        <v>1998</v>
      </c>
      <c r="E388" s="191">
        <v>33064093</v>
      </c>
      <c r="F388" s="191">
        <v>33064096</v>
      </c>
      <c r="G388" s="194">
        <v>176.2</v>
      </c>
      <c r="H388" s="211">
        <v>49456.666168632706</v>
      </c>
      <c r="I388" s="195">
        <f>Assumptions!$G$37*Calcs!$G388</f>
        <v>17114.305999999997</v>
      </c>
      <c r="K388" s="150"/>
      <c r="L388" s="196">
        <v>1.8859899999999999E-4</v>
      </c>
      <c r="M388" s="196">
        <v>1.8859899999999999E-4</v>
      </c>
      <c r="N388" s="196">
        <v>1.8859899999999999E-4</v>
      </c>
      <c r="O388" s="196">
        <v>1.8859899999999999E-4</v>
      </c>
      <c r="P388" s="196">
        <v>1.8859899999999999E-4</v>
      </c>
      <c r="Q388" s="196">
        <v>1.8859899999999999E-4</v>
      </c>
      <c r="R388" s="196">
        <v>1.8859899999999999E-4</v>
      </c>
      <c r="S388" s="196">
        <v>1.8859899999999999E-4</v>
      </c>
      <c r="T388" s="196">
        <v>1.8859899999999999E-4</v>
      </c>
      <c r="U388" s="196">
        <v>1.8859899999999999E-4</v>
      </c>
      <c r="V388" s="196">
        <v>1.8859899999999999E-4</v>
      </c>
      <c r="W388" s="196">
        <v>1.8859899999999999E-4</v>
      </c>
      <c r="X388" s="196">
        <v>1.8859899999999999E-4</v>
      </c>
      <c r="Y388" s="196">
        <v>1.8859899999999999E-4</v>
      </c>
      <c r="Z388" s="196">
        <v>1.8859899999999999E-4</v>
      </c>
      <c r="AA388" s="196">
        <v>1.8859899999999999E-4</v>
      </c>
      <c r="AB388" s="196">
        <v>1.8859899999999999E-4</v>
      </c>
      <c r="AC388" s="196">
        <v>1.8859899999999999E-4</v>
      </c>
      <c r="AD388" s="196">
        <v>1.8859899999999999E-4</v>
      </c>
      <c r="AE388" s="196">
        <v>1.8859899999999999E-4</v>
      </c>
      <c r="AF388" s="150"/>
      <c r="AG388" s="197">
        <v>23.689999999999998</v>
      </c>
      <c r="AH388" s="197">
        <v>25.856999999999999</v>
      </c>
      <c r="AI388" s="197">
        <v>26.398</v>
      </c>
      <c r="AJ388" s="197">
        <v>26.811</v>
      </c>
      <c r="AK388" s="197">
        <v>26.966000000000001</v>
      </c>
      <c r="AL388" s="197">
        <v>27.194999999999997</v>
      </c>
      <c r="AM388" s="197">
        <v>27.72</v>
      </c>
      <c r="AN388" s="197">
        <v>28.321999999999999</v>
      </c>
      <c r="AO388" s="197">
        <v>28.431999999999999</v>
      </c>
      <c r="AP388" s="197">
        <v>28.431999999999999</v>
      </c>
      <c r="AQ388" s="197">
        <v>28.431999999999999</v>
      </c>
      <c r="AR388" s="197">
        <v>28.431999999999999</v>
      </c>
      <c r="AS388" s="197">
        <v>28.431999999999999</v>
      </c>
      <c r="AT388" s="197">
        <v>28.431999999999999</v>
      </c>
      <c r="AU388" s="197">
        <v>28.431999999999999</v>
      </c>
      <c r="AV388" s="197">
        <v>28.431999999999999</v>
      </c>
      <c r="AW388" s="197">
        <v>28.431999999999999</v>
      </c>
      <c r="AX388" s="197">
        <v>28.431999999999999</v>
      </c>
      <c r="AY388" s="197">
        <v>28.431999999999999</v>
      </c>
      <c r="AZ388" s="197">
        <v>28.431999999999999</v>
      </c>
      <c r="BA388" s="150"/>
      <c r="BB388" s="198" cm="1">
        <f t="array" ref="BB388">SUMPRODUCT(($AG388:$AZ388)*(Misc_calcs!$G$29:$Z$29)*($L388:$AE388))*$H388</f>
        <v>3710.0398217565062</v>
      </c>
      <c r="BC388" s="150"/>
      <c r="BD388" s="198" cm="1">
        <f t="array" ref="BD388">SUMPRODUCT(($L388:$AE388)*(Misc_calcs!$G$29:$Z$29))*$I388*(1+Assumptions!$G$83)</f>
        <v>51.336831595838973</v>
      </c>
      <c r="BE388" s="150"/>
      <c r="BF388" s="198">
        <f t="shared" si="30"/>
        <v>3761.3766533523453</v>
      </c>
      <c r="BG388" s="150"/>
      <c r="BH388" s="199">
        <f>Assumptions!$G$86*$G388</f>
        <v>4.9611753000000003E-5</v>
      </c>
      <c r="BI388" s="150"/>
      <c r="BJ388" s="198">
        <f t="shared" si="35"/>
        <v>17114.305999999997</v>
      </c>
      <c r="BK388" s="150"/>
      <c r="BL388" s="198" cm="1">
        <f t="array" ref="BL388">-SUMPRODUCT((PMT(real_disc,Assumptions!$G$40,BJ388))*(Misc_calcs!$G$29:$Z$29))</f>
        <v>9251.0937503437563</v>
      </c>
      <c r="BM388" s="150"/>
      <c r="BN388" s="198" cm="1">
        <f t="array" ref="BN388">SUMPRODUCT(($AG388:$AZ388)*(Misc_calcs!$G$29:$Z$29))*$BH388*$H388</f>
        <v>975.94143795644629</v>
      </c>
      <c r="BO388" s="150"/>
      <c r="BP388" s="198" cm="1">
        <f t="array" ref="BP388">SUMPRODUCT($BH388*(Misc_calcs!$G$29:$Z$29))*$I388*(1+Assumptions!$G$83)</f>
        <v>13.504367514861475</v>
      </c>
      <c r="BQ388" s="150"/>
      <c r="BR388" s="198">
        <f t="shared" si="31"/>
        <v>989.44580547130772</v>
      </c>
      <c r="BS388" s="150"/>
      <c r="BT388" s="198">
        <f t="shared" si="32"/>
        <v>2771.9308478810376</v>
      </c>
      <c r="BU388" s="150"/>
      <c r="BV388" s="198">
        <f t="shared" si="33"/>
        <v>-6479.1629024627182</v>
      </c>
      <c r="BW388" s="150"/>
      <c r="BX388" s="198" t="b">
        <f t="shared" si="34"/>
        <v>0</v>
      </c>
      <c r="BY388" s="150"/>
      <c r="BZ388" s="150"/>
      <c r="CA388" s="150"/>
      <c r="CB388" s="150"/>
      <c r="CC388" s="150"/>
      <c r="CD388" s="150"/>
      <c r="CE388" s="150"/>
      <c r="CF388" s="150"/>
      <c r="CG388" s="150"/>
      <c r="CH388" s="150"/>
      <c r="CI388" s="150"/>
      <c r="CJ388" s="150"/>
      <c r="CK388" s="150"/>
      <c r="CL388" s="150"/>
      <c r="CM388" s="150"/>
      <c r="CN388" s="150"/>
      <c r="CO388" s="150"/>
      <c r="CP388" s="150"/>
      <c r="CQ388" s="150"/>
      <c r="CR388" s="150"/>
      <c r="CS388" s="150"/>
      <c r="CT388" s="150"/>
      <c r="CU388" s="150"/>
      <c r="CV388" s="150"/>
      <c r="CW388" s="150"/>
      <c r="CX388" s="150"/>
    </row>
    <row r="389" spans="1:102" x14ac:dyDescent="0.2">
      <c r="A389" s="150"/>
      <c r="B389" s="191">
        <v>60547940</v>
      </c>
      <c r="C389" s="192" t="s">
        <v>145</v>
      </c>
      <c r="D389" s="191">
        <v>2014</v>
      </c>
      <c r="E389" s="191">
        <v>30296924</v>
      </c>
      <c r="F389" s="191">
        <v>31037380</v>
      </c>
      <c r="G389" s="194">
        <v>53.73</v>
      </c>
      <c r="H389" s="211">
        <v>45198.640474687112</v>
      </c>
      <c r="I389" s="195">
        <f>Assumptions!$G$37*Calcs!$G389</f>
        <v>5218.7948999999999</v>
      </c>
      <c r="K389" s="150"/>
      <c r="L389" s="196">
        <v>5.7510799999999998E-5</v>
      </c>
      <c r="M389" s="196">
        <v>5.7510799999999998E-5</v>
      </c>
      <c r="N389" s="196">
        <v>5.7510799999999998E-5</v>
      </c>
      <c r="O389" s="196">
        <v>5.7510799999999998E-5</v>
      </c>
      <c r="P389" s="196">
        <v>5.7510799999999998E-5</v>
      </c>
      <c r="Q389" s="196">
        <v>5.7510799999999998E-5</v>
      </c>
      <c r="R389" s="196">
        <v>5.7510799999999998E-5</v>
      </c>
      <c r="S389" s="196">
        <v>5.7510799999999998E-5</v>
      </c>
      <c r="T389" s="196">
        <v>5.7510799999999998E-5</v>
      </c>
      <c r="U389" s="196">
        <v>5.7510799999999998E-5</v>
      </c>
      <c r="V389" s="196">
        <v>5.7510799999999998E-5</v>
      </c>
      <c r="W389" s="196">
        <v>5.7510799999999998E-5</v>
      </c>
      <c r="X389" s="196">
        <v>5.7510799999999998E-5</v>
      </c>
      <c r="Y389" s="196">
        <v>5.7510799999999998E-5</v>
      </c>
      <c r="Z389" s="196">
        <v>5.7510799999999998E-5</v>
      </c>
      <c r="AA389" s="196">
        <v>5.7510799999999998E-5</v>
      </c>
      <c r="AB389" s="196">
        <v>5.7510799999999998E-5</v>
      </c>
      <c r="AC389" s="196">
        <v>5.7510799999999998E-5</v>
      </c>
      <c r="AD389" s="196">
        <v>5.7510799999999998E-5</v>
      </c>
      <c r="AE389" s="196">
        <v>5.7510799999999998E-5</v>
      </c>
      <c r="AF389" s="150"/>
      <c r="AG389" s="197">
        <v>19.532</v>
      </c>
      <c r="AH389" s="197">
        <v>19.558999999999997</v>
      </c>
      <c r="AI389" s="197">
        <v>19.695999999999998</v>
      </c>
      <c r="AJ389" s="197">
        <v>19.782</v>
      </c>
      <c r="AK389" s="197">
        <v>19.675999999999998</v>
      </c>
      <c r="AL389" s="197">
        <v>19.636999999999997</v>
      </c>
      <c r="AM389" s="197">
        <v>19.768999999999998</v>
      </c>
      <c r="AN389" s="197">
        <v>19.945</v>
      </c>
      <c r="AO389" s="197">
        <v>19.835999999999999</v>
      </c>
      <c r="AP389" s="197">
        <v>19.835999999999999</v>
      </c>
      <c r="AQ389" s="197">
        <v>19.835999999999999</v>
      </c>
      <c r="AR389" s="197">
        <v>19.835999999999999</v>
      </c>
      <c r="AS389" s="197">
        <v>19.835999999999999</v>
      </c>
      <c r="AT389" s="197">
        <v>19.835999999999999</v>
      </c>
      <c r="AU389" s="197">
        <v>19.835999999999999</v>
      </c>
      <c r="AV389" s="197">
        <v>19.835999999999999</v>
      </c>
      <c r="AW389" s="197">
        <v>19.835999999999999</v>
      </c>
      <c r="AX389" s="197">
        <v>19.835999999999999</v>
      </c>
      <c r="AY389" s="197">
        <v>19.835999999999999</v>
      </c>
      <c r="AZ389" s="197">
        <v>19.835999999999999</v>
      </c>
      <c r="BA389" s="150"/>
      <c r="BB389" s="198" cm="1">
        <f t="array" ref="BB389">SUMPRODUCT(($AG389:$AZ389)*(Misc_calcs!$G$29:$Z$29)*($L389:$AE389))*$H389</f>
        <v>742.90882643091129</v>
      </c>
      <c r="BC389" s="150"/>
      <c r="BD389" s="198" cm="1">
        <f t="array" ref="BD389">SUMPRODUCT(($L389:$AE389)*(Misc_calcs!$G$29:$Z$29))*$I389*(1+Assumptions!$G$83)</f>
        <v>4.7736439254474403</v>
      </c>
      <c r="BE389" s="150"/>
      <c r="BF389" s="198">
        <f t="shared" si="30"/>
        <v>747.68247035635875</v>
      </c>
      <c r="BG389" s="150"/>
      <c r="BH389" s="199">
        <f>Assumptions!$G$86*$G389</f>
        <v>1.5128487450000001E-5</v>
      </c>
      <c r="BI389" s="150"/>
      <c r="BJ389" s="198">
        <f t="shared" si="35"/>
        <v>5218.7948999999999</v>
      </c>
      <c r="BK389" s="150"/>
      <c r="BL389" s="198" cm="1">
        <f t="array" ref="BL389">-SUMPRODUCT((PMT(real_disc,Assumptions!$G$40,BJ389))*(Misc_calcs!$G$29:$Z$29))</f>
        <v>2821.0060567875712</v>
      </c>
      <c r="BM389" s="150"/>
      <c r="BN389" s="198" cm="1">
        <f t="array" ref="BN389">SUMPRODUCT(($AG389:$AZ389)*(Misc_calcs!$G$29:$Z$29))*$BH389*$H389</f>
        <v>195.42567408476791</v>
      </c>
      <c r="BO389" s="150"/>
      <c r="BP389" s="198" cm="1">
        <f t="array" ref="BP389">SUMPRODUCT($BH389*(Misc_calcs!$G$29:$Z$29))*$I389*(1+Assumptions!$G$83)</f>
        <v>1.2557295710875236</v>
      </c>
      <c r="BQ389" s="150"/>
      <c r="BR389" s="198">
        <f t="shared" si="31"/>
        <v>196.68140365585543</v>
      </c>
      <c r="BS389" s="150"/>
      <c r="BT389" s="198">
        <f t="shared" si="32"/>
        <v>551.00106670050332</v>
      </c>
      <c r="BU389" s="150"/>
      <c r="BV389" s="198">
        <f t="shared" si="33"/>
        <v>-2270.0049900870681</v>
      </c>
      <c r="BW389" s="150"/>
      <c r="BX389" s="198" t="b">
        <f t="shared" si="34"/>
        <v>0</v>
      </c>
      <c r="BY389" s="150"/>
      <c r="BZ389" s="150"/>
      <c r="CA389" s="150"/>
      <c r="CB389" s="150"/>
      <c r="CC389" s="150"/>
      <c r="CD389" s="150"/>
      <c r="CE389" s="150"/>
      <c r="CF389" s="150"/>
      <c r="CG389" s="150"/>
      <c r="CH389" s="150"/>
      <c r="CI389" s="150"/>
      <c r="CJ389" s="150"/>
      <c r="CK389" s="150"/>
      <c r="CL389" s="150"/>
      <c r="CM389" s="150"/>
      <c r="CN389" s="150"/>
      <c r="CO389" s="150"/>
      <c r="CP389" s="150"/>
      <c r="CQ389" s="150"/>
      <c r="CR389" s="150"/>
      <c r="CS389" s="150"/>
      <c r="CT389" s="150"/>
      <c r="CU389" s="150"/>
      <c r="CV389" s="150"/>
      <c r="CW389" s="150"/>
      <c r="CX389" s="150"/>
    </row>
    <row r="390" spans="1:102" x14ac:dyDescent="0.2">
      <c r="A390" s="150"/>
      <c r="B390" s="191">
        <v>60547941</v>
      </c>
      <c r="C390" s="192" t="s">
        <v>152</v>
      </c>
      <c r="D390" s="191">
        <v>1998</v>
      </c>
      <c r="E390" s="191">
        <v>33063740</v>
      </c>
      <c r="F390" s="191">
        <v>33063738</v>
      </c>
      <c r="G390" s="194">
        <v>41.1</v>
      </c>
      <c r="H390" s="211">
        <v>49456.666168632706</v>
      </c>
      <c r="I390" s="195">
        <f>Assumptions!$G$37*Calcs!$G390</f>
        <v>3992.0430000000001</v>
      </c>
      <c r="K390" s="150"/>
      <c r="L390" s="196">
        <v>4.3992100000000002E-5</v>
      </c>
      <c r="M390" s="196">
        <v>4.3992100000000002E-5</v>
      </c>
      <c r="N390" s="196">
        <v>4.3992100000000002E-5</v>
      </c>
      <c r="O390" s="196">
        <v>4.3992100000000002E-5</v>
      </c>
      <c r="P390" s="196">
        <v>4.3992100000000002E-5</v>
      </c>
      <c r="Q390" s="196">
        <v>4.3992100000000002E-5</v>
      </c>
      <c r="R390" s="196">
        <v>4.3992100000000002E-5</v>
      </c>
      <c r="S390" s="196">
        <v>4.3992100000000002E-5</v>
      </c>
      <c r="T390" s="196">
        <v>4.3992100000000002E-5</v>
      </c>
      <c r="U390" s="196">
        <v>4.3992100000000002E-5</v>
      </c>
      <c r="V390" s="196">
        <v>4.3992100000000002E-5</v>
      </c>
      <c r="W390" s="196">
        <v>4.3992100000000002E-5</v>
      </c>
      <c r="X390" s="196">
        <v>4.3992100000000002E-5</v>
      </c>
      <c r="Y390" s="196">
        <v>4.3992100000000002E-5</v>
      </c>
      <c r="Z390" s="196">
        <v>4.3992100000000002E-5</v>
      </c>
      <c r="AA390" s="196">
        <v>4.3992100000000002E-5</v>
      </c>
      <c r="AB390" s="196">
        <v>4.3992100000000002E-5</v>
      </c>
      <c r="AC390" s="196">
        <v>4.3992100000000002E-5</v>
      </c>
      <c r="AD390" s="196">
        <v>4.3992100000000002E-5</v>
      </c>
      <c r="AE390" s="196">
        <v>4.3992100000000002E-5</v>
      </c>
      <c r="AF390" s="150"/>
      <c r="AG390" s="197">
        <v>23.689999999999998</v>
      </c>
      <c r="AH390" s="197">
        <v>25.856999999999999</v>
      </c>
      <c r="AI390" s="197">
        <v>26.398</v>
      </c>
      <c r="AJ390" s="197">
        <v>26.811</v>
      </c>
      <c r="AK390" s="197">
        <v>26.966000000000001</v>
      </c>
      <c r="AL390" s="197">
        <v>27.194999999999997</v>
      </c>
      <c r="AM390" s="197">
        <v>27.72</v>
      </c>
      <c r="AN390" s="197">
        <v>28.321999999999999</v>
      </c>
      <c r="AO390" s="197">
        <v>28.431999999999999</v>
      </c>
      <c r="AP390" s="197">
        <v>28.431999999999999</v>
      </c>
      <c r="AQ390" s="197">
        <v>28.431999999999999</v>
      </c>
      <c r="AR390" s="197">
        <v>28.431999999999999</v>
      </c>
      <c r="AS390" s="197">
        <v>28.431999999999999</v>
      </c>
      <c r="AT390" s="197">
        <v>28.431999999999999</v>
      </c>
      <c r="AU390" s="197">
        <v>28.431999999999999</v>
      </c>
      <c r="AV390" s="197">
        <v>28.431999999999999</v>
      </c>
      <c r="AW390" s="197">
        <v>28.431999999999999</v>
      </c>
      <c r="AX390" s="197">
        <v>28.431999999999999</v>
      </c>
      <c r="AY390" s="197">
        <v>28.431999999999999</v>
      </c>
      <c r="AZ390" s="197">
        <v>28.431999999999999</v>
      </c>
      <c r="BA390" s="150"/>
      <c r="BB390" s="198" cm="1">
        <f t="array" ref="BB390">SUMPRODUCT(($AG390:$AZ390)*(Misc_calcs!$G$29:$Z$29)*($L390:$AE390))*$H390</f>
        <v>865.39399913411205</v>
      </c>
      <c r="BC390" s="150"/>
      <c r="BD390" s="198" cm="1">
        <f t="array" ref="BD390">SUMPRODUCT(($L390:$AE390)*(Misc_calcs!$G$29:$Z$29))*$I390*(1+Assumptions!$G$83)</f>
        <v>2.7931887707718435</v>
      </c>
      <c r="BE390" s="150"/>
      <c r="BF390" s="198">
        <f t="shared" si="30"/>
        <v>868.1871879048839</v>
      </c>
      <c r="BG390" s="150"/>
      <c r="BH390" s="199">
        <f>Assumptions!$G$86*$G390</f>
        <v>1.1572321500000001E-5</v>
      </c>
      <c r="BI390" s="150"/>
      <c r="BJ390" s="198">
        <f t="shared" si="35"/>
        <v>3992.0430000000001</v>
      </c>
      <c r="BK390" s="150"/>
      <c r="BL390" s="198" cm="1">
        <f t="array" ref="BL390">-SUMPRODUCT((PMT(real_disc,Assumptions!$G$40,BJ390))*(Misc_calcs!$G$29:$Z$29))</f>
        <v>2157.8884968168472</v>
      </c>
      <c r="BM390" s="150"/>
      <c r="BN390" s="198" cm="1">
        <f t="array" ref="BN390">SUMPRODUCT(($AG390:$AZ390)*(Misc_calcs!$G$29:$Z$29))*$BH390*$H390</f>
        <v>227.64581782071474</v>
      </c>
      <c r="BO390" s="150"/>
      <c r="BP390" s="198" cm="1">
        <f t="array" ref="BP390">SUMPRODUCT($BH390*(Misc_calcs!$G$29:$Z$29))*$I390*(1+Assumptions!$G$83)</f>
        <v>0.73476097902945259</v>
      </c>
      <c r="BQ390" s="150"/>
      <c r="BR390" s="198">
        <f t="shared" si="31"/>
        <v>228.3805787997442</v>
      </c>
      <c r="BS390" s="150"/>
      <c r="BT390" s="198">
        <f t="shared" si="32"/>
        <v>639.80660910513973</v>
      </c>
      <c r="BU390" s="150"/>
      <c r="BV390" s="198">
        <f t="shared" si="33"/>
        <v>-1518.0818877117076</v>
      </c>
      <c r="BW390" s="150"/>
      <c r="BX390" s="198" t="b">
        <f t="shared" si="34"/>
        <v>0</v>
      </c>
      <c r="BY390" s="150"/>
      <c r="BZ390" s="150"/>
      <c r="CA390" s="150"/>
      <c r="CB390" s="150"/>
      <c r="CC390" s="150"/>
      <c r="CD390" s="150"/>
      <c r="CE390" s="150"/>
      <c r="CF390" s="150"/>
      <c r="CG390" s="150"/>
      <c r="CH390" s="150"/>
      <c r="CI390" s="150"/>
      <c r="CJ390" s="150"/>
      <c r="CK390" s="150"/>
      <c r="CL390" s="150"/>
      <c r="CM390" s="150"/>
      <c r="CN390" s="150"/>
      <c r="CO390" s="150"/>
      <c r="CP390" s="150"/>
      <c r="CQ390" s="150"/>
      <c r="CR390" s="150"/>
      <c r="CS390" s="150"/>
      <c r="CT390" s="150"/>
      <c r="CU390" s="150"/>
      <c r="CV390" s="150"/>
      <c r="CW390" s="150"/>
      <c r="CX390" s="150"/>
    </row>
    <row r="391" spans="1:102" x14ac:dyDescent="0.2">
      <c r="A391" s="150"/>
      <c r="B391" s="191">
        <v>60547946</v>
      </c>
      <c r="C391" s="192" t="s">
        <v>145</v>
      </c>
      <c r="D391" s="191">
        <v>1981</v>
      </c>
      <c r="E391" s="191">
        <v>33011903</v>
      </c>
      <c r="F391" s="191">
        <v>33012013</v>
      </c>
      <c r="G391" s="194">
        <v>1017.32</v>
      </c>
      <c r="H391" s="211">
        <v>45198.640474687112</v>
      </c>
      <c r="I391" s="195">
        <f>Assumptions!$G$37*Calcs!$G391</f>
        <v>98812.291599999997</v>
      </c>
      <c r="K391" s="150"/>
      <c r="L391" s="196">
        <v>1.0889059999999999E-3</v>
      </c>
      <c r="M391" s="196">
        <v>1.0889059999999999E-3</v>
      </c>
      <c r="N391" s="196">
        <v>1.0889059999999999E-3</v>
      </c>
      <c r="O391" s="196">
        <v>1.0889059999999999E-3</v>
      </c>
      <c r="P391" s="196">
        <v>1.0889059999999999E-3</v>
      </c>
      <c r="Q391" s="196">
        <v>1.0889059999999999E-3</v>
      </c>
      <c r="R391" s="196">
        <v>1.0889059999999999E-3</v>
      </c>
      <c r="S391" s="196">
        <v>1.0889059999999999E-3</v>
      </c>
      <c r="T391" s="196">
        <v>1.0889059999999999E-3</v>
      </c>
      <c r="U391" s="196">
        <v>1.0889059999999999E-3</v>
      </c>
      <c r="V391" s="196">
        <v>1.0889059999999999E-3</v>
      </c>
      <c r="W391" s="196">
        <v>1.0889059999999999E-3</v>
      </c>
      <c r="X391" s="196">
        <v>1.141651E-3</v>
      </c>
      <c r="Y391" s="196">
        <v>1.2365480000000001E-3</v>
      </c>
      <c r="Z391" s="196">
        <v>1.340443E-3</v>
      </c>
      <c r="AA391" s="196">
        <v>1.454239E-3</v>
      </c>
      <c r="AB391" s="196">
        <v>1.578933E-3</v>
      </c>
      <c r="AC391" s="196">
        <v>1.715627E-3</v>
      </c>
      <c r="AD391" s="196">
        <v>1.8655360000000001E-3</v>
      </c>
      <c r="AE391" s="196">
        <v>2.0300019999999999E-3</v>
      </c>
      <c r="AF391" s="150"/>
      <c r="AG391" s="197">
        <v>19.532</v>
      </c>
      <c r="AH391" s="197">
        <v>19.558999999999997</v>
      </c>
      <c r="AI391" s="197">
        <v>19.695999999999998</v>
      </c>
      <c r="AJ391" s="197">
        <v>19.782</v>
      </c>
      <c r="AK391" s="197">
        <v>19.675999999999998</v>
      </c>
      <c r="AL391" s="197">
        <v>19.636999999999997</v>
      </c>
      <c r="AM391" s="197">
        <v>19.768999999999998</v>
      </c>
      <c r="AN391" s="197">
        <v>19.945</v>
      </c>
      <c r="AO391" s="197">
        <v>19.835999999999999</v>
      </c>
      <c r="AP391" s="197">
        <v>19.835999999999999</v>
      </c>
      <c r="AQ391" s="197">
        <v>19.835999999999999</v>
      </c>
      <c r="AR391" s="197">
        <v>19.835999999999999</v>
      </c>
      <c r="AS391" s="197">
        <v>19.835999999999999</v>
      </c>
      <c r="AT391" s="197">
        <v>19.835999999999999</v>
      </c>
      <c r="AU391" s="197">
        <v>19.835999999999999</v>
      </c>
      <c r="AV391" s="197">
        <v>19.835999999999999</v>
      </c>
      <c r="AW391" s="197">
        <v>19.835999999999999</v>
      </c>
      <c r="AX391" s="197">
        <v>19.835999999999999</v>
      </c>
      <c r="AY391" s="197">
        <v>19.835999999999999</v>
      </c>
      <c r="AZ391" s="197">
        <v>19.835999999999999</v>
      </c>
      <c r="BA391" s="150"/>
      <c r="BB391" s="198" cm="1">
        <f t="array" ref="BB391">SUMPRODUCT(($AG391:$AZ391)*(Misc_calcs!$G$29:$Z$29)*($L391:$AE391))*$H391</f>
        <v>15865.925180297269</v>
      </c>
      <c r="BC391" s="150"/>
      <c r="BD391" s="198" cm="1">
        <f t="array" ref="BD391">SUMPRODUCT(($L391:$AE391)*(Misc_calcs!$G$29:$Z$29))*$I391*(1+Assumptions!$G$83)</f>
        <v>1929.5109335465345</v>
      </c>
      <c r="BE391" s="150"/>
      <c r="BF391" s="198">
        <f t="shared" si="30"/>
        <v>17795.436113843803</v>
      </c>
      <c r="BG391" s="150"/>
      <c r="BH391" s="199">
        <f>Assumptions!$G$86*$G391</f>
        <v>2.8644170580000006E-4</v>
      </c>
      <c r="BI391" s="150"/>
      <c r="BJ391" s="198">
        <f t="shared" si="35"/>
        <v>98812.291599999997</v>
      </c>
      <c r="BK391" s="150"/>
      <c r="BL391" s="198" cm="1">
        <f t="array" ref="BL391">-SUMPRODUCT((PMT(real_disc,Assumptions!$G$40,BJ391))*(Misc_calcs!$G$29:$Z$29))</f>
        <v>53412.728116343416</v>
      </c>
      <c r="BM391" s="150"/>
      <c r="BN391" s="198" cm="1">
        <f t="array" ref="BN391">SUMPRODUCT(($AG391:$AZ391)*(Misc_calcs!$G$29:$Z$29))*$BH391*$H391</f>
        <v>3700.1758190939163</v>
      </c>
      <c r="BO391" s="150"/>
      <c r="BP391" s="198" cm="1">
        <f t="array" ref="BP391">SUMPRODUCT($BH391*(Misc_calcs!$G$29:$Z$29))*$I391*(1+Assumptions!$G$83)</f>
        <v>450.1710945974441</v>
      </c>
      <c r="BQ391" s="150"/>
      <c r="BR391" s="198">
        <f t="shared" si="31"/>
        <v>4150.34691369136</v>
      </c>
      <c r="BS391" s="150"/>
      <c r="BT391" s="198">
        <f t="shared" si="32"/>
        <v>13645.089200152444</v>
      </c>
      <c r="BU391" s="150"/>
      <c r="BV391" s="198">
        <f t="shared" si="33"/>
        <v>-39767.638916190976</v>
      </c>
      <c r="BW391" s="150"/>
      <c r="BX391" s="198" t="b">
        <f t="shared" si="34"/>
        <v>0</v>
      </c>
      <c r="BY391" s="150"/>
      <c r="BZ391" s="150"/>
      <c r="CA391" s="150"/>
      <c r="CB391" s="150"/>
      <c r="CC391" s="150"/>
      <c r="CD391" s="150"/>
      <c r="CE391" s="150"/>
      <c r="CF391" s="150"/>
      <c r="CG391" s="150"/>
      <c r="CH391" s="150"/>
      <c r="CI391" s="150"/>
      <c r="CJ391" s="150"/>
      <c r="CK391" s="150"/>
      <c r="CL391" s="150"/>
      <c r="CM391" s="150"/>
      <c r="CN391" s="150"/>
      <c r="CO391" s="150"/>
      <c r="CP391" s="150"/>
      <c r="CQ391" s="150"/>
      <c r="CR391" s="150"/>
      <c r="CS391" s="150"/>
      <c r="CT391" s="150"/>
      <c r="CU391" s="150"/>
      <c r="CV391" s="150"/>
      <c r="CW391" s="150"/>
      <c r="CX391" s="150"/>
    </row>
    <row r="392" spans="1:102" x14ac:dyDescent="0.2">
      <c r="A392" s="150"/>
      <c r="B392" s="191">
        <v>60548007</v>
      </c>
      <c r="C392" s="192" t="s">
        <v>145</v>
      </c>
      <c r="D392" s="191">
        <v>2010</v>
      </c>
      <c r="E392" s="191">
        <v>30228693</v>
      </c>
      <c r="F392" s="191">
        <v>30228695</v>
      </c>
      <c r="G392" s="194">
        <v>55.32</v>
      </c>
      <c r="H392" s="211">
        <v>45198.640474687112</v>
      </c>
      <c r="I392" s="195">
        <f>Assumptions!$G$37*Calcs!$G392</f>
        <v>5373.2316000000001</v>
      </c>
      <c r="K392" s="150"/>
      <c r="L392" s="196">
        <v>5.9212700000000003E-5</v>
      </c>
      <c r="M392" s="196">
        <v>5.9212700000000003E-5</v>
      </c>
      <c r="N392" s="196">
        <v>5.9212700000000003E-5</v>
      </c>
      <c r="O392" s="196">
        <v>5.9212700000000003E-5</v>
      </c>
      <c r="P392" s="196">
        <v>5.9212700000000003E-5</v>
      </c>
      <c r="Q392" s="196">
        <v>5.9212700000000003E-5</v>
      </c>
      <c r="R392" s="196">
        <v>5.9212700000000003E-5</v>
      </c>
      <c r="S392" s="196">
        <v>5.9212700000000003E-5</v>
      </c>
      <c r="T392" s="196">
        <v>5.9212700000000003E-5</v>
      </c>
      <c r="U392" s="196">
        <v>5.9212700000000003E-5</v>
      </c>
      <c r="V392" s="196">
        <v>5.9212700000000003E-5</v>
      </c>
      <c r="W392" s="196">
        <v>5.9212700000000003E-5</v>
      </c>
      <c r="X392" s="196">
        <v>5.9212700000000003E-5</v>
      </c>
      <c r="Y392" s="196">
        <v>5.9212700000000003E-5</v>
      </c>
      <c r="Z392" s="196">
        <v>5.9212700000000003E-5</v>
      </c>
      <c r="AA392" s="196">
        <v>5.9212700000000003E-5</v>
      </c>
      <c r="AB392" s="196">
        <v>5.9212700000000003E-5</v>
      </c>
      <c r="AC392" s="196">
        <v>5.9212700000000003E-5</v>
      </c>
      <c r="AD392" s="196">
        <v>5.9212700000000003E-5</v>
      </c>
      <c r="AE392" s="196">
        <v>5.9212700000000003E-5</v>
      </c>
      <c r="AF392" s="150"/>
      <c r="AG392" s="197">
        <v>19.532</v>
      </c>
      <c r="AH392" s="197">
        <v>19.558999999999997</v>
      </c>
      <c r="AI392" s="197">
        <v>19.695999999999998</v>
      </c>
      <c r="AJ392" s="197">
        <v>19.782</v>
      </c>
      <c r="AK392" s="197">
        <v>19.675999999999998</v>
      </c>
      <c r="AL392" s="197">
        <v>19.636999999999997</v>
      </c>
      <c r="AM392" s="197">
        <v>19.768999999999998</v>
      </c>
      <c r="AN392" s="197">
        <v>19.945</v>
      </c>
      <c r="AO392" s="197">
        <v>19.835999999999999</v>
      </c>
      <c r="AP392" s="197">
        <v>19.835999999999999</v>
      </c>
      <c r="AQ392" s="197">
        <v>19.835999999999999</v>
      </c>
      <c r="AR392" s="197">
        <v>19.835999999999999</v>
      </c>
      <c r="AS392" s="197">
        <v>19.835999999999999</v>
      </c>
      <c r="AT392" s="197">
        <v>19.835999999999999</v>
      </c>
      <c r="AU392" s="197">
        <v>19.835999999999999</v>
      </c>
      <c r="AV392" s="197">
        <v>19.835999999999999</v>
      </c>
      <c r="AW392" s="197">
        <v>19.835999999999999</v>
      </c>
      <c r="AX392" s="197">
        <v>19.835999999999999</v>
      </c>
      <c r="AY392" s="197">
        <v>19.835999999999999</v>
      </c>
      <c r="AZ392" s="197">
        <v>19.835999999999999</v>
      </c>
      <c r="BA392" s="150"/>
      <c r="BB392" s="198" cm="1">
        <f t="array" ref="BB392">SUMPRODUCT(($AG392:$AZ392)*(Misc_calcs!$G$29:$Z$29)*($L392:$AE392))*$H392</f>
        <v>764.89350638150779</v>
      </c>
      <c r="BC392" s="150"/>
      <c r="BD392" s="198" cm="1">
        <f t="array" ref="BD392">SUMPRODUCT(($L392:$AE392)*(Misc_calcs!$G$29:$Z$29))*$I392*(1+Assumptions!$G$83)</f>
        <v>5.0603529338510667</v>
      </c>
      <c r="BE392" s="150"/>
      <c r="BF392" s="198">
        <f t="shared" si="30"/>
        <v>769.95385931535884</v>
      </c>
      <c r="BG392" s="150"/>
      <c r="BH392" s="199">
        <f>Assumptions!$G$86*$G392</f>
        <v>1.55761758E-5</v>
      </c>
      <c r="BI392" s="150"/>
      <c r="BJ392" s="198">
        <f t="shared" si="35"/>
        <v>5373.2316000000001</v>
      </c>
      <c r="BK392" s="150"/>
      <c r="BL392" s="198" cm="1">
        <f t="array" ref="BL392">-SUMPRODUCT((PMT(real_disc,Assumptions!$G$40,BJ392))*(Misc_calcs!$G$29:$Z$29))</f>
        <v>2904.4864146936247</v>
      </c>
      <c r="BM392" s="150"/>
      <c r="BN392" s="198" cm="1">
        <f t="array" ref="BN392">SUMPRODUCT(($AG392:$AZ392)*(Misc_calcs!$G$29:$Z$29))*$BH392*$H392</f>
        <v>201.20879006829259</v>
      </c>
      <c r="BO392" s="150"/>
      <c r="BP392" s="198" cm="1">
        <f t="array" ref="BP392">SUMPRODUCT($BH392*(Misc_calcs!$G$29:$Z$29))*$I392*(1+Assumptions!$G$83)</f>
        <v>1.3311493464697597</v>
      </c>
      <c r="BQ392" s="150"/>
      <c r="BR392" s="198">
        <f t="shared" si="31"/>
        <v>202.53993941476236</v>
      </c>
      <c r="BS392" s="150"/>
      <c r="BT392" s="198">
        <f t="shared" si="32"/>
        <v>567.41391990059651</v>
      </c>
      <c r="BU392" s="150"/>
      <c r="BV392" s="198">
        <f t="shared" si="33"/>
        <v>-2337.0724947930285</v>
      </c>
      <c r="BW392" s="150"/>
      <c r="BX392" s="198" t="b">
        <f t="shared" si="34"/>
        <v>0</v>
      </c>
      <c r="BY392" s="150"/>
      <c r="BZ392" s="150"/>
      <c r="CA392" s="150"/>
      <c r="CB392" s="150"/>
      <c r="CC392" s="150"/>
      <c r="CD392" s="150"/>
      <c r="CE392" s="150"/>
      <c r="CF392" s="150"/>
      <c r="CG392" s="150"/>
      <c r="CH392" s="150"/>
      <c r="CI392" s="150"/>
      <c r="CJ392" s="150"/>
      <c r="CK392" s="150"/>
      <c r="CL392" s="150"/>
      <c r="CM392" s="150"/>
      <c r="CN392" s="150"/>
      <c r="CO392" s="150"/>
      <c r="CP392" s="150"/>
      <c r="CQ392" s="150"/>
      <c r="CR392" s="150"/>
      <c r="CS392" s="150"/>
      <c r="CT392" s="150"/>
      <c r="CU392" s="150"/>
      <c r="CV392" s="150"/>
      <c r="CW392" s="150"/>
      <c r="CX392" s="150"/>
    </row>
    <row r="393" spans="1:102" x14ac:dyDescent="0.2">
      <c r="A393" s="150"/>
      <c r="B393" s="191">
        <v>60548031</v>
      </c>
      <c r="C393" s="192" t="s">
        <v>152</v>
      </c>
      <c r="D393" s="191">
        <v>1973</v>
      </c>
      <c r="E393" s="191">
        <v>33066572</v>
      </c>
      <c r="F393" s="191">
        <v>33066588</v>
      </c>
      <c r="G393" s="194">
        <v>271.64</v>
      </c>
      <c r="H393" s="211">
        <v>49456.666168632706</v>
      </c>
      <c r="I393" s="195">
        <f>Assumptions!$G$37*Calcs!$G393</f>
        <v>26384.393199999999</v>
      </c>
      <c r="K393" s="150"/>
      <c r="L393" s="196">
        <v>3.0319800000000002E-4</v>
      </c>
      <c r="M393" s="196">
        <v>3.2590199999999998E-4</v>
      </c>
      <c r="N393" s="196">
        <v>3.5054599999999997E-4</v>
      </c>
      <c r="O393" s="196">
        <v>3.7730400000000002E-4</v>
      </c>
      <c r="P393" s="196">
        <v>4.0636900000000001E-4</v>
      </c>
      <c r="Q393" s="196">
        <v>4.3794899999999998E-4</v>
      </c>
      <c r="R393" s="196">
        <v>4.7227499999999997E-4</v>
      </c>
      <c r="S393" s="196">
        <v>5.09598E-4</v>
      </c>
      <c r="T393" s="196">
        <v>5.50191E-4</v>
      </c>
      <c r="U393" s="196">
        <v>5.9435599999999999E-4</v>
      </c>
      <c r="V393" s="196">
        <v>6.4242200000000002E-4</v>
      </c>
      <c r="W393" s="196">
        <v>6.9474800000000002E-4</v>
      </c>
      <c r="X393" s="196">
        <v>7.5173000000000004E-4</v>
      </c>
      <c r="Y393" s="196">
        <v>8.1379800000000002E-4</v>
      </c>
      <c r="Z393" s="196">
        <v>8.8142500000000003E-4</v>
      </c>
      <c r="AA393" s="196">
        <v>9.5513E-4</v>
      </c>
      <c r="AB393" s="196">
        <v>1.0354800000000001E-3</v>
      </c>
      <c r="AC393" s="196">
        <v>1.123095E-3</v>
      </c>
      <c r="AD393" s="196">
        <v>1.218656E-3</v>
      </c>
      <c r="AE393" s="196">
        <v>1.3229100000000001E-3</v>
      </c>
      <c r="AF393" s="150"/>
      <c r="AG393" s="197">
        <v>23.689999999999998</v>
      </c>
      <c r="AH393" s="197">
        <v>25.856999999999999</v>
      </c>
      <c r="AI393" s="197">
        <v>26.398</v>
      </c>
      <c r="AJ393" s="197">
        <v>26.811</v>
      </c>
      <c r="AK393" s="197">
        <v>26.966000000000001</v>
      </c>
      <c r="AL393" s="197">
        <v>27.194999999999997</v>
      </c>
      <c r="AM393" s="197">
        <v>27.72</v>
      </c>
      <c r="AN393" s="197">
        <v>28.321999999999999</v>
      </c>
      <c r="AO393" s="197">
        <v>28.431999999999999</v>
      </c>
      <c r="AP393" s="197">
        <v>28.431999999999999</v>
      </c>
      <c r="AQ393" s="197">
        <v>28.431999999999999</v>
      </c>
      <c r="AR393" s="197">
        <v>28.431999999999999</v>
      </c>
      <c r="AS393" s="197">
        <v>28.431999999999999</v>
      </c>
      <c r="AT393" s="197">
        <v>28.431999999999999</v>
      </c>
      <c r="AU393" s="197">
        <v>28.431999999999999</v>
      </c>
      <c r="AV393" s="197">
        <v>28.431999999999999</v>
      </c>
      <c r="AW393" s="197">
        <v>28.431999999999999</v>
      </c>
      <c r="AX393" s="197">
        <v>28.431999999999999</v>
      </c>
      <c r="AY393" s="197">
        <v>28.431999999999999</v>
      </c>
      <c r="AZ393" s="197">
        <v>28.431999999999999</v>
      </c>
      <c r="BA393" s="150"/>
      <c r="BB393" s="198" cm="1">
        <f t="array" ref="BB393">SUMPRODUCT(($AG393:$AZ393)*(Misc_calcs!$G$29:$Z$29)*($L393:$AE393))*$H393</f>
        <v>12592.534351296319</v>
      </c>
      <c r="BC393" s="150"/>
      <c r="BD393" s="198" cm="1">
        <f t="array" ref="BD393">SUMPRODUCT(($L393:$AE393)*(Misc_calcs!$G$29:$Z$29))*$I393*(1+Assumptions!$G$83)</f>
        <v>264.6833881691901</v>
      </c>
      <c r="BE393" s="150"/>
      <c r="BF393" s="198">
        <f t="shared" ref="BF393:BF422" si="36">BB393+BD393</f>
        <v>12857.21773946551</v>
      </c>
      <c r="BG393" s="150"/>
      <c r="BH393" s="199">
        <f>Assumptions!$G$86*$G393</f>
        <v>7.6484316599999996E-5</v>
      </c>
      <c r="BI393" s="150"/>
      <c r="BJ393" s="198">
        <f t="shared" si="35"/>
        <v>26384.393199999999</v>
      </c>
      <c r="BK393" s="150"/>
      <c r="BL393" s="198" cm="1">
        <f t="array" ref="BL393">-SUMPRODUCT((PMT(real_disc,Assumptions!$G$40,BJ393))*(Misc_calcs!$G$29:$Z$29))</f>
        <v>14262.01535949704</v>
      </c>
      <c r="BM393" s="150"/>
      <c r="BN393" s="198" cm="1">
        <f t="array" ref="BN393">SUMPRODUCT(($AG393:$AZ393)*(Misc_calcs!$G$29:$Z$29))*$BH393*$H393</f>
        <v>1504.5671521367142</v>
      </c>
      <c r="BO393" s="150"/>
      <c r="BP393" s="198" cm="1">
        <f t="array" ref="BP393">SUMPRODUCT($BH393*(Misc_calcs!$G$29:$Z$29))*$I393*(1+Assumptions!$G$83)</f>
        <v>32.095924075399012</v>
      </c>
      <c r="BQ393" s="150"/>
      <c r="BR393" s="198">
        <f t="shared" ref="BR393:BR422" si="37">BN393+BP393</f>
        <v>1536.6630762121131</v>
      </c>
      <c r="BS393" s="150"/>
      <c r="BT393" s="198">
        <f t="shared" ref="BT393:BT422" si="38">BF393-BR393</f>
        <v>11320.554663253397</v>
      </c>
      <c r="BU393" s="150"/>
      <c r="BV393" s="198">
        <f t="shared" ref="BV393:BV422" si="39">BT393-BL393</f>
        <v>-2941.4606962436428</v>
      </c>
      <c r="BW393" s="150"/>
      <c r="BX393" s="198" t="b">
        <f t="shared" ref="BX393:BX422" si="40">BV393&gt;0</f>
        <v>0</v>
      </c>
      <c r="BY393" s="150"/>
      <c r="BZ393" s="150"/>
      <c r="CA393" s="150"/>
      <c r="CB393" s="150"/>
      <c r="CC393" s="150"/>
      <c r="CD393" s="150"/>
      <c r="CE393" s="150"/>
      <c r="CF393" s="150"/>
      <c r="CG393" s="150"/>
      <c r="CH393" s="150"/>
      <c r="CI393" s="150"/>
      <c r="CJ393" s="150"/>
      <c r="CK393" s="150"/>
      <c r="CL393" s="150"/>
      <c r="CM393" s="150"/>
      <c r="CN393" s="150"/>
      <c r="CO393" s="150"/>
      <c r="CP393" s="150"/>
      <c r="CQ393" s="150"/>
      <c r="CR393" s="150"/>
      <c r="CS393" s="150"/>
      <c r="CT393" s="150"/>
      <c r="CU393" s="150"/>
      <c r="CV393" s="150"/>
      <c r="CW393" s="150"/>
      <c r="CX393" s="150"/>
    </row>
    <row r="394" spans="1:102" x14ac:dyDescent="0.2">
      <c r="A394" s="150"/>
      <c r="B394" s="191">
        <v>60548050</v>
      </c>
      <c r="C394" s="192" t="s">
        <v>152</v>
      </c>
      <c r="D394" s="191">
        <v>1999</v>
      </c>
      <c r="E394" s="191">
        <v>33064429</v>
      </c>
      <c r="F394" s="191">
        <v>33064420</v>
      </c>
      <c r="G394" s="194">
        <v>560.49</v>
      </c>
      <c r="H394" s="211">
        <v>49456.666168632706</v>
      </c>
      <c r="I394" s="195">
        <f>Assumptions!$G$37*Calcs!$G394</f>
        <v>54440.393700000001</v>
      </c>
      <c r="K394" s="150"/>
      <c r="L394" s="196">
        <v>5.9993000000000004E-4</v>
      </c>
      <c r="M394" s="196">
        <v>5.9993000000000004E-4</v>
      </c>
      <c r="N394" s="196">
        <v>5.9993000000000004E-4</v>
      </c>
      <c r="O394" s="196">
        <v>5.9993000000000004E-4</v>
      </c>
      <c r="P394" s="196">
        <v>5.9993000000000004E-4</v>
      </c>
      <c r="Q394" s="196">
        <v>5.9993000000000004E-4</v>
      </c>
      <c r="R394" s="196">
        <v>5.9993000000000004E-4</v>
      </c>
      <c r="S394" s="196">
        <v>5.9993000000000004E-4</v>
      </c>
      <c r="T394" s="196">
        <v>5.9993000000000004E-4</v>
      </c>
      <c r="U394" s="196">
        <v>5.9993000000000004E-4</v>
      </c>
      <c r="V394" s="196">
        <v>5.9993000000000004E-4</v>
      </c>
      <c r="W394" s="196">
        <v>5.9993000000000004E-4</v>
      </c>
      <c r="X394" s="196">
        <v>5.9993000000000004E-4</v>
      </c>
      <c r="Y394" s="196">
        <v>5.9993000000000004E-4</v>
      </c>
      <c r="Z394" s="196">
        <v>5.9993000000000004E-4</v>
      </c>
      <c r="AA394" s="196">
        <v>5.9993000000000004E-4</v>
      </c>
      <c r="AB394" s="196">
        <v>5.9993000000000004E-4</v>
      </c>
      <c r="AC394" s="196">
        <v>5.9993000000000004E-4</v>
      </c>
      <c r="AD394" s="196">
        <v>5.9993000000000004E-4</v>
      </c>
      <c r="AE394" s="196">
        <v>5.9993000000000004E-4</v>
      </c>
      <c r="AF394" s="150"/>
      <c r="AG394" s="197">
        <v>23.689999999999998</v>
      </c>
      <c r="AH394" s="197">
        <v>25.856999999999999</v>
      </c>
      <c r="AI394" s="197">
        <v>26.398</v>
      </c>
      <c r="AJ394" s="197">
        <v>26.811</v>
      </c>
      <c r="AK394" s="197">
        <v>26.966000000000001</v>
      </c>
      <c r="AL394" s="197">
        <v>27.194999999999997</v>
      </c>
      <c r="AM394" s="197">
        <v>27.72</v>
      </c>
      <c r="AN394" s="197">
        <v>28.321999999999999</v>
      </c>
      <c r="AO394" s="197">
        <v>28.431999999999999</v>
      </c>
      <c r="AP394" s="197">
        <v>28.431999999999999</v>
      </c>
      <c r="AQ394" s="197">
        <v>28.431999999999999</v>
      </c>
      <c r="AR394" s="197">
        <v>28.431999999999999</v>
      </c>
      <c r="AS394" s="197">
        <v>28.431999999999999</v>
      </c>
      <c r="AT394" s="197">
        <v>28.431999999999999</v>
      </c>
      <c r="AU394" s="197">
        <v>28.431999999999999</v>
      </c>
      <c r="AV394" s="197">
        <v>28.431999999999999</v>
      </c>
      <c r="AW394" s="197">
        <v>28.431999999999999</v>
      </c>
      <c r="AX394" s="197">
        <v>28.431999999999999</v>
      </c>
      <c r="AY394" s="197">
        <v>28.431999999999999</v>
      </c>
      <c r="AZ394" s="197">
        <v>28.431999999999999</v>
      </c>
      <c r="BA394" s="150"/>
      <c r="BB394" s="198" cm="1">
        <f t="array" ref="BB394">SUMPRODUCT(($AG394:$AZ394)*(Misc_calcs!$G$29:$Z$29)*($L394:$AE394))*$H394</f>
        <v>11801.569415884393</v>
      </c>
      <c r="BC394" s="150"/>
      <c r="BD394" s="198" cm="1">
        <f t="array" ref="BD394">SUMPRODUCT(($L394:$AE394)*(Misc_calcs!$G$29:$Z$29))*$I394*(1+Assumptions!$G$83)</f>
        <v>519.46013004942654</v>
      </c>
      <c r="BE394" s="150"/>
      <c r="BF394" s="198">
        <f t="shared" si="36"/>
        <v>12321.029545933819</v>
      </c>
      <c r="BG394" s="150"/>
      <c r="BH394" s="199">
        <f>Assumptions!$G$86*$G394</f>
        <v>1.5781436685000002E-4</v>
      </c>
      <c r="BI394" s="150"/>
      <c r="BJ394" s="198">
        <f t="shared" ref="BJ394:BJ422" si="41">($I394)</f>
        <v>54440.393700000001</v>
      </c>
      <c r="BK394" s="150"/>
      <c r="BL394" s="198" cm="1">
        <f t="array" ref="BL394">-SUMPRODUCT((PMT(real_disc,Assumptions!$G$40,BJ394))*(Misc_calcs!$G$29:$Z$29))</f>
        <v>29427.613712430037</v>
      </c>
      <c r="BM394" s="150"/>
      <c r="BN394" s="198" cm="1">
        <f t="array" ref="BN394">SUMPRODUCT(($AG394:$AZ394)*(Misc_calcs!$G$29:$Z$29))*$BH394*$H394</f>
        <v>3104.4575287185507</v>
      </c>
      <c r="BO394" s="150"/>
      <c r="BP394" s="198" cm="1">
        <f t="array" ref="BP394">SUMPRODUCT($BH394*(Misc_calcs!$G$29:$Z$29))*$I394*(1+Assumptions!$G$83)</f>
        <v>136.64639462532119</v>
      </c>
      <c r="BQ394" s="150"/>
      <c r="BR394" s="198">
        <f t="shared" si="37"/>
        <v>3241.1039233438719</v>
      </c>
      <c r="BS394" s="150"/>
      <c r="BT394" s="198">
        <f t="shared" si="38"/>
        <v>9079.925622589948</v>
      </c>
      <c r="BU394" s="150"/>
      <c r="BV394" s="198">
        <f t="shared" si="39"/>
        <v>-20347.688089840089</v>
      </c>
      <c r="BW394" s="150"/>
      <c r="BX394" s="198" t="b">
        <f t="shared" si="40"/>
        <v>0</v>
      </c>
      <c r="BY394" s="150"/>
      <c r="BZ394" s="150"/>
      <c r="CA394" s="150"/>
      <c r="CB394" s="150"/>
      <c r="CC394" s="150"/>
      <c r="CD394" s="150"/>
      <c r="CE394" s="150"/>
      <c r="CF394" s="150"/>
      <c r="CG394" s="150"/>
      <c r="CH394" s="150"/>
      <c r="CI394" s="150"/>
      <c r="CJ394" s="150"/>
      <c r="CK394" s="150"/>
      <c r="CL394" s="150"/>
      <c r="CM394" s="150"/>
      <c r="CN394" s="150"/>
      <c r="CO394" s="150"/>
      <c r="CP394" s="150"/>
      <c r="CQ394" s="150"/>
      <c r="CR394" s="150"/>
      <c r="CS394" s="150"/>
      <c r="CT394" s="150"/>
      <c r="CU394" s="150"/>
      <c r="CV394" s="150"/>
      <c r="CW394" s="150"/>
      <c r="CX394" s="150"/>
    </row>
    <row r="395" spans="1:102" x14ac:dyDescent="0.2">
      <c r="A395" s="150"/>
      <c r="B395" s="191">
        <v>60548055</v>
      </c>
      <c r="C395" s="192" t="s">
        <v>145</v>
      </c>
      <c r="D395" s="191">
        <v>1955</v>
      </c>
      <c r="E395" s="191">
        <v>30150101</v>
      </c>
      <c r="F395" s="191">
        <v>30021365</v>
      </c>
      <c r="G395" s="194">
        <v>1412.87</v>
      </c>
      <c r="H395" s="211">
        <v>45198.640474687112</v>
      </c>
      <c r="I395" s="195">
        <f>Assumptions!$G$37*Calcs!$G395</f>
        <v>137232.06309999997</v>
      </c>
      <c r="K395" s="150"/>
      <c r="L395" s="196">
        <v>1.3222032999999999E-2</v>
      </c>
      <c r="M395" s="196">
        <v>1.4255350999999999E-2</v>
      </c>
      <c r="N395" s="196">
        <v>1.5373163E-2</v>
      </c>
      <c r="O395" s="196">
        <v>1.6582544000000001E-2</v>
      </c>
      <c r="P395" s="196">
        <v>1.7891172E-2</v>
      </c>
      <c r="Q395" s="196">
        <v>1.9307379999999999E-2</v>
      </c>
      <c r="R395" s="196">
        <v>2.0840207999999999E-2</v>
      </c>
      <c r="S395" s="196">
        <v>2.2499465E-2</v>
      </c>
      <c r="T395" s="196">
        <v>2.4295799999999999E-2</v>
      </c>
      <c r="U395" s="196">
        <v>2.6240768000000001E-2</v>
      </c>
      <c r="V395" s="196">
        <v>2.8346909E-2</v>
      </c>
      <c r="W395" s="196">
        <v>3.0627835999999999E-2</v>
      </c>
      <c r="X395" s="196">
        <v>3.3098325999999997E-2</v>
      </c>
      <c r="Y395" s="196">
        <v>3.5774418000000002E-2</v>
      </c>
      <c r="Z395" s="196">
        <v>3.8673524000000001E-2</v>
      </c>
      <c r="AA395" s="196">
        <v>4.1814546000000001E-2</v>
      </c>
      <c r="AB395" s="196">
        <v>4.5218007999999997E-2</v>
      </c>
      <c r="AC395" s="196">
        <v>4.6306484000000002E-2</v>
      </c>
      <c r="AD395" s="196">
        <v>4.6306484000000002E-2</v>
      </c>
      <c r="AE395" s="196">
        <v>4.6306484000000002E-2</v>
      </c>
      <c r="AF395" s="150"/>
      <c r="AG395" s="197">
        <v>19.532</v>
      </c>
      <c r="AH395" s="197">
        <v>19.558999999999997</v>
      </c>
      <c r="AI395" s="197">
        <v>19.695999999999998</v>
      </c>
      <c r="AJ395" s="197">
        <v>19.782</v>
      </c>
      <c r="AK395" s="197">
        <v>19.675999999999998</v>
      </c>
      <c r="AL395" s="197">
        <v>19.636999999999997</v>
      </c>
      <c r="AM395" s="197">
        <v>19.768999999999998</v>
      </c>
      <c r="AN395" s="197">
        <v>19.945</v>
      </c>
      <c r="AO395" s="197">
        <v>19.835999999999999</v>
      </c>
      <c r="AP395" s="197">
        <v>19.835999999999999</v>
      </c>
      <c r="AQ395" s="197">
        <v>19.835999999999999</v>
      </c>
      <c r="AR395" s="197">
        <v>19.835999999999999</v>
      </c>
      <c r="AS395" s="197">
        <v>19.835999999999999</v>
      </c>
      <c r="AT395" s="197">
        <v>19.835999999999999</v>
      </c>
      <c r="AU395" s="197">
        <v>19.835999999999999</v>
      </c>
      <c r="AV395" s="197">
        <v>19.835999999999999</v>
      </c>
      <c r="AW395" s="197">
        <v>19.835999999999999</v>
      </c>
      <c r="AX395" s="197">
        <v>19.835999999999999</v>
      </c>
      <c r="AY395" s="197">
        <v>19.835999999999999</v>
      </c>
      <c r="AZ395" s="197">
        <v>19.835999999999999</v>
      </c>
      <c r="BA395" s="150"/>
      <c r="BB395" s="198" cm="1">
        <f t="array" ref="BB395">SUMPRODUCT(($AG395:$AZ395)*(Misc_calcs!$G$29:$Z$29)*($L395:$AE395))*$H395</f>
        <v>348370.7314003965</v>
      </c>
      <c r="BC395" s="150"/>
      <c r="BD395" s="198" cm="1">
        <f t="array" ref="BD395">SUMPRODUCT(($L395:$AE395)*(Misc_calcs!$G$29:$Z$29))*$I395*(1+Assumptions!$G$83)</f>
        <v>58772.347449057394</v>
      </c>
      <c r="BE395" s="150"/>
      <c r="BF395" s="198">
        <f t="shared" si="36"/>
        <v>407143.07884945389</v>
      </c>
      <c r="BG395" s="150"/>
      <c r="BH395" s="199">
        <f>Assumptions!$G$86*$G395</f>
        <v>3.9781474154999998E-4</v>
      </c>
      <c r="BI395" s="150"/>
      <c r="BJ395" s="198">
        <f t="shared" si="41"/>
        <v>137232.06309999997</v>
      </c>
      <c r="BK395" s="150"/>
      <c r="BL395" s="198" cm="1">
        <f t="array" ref="BL395">-SUMPRODUCT((PMT(real_disc,Assumptions!$G$40,BJ395))*(Misc_calcs!$G$29:$Z$29))</f>
        <v>74180.436021839836</v>
      </c>
      <c r="BM395" s="150"/>
      <c r="BN395" s="198" cm="1">
        <f t="array" ref="BN395">SUMPRODUCT(($AG395:$AZ395)*(Misc_calcs!$G$29:$Z$29))*$BH395*$H395</f>
        <v>5138.8623142405741</v>
      </c>
      <c r="BO395" s="150"/>
      <c r="BP395" s="198" cm="1">
        <f t="array" ref="BP395">SUMPRODUCT($BH395*(Misc_calcs!$G$29:$Z$29))*$I395*(1+Assumptions!$G$83)</f>
        <v>868.29409550549622</v>
      </c>
      <c r="BQ395" s="150"/>
      <c r="BR395" s="198">
        <f t="shared" si="37"/>
        <v>6007.1564097460705</v>
      </c>
      <c r="BS395" s="150"/>
      <c r="BT395" s="198">
        <f t="shared" si="38"/>
        <v>401135.92243970779</v>
      </c>
      <c r="BU395" s="150"/>
      <c r="BV395" s="198">
        <f t="shared" si="39"/>
        <v>326955.48641786794</v>
      </c>
      <c r="BW395" s="150"/>
      <c r="BX395" s="198" t="b">
        <f t="shared" si="40"/>
        <v>1</v>
      </c>
      <c r="BY395" s="150"/>
      <c r="BZ395" s="150"/>
      <c r="CA395" s="150"/>
      <c r="CB395" s="150"/>
      <c r="CC395" s="150"/>
      <c r="CD395" s="150"/>
      <c r="CE395" s="150"/>
      <c r="CF395" s="150"/>
      <c r="CG395" s="150"/>
      <c r="CH395" s="150"/>
      <c r="CI395" s="150"/>
      <c r="CJ395" s="150"/>
      <c r="CK395" s="150"/>
      <c r="CL395" s="150"/>
      <c r="CM395" s="150"/>
      <c r="CN395" s="150"/>
      <c r="CO395" s="150"/>
      <c r="CP395" s="150"/>
      <c r="CQ395" s="150"/>
      <c r="CR395" s="150"/>
      <c r="CS395" s="150"/>
      <c r="CT395" s="150"/>
      <c r="CU395" s="150"/>
      <c r="CV395" s="150"/>
      <c r="CW395" s="150"/>
      <c r="CX395" s="150"/>
    </row>
    <row r="396" spans="1:102" x14ac:dyDescent="0.2">
      <c r="A396" s="150"/>
      <c r="B396" s="191">
        <v>60548061</v>
      </c>
      <c r="C396" s="192" t="s">
        <v>154</v>
      </c>
      <c r="D396" s="191">
        <v>1998</v>
      </c>
      <c r="E396" s="191">
        <v>33065571</v>
      </c>
      <c r="F396" s="191">
        <v>33065757</v>
      </c>
      <c r="G396" s="194">
        <v>6374.01</v>
      </c>
      <c r="H396" s="211">
        <v>42821.287330177649</v>
      </c>
      <c r="I396" s="195">
        <f>Assumptions!$G$37*Calcs!$G396</f>
        <v>619107.59129999997</v>
      </c>
      <c r="K396" s="150"/>
      <c r="L396" s="196">
        <v>6.8225309999999997E-3</v>
      </c>
      <c r="M396" s="196">
        <v>6.8225309999999997E-3</v>
      </c>
      <c r="N396" s="196">
        <v>6.8225309999999997E-3</v>
      </c>
      <c r="O396" s="196">
        <v>6.8225309999999997E-3</v>
      </c>
      <c r="P396" s="196">
        <v>6.8225309999999997E-3</v>
      </c>
      <c r="Q396" s="196">
        <v>6.8225309999999997E-3</v>
      </c>
      <c r="R396" s="196">
        <v>6.8225309999999997E-3</v>
      </c>
      <c r="S396" s="196">
        <v>6.8225309999999997E-3</v>
      </c>
      <c r="T396" s="196">
        <v>6.8225309999999997E-3</v>
      </c>
      <c r="U396" s="196">
        <v>6.8225309999999997E-3</v>
      </c>
      <c r="V396" s="196">
        <v>6.8225309999999997E-3</v>
      </c>
      <c r="W396" s="196">
        <v>6.8225309999999997E-3</v>
      </c>
      <c r="X396" s="196">
        <v>6.8225309999999997E-3</v>
      </c>
      <c r="Y396" s="196">
        <v>6.8225309999999997E-3</v>
      </c>
      <c r="Z396" s="196">
        <v>6.8225309999999997E-3</v>
      </c>
      <c r="AA396" s="196">
        <v>7.1782640000000002E-3</v>
      </c>
      <c r="AB396" s="196">
        <v>8.0286620000000006E-3</v>
      </c>
      <c r="AC396" s="196">
        <v>8.9941959999999994E-3</v>
      </c>
      <c r="AD396" s="196">
        <v>1.0091381E-2</v>
      </c>
      <c r="AE396" s="196">
        <v>1.1339190000000001E-2</v>
      </c>
      <c r="AF396" s="150"/>
      <c r="AG396" s="197">
        <v>6.5879999999999992</v>
      </c>
      <c r="AH396" s="197">
        <v>6.5640000000000001</v>
      </c>
      <c r="AI396" s="197">
        <v>6.5709999999999997</v>
      </c>
      <c r="AJ396" s="197">
        <v>6.5540000000000003</v>
      </c>
      <c r="AK396" s="197">
        <v>6.4909999999999997</v>
      </c>
      <c r="AL396" s="197">
        <v>6.444</v>
      </c>
      <c r="AM396" s="197">
        <v>6.444</v>
      </c>
      <c r="AN396" s="197">
        <v>6.4539999999999997</v>
      </c>
      <c r="AO396" s="197">
        <v>6.3940000000000001</v>
      </c>
      <c r="AP396" s="197">
        <v>6.3940000000000001</v>
      </c>
      <c r="AQ396" s="197">
        <v>6.3940000000000001</v>
      </c>
      <c r="AR396" s="197">
        <v>6.3940000000000001</v>
      </c>
      <c r="AS396" s="197">
        <v>6.3940000000000001</v>
      </c>
      <c r="AT396" s="197">
        <v>6.3940000000000001</v>
      </c>
      <c r="AU396" s="197">
        <v>6.3940000000000001</v>
      </c>
      <c r="AV396" s="197">
        <v>6.3940000000000001</v>
      </c>
      <c r="AW396" s="197">
        <v>6.3940000000000001</v>
      </c>
      <c r="AX396" s="197">
        <v>6.3940000000000001</v>
      </c>
      <c r="AY396" s="197">
        <v>6.3940000000000001</v>
      </c>
      <c r="AZ396" s="197">
        <v>6.3940000000000001</v>
      </c>
      <c r="BA396" s="150"/>
      <c r="BB396" s="198" cm="1">
        <f t="array" ref="BB396">SUMPRODUCT(($AG396:$AZ396)*(Misc_calcs!$G$29:$Z$29)*($L396:$AE396))*$H396</f>
        <v>28938.711389583819</v>
      </c>
      <c r="BC396" s="150"/>
      <c r="BD396" s="198" cm="1">
        <f t="array" ref="BD396">SUMPRODUCT(($L396:$AE396)*(Misc_calcs!$G$29:$Z$29))*$I396*(1+Assumptions!$G$83)</f>
        <v>71348.80592196931</v>
      </c>
      <c r="BE396" s="150"/>
      <c r="BF396" s="198">
        <f t="shared" si="36"/>
        <v>100287.51731155312</v>
      </c>
      <c r="BG396" s="150"/>
      <c r="BH396" s="199">
        <f>Assumptions!$G$86*$G396</f>
        <v>1.7946981256500001E-3</v>
      </c>
      <c r="BI396" s="150"/>
      <c r="BJ396" s="198">
        <f t="shared" si="41"/>
        <v>619107.59129999997</v>
      </c>
      <c r="BK396" s="150"/>
      <c r="BL396" s="198" cm="1">
        <f t="array" ref="BL396">-SUMPRODUCT((PMT(real_disc,Assumptions!$G$40,BJ396))*(Misc_calcs!$G$29:$Z$29))</f>
        <v>334657.00383444165</v>
      </c>
      <c r="BM396" s="150"/>
      <c r="BN396" s="198" cm="1">
        <f t="array" ref="BN396">SUMPRODUCT(($AG396:$AZ396)*(Misc_calcs!$G$29:$Z$29))*$BH396*$H396</f>
        <v>7171.603335327035</v>
      </c>
      <c r="BO396" s="150"/>
      <c r="BP396" s="198" cm="1">
        <f t="array" ref="BP396">SUMPRODUCT($BH396*(Misc_calcs!$G$29:$Z$29))*$I396*(1+Assumptions!$G$83)</f>
        <v>17672.090274773582</v>
      </c>
      <c r="BQ396" s="150"/>
      <c r="BR396" s="198">
        <f t="shared" si="37"/>
        <v>24843.693610100618</v>
      </c>
      <c r="BS396" s="150"/>
      <c r="BT396" s="198">
        <f t="shared" si="38"/>
        <v>75443.823701452508</v>
      </c>
      <c r="BU396" s="150"/>
      <c r="BV396" s="198">
        <f t="shared" si="39"/>
        <v>-259213.18013298913</v>
      </c>
      <c r="BW396" s="150"/>
      <c r="BX396" s="198" t="b">
        <f t="shared" si="40"/>
        <v>0</v>
      </c>
      <c r="BY396" s="150"/>
      <c r="BZ396" s="150"/>
      <c r="CA396" s="150"/>
      <c r="CB396" s="150"/>
      <c r="CC396" s="150"/>
      <c r="CD396" s="150"/>
      <c r="CE396" s="150"/>
      <c r="CF396" s="150"/>
      <c r="CG396" s="150"/>
      <c r="CH396" s="150"/>
      <c r="CI396" s="150"/>
      <c r="CJ396" s="150"/>
      <c r="CK396" s="150"/>
      <c r="CL396" s="150"/>
      <c r="CM396" s="150"/>
      <c r="CN396" s="150"/>
      <c r="CO396" s="150"/>
      <c r="CP396" s="150"/>
      <c r="CQ396" s="150"/>
      <c r="CR396" s="150"/>
      <c r="CS396" s="150"/>
      <c r="CT396" s="150"/>
      <c r="CU396" s="150"/>
      <c r="CV396" s="150"/>
      <c r="CW396" s="150"/>
      <c r="CX396" s="150"/>
    </row>
    <row r="397" spans="1:102" x14ac:dyDescent="0.2">
      <c r="A397" s="150"/>
      <c r="B397" s="191">
        <v>60548079</v>
      </c>
      <c r="C397" s="192" t="s">
        <v>152</v>
      </c>
      <c r="D397" s="191">
        <v>1998</v>
      </c>
      <c r="E397" s="191">
        <v>33064551</v>
      </c>
      <c r="F397" s="191">
        <v>33064547</v>
      </c>
      <c r="G397" s="194">
        <v>40.58</v>
      </c>
      <c r="H397" s="211">
        <v>49456.666168632706</v>
      </c>
      <c r="I397" s="195">
        <f>Assumptions!$G$37*Calcs!$G397</f>
        <v>3941.5353999999998</v>
      </c>
      <c r="K397" s="150"/>
      <c r="L397" s="196">
        <v>4.3435500000000001E-5</v>
      </c>
      <c r="M397" s="196">
        <v>4.3435500000000001E-5</v>
      </c>
      <c r="N397" s="196">
        <v>4.3435500000000001E-5</v>
      </c>
      <c r="O397" s="196">
        <v>4.3435500000000001E-5</v>
      </c>
      <c r="P397" s="196">
        <v>4.3435500000000001E-5</v>
      </c>
      <c r="Q397" s="196">
        <v>4.3435500000000001E-5</v>
      </c>
      <c r="R397" s="196">
        <v>4.3435500000000001E-5</v>
      </c>
      <c r="S397" s="196">
        <v>4.3435500000000001E-5</v>
      </c>
      <c r="T397" s="196">
        <v>4.3435500000000001E-5</v>
      </c>
      <c r="U397" s="196">
        <v>4.3435500000000001E-5</v>
      </c>
      <c r="V397" s="196">
        <v>4.3435500000000001E-5</v>
      </c>
      <c r="W397" s="196">
        <v>4.3435500000000001E-5</v>
      </c>
      <c r="X397" s="196">
        <v>4.3435500000000001E-5</v>
      </c>
      <c r="Y397" s="196">
        <v>4.3435500000000001E-5</v>
      </c>
      <c r="Z397" s="196">
        <v>4.3435500000000001E-5</v>
      </c>
      <c r="AA397" s="196">
        <v>4.3435500000000001E-5</v>
      </c>
      <c r="AB397" s="196">
        <v>4.3435500000000001E-5</v>
      </c>
      <c r="AC397" s="196">
        <v>4.3435500000000001E-5</v>
      </c>
      <c r="AD397" s="196">
        <v>4.3435500000000001E-5</v>
      </c>
      <c r="AE397" s="196">
        <v>4.3435500000000001E-5</v>
      </c>
      <c r="AF397" s="150"/>
      <c r="AG397" s="197">
        <v>23.689999999999998</v>
      </c>
      <c r="AH397" s="197">
        <v>25.856999999999999</v>
      </c>
      <c r="AI397" s="197">
        <v>26.398</v>
      </c>
      <c r="AJ397" s="197">
        <v>26.811</v>
      </c>
      <c r="AK397" s="197">
        <v>26.966000000000001</v>
      </c>
      <c r="AL397" s="197">
        <v>27.194999999999997</v>
      </c>
      <c r="AM397" s="197">
        <v>27.72</v>
      </c>
      <c r="AN397" s="197">
        <v>28.321999999999999</v>
      </c>
      <c r="AO397" s="197">
        <v>28.431999999999999</v>
      </c>
      <c r="AP397" s="197">
        <v>28.431999999999999</v>
      </c>
      <c r="AQ397" s="197">
        <v>28.431999999999999</v>
      </c>
      <c r="AR397" s="197">
        <v>28.431999999999999</v>
      </c>
      <c r="AS397" s="197">
        <v>28.431999999999999</v>
      </c>
      <c r="AT397" s="197">
        <v>28.431999999999999</v>
      </c>
      <c r="AU397" s="197">
        <v>28.431999999999999</v>
      </c>
      <c r="AV397" s="197">
        <v>28.431999999999999</v>
      </c>
      <c r="AW397" s="197">
        <v>28.431999999999999</v>
      </c>
      <c r="AX397" s="197">
        <v>28.431999999999999</v>
      </c>
      <c r="AY397" s="197">
        <v>28.431999999999999</v>
      </c>
      <c r="AZ397" s="197">
        <v>28.431999999999999</v>
      </c>
      <c r="BA397" s="150"/>
      <c r="BB397" s="198" cm="1">
        <f t="array" ref="BB397">SUMPRODUCT(($AG397:$AZ397)*(Misc_calcs!$G$29:$Z$29)*($L397:$AE397))*$H397</f>
        <v>854.44479916598038</v>
      </c>
      <c r="BC397" s="150"/>
      <c r="BD397" s="198" cm="1">
        <f t="array" ref="BD397">SUMPRODUCT(($L397:$AE397)*(Misc_calcs!$G$29:$Z$29))*$I397*(1+Assumptions!$G$83)</f>
        <v>2.7229560994387318</v>
      </c>
      <c r="BE397" s="150"/>
      <c r="BF397" s="198">
        <f t="shared" si="36"/>
        <v>857.16775526541915</v>
      </c>
      <c r="BG397" s="150"/>
      <c r="BH397" s="199">
        <f>Assumptions!$G$86*$G397</f>
        <v>1.1425907700000001E-5</v>
      </c>
      <c r="BI397" s="150"/>
      <c r="BJ397" s="198">
        <f t="shared" si="41"/>
        <v>3941.5353999999998</v>
      </c>
      <c r="BK397" s="150"/>
      <c r="BL397" s="198" cm="1">
        <f t="array" ref="BL397">-SUMPRODUCT((PMT(real_disc,Assumptions!$G$40,BJ397))*(Misc_calcs!$G$29:$Z$29))</f>
        <v>2130.5867445456843</v>
      </c>
      <c r="BM397" s="150"/>
      <c r="BN397" s="198" cm="1">
        <f t="array" ref="BN397">SUMPRODUCT(($AG397:$AZ397)*(Misc_calcs!$G$29:$Z$29))*$BH397*$H397</f>
        <v>224.76562742492953</v>
      </c>
      <c r="BO397" s="150"/>
      <c r="BP397" s="198" cm="1">
        <f t="array" ref="BP397">SUMPRODUCT($BH397*(Misc_calcs!$G$29:$Z$29))*$I397*(1+Assumptions!$G$83)</f>
        <v>0.71628610383992286</v>
      </c>
      <c r="BQ397" s="150"/>
      <c r="BR397" s="198">
        <f t="shared" si="37"/>
        <v>225.48191352876947</v>
      </c>
      <c r="BS397" s="150"/>
      <c r="BT397" s="198">
        <f t="shared" si="38"/>
        <v>631.68584173664965</v>
      </c>
      <c r="BU397" s="150"/>
      <c r="BV397" s="198">
        <f t="shared" si="39"/>
        <v>-1498.9009028090345</v>
      </c>
      <c r="BW397" s="150"/>
      <c r="BX397" s="198" t="b">
        <f t="shared" si="40"/>
        <v>0</v>
      </c>
      <c r="BY397" s="150"/>
      <c r="BZ397" s="150"/>
      <c r="CA397" s="150"/>
      <c r="CB397" s="150"/>
      <c r="CC397" s="150"/>
      <c r="CD397" s="150"/>
      <c r="CE397" s="150"/>
      <c r="CF397" s="150"/>
      <c r="CG397" s="150"/>
      <c r="CH397" s="150"/>
      <c r="CI397" s="150"/>
      <c r="CJ397" s="150"/>
      <c r="CK397" s="150"/>
      <c r="CL397" s="150"/>
      <c r="CM397" s="150"/>
      <c r="CN397" s="150"/>
      <c r="CO397" s="150"/>
      <c r="CP397" s="150"/>
      <c r="CQ397" s="150"/>
      <c r="CR397" s="150"/>
      <c r="CS397" s="150"/>
      <c r="CT397" s="150"/>
      <c r="CU397" s="150"/>
      <c r="CV397" s="150"/>
      <c r="CW397" s="150"/>
      <c r="CX397" s="150"/>
    </row>
    <row r="398" spans="1:102" x14ac:dyDescent="0.2">
      <c r="A398" s="150"/>
      <c r="B398" s="191">
        <v>60548098</v>
      </c>
      <c r="C398" s="192" t="s">
        <v>146</v>
      </c>
      <c r="D398" s="191">
        <v>1975</v>
      </c>
      <c r="E398" s="191">
        <v>30152639</v>
      </c>
      <c r="F398" s="191">
        <v>30083715</v>
      </c>
      <c r="G398" s="194">
        <v>1209.81</v>
      </c>
      <c r="H398" s="211">
        <v>43924.300227922555</v>
      </c>
      <c r="I398" s="195">
        <f>Assumptions!$G$37*Calcs!$G398</f>
        <v>117508.84529999999</v>
      </c>
      <c r="K398" s="150"/>
      <c r="L398" s="196">
        <v>3.6982069999999998E-3</v>
      </c>
      <c r="M398" s="196">
        <v>4.0232870000000004E-3</v>
      </c>
      <c r="N398" s="196">
        <v>4.379249E-3</v>
      </c>
      <c r="O398" s="196">
        <v>4.7691390000000004E-3</v>
      </c>
      <c r="P398" s="196">
        <v>5.19631E-3</v>
      </c>
      <c r="Q398" s="196">
        <v>5.6644540000000002E-3</v>
      </c>
      <c r="R398" s="196">
        <v>6.1776369999999997E-3</v>
      </c>
      <c r="S398" s="196">
        <v>6.7403369999999999E-3</v>
      </c>
      <c r="T398" s="196">
        <v>7.3574840000000001E-3</v>
      </c>
      <c r="U398" s="196">
        <v>8.0345109999999994E-3</v>
      </c>
      <c r="V398" s="196">
        <v>8.7774020000000001E-3</v>
      </c>
      <c r="W398" s="196">
        <v>9.5927510000000001E-3</v>
      </c>
      <c r="X398" s="196">
        <v>1.0487823E-2</v>
      </c>
      <c r="Y398" s="196">
        <v>1.1470622E-2</v>
      </c>
      <c r="Z398" s="196">
        <v>1.2549972E-2</v>
      </c>
      <c r="AA398" s="196">
        <v>1.3735598E-2</v>
      </c>
      <c r="AB398" s="196">
        <v>1.5038217E-2</v>
      </c>
      <c r="AC398" s="196">
        <v>1.6469646000000001E-2</v>
      </c>
      <c r="AD398" s="196">
        <v>1.8042910999999998E-2</v>
      </c>
      <c r="AE398" s="196">
        <v>1.9772373999999999E-2</v>
      </c>
      <c r="AF398" s="150"/>
      <c r="AG398" s="197">
        <v>2.1360000000000001</v>
      </c>
      <c r="AH398" s="197">
        <v>2.1199999999999997</v>
      </c>
      <c r="AI398" s="197">
        <v>2.1199999999999997</v>
      </c>
      <c r="AJ398" s="197">
        <v>2.1199999999999997</v>
      </c>
      <c r="AK398" s="197">
        <v>2.11</v>
      </c>
      <c r="AL398" s="197">
        <v>2.09</v>
      </c>
      <c r="AM398" s="197">
        <v>2.09</v>
      </c>
      <c r="AN398" s="197">
        <v>2.0999999999999996</v>
      </c>
      <c r="AO398" s="197">
        <v>2.0799999999999996</v>
      </c>
      <c r="AP398" s="197">
        <v>2.0799999999999996</v>
      </c>
      <c r="AQ398" s="197">
        <v>2.0799999999999996</v>
      </c>
      <c r="AR398" s="197">
        <v>2.0799999999999996</v>
      </c>
      <c r="AS398" s="197">
        <v>2.0799999999999996</v>
      </c>
      <c r="AT398" s="197">
        <v>2.0799999999999996</v>
      </c>
      <c r="AU398" s="197">
        <v>2.0799999999999996</v>
      </c>
      <c r="AV398" s="197">
        <v>2.0799999999999996</v>
      </c>
      <c r="AW398" s="197">
        <v>2.0799999999999996</v>
      </c>
      <c r="AX398" s="197">
        <v>2.0799999999999996</v>
      </c>
      <c r="AY398" s="197">
        <v>2.0799999999999996</v>
      </c>
      <c r="AZ398" s="197">
        <v>2.0799999999999996</v>
      </c>
      <c r="BA398" s="150"/>
      <c r="BB398" s="198" cm="1">
        <f t="array" ref="BB398">SUMPRODUCT(($AG398:$AZ398)*(Misc_calcs!$G$29:$Z$29)*($L398:$AE398))*$H398</f>
        <v>11534.953734052046</v>
      </c>
      <c r="BC398" s="150"/>
      <c r="BD398" s="198" cm="1">
        <f t="array" ref="BD398">SUMPRODUCT(($L398:$AE398)*(Misc_calcs!$G$29:$Z$29))*$I398*(1+Assumptions!$G$83)</f>
        <v>16256.251825333833</v>
      </c>
      <c r="BE398" s="150"/>
      <c r="BF398" s="198">
        <f t="shared" si="36"/>
        <v>27791.205559385879</v>
      </c>
      <c r="BG398" s="150"/>
      <c r="BH398" s="199">
        <f>Assumptions!$G$86*$G398</f>
        <v>3.4064015265000003E-4</v>
      </c>
      <c r="BI398" s="150"/>
      <c r="BJ398" s="198">
        <f t="shared" si="41"/>
        <v>117508.84529999999</v>
      </c>
      <c r="BK398" s="150"/>
      <c r="BL398" s="198" cm="1">
        <f t="array" ref="BL398">-SUMPRODUCT((PMT(real_disc,Assumptions!$G$40,BJ398))*(Misc_calcs!$G$29:$Z$29))</f>
        <v>63519.101759951074</v>
      </c>
      <c r="BM398" s="150"/>
      <c r="BN398" s="198" cm="1">
        <f t="array" ref="BN398">SUMPRODUCT(($AG398:$AZ398)*(Misc_calcs!$G$29:$Z$29))*$BH398*$H398</f>
        <v>453.31975810188106</v>
      </c>
      <c r="BO398" s="150"/>
      <c r="BP398" s="198" cm="1">
        <f t="array" ref="BP398">SUMPRODUCT($BH398*(Misc_calcs!$G$29:$Z$29))*$I398*(1+Assumptions!$G$83)</f>
        <v>636.64419037522555</v>
      </c>
      <c r="BQ398" s="150"/>
      <c r="BR398" s="198">
        <f t="shared" si="37"/>
        <v>1089.9639484771067</v>
      </c>
      <c r="BS398" s="150"/>
      <c r="BT398" s="198">
        <f t="shared" si="38"/>
        <v>26701.241610908772</v>
      </c>
      <c r="BU398" s="150"/>
      <c r="BV398" s="198">
        <f t="shared" si="39"/>
        <v>-36817.860149042303</v>
      </c>
      <c r="BW398" s="150"/>
      <c r="BX398" s="198" t="b">
        <f t="shared" si="40"/>
        <v>0</v>
      </c>
      <c r="BY398" s="150"/>
      <c r="BZ398" s="150"/>
      <c r="CA398" s="150"/>
      <c r="CB398" s="150"/>
      <c r="CC398" s="150"/>
      <c r="CD398" s="150"/>
      <c r="CE398" s="150"/>
      <c r="CF398" s="150"/>
      <c r="CG398" s="150"/>
      <c r="CH398" s="150"/>
      <c r="CI398" s="150"/>
      <c r="CJ398" s="150"/>
      <c r="CK398" s="150"/>
      <c r="CL398" s="150"/>
      <c r="CM398" s="150"/>
      <c r="CN398" s="150"/>
      <c r="CO398" s="150"/>
      <c r="CP398" s="150"/>
      <c r="CQ398" s="150"/>
      <c r="CR398" s="150"/>
      <c r="CS398" s="150"/>
      <c r="CT398" s="150"/>
      <c r="CU398" s="150"/>
      <c r="CV398" s="150"/>
      <c r="CW398" s="150"/>
      <c r="CX398" s="150"/>
    </row>
    <row r="399" spans="1:102" x14ac:dyDescent="0.2">
      <c r="A399" s="150"/>
      <c r="B399" s="191">
        <v>60548184</v>
      </c>
      <c r="C399" s="192" t="s">
        <v>152</v>
      </c>
      <c r="D399" s="191">
        <v>1998</v>
      </c>
      <c r="E399" s="191">
        <v>33064659</v>
      </c>
      <c r="F399" s="191">
        <v>33064647</v>
      </c>
      <c r="G399" s="194">
        <v>177.2</v>
      </c>
      <c r="H399" s="211">
        <v>49456.666168632706</v>
      </c>
      <c r="I399" s="195">
        <f>Assumptions!$G$37*Calcs!$G399</f>
        <v>17211.435999999998</v>
      </c>
      <c r="K399" s="150"/>
      <c r="L399" s="196">
        <v>1.89669E-4</v>
      </c>
      <c r="M399" s="196">
        <v>1.89669E-4</v>
      </c>
      <c r="N399" s="196">
        <v>1.89669E-4</v>
      </c>
      <c r="O399" s="196">
        <v>1.89669E-4</v>
      </c>
      <c r="P399" s="196">
        <v>1.89669E-4</v>
      </c>
      <c r="Q399" s="196">
        <v>1.89669E-4</v>
      </c>
      <c r="R399" s="196">
        <v>1.89669E-4</v>
      </c>
      <c r="S399" s="196">
        <v>1.89669E-4</v>
      </c>
      <c r="T399" s="196">
        <v>1.89669E-4</v>
      </c>
      <c r="U399" s="196">
        <v>1.89669E-4</v>
      </c>
      <c r="V399" s="196">
        <v>1.89669E-4</v>
      </c>
      <c r="W399" s="196">
        <v>1.89669E-4</v>
      </c>
      <c r="X399" s="196">
        <v>1.89669E-4</v>
      </c>
      <c r="Y399" s="196">
        <v>1.89669E-4</v>
      </c>
      <c r="Z399" s="196">
        <v>1.89669E-4</v>
      </c>
      <c r="AA399" s="196">
        <v>1.89669E-4</v>
      </c>
      <c r="AB399" s="196">
        <v>1.89669E-4</v>
      </c>
      <c r="AC399" s="196">
        <v>1.89669E-4</v>
      </c>
      <c r="AD399" s="196">
        <v>1.89669E-4</v>
      </c>
      <c r="AE399" s="196">
        <v>1.89669E-4</v>
      </c>
      <c r="AF399" s="150"/>
      <c r="AG399" s="197">
        <v>23.689999999999998</v>
      </c>
      <c r="AH399" s="197">
        <v>25.856999999999999</v>
      </c>
      <c r="AI399" s="197">
        <v>26.398</v>
      </c>
      <c r="AJ399" s="197">
        <v>26.811</v>
      </c>
      <c r="AK399" s="197">
        <v>26.966000000000001</v>
      </c>
      <c r="AL399" s="197">
        <v>27.194999999999997</v>
      </c>
      <c r="AM399" s="197">
        <v>27.72</v>
      </c>
      <c r="AN399" s="197">
        <v>28.321999999999999</v>
      </c>
      <c r="AO399" s="197">
        <v>28.431999999999999</v>
      </c>
      <c r="AP399" s="197">
        <v>28.431999999999999</v>
      </c>
      <c r="AQ399" s="197">
        <v>28.431999999999999</v>
      </c>
      <c r="AR399" s="197">
        <v>28.431999999999999</v>
      </c>
      <c r="AS399" s="197">
        <v>28.431999999999999</v>
      </c>
      <c r="AT399" s="197">
        <v>28.431999999999999</v>
      </c>
      <c r="AU399" s="197">
        <v>28.431999999999999</v>
      </c>
      <c r="AV399" s="197">
        <v>28.431999999999999</v>
      </c>
      <c r="AW399" s="197">
        <v>28.431999999999999</v>
      </c>
      <c r="AX399" s="197">
        <v>28.431999999999999</v>
      </c>
      <c r="AY399" s="197">
        <v>28.431999999999999</v>
      </c>
      <c r="AZ399" s="197">
        <v>28.431999999999999</v>
      </c>
      <c r="BA399" s="150"/>
      <c r="BB399" s="198" cm="1">
        <f t="array" ref="BB399">SUMPRODUCT(($AG399:$AZ399)*(Misc_calcs!$G$29:$Z$29)*($L399:$AE399))*$H399</f>
        <v>3731.0884095500751</v>
      </c>
      <c r="BC399" s="150"/>
      <c r="BD399" s="198" cm="1">
        <f t="array" ref="BD399">SUMPRODUCT(($L399:$AE399)*(Misc_calcs!$G$29:$Z$29))*$I399*(1+Assumptions!$G$83)</f>
        <v>51.921095075811088</v>
      </c>
      <c r="BE399" s="150"/>
      <c r="BF399" s="198">
        <f t="shared" si="36"/>
        <v>3783.0095046258862</v>
      </c>
      <c r="BG399" s="150"/>
      <c r="BH399" s="199">
        <f>Assumptions!$G$86*$G399</f>
        <v>4.9893318000000001E-5</v>
      </c>
      <c r="BI399" s="150"/>
      <c r="BJ399" s="198">
        <f t="shared" si="41"/>
        <v>17211.435999999998</v>
      </c>
      <c r="BK399" s="150"/>
      <c r="BL399" s="198" cm="1">
        <f t="array" ref="BL399">-SUMPRODUCT((PMT(real_disc,Assumptions!$G$40,BJ399))*(Misc_calcs!$G$29:$Z$29))</f>
        <v>9303.5971200959884</v>
      </c>
      <c r="BM399" s="150"/>
      <c r="BN399" s="198" cm="1">
        <f t="array" ref="BN399">SUMPRODUCT(($AG399:$AZ399)*(Misc_calcs!$G$29:$Z$29))*$BH399*$H399</f>
        <v>981.48026564064844</v>
      </c>
      <c r="BO399" s="150"/>
      <c r="BP399" s="198" cm="1">
        <f t="array" ref="BP399">SUMPRODUCT($BH399*(Misc_calcs!$G$29:$Z$29))*$I399*(1+Assumptions!$G$83)</f>
        <v>13.658087022790632</v>
      </c>
      <c r="BQ399" s="150"/>
      <c r="BR399" s="198">
        <f t="shared" si="37"/>
        <v>995.13835266343904</v>
      </c>
      <c r="BS399" s="150"/>
      <c r="BT399" s="198">
        <f t="shared" si="38"/>
        <v>2787.8711519624471</v>
      </c>
      <c r="BU399" s="150"/>
      <c r="BV399" s="198">
        <f t="shared" si="39"/>
        <v>-6515.7259681335418</v>
      </c>
      <c r="BW399" s="150"/>
      <c r="BX399" s="198" t="b">
        <f t="shared" si="40"/>
        <v>0</v>
      </c>
      <c r="BY399" s="150"/>
      <c r="BZ399" s="150"/>
      <c r="CA399" s="150"/>
      <c r="CB399" s="150"/>
      <c r="CC399" s="150"/>
      <c r="CD399" s="150"/>
      <c r="CE399" s="150"/>
      <c r="CF399" s="150"/>
      <c r="CG399" s="150"/>
      <c r="CH399" s="150"/>
      <c r="CI399" s="150"/>
      <c r="CJ399" s="150"/>
      <c r="CK399" s="150"/>
      <c r="CL399" s="150"/>
      <c r="CM399" s="150"/>
      <c r="CN399" s="150"/>
      <c r="CO399" s="150"/>
      <c r="CP399" s="150"/>
      <c r="CQ399" s="150"/>
      <c r="CR399" s="150"/>
      <c r="CS399" s="150"/>
      <c r="CT399" s="150"/>
      <c r="CU399" s="150"/>
      <c r="CV399" s="150"/>
      <c r="CW399" s="150"/>
      <c r="CX399" s="150"/>
    </row>
    <row r="400" spans="1:102" x14ac:dyDescent="0.2">
      <c r="A400" s="150"/>
      <c r="B400" s="191">
        <v>60548237</v>
      </c>
      <c r="C400" s="192" t="s">
        <v>152</v>
      </c>
      <c r="D400" s="191">
        <v>1999</v>
      </c>
      <c r="E400" s="191">
        <v>33064196</v>
      </c>
      <c r="F400" s="191">
        <v>33064146</v>
      </c>
      <c r="G400" s="194">
        <v>4495.7</v>
      </c>
      <c r="H400" s="211">
        <v>49456.666168632706</v>
      </c>
      <c r="I400" s="195">
        <f>Assumptions!$G$37*Calcs!$G400</f>
        <v>436667.34099999996</v>
      </c>
      <c r="K400" s="150"/>
      <c r="L400" s="196">
        <v>4.81205E-3</v>
      </c>
      <c r="M400" s="196">
        <v>4.81205E-3</v>
      </c>
      <c r="N400" s="196">
        <v>4.81205E-3</v>
      </c>
      <c r="O400" s="196">
        <v>4.81205E-3</v>
      </c>
      <c r="P400" s="196">
        <v>4.81205E-3</v>
      </c>
      <c r="Q400" s="196">
        <v>4.81205E-3</v>
      </c>
      <c r="R400" s="196">
        <v>4.81205E-3</v>
      </c>
      <c r="S400" s="196">
        <v>4.81205E-3</v>
      </c>
      <c r="T400" s="196">
        <v>4.81205E-3</v>
      </c>
      <c r="U400" s="196">
        <v>4.81205E-3</v>
      </c>
      <c r="V400" s="196">
        <v>4.81205E-3</v>
      </c>
      <c r="W400" s="196">
        <v>4.81205E-3</v>
      </c>
      <c r="X400" s="196">
        <v>4.81205E-3</v>
      </c>
      <c r="Y400" s="196">
        <v>4.81205E-3</v>
      </c>
      <c r="Z400" s="196">
        <v>4.81205E-3</v>
      </c>
      <c r="AA400" s="196">
        <v>4.81205E-3</v>
      </c>
      <c r="AB400" s="196">
        <v>4.81205E-3</v>
      </c>
      <c r="AC400" s="196">
        <v>4.81205E-3</v>
      </c>
      <c r="AD400" s="196">
        <v>4.81205E-3</v>
      </c>
      <c r="AE400" s="196">
        <v>4.81205E-3</v>
      </c>
      <c r="AF400" s="150"/>
      <c r="AG400" s="197">
        <v>23.689999999999998</v>
      </c>
      <c r="AH400" s="197">
        <v>25.856999999999999</v>
      </c>
      <c r="AI400" s="197">
        <v>26.398</v>
      </c>
      <c r="AJ400" s="197">
        <v>26.811</v>
      </c>
      <c r="AK400" s="197">
        <v>26.966000000000001</v>
      </c>
      <c r="AL400" s="197">
        <v>27.194999999999997</v>
      </c>
      <c r="AM400" s="197">
        <v>27.72</v>
      </c>
      <c r="AN400" s="197">
        <v>28.321999999999999</v>
      </c>
      <c r="AO400" s="197">
        <v>28.431999999999999</v>
      </c>
      <c r="AP400" s="197">
        <v>28.431999999999999</v>
      </c>
      <c r="AQ400" s="197">
        <v>28.431999999999999</v>
      </c>
      <c r="AR400" s="197">
        <v>28.431999999999999</v>
      </c>
      <c r="AS400" s="197">
        <v>28.431999999999999</v>
      </c>
      <c r="AT400" s="197">
        <v>28.431999999999999</v>
      </c>
      <c r="AU400" s="197">
        <v>28.431999999999999</v>
      </c>
      <c r="AV400" s="197">
        <v>28.431999999999999</v>
      </c>
      <c r="AW400" s="197">
        <v>28.431999999999999</v>
      </c>
      <c r="AX400" s="197">
        <v>28.431999999999999</v>
      </c>
      <c r="AY400" s="197">
        <v>28.431999999999999</v>
      </c>
      <c r="AZ400" s="197">
        <v>28.431999999999999</v>
      </c>
      <c r="BA400" s="150"/>
      <c r="BB400" s="198" cm="1">
        <f t="array" ref="BB400">SUMPRODUCT(($AG400:$AZ400)*(Misc_calcs!$G$29:$Z$29)*($L400:$AE400))*$H400</f>
        <v>94660.613917801238</v>
      </c>
      <c r="BC400" s="150"/>
      <c r="BD400" s="198" cm="1">
        <f t="array" ref="BD400">SUMPRODUCT(($L400:$AE400)*(Misc_calcs!$G$29:$Z$29))*$I400*(1+Assumptions!$G$83)</f>
        <v>33420.367852079129</v>
      </c>
      <c r="BE400" s="150"/>
      <c r="BF400" s="198">
        <f t="shared" si="36"/>
        <v>128080.98176988037</v>
      </c>
      <c r="BG400" s="150"/>
      <c r="BH400" s="199">
        <f>Assumptions!$G$86*$G400</f>
        <v>1.2658317705E-3</v>
      </c>
      <c r="BI400" s="150"/>
      <c r="BJ400" s="198">
        <f t="shared" si="41"/>
        <v>436667.34099999996</v>
      </c>
      <c r="BK400" s="150"/>
      <c r="BL400" s="198" cm="1">
        <f t="array" ref="BL400">-SUMPRODUCT((PMT(real_disc,Assumptions!$G$40,BJ400))*(Misc_calcs!$G$29:$Z$29))</f>
        <v>236039.39939512161</v>
      </c>
      <c r="BM400" s="150"/>
      <c r="BN400" s="198" cm="1">
        <f t="array" ref="BN400">SUMPRODUCT(($AG400:$AZ400)*(Misc_calcs!$G$29:$Z$29))*$BH400*$H400</f>
        <v>24900.907619868303</v>
      </c>
      <c r="BO400" s="150"/>
      <c r="BP400" s="198" cm="1">
        <f t="array" ref="BP400">SUMPRODUCT($BH400*(Misc_calcs!$G$29:$Z$29))*$I400*(1+Assumptions!$G$83)</f>
        <v>8791.3806816135784</v>
      </c>
      <c r="BQ400" s="150"/>
      <c r="BR400" s="198">
        <f t="shared" si="37"/>
        <v>33692.28830148188</v>
      </c>
      <c r="BS400" s="150"/>
      <c r="BT400" s="198">
        <f t="shared" si="38"/>
        <v>94388.693468398487</v>
      </c>
      <c r="BU400" s="150"/>
      <c r="BV400" s="198">
        <f t="shared" si="39"/>
        <v>-141650.70592672314</v>
      </c>
      <c r="BW400" s="150"/>
      <c r="BX400" s="198" t="b">
        <f t="shared" si="40"/>
        <v>0</v>
      </c>
      <c r="BY400" s="150"/>
      <c r="BZ400" s="150"/>
      <c r="CA400" s="150"/>
      <c r="CB400" s="150"/>
      <c r="CC400" s="150"/>
      <c r="CD400" s="150"/>
      <c r="CE400" s="150"/>
      <c r="CF400" s="150"/>
      <c r="CG400" s="150"/>
      <c r="CH400" s="150"/>
      <c r="CI400" s="150"/>
      <c r="CJ400" s="150"/>
      <c r="CK400" s="150"/>
      <c r="CL400" s="150"/>
      <c r="CM400" s="150"/>
      <c r="CN400" s="150"/>
      <c r="CO400" s="150"/>
      <c r="CP400" s="150"/>
      <c r="CQ400" s="150"/>
      <c r="CR400" s="150"/>
      <c r="CS400" s="150"/>
      <c r="CT400" s="150"/>
      <c r="CU400" s="150"/>
      <c r="CV400" s="150"/>
      <c r="CW400" s="150"/>
      <c r="CX400" s="150"/>
    </row>
    <row r="401" spans="1:102" x14ac:dyDescent="0.2">
      <c r="A401" s="150"/>
      <c r="B401" s="191">
        <v>60548272</v>
      </c>
      <c r="C401" s="192" t="s">
        <v>152</v>
      </c>
      <c r="D401" s="191">
        <v>2017</v>
      </c>
      <c r="E401" s="191">
        <v>30352799</v>
      </c>
      <c r="F401" s="191">
        <v>30352470</v>
      </c>
      <c r="G401" s="194">
        <v>72.400000000000006</v>
      </c>
      <c r="H401" s="211">
        <v>49456.666168632706</v>
      </c>
      <c r="I401" s="195">
        <f>Assumptions!$G$37*Calcs!$G401</f>
        <v>7032.2120000000004</v>
      </c>
      <c r="K401" s="150"/>
      <c r="L401" s="196">
        <v>7.7494600000000002E-5</v>
      </c>
      <c r="M401" s="196">
        <v>7.7494600000000002E-5</v>
      </c>
      <c r="N401" s="196">
        <v>7.7494600000000002E-5</v>
      </c>
      <c r="O401" s="196">
        <v>7.7494600000000002E-5</v>
      </c>
      <c r="P401" s="196">
        <v>7.7494600000000002E-5</v>
      </c>
      <c r="Q401" s="196">
        <v>7.7494600000000002E-5</v>
      </c>
      <c r="R401" s="196">
        <v>7.7494600000000002E-5</v>
      </c>
      <c r="S401" s="196">
        <v>7.7494600000000002E-5</v>
      </c>
      <c r="T401" s="196">
        <v>7.7494600000000002E-5</v>
      </c>
      <c r="U401" s="196">
        <v>7.7494600000000002E-5</v>
      </c>
      <c r="V401" s="196">
        <v>7.7494600000000002E-5</v>
      </c>
      <c r="W401" s="196">
        <v>7.7494600000000002E-5</v>
      </c>
      <c r="X401" s="196">
        <v>7.7494600000000002E-5</v>
      </c>
      <c r="Y401" s="196">
        <v>7.7494600000000002E-5</v>
      </c>
      <c r="Z401" s="196">
        <v>7.7494600000000002E-5</v>
      </c>
      <c r="AA401" s="196">
        <v>7.7494600000000002E-5</v>
      </c>
      <c r="AB401" s="196">
        <v>7.7494600000000002E-5</v>
      </c>
      <c r="AC401" s="196">
        <v>7.7494600000000002E-5</v>
      </c>
      <c r="AD401" s="196">
        <v>7.7494600000000002E-5</v>
      </c>
      <c r="AE401" s="196">
        <v>7.7494600000000002E-5</v>
      </c>
      <c r="AF401" s="150"/>
      <c r="AG401" s="197">
        <v>23.689999999999998</v>
      </c>
      <c r="AH401" s="197">
        <v>25.856999999999999</v>
      </c>
      <c r="AI401" s="197">
        <v>26.398</v>
      </c>
      <c r="AJ401" s="197">
        <v>26.811</v>
      </c>
      <c r="AK401" s="197">
        <v>26.966000000000001</v>
      </c>
      <c r="AL401" s="197">
        <v>27.194999999999997</v>
      </c>
      <c r="AM401" s="197">
        <v>27.72</v>
      </c>
      <c r="AN401" s="197">
        <v>28.321999999999999</v>
      </c>
      <c r="AO401" s="197">
        <v>28.431999999999999</v>
      </c>
      <c r="AP401" s="197">
        <v>28.431999999999999</v>
      </c>
      <c r="AQ401" s="197">
        <v>28.431999999999999</v>
      </c>
      <c r="AR401" s="197">
        <v>28.431999999999999</v>
      </c>
      <c r="AS401" s="197">
        <v>28.431999999999999</v>
      </c>
      <c r="AT401" s="197">
        <v>28.431999999999999</v>
      </c>
      <c r="AU401" s="197">
        <v>28.431999999999999</v>
      </c>
      <c r="AV401" s="197">
        <v>28.431999999999999</v>
      </c>
      <c r="AW401" s="197">
        <v>28.431999999999999</v>
      </c>
      <c r="AX401" s="197">
        <v>28.431999999999999</v>
      </c>
      <c r="AY401" s="197">
        <v>28.431999999999999</v>
      </c>
      <c r="AZ401" s="197">
        <v>28.431999999999999</v>
      </c>
      <c r="BA401" s="150"/>
      <c r="BB401" s="198" cm="1">
        <f t="array" ref="BB401">SUMPRODUCT(($AG401:$AZ401)*(Misc_calcs!$G$29:$Z$29)*($L401:$AE401))*$H401</f>
        <v>1524.4410202126824</v>
      </c>
      <c r="BC401" s="150"/>
      <c r="BD401" s="198" cm="1">
        <f t="array" ref="BD401">SUMPRODUCT(($L401:$AE401)*(Misc_calcs!$G$29:$Z$29))*$I401*(1+Assumptions!$G$83)</f>
        <v>8.6674985721247371</v>
      </c>
      <c r="BE401" s="150"/>
      <c r="BF401" s="198">
        <f t="shared" si="36"/>
        <v>1533.1085187848071</v>
      </c>
      <c r="BG401" s="150"/>
      <c r="BH401" s="199">
        <f>Assumptions!$G$86*$G401</f>
        <v>2.0385306000000003E-5</v>
      </c>
      <c r="BI401" s="150"/>
      <c r="BJ401" s="198">
        <f t="shared" si="41"/>
        <v>7032.2120000000004</v>
      </c>
      <c r="BK401" s="150"/>
      <c r="BL401" s="198" cm="1">
        <f t="array" ref="BL401">-SUMPRODUCT((PMT(real_disc,Assumptions!$G$40,BJ401))*(Misc_calcs!$G$29:$Z$29))</f>
        <v>3801.2439700617942</v>
      </c>
      <c r="BM401" s="150"/>
      <c r="BN401" s="198" cm="1">
        <f t="array" ref="BN401">SUMPRODUCT(($AG401:$AZ401)*(Misc_calcs!$G$29:$Z$29))*$BH401*$H401</f>
        <v>401.01112433624689</v>
      </c>
      <c r="BO401" s="150"/>
      <c r="BP401" s="198" cm="1">
        <f t="array" ref="BP401">SUMPRODUCT($BH401*(Misc_calcs!$G$29:$Z$29))*$I401*(1+Assumptions!$G$83)</f>
        <v>2.2800248100812945</v>
      </c>
      <c r="BQ401" s="150"/>
      <c r="BR401" s="198">
        <f t="shared" si="37"/>
        <v>403.29114914632817</v>
      </c>
      <c r="BS401" s="150"/>
      <c r="BT401" s="198">
        <f t="shared" si="38"/>
        <v>1129.8173696384788</v>
      </c>
      <c r="BU401" s="150"/>
      <c r="BV401" s="198">
        <f t="shared" si="39"/>
        <v>-2671.4266004233154</v>
      </c>
      <c r="BW401" s="150"/>
      <c r="BX401" s="198" t="b">
        <f t="shared" si="40"/>
        <v>0</v>
      </c>
      <c r="BY401" s="150"/>
      <c r="BZ401" s="150"/>
      <c r="CA401" s="150"/>
      <c r="CB401" s="150"/>
      <c r="CC401" s="150"/>
      <c r="CD401" s="150"/>
      <c r="CE401" s="150"/>
      <c r="CF401" s="150"/>
      <c r="CG401" s="150"/>
      <c r="CH401" s="150"/>
      <c r="CI401" s="150"/>
      <c r="CJ401" s="150"/>
      <c r="CK401" s="150"/>
      <c r="CL401" s="150"/>
      <c r="CM401" s="150"/>
      <c r="CN401" s="150"/>
      <c r="CO401" s="150"/>
      <c r="CP401" s="150"/>
      <c r="CQ401" s="150"/>
      <c r="CR401" s="150"/>
      <c r="CS401" s="150"/>
      <c r="CT401" s="150"/>
      <c r="CU401" s="150"/>
      <c r="CV401" s="150"/>
      <c r="CW401" s="150"/>
      <c r="CX401" s="150"/>
    </row>
    <row r="402" spans="1:102" x14ac:dyDescent="0.2">
      <c r="A402" s="150"/>
      <c r="B402" s="191">
        <v>60548344</v>
      </c>
      <c r="C402" s="192" t="s">
        <v>145</v>
      </c>
      <c r="D402" s="191">
        <v>2014</v>
      </c>
      <c r="E402" s="191">
        <v>31037418</v>
      </c>
      <c r="F402" s="191">
        <v>30323208</v>
      </c>
      <c r="G402" s="194">
        <v>12.98</v>
      </c>
      <c r="H402" s="211">
        <v>45198.640474687112</v>
      </c>
      <c r="I402" s="195">
        <f>Assumptions!$G$37*Calcs!$G402</f>
        <v>1260.7474</v>
      </c>
      <c r="K402" s="150"/>
      <c r="L402" s="196">
        <v>1.38934E-5</v>
      </c>
      <c r="M402" s="196">
        <v>1.38934E-5</v>
      </c>
      <c r="N402" s="196">
        <v>1.38934E-5</v>
      </c>
      <c r="O402" s="196">
        <v>1.38934E-5</v>
      </c>
      <c r="P402" s="196">
        <v>1.38934E-5</v>
      </c>
      <c r="Q402" s="196">
        <v>1.38934E-5</v>
      </c>
      <c r="R402" s="196">
        <v>1.38934E-5</v>
      </c>
      <c r="S402" s="196">
        <v>1.38934E-5</v>
      </c>
      <c r="T402" s="196">
        <v>1.38934E-5</v>
      </c>
      <c r="U402" s="196">
        <v>1.38934E-5</v>
      </c>
      <c r="V402" s="196">
        <v>1.38934E-5</v>
      </c>
      <c r="W402" s="196">
        <v>1.38934E-5</v>
      </c>
      <c r="X402" s="196">
        <v>1.38934E-5</v>
      </c>
      <c r="Y402" s="196">
        <v>1.38934E-5</v>
      </c>
      <c r="Z402" s="196">
        <v>1.38934E-5</v>
      </c>
      <c r="AA402" s="196">
        <v>1.38934E-5</v>
      </c>
      <c r="AB402" s="196">
        <v>1.38934E-5</v>
      </c>
      <c r="AC402" s="196">
        <v>1.38934E-5</v>
      </c>
      <c r="AD402" s="196">
        <v>1.38934E-5</v>
      </c>
      <c r="AE402" s="196">
        <v>1.38934E-5</v>
      </c>
      <c r="AF402" s="150"/>
      <c r="AG402" s="197">
        <v>19.532</v>
      </c>
      <c r="AH402" s="197">
        <v>19.558999999999997</v>
      </c>
      <c r="AI402" s="197">
        <v>19.695999999999998</v>
      </c>
      <c r="AJ402" s="197">
        <v>19.782</v>
      </c>
      <c r="AK402" s="197">
        <v>19.675999999999998</v>
      </c>
      <c r="AL402" s="197">
        <v>19.636999999999997</v>
      </c>
      <c r="AM402" s="197">
        <v>19.768999999999998</v>
      </c>
      <c r="AN402" s="197">
        <v>19.945</v>
      </c>
      <c r="AO402" s="197">
        <v>19.835999999999999</v>
      </c>
      <c r="AP402" s="197">
        <v>19.835999999999999</v>
      </c>
      <c r="AQ402" s="197">
        <v>19.835999999999999</v>
      </c>
      <c r="AR402" s="197">
        <v>19.835999999999999</v>
      </c>
      <c r="AS402" s="197">
        <v>19.835999999999999</v>
      </c>
      <c r="AT402" s="197">
        <v>19.835999999999999</v>
      </c>
      <c r="AU402" s="197">
        <v>19.835999999999999</v>
      </c>
      <c r="AV402" s="197">
        <v>19.835999999999999</v>
      </c>
      <c r="AW402" s="197">
        <v>19.835999999999999</v>
      </c>
      <c r="AX402" s="197">
        <v>19.835999999999999</v>
      </c>
      <c r="AY402" s="197">
        <v>19.835999999999999</v>
      </c>
      <c r="AZ402" s="197">
        <v>19.835999999999999</v>
      </c>
      <c r="BA402" s="150"/>
      <c r="BB402" s="198" cm="1">
        <f t="array" ref="BB402">SUMPRODUCT(($AG402:$AZ402)*(Misc_calcs!$G$29:$Z$29)*($L402:$AE402))*$H402</f>
        <v>179.47115131653925</v>
      </c>
      <c r="BC402" s="150"/>
      <c r="BD402" s="198" cm="1">
        <f t="array" ref="BD402">SUMPRODUCT(($L402:$AE402)*(Misc_calcs!$G$29:$Z$29))*$I402*(1+Assumptions!$G$83)</f>
        <v>0.27859094956867869</v>
      </c>
      <c r="BE402" s="150"/>
      <c r="BF402" s="198">
        <f t="shared" si="36"/>
        <v>179.74974226610792</v>
      </c>
      <c r="BG402" s="150"/>
      <c r="BH402" s="199">
        <f>Assumptions!$G$86*$G402</f>
        <v>3.6547137000000005E-6</v>
      </c>
      <c r="BI402" s="150"/>
      <c r="BJ402" s="198">
        <f t="shared" si="41"/>
        <v>1260.7474</v>
      </c>
      <c r="BK402" s="150"/>
      <c r="BL402" s="198" cm="1">
        <f t="array" ref="BL402">-SUMPRODUCT((PMT(real_disc,Assumptions!$G$40,BJ402))*(Misc_calcs!$G$29:$Z$29))</f>
        <v>681.49373938400663</v>
      </c>
      <c r="BM402" s="150"/>
      <c r="BN402" s="198" cm="1">
        <f t="array" ref="BN402">SUMPRODUCT(($AG402:$AZ402)*(Misc_calcs!$G$29:$Z$29))*$BH402*$H402</f>
        <v>47.210594632798951</v>
      </c>
      <c r="BO402" s="150"/>
      <c r="BP402" s="198" cm="1">
        <f t="array" ref="BP402">SUMPRODUCT($BH402*(Misc_calcs!$G$29:$Z$29))*$I402*(1+Assumptions!$G$83)</f>
        <v>7.3284448737145652E-2</v>
      </c>
      <c r="BQ402" s="150"/>
      <c r="BR402" s="198">
        <f t="shared" si="37"/>
        <v>47.283879081536099</v>
      </c>
      <c r="BS402" s="150"/>
      <c r="BT402" s="198">
        <f t="shared" si="38"/>
        <v>132.46586318457182</v>
      </c>
      <c r="BU402" s="150"/>
      <c r="BV402" s="198">
        <f t="shared" si="39"/>
        <v>-549.02787619943479</v>
      </c>
      <c r="BW402" s="150"/>
      <c r="BX402" s="198" t="b">
        <f t="shared" si="40"/>
        <v>0</v>
      </c>
      <c r="BY402" s="150"/>
      <c r="BZ402" s="150"/>
      <c r="CA402" s="150"/>
      <c r="CB402" s="150"/>
      <c r="CC402" s="150"/>
      <c r="CD402" s="150"/>
      <c r="CE402" s="150"/>
      <c r="CF402" s="150"/>
      <c r="CG402" s="150"/>
      <c r="CH402" s="150"/>
      <c r="CI402" s="150"/>
      <c r="CJ402" s="150"/>
      <c r="CK402" s="150"/>
      <c r="CL402" s="150"/>
      <c r="CM402" s="150"/>
      <c r="CN402" s="150"/>
      <c r="CO402" s="150"/>
      <c r="CP402" s="150"/>
      <c r="CQ402" s="150"/>
      <c r="CR402" s="150"/>
      <c r="CS402" s="150"/>
      <c r="CT402" s="150"/>
      <c r="CU402" s="150"/>
      <c r="CV402" s="150"/>
      <c r="CW402" s="150"/>
      <c r="CX402" s="150"/>
    </row>
    <row r="403" spans="1:102" x14ac:dyDescent="0.2">
      <c r="A403" s="150"/>
      <c r="B403" s="191">
        <v>60548360</v>
      </c>
      <c r="C403" s="192" t="s">
        <v>145</v>
      </c>
      <c r="D403" s="191">
        <v>2014</v>
      </c>
      <c r="E403" s="191">
        <v>30296880</v>
      </c>
      <c r="F403" s="191">
        <v>30296881</v>
      </c>
      <c r="G403" s="194">
        <v>105.51</v>
      </c>
      <c r="H403" s="211">
        <v>45198.640474687112</v>
      </c>
      <c r="I403" s="195">
        <f>Assumptions!$G$37*Calcs!$G403</f>
        <v>10248.186299999999</v>
      </c>
      <c r="K403" s="150"/>
      <c r="L403" s="196">
        <v>1.12934E-4</v>
      </c>
      <c r="M403" s="196">
        <v>1.12934E-4</v>
      </c>
      <c r="N403" s="196">
        <v>1.12934E-4</v>
      </c>
      <c r="O403" s="196">
        <v>1.12934E-4</v>
      </c>
      <c r="P403" s="196">
        <v>1.12934E-4</v>
      </c>
      <c r="Q403" s="196">
        <v>1.12934E-4</v>
      </c>
      <c r="R403" s="196">
        <v>1.12934E-4</v>
      </c>
      <c r="S403" s="196">
        <v>1.12934E-4</v>
      </c>
      <c r="T403" s="196">
        <v>1.12934E-4</v>
      </c>
      <c r="U403" s="196">
        <v>1.12934E-4</v>
      </c>
      <c r="V403" s="196">
        <v>1.12934E-4</v>
      </c>
      <c r="W403" s="196">
        <v>1.12934E-4</v>
      </c>
      <c r="X403" s="196">
        <v>1.12934E-4</v>
      </c>
      <c r="Y403" s="196">
        <v>1.12934E-4</v>
      </c>
      <c r="Z403" s="196">
        <v>1.12934E-4</v>
      </c>
      <c r="AA403" s="196">
        <v>1.12934E-4</v>
      </c>
      <c r="AB403" s="196">
        <v>1.12934E-4</v>
      </c>
      <c r="AC403" s="196">
        <v>1.12934E-4</v>
      </c>
      <c r="AD403" s="196">
        <v>1.12934E-4</v>
      </c>
      <c r="AE403" s="196">
        <v>1.12934E-4</v>
      </c>
      <c r="AF403" s="150"/>
      <c r="AG403" s="197">
        <v>19.532</v>
      </c>
      <c r="AH403" s="197">
        <v>19.558999999999997</v>
      </c>
      <c r="AI403" s="197">
        <v>19.695999999999998</v>
      </c>
      <c r="AJ403" s="197">
        <v>19.782</v>
      </c>
      <c r="AK403" s="197">
        <v>19.675999999999998</v>
      </c>
      <c r="AL403" s="197">
        <v>19.636999999999997</v>
      </c>
      <c r="AM403" s="197">
        <v>19.768999999999998</v>
      </c>
      <c r="AN403" s="197">
        <v>19.945</v>
      </c>
      <c r="AO403" s="197">
        <v>19.835999999999999</v>
      </c>
      <c r="AP403" s="197">
        <v>19.835999999999999</v>
      </c>
      <c r="AQ403" s="197">
        <v>19.835999999999999</v>
      </c>
      <c r="AR403" s="197">
        <v>19.835999999999999</v>
      </c>
      <c r="AS403" s="197">
        <v>19.835999999999999</v>
      </c>
      <c r="AT403" s="197">
        <v>19.835999999999999</v>
      </c>
      <c r="AU403" s="197">
        <v>19.835999999999999</v>
      </c>
      <c r="AV403" s="197">
        <v>19.835999999999999</v>
      </c>
      <c r="AW403" s="197">
        <v>19.835999999999999</v>
      </c>
      <c r="AX403" s="197">
        <v>19.835999999999999</v>
      </c>
      <c r="AY403" s="197">
        <v>19.835999999999999</v>
      </c>
      <c r="AZ403" s="197">
        <v>19.835999999999999</v>
      </c>
      <c r="BA403" s="150"/>
      <c r="BB403" s="198" cm="1">
        <f t="array" ref="BB403">SUMPRODUCT(($AG403:$AZ403)*(Misc_calcs!$G$29:$Z$29)*($L403:$AE403))*$H403</f>
        <v>1458.850605523633</v>
      </c>
      <c r="BC403" s="150"/>
      <c r="BD403" s="198" cm="1">
        <f t="array" ref="BD403">SUMPRODUCT(($L403:$AE403)*(Misc_calcs!$G$29:$Z$29))*$I403*(1+Assumptions!$G$83)</f>
        <v>18.407809250573763</v>
      </c>
      <c r="BE403" s="150"/>
      <c r="BF403" s="198">
        <f t="shared" si="36"/>
        <v>1477.2584147742068</v>
      </c>
      <c r="BG403" s="150"/>
      <c r="BH403" s="199">
        <f>Assumptions!$G$86*$G403</f>
        <v>2.9707923150000004E-5</v>
      </c>
      <c r="BI403" s="150"/>
      <c r="BJ403" s="198">
        <f t="shared" si="41"/>
        <v>10248.186299999999</v>
      </c>
      <c r="BK403" s="150"/>
      <c r="BL403" s="198" cm="1">
        <f t="array" ref="BL403">-SUMPRODUCT((PMT(real_disc,Assumptions!$G$40,BJ403))*(Misc_calcs!$G$29:$Z$29))</f>
        <v>5539.6305425582859</v>
      </c>
      <c r="BM403" s="150"/>
      <c r="BN403" s="198" cm="1">
        <f t="array" ref="BN403">SUMPRODUCT(($AG403:$AZ403)*(Misc_calcs!$G$29:$Z$29))*$BH403*$H403</f>
        <v>383.75884743502451</v>
      </c>
      <c r="BO403" s="150"/>
      <c r="BP403" s="198" cm="1">
        <f t="array" ref="BP403">SUMPRODUCT($BH403*(Misc_calcs!$G$29:$Z$29))*$I403*(1+Assumptions!$G$83)</f>
        <v>4.8422776362822946</v>
      </c>
      <c r="BQ403" s="150"/>
      <c r="BR403" s="198">
        <f t="shared" si="37"/>
        <v>388.6011250713068</v>
      </c>
      <c r="BS403" s="150"/>
      <c r="BT403" s="198">
        <f t="shared" si="38"/>
        <v>1088.6572897029</v>
      </c>
      <c r="BU403" s="150"/>
      <c r="BV403" s="198">
        <f t="shared" si="39"/>
        <v>-4450.9732528553859</v>
      </c>
      <c r="BW403" s="150"/>
      <c r="BX403" s="198" t="b">
        <f t="shared" si="40"/>
        <v>0</v>
      </c>
      <c r="BY403" s="150"/>
      <c r="BZ403" s="150"/>
      <c r="CA403" s="150"/>
      <c r="CB403" s="150"/>
      <c r="CC403" s="150"/>
      <c r="CD403" s="150"/>
      <c r="CE403" s="150"/>
      <c r="CF403" s="150"/>
      <c r="CG403" s="150"/>
      <c r="CH403" s="150"/>
      <c r="CI403" s="150"/>
      <c r="CJ403" s="150"/>
      <c r="CK403" s="150"/>
      <c r="CL403" s="150"/>
      <c r="CM403" s="150"/>
      <c r="CN403" s="150"/>
      <c r="CO403" s="150"/>
      <c r="CP403" s="150"/>
      <c r="CQ403" s="150"/>
      <c r="CR403" s="150"/>
      <c r="CS403" s="150"/>
      <c r="CT403" s="150"/>
      <c r="CU403" s="150"/>
      <c r="CV403" s="150"/>
      <c r="CW403" s="150"/>
      <c r="CX403" s="150"/>
    </row>
    <row r="404" spans="1:102" x14ac:dyDescent="0.2">
      <c r="A404" s="150"/>
      <c r="B404" s="191">
        <v>60548363</v>
      </c>
      <c r="C404" s="192" t="s">
        <v>154</v>
      </c>
      <c r="D404" s="191">
        <v>1998</v>
      </c>
      <c r="E404" s="191">
        <v>33065058</v>
      </c>
      <c r="F404" s="191">
        <v>33065097</v>
      </c>
      <c r="G404" s="194">
        <v>1916.67</v>
      </c>
      <c r="H404" s="211">
        <v>42821.287330177649</v>
      </c>
      <c r="I404" s="195">
        <f>Assumptions!$G$37*Calcs!$G404</f>
        <v>186166.15710000001</v>
      </c>
      <c r="K404" s="150"/>
      <c r="L404" s="196">
        <v>2.051541E-3</v>
      </c>
      <c r="M404" s="196">
        <v>2.051541E-3</v>
      </c>
      <c r="N404" s="196">
        <v>2.051541E-3</v>
      </c>
      <c r="O404" s="196">
        <v>2.051541E-3</v>
      </c>
      <c r="P404" s="196">
        <v>2.051541E-3</v>
      </c>
      <c r="Q404" s="196">
        <v>2.051541E-3</v>
      </c>
      <c r="R404" s="196">
        <v>2.051541E-3</v>
      </c>
      <c r="S404" s="196">
        <v>2.051541E-3</v>
      </c>
      <c r="T404" s="196">
        <v>2.051541E-3</v>
      </c>
      <c r="U404" s="196">
        <v>2.051541E-3</v>
      </c>
      <c r="V404" s="196">
        <v>2.051541E-3</v>
      </c>
      <c r="W404" s="196">
        <v>2.051541E-3</v>
      </c>
      <c r="X404" s="196">
        <v>2.051541E-3</v>
      </c>
      <c r="Y404" s="196">
        <v>2.051541E-3</v>
      </c>
      <c r="Z404" s="196">
        <v>2.051541E-3</v>
      </c>
      <c r="AA404" s="196">
        <v>2.1585100000000002E-3</v>
      </c>
      <c r="AB404" s="196">
        <v>2.4142249999999999E-3</v>
      </c>
      <c r="AC404" s="196">
        <v>2.7045620000000002E-3</v>
      </c>
      <c r="AD404" s="196">
        <v>3.0344870000000002E-3</v>
      </c>
      <c r="AE404" s="196">
        <v>3.4097039999999999E-3</v>
      </c>
      <c r="AF404" s="150"/>
      <c r="AG404" s="197">
        <v>6.5879999999999992</v>
      </c>
      <c r="AH404" s="197">
        <v>6.5640000000000001</v>
      </c>
      <c r="AI404" s="197">
        <v>6.5709999999999997</v>
      </c>
      <c r="AJ404" s="197">
        <v>6.5540000000000003</v>
      </c>
      <c r="AK404" s="197">
        <v>6.4909999999999997</v>
      </c>
      <c r="AL404" s="197">
        <v>6.444</v>
      </c>
      <c r="AM404" s="197">
        <v>6.444</v>
      </c>
      <c r="AN404" s="197">
        <v>6.4539999999999997</v>
      </c>
      <c r="AO404" s="197">
        <v>6.3940000000000001</v>
      </c>
      <c r="AP404" s="197">
        <v>6.3940000000000001</v>
      </c>
      <c r="AQ404" s="197">
        <v>6.3940000000000001</v>
      </c>
      <c r="AR404" s="197">
        <v>6.3940000000000001</v>
      </c>
      <c r="AS404" s="197">
        <v>6.3940000000000001</v>
      </c>
      <c r="AT404" s="197">
        <v>6.3940000000000001</v>
      </c>
      <c r="AU404" s="197">
        <v>6.3940000000000001</v>
      </c>
      <c r="AV404" s="197">
        <v>6.3940000000000001</v>
      </c>
      <c r="AW404" s="197">
        <v>6.3940000000000001</v>
      </c>
      <c r="AX404" s="197">
        <v>6.3940000000000001</v>
      </c>
      <c r="AY404" s="197">
        <v>6.3940000000000001</v>
      </c>
      <c r="AZ404" s="197">
        <v>6.3940000000000001</v>
      </c>
      <c r="BA404" s="150"/>
      <c r="BB404" s="198" cm="1">
        <f t="array" ref="BB404">SUMPRODUCT(($AG404:$AZ404)*(Misc_calcs!$G$29:$Z$29)*($L404:$AE404))*$H404</f>
        <v>8701.8953975478325</v>
      </c>
      <c r="BC404" s="150"/>
      <c r="BD404" s="198" cm="1">
        <f t="array" ref="BD404">SUMPRODUCT(($L404:$AE404)*(Misc_calcs!$G$29:$Z$29))*$I404*(1+Assumptions!$G$83)</f>
        <v>6451.4299176145396</v>
      </c>
      <c r="BE404" s="150"/>
      <c r="BF404" s="198">
        <f t="shared" si="36"/>
        <v>15153.325315162372</v>
      </c>
      <c r="BG404" s="150"/>
      <c r="BH404" s="199">
        <f>Assumptions!$G$86*$G404</f>
        <v>5.3966718855000002E-4</v>
      </c>
      <c r="BI404" s="150"/>
      <c r="BJ404" s="198">
        <f t="shared" si="41"/>
        <v>186166.15710000001</v>
      </c>
      <c r="BK404" s="150"/>
      <c r="BL404" s="198" cm="1">
        <f t="array" ref="BL404">-SUMPRODUCT((PMT(real_disc,Assumptions!$G$40,BJ404))*(Misc_calcs!$G$29:$Z$29))</f>
        <v>100631.63370301572</v>
      </c>
      <c r="BM404" s="150"/>
      <c r="BN404" s="198" cm="1">
        <f t="array" ref="BN404">SUMPRODUCT(($AG404:$AZ404)*(Misc_calcs!$G$29:$Z$29))*$BH404*$H404</f>
        <v>2156.5069657438989</v>
      </c>
      <c r="BO404" s="150"/>
      <c r="BP404" s="198" cm="1">
        <f t="array" ref="BP404">SUMPRODUCT($BH404*(Misc_calcs!$G$29:$Z$29))*$I404*(1+Assumptions!$G$83)</f>
        <v>1597.9277207654163</v>
      </c>
      <c r="BQ404" s="150"/>
      <c r="BR404" s="198">
        <f t="shared" si="37"/>
        <v>3754.4346865093153</v>
      </c>
      <c r="BS404" s="150"/>
      <c r="BT404" s="198">
        <f t="shared" si="38"/>
        <v>11398.890628653056</v>
      </c>
      <c r="BU404" s="150"/>
      <c r="BV404" s="198">
        <f t="shared" si="39"/>
        <v>-89232.743074362661</v>
      </c>
      <c r="BW404" s="150"/>
      <c r="BX404" s="198" t="b">
        <f t="shared" si="40"/>
        <v>0</v>
      </c>
      <c r="BY404" s="150"/>
      <c r="BZ404" s="150"/>
      <c r="CA404" s="150"/>
      <c r="CB404" s="150"/>
      <c r="CC404" s="150"/>
      <c r="CD404" s="150"/>
      <c r="CE404" s="150"/>
      <c r="CF404" s="150"/>
      <c r="CG404" s="150"/>
      <c r="CH404" s="150"/>
      <c r="CI404" s="150"/>
      <c r="CJ404" s="150"/>
      <c r="CK404" s="150"/>
      <c r="CL404" s="150"/>
      <c r="CM404" s="150"/>
      <c r="CN404" s="150"/>
      <c r="CO404" s="150"/>
      <c r="CP404" s="150"/>
      <c r="CQ404" s="150"/>
      <c r="CR404" s="150"/>
      <c r="CS404" s="150"/>
      <c r="CT404" s="150"/>
      <c r="CU404" s="150"/>
      <c r="CV404" s="150"/>
      <c r="CW404" s="150"/>
      <c r="CX404" s="150"/>
    </row>
    <row r="405" spans="1:102" x14ac:dyDescent="0.2">
      <c r="A405" s="150"/>
      <c r="B405" s="191">
        <v>60548387</v>
      </c>
      <c r="C405" s="192" t="s">
        <v>152</v>
      </c>
      <c r="D405" s="191">
        <v>2017</v>
      </c>
      <c r="E405" s="191">
        <v>30352470</v>
      </c>
      <c r="F405" s="191">
        <v>30352471</v>
      </c>
      <c r="G405" s="194">
        <v>40.090000000000003</v>
      </c>
      <c r="H405" s="211">
        <v>49456.666168632706</v>
      </c>
      <c r="I405" s="195">
        <f>Assumptions!$G$37*Calcs!$G405</f>
        <v>3893.9417000000003</v>
      </c>
      <c r="K405" s="150"/>
      <c r="L405" s="196">
        <v>4.2911000000000003E-5</v>
      </c>
      <c r="M405" s="196">
        <v>4.2911000000000003E-5</v>
      </c>
      <c r="N405" s="196">
        <v>4.2911000000000003E-5</v>
      </c>
      <c r="O405" s="196">
        <v>4.2911000000000003E-5</v>
      </c>
      <c r="P405" s="196">
        <v>4.2911000000000003E-5</v>
      </c>
      <c r="Q405" s="196">
        <v>4.2911000000000003E-5</v>
      </c>
      <c r="R405" s="196">
        <v>4.2911000000000003E-5</v>
      </c>
      <c r="S405" s="196">
        <v>4.2911000000000003E-5</v>
      </c>
      <c r="T405" s="196">
        <v>4.2911000000000003E-5</v>
      </c>
      <c r="U405" s="196">
        <v>4.2911000000000003E-5</v>
      </c>
      <c r="V405" s="196">
        <v>4.2911000000000003E-5</v>
      </c>
      <c r="W405" s="196">
        <v>4.2911000000000003E-5</v>
      </c>
      <c r="X405" s="196">
        <v>4.2911000000000003E-5</v>
      </c>
      <c r="Y405" s="196">
        <v>4.2911000000000003E-5</v>
      </c>
      <c r="Z405" s="196">
        <v>4.2911000000000003E-5</v>
      </c>
      <c r="AA405" s="196">
        <v>4.2911000000000003E-5</v>
      </c>
      <c r="AB405" s="196">
        <v>4.2911000000000003E-5</v>
      </c>
      <c r="AC405" s="196">
        <v>4.2911000000000003E-5</v>
      </c>
      <c r="AD405" s="196">
        <v>4.2911000000000003E-5</v>
      </c>
      <c r="AE405" s="196">
        <v>4.2911000000000003E-5</v>
      </c>
      <c r="AF405" s="150"/>
      <c r="AG405" s="197">
        <v>23.689999999999998</v>
      </c>
      <c r="AH405" s="197">
        <v>25.856999999999999</v>
      </c>
      <c r="AI405" s="197">
        <v>26.398</v>
      </c>
      <c r="AJ405" s="197">
        <v>26.811</v>
      </c>
      <c r="AK405" s="197">
        <v>26.966000000000001</v>
      </c>
      <c r="AL405" s="197">
        <v>27.194999999999997</v>
      </c>
      <c r="AM405" s="197">
        <v>27.72</v>
      </c>
      <c r="AN405" s="197">
        <v>28.321999999999999</v>
      </c>
      <c r="AO405" s="197">
        <v>28.431999999999999</v>
      </c>
      <c r="AP405" s="197">
        <v>28.431999999999999</v>
      </c>
      <c r="AQ405" s="197">
        <v>28.431999999999999</v>
      </c>
      <c r="AR405" s="197">
        <v>28.431999999999999</v>
      </c>
      <c r="AS405" s="197">
        <v>28.431999999999999</v>
      </c>
      <c r="AT405" s="197">
        <v>28.431999999999999</v>
      </c>
      <c r="AU405" s="197">
        <v>28.431999999999999</v>
      </c>
      <c r="AV405" s="197">
        <v>28.431999999999999</v>
      </c>
      <c r="AW405" s="197">
        <v>28.431999999999999</v>
      </c>
      <c r="AX405" s="197">
        <v>28.431999999999999</v>
      </c>
      <c r="AY405" s="197">
        <v>28.431999999999999</v>
      </c>
      <c r="AZ405" s="197">
        <v>28.431999999999999</v>
      </c>
      <c r="BA405" s="150"/>
      <c r="BB405" s="198" cm="1">
        <f t="array" ref="BB405">SUMPRODUCT(($AG405:$AZ405)*(Misc_calcs!$G$29:$Z$29)*($L405:$AE405))*$H405</f>
        <v>844.12705683165586</v>
      </c>
      <c r="BC405" s="150"/>
      <c r="BD405" s="198" cm="1">
        <f t="array" ref="BD405">SUMPRODUCT(($L405:$AE405)*(Misc_calcs!$G$29:$Z$29))*$I405*(1+Assumptions!$G$83)</f>
        <v>2.6575929521455923</v>
      </c>
      <c r="BE405" s="150"/>
      <c r="BF405" s="198">
        <f t="shared" si="36"/>
        <v>846.78464978380146</v>
      </c>
      <c r="BG405" s="150"/>
      <c r="BH405" s="199">
        <f>Assumptions!$G$86*$G405</f>
        <v>1.1287940850000002E-5</v>
      </c>
      <c r="BI405" s="150"/>
      <c r="BJ405" s="198">
        <f t="shared" si="41"/>
        <v>3893.9417000000003</v>
      </c>
      <c r="BK405" s="150"/>
      <c r="BL405" s="198" cm="1">
        <f t="array" ref="BL405">-SUMPRODUCT((PMT(real_disc,Assumptions!$G$40,BJ405))*(Misc_calcs!$G$29:$Z$29))</f>
        <v>2104.8600933670905</v>
      </c>
      <c r="BM405" s="150"/>
      <c r="BN405" s="198" cm="1">
        <f t="array" ref="BN405">SUMPRODUCT(($AG405:$AZ405)*(Misc_calcs!$G$29:$Z$29))*$BH405*$H405</f>
        <v>222.05160185967046</v>
      </c>
      <c r="BO405" s="150"/>
      <c r="BP405" s="198" cm="1">
        <f t="array" ref="BP405">SUMPRODUCT($BH405*(Misc_calcs!$G$29:$Z$29))*$I405*(1+Assumptions!$G$83)</f>
        <v>0.69909235504174527</v>
      </c>
      <c r="BQ405" s="150"/>
      <c r="BR405" s="198">
        <f t="shared" si="37"/>
        <v>222.75069421471221</v>
      </c>
      <c r="BS405" s="150"/>
      <c r="BT405" s="198">
        <f t="shared" si="38"/>
        <v>624.03395556908924</v>
      </c>
      <c r="BU405" s="150"/>
      <c r="BV405" s="198">
        <f t="shared" si="39"/>
        <v>-1480.8261377980011</v>
      </c>
      <c r="BW405" s="150"/>
      <c r="BX405" s="198" t="b">
        <f t="shared" si="40"/>
        <v>0</v>
      </c>
      <c r="BY405" s="150"/>
      <c r="BZ405" s="150"/>
      <c r="CA405" s="150"/>
      <c r="CB405" s="150"/>
      <c r="CC405" s="150"/>
      <c r="CD405" s="150"/>
      <c r="CE405" s="150"/>
      <c r="CF405" s="150"/>
      <c r="CG405" s="150"/>
      <c r="CH405" s="150"/>
      <c r="CI405" s="150"/>
      <c r="CJ405" s="150"/>
      <c r="CK405" s="150"/>
      <c r="CL405" s="150"/>
      <c r="CM405" s="150"/>
      <c r="CN405" s="150"/>
      <c r="CO405" s="150"/>
      <c r="CP405" s="150"/>
      <c r="CQ405" s="150"/>
      <c r="CR405" s="150"/>
      <c r="CS405" s="150"/>
      <c r="CT405" s="150"/>
      <c r="CU405" s="150"/>
      <c r="CV405" s="150"/>
      <c r="CW405" s="150"/>
      <c r="CX405" s="150"/>
    </row>
    <row r="406" spans="1:102" x14ac:dyDescent="0.2">
      <c r="A406" s="150"/>
      <c r="B406" s="191">
        <v>60548396</v>
      </c>
      <c r="C406" s="192" t="s">
        <v>146</v>
      </c>
      <c r="D406" s="191">
        <v>1982</v>
      </c>
      <c r="E406" s="191">
        <v>33052667</v>
      </c>
      <c r="F406" s="191">
        <v>33052660</v>
      </c>
      <c r="G406" s="194">
        <v>52.22</v>
      </c>
      <c r="H406" s="211">
        <v>43924.300227922555</v>
      </c>
      <c r="I406" s="195">
        <f>Assumptions!$G$37*Calcs!$G406</f>
        <v>5072.1286</v>
      </c>
      <c r="K406" s="150"/>
      <c r="L406" s="196">
        <v>5.5894599999999998E-5</v>
      </c>
      <c r="M406" s="196">
        <v>5.5894599999999998E-5</v>
      </c>
      <c r="N406" s="196">
        <v>5.95483E-5</v>
      </c>
      <c r="O406" s="196">
        <v>6.4991800000000003E-5</v>
      </c>
      <c r="P406" s="196">
        <v>7.1002599999999997E-5</v>
      </c>
      <c r="Q406" s="196">
        <v>7.7643200000000002E-5</v>
      </c>
      <c r="R406" s="196">
        <v>8.4983300000000003E-5</v>
      </c>
      <c r="S406" s="196">
        <v>9.3100699999999994E-5</v>
      </c>
      <c r="T406" s="196">
        <v>1.02082E-4</v>
      </c>
      <c r="U406" s="196">
        <v>1.1202299999999999E-4</v>
      </c>
      <c r="V406" s="196">
        <v>1.2303300000000001E-4</v>
      </c>
      <c r="W406" s="196">
        <v>1.3522999999999999E-4</v>
      </c>
      <c r="X406" s="196">
        <v>1.4875000000000001E-4</v>
      </c>
      <c r="Y406" s="196">
        <v>1.6374099999999999E-4</v>
      </c>
      <c r="Z406" s="196">
        <v>1.8037000000000001E-4</v>
      </c>
      <c r="AA406" s="196">
        <v>1.9882299999999999E-4</v>
      </c>
      <c r="AB406" s="196">
        <v>2.1930800000000001E-4</v>
      </c>
      <c r="AC406" s="196">
        <v>2.42057E-4</v>
      </c>
      <c r="AD406" s="196">
        <v>2.6732900000000001E-4</v>
      </c>
      <c r="AE406" s="196">
        <v>2.9541399999999997E-4</v>
      </c>
      <c r="AF406" s="150"/>
      <c r="AG406" s="197">
        <v>2.1360000000000001</v>
      </c>
      <c r="AH406" s="197">
        <v>2.1199999999999997</v>
      </c>
      <c r="AI406" s="197">
        <v>2.1199999999999997</v>
      </c>
      <c r="AJ406" s="197">
        <v>2.1199999999999997</v>
      </c>
      <c r="AK406" s="197">
        <v>2.11</v>
      </c>
      <c r="AL406" s="197">
        <v>2.09</v>
      </c>
      <c r="AM406" s="197">
        <v>2.09</v>
      </c>
      <c r="AN406" s="197">
        <v>2.0999999999999996</v>
      </c>
      <c r="AO406" s="197">
        <v>2.0799999999999996</v>
      </c>
      <c r="AP406" s="197">
        <v>2.0799999999999996</v>
      </c>
      <c r="AQ406" s="197">
        <v>2.0799999999999996</v>
      </c>
      <c r="AR406" s="197">
        <v>2.0799999999999996</v>
      </c>
      <c r="AS406" s="197">
        <v>2.0799999999999996</v>
      </c>
      <c r="AT406" s="197">
        <v>2.0799999999999996</v>
      </c>
      <c r="AU406" s="197">
        <v>2.0799999999999996</v>
      </c>
      <c r="AV406" s="197">
        <v>2.0799999999999996</v>
      </c>
      <c r="AW406" s="197">
        <v>2.0799999999999996</v>
      </c>
      <c r="AX406" s="197">
        <v>2.0799999999999996</v>
      </c>
      <c r="AY406" s="197">
        <v>2.0799999999999996</v>
      </c>
      <c r="AZ406" s="197">
        <v>2.0799999999999996</v>
      </c>
      <c r="BA406" s="150"/>
      <c r="BB406" s="198" cm="1">
        <f t="array" ref="BB406">SUMPRODUCT(($AG406:$AZ406)*(Misc_calcs!$G$29:$Z$29)*($L406:$AE406))*$H406</f>
        <v>164.55632285565693</v>
      </c>
      <c r="BC406" s="150"/>
      <c r="BD406" s="198" cm="1">
        <f t="array" ref="BD406">SUMPRODUCT(($L406:$AE406)*(Misc_calcs!$G$29:$Z$29))*$I406*(1+Assumptions!$G$83)</f>
        <v>10.010857075551741</v>
      </c>
      <c r="BE406" s="150"/>
      <c r="BF406" s="198">
        <f t="shared" si="36"/>
        <v>174.56717993120867</v>
      </c>
      <c r="BG406" s="150"/>
      <c r="BH406" s="199">
        <f>Assumptions!$G$86*$G406</f>
        <v>1.4703324300000001E-5</v>
      </c>
      <c r="BI406" s="150"/>
      <c r="BJ406" s="198">
        <f t="shared" si="41"/>
        <v>5072.1286</v>
      </c>
      <c r="BK406" s="150"/>
      <c r="BL406" s="198" cm="1">
        <f t="array" ref="BL406">-SUMPRODUCT((PMT(real_disc,Assumptions!$G$40,BJ406))*(Misc_calcs!$G$29:$Z$29))</f>
        <v>2741.725968461697</v>
      </c>
      <c r="BM406" s="150"/>
      <c r="BN406" s="198" cm="1">
        <f t="array" ref="BN406">SUMPRODUCT(($AG406:$AZ406)*(Misc_calcs!$G$29:$Z$29))*$BH406*$H406</f>
        <v>19.567004544581568</v>
      </c>
      <c r="BO406" s="150"/>
      <c r="BP406" s="198" cm="1">
        <f t="array" ref="BP406">SUMPRODUCT($BH406*(Misc_calcs!$G$29:$Z$29))*$I406*(1+Assumptions!$G$83)</f>
        <v>1.1861406106565902</v>
      </c>
      <c r="BQ406" s="150"/>
      <c r="BR406" s="198">
        <f t="shared" si="37"/>
        <v>20.753145155238158</v>
      </c>
      <c r="BS406" s="150"/>
      <c r="BT406" s="198">
        <f t="shared" si="38"/>
        <v>153.81403477597053</v>
      </c>
      <c r="BU406" s="150"/>
      <c r="BV406" s="198">
        <f t="shared" si="39"/>
        <v>-2587.9119336857266</v>
      </c>
      <c r="BW406" s="150"/>
      <c r="BX406" s="198" t="b">
        <f t="shared" si="40"/>
        <v>0</v>
      </c>
      <c r="BY406" s="150"/>
      <c r="BZ406" s="150"/>
      <c r="CA406" s="150"/>
      <c r="CB406" s="150"/>
      <c r="CC406" s="150"/>
      <c r="CD406" s="150"/>
      <c r="CE406" s="150"/>
      <c r="CF406" s="150"/>
      <c r="CG406" s="150"/>
      <c r="CH406" s="150"/>
      <c r="CI406" s="150"/>
      <c r="CJ406" s="150"/>
      <c r="CK406" s="150"/>
      <c r="CL406" s="150"/>
      <c r="CM406" s="150"/>
      <c r="CN406" s="150"/>
      <c r="CO406" s="150"/>
      <c r="CP406" s="150"/>
      <c r="CQ406" s="150"/>
      <c r="CR406" s="150"/>
      <c r="CS406" s="150"/>
      <c r="CT406" s="150"/>
      <c r="CU406" s="150"/>
      <c r="CV406" s="150"/>
      <c r="CW406" s="150"/>
      <c r="CX406" s="150"/>
    </row>
    <row r="407" spans="1:102" x14ac:dyDescent="0.2">
      <c r="A407" s="150"/>
      <c r="B407" s="191">
        <v>60548400</v>
      </c>
      <c r="C407" s="192" t="s">
        <v>152</v>
      </c>
      <c r="D407" s="191">
        <v>1998</v>
      </c>
      <c r="E407" s="191">
        <v>33064664</v>
      </c>
      <c r="F407" s="191">
        <v>33064659</v>
      </c>
      <c r="G407" s="194">
        <v>31.19</v>
      </c>
      <c r="H407" s="211">
        <v>49456.666168632706</v>
      </c>
      <c r="I407" s="195">
        <f>Assumptions!$G$37*Calcs!$G407</f>
        <v>3029.4847</v>
      </c>
      <c r="K407" s="150"/>
      <c r="L407" s="196">
        <v>3.3384799999999999E-5</v>
      </c>
      <c r="M407" s="196">
        <v>3.3384799999999999E-5</v>
      </c>
      <c r="N407" s="196">
        <v>3.3384799999999999E-5</v>
      </c>
      <c r="O407" s="196">
        <v>3.3384799999999999E-5</v>
      </c>
      <c r="P407" s="196">
        <v>3.3384799999999999E-5</v>
      </c>
      <c r="Q407" s="196">
        <v>3.3384799999999999E-5</v>
      </c>
      <c r="R407" s="196">
        <v>3.3384799999999999E-5</v>
      </c>
      <c r="S407" s="196">
        <v>3.3384799999999999E-5</v>
      </c>
      <c r="T407" s="196">
        <v>3.3384799999999999E-5</v>
      </c>
      <c r="U407" s="196">
        <v>3.3384799999999999E-5</v>
      </c>
      <c r="V407" s="196">
        <v>3.3384799999999999E-5</v>
      </c>
      <c r="W407" s="196">
        <v>3.3384799999999999E-5</v>
      </c>
      <c r="X407" s="196">
        <v>3.3384799999999999E-5</v>
      </c>
      <c r="Y407" s="196">
        <v>3.3384799999999999E-5</v>
      </c>
      <c r="Z407" s="196">
        <v>3.3384799999999999E-5</v>
      </c>
      <c r="AA407" s="196">
        <v>3.3384799999999999E-5</v>
      </c>
      <c r="AB407" s="196">
        <v>3.3384799999999999E-5</v>
      </c>
      <c r="AC407" s="196">
        <v>3.3384799999999999E-5</v>
      </c>
      <c r="AD407" s="196">
        <v>3.3384799999999999E-5</v>
      </c>
      <c r="AE407" s="196">
        <v>3.3384799999999999E-5</v>
      </c>
      <c r="AF407" s="150"/>
      <c r="AG407" s="197">
        <v>23.689999999999998</v>
      </c>
      <c r="AH407" s="197">
        <v>25.856999999999999</v>
      </c>
      <c r="AI407" s="197">
        <v>26.398</v>
      </c>
      <c r="AJ407" s="197">
        <v>26.811</v>
      </c>
      <c r="AK407" s="197">
        <v>26.966000000000001</v>
      </c>
      <c r="AL407" s="197">
        <v>27.194999999999997</v>
      </c>
      <c r="AM407" s="197">
        <v>27.72</v>
      </c>
      <c r="AN407" s="197">
        <v>28.321999999999999</v>
      </c>
      <c r="AO407" s="197">
        <v>28.431999999999999</v>
      </c>
      <c r="AP407" s="197">
        <v>28.431999999999999</v>
      </c>
      <c r="AQ407" s="197">
        <v>28.431999999999999</v>
      </c>
      <c r="AR407" s="197">
        <v>28.431999999999999</v>
      </c>
      <c r="AS407" s="197">
        <v>28.431999999999999</v>
      </c>
      <c r="AT407" s="197">
        <v>28.431999999999999</v>
      </c>
      <c r="AU407" s="197">
        <v>28.431999999999999</v>
      </c>
      <c r="AV407" s="197">
        <v>28.431999999999999</v>
      </c>
      <c r="AW407" s="197">
        <v>28.431999999999999</v>
      </c>
      <c r="AX407" s="197">
        <v>28.431999999999999</v>
      </c>
      <c r="AY407" s="197">
        <v>28.431999999999999</v>
      </c>
      <c r="AZ407" s="197">
        <v>28.431999999999999</v>
      </c>
      <c r="BA407" s="150"/>
      <c r="BB407" s="198" cm="1">
        <f t="array" ref="BB407">SUMPRODUCT(($AG407:$AZ407)*(Misc_calcs!$G$29:$Z$29)*($L407:$AE407))*$H407</f>
        <v>656.73167642127783</v>
      </c>
      <c r="BC407" s="150"/>
      <c r="BD407" s="198" cm="1">
        <f t="array" ref="BD407">SUMPRODUCT(($L407:$AE407)*(Misc_calcs!$G$29:$Z$29))*$I407*(1+Assumptions!$G$83)</f>
        <v>1.6085994846744118</v>
      </c>
      <c r="BE407" s="150"/>
      <c r="BF407" s="198">
        <f t="shared" si="36"/>
        <v>658.34027590595224</v>
      </c>
      <c r="BG407" s="150"/>
      <c r="BH407" s="199">
        <f>Assumptions!$G$86*$G407</f>
        <v>8.7820123500000018E-6</v>
      </c>
      <c r="BI407" s="150"/>
      <c r="BJ407" s="198">
        <f t="shared" si="41"/>
        <v>3029.4847</v>
      </c>
      <c r="BK407" s="150"/>
      <c r="BL407" s="198" cm="1">
        <f t="array" ref="BL407">-SUMPRODUCT((PMT(real_disc,Assumptions!$G$40,BJ407))*(Misc_calcs!$G$29:$Z$29))</f>
        <v>1637.580102572201</v>
      </c>
      <c r="BM407" s="150"/>
      <c r="BN407" s="198" cm="1">
        <f t="array" ref="BN407">SUMPRODUCT(($AG407:$AZ407)*(Misc_calcs!$G$29:$Z$29))*$BH407*$H407</f>
        <v>172.75603547026995</v>
      </c>
      <c r="BO407" s="150"/>
      <c r="BP407" s="198" cm="1">
        <f t="array" ref="BP407">SUMPRODUCT($BH407*(Misc_calcs!$G$29:$Z$29))*$I407*(1+Assumptions!$G$83)</f>
        <v>0.42314887435642345</v>
      </c>
      <c r="BQ407" s="150"/>
      <c r="BR407" s="198">
        <f t="shared" si="37"/>
        <v>173.17918434462638</v>
      </c>
      <c r="BS407" s="150"/>
      <c r="BT407" s="198">
        <f t="shared" si="38"/>
        <v>485.16109156132586</v>
      </c>
      <c r="BU407" s="150"/>
      <c r="BV407" s="198">
        <f t="shared" si="39"/>
        <v>-1152.4190110108752</v>
      </c>
      <c r="BW407" s="150"/>
      <c r="BX407" s="198" t="b">
        <f t="shared" si="40"/>
        <v>0</v>
      </c>
      <c r="BY407" s="150"/>
      <c r="BZ407" s="150"/>
      <c r="CA407" s="150"/>
      <c r="CB407" s="150"/>
      <c r="CC407" s="150"/>
      <c r="CD407" s="150"/>
      <c r="CE407" s="150"/>
      <c r="CF407" s="150"/>
      <c r="CG407" s="150"/>
      <c r="CH407" s="150"/>
      <c r="CI407" s="150"/>
      <c r="CJ407" s="150"/>
      <c r="CK407" s="150"/>
      <c r="CL407" s="150"/>
      <c r="CM407" s="150"/>
      <c r="CN407" s="150"/>
      <c r="CO407" s="150"/>
      <c r="CP407" s="150"/>
      <c r="CQ407" s="150"/>
      <c r="CR407" s="150"/>
      <c r="CS407" s="150"/>
      <c r="CT407" s="150"/>
      <c r="CU407" s="150"/>
      <c r="CV407" s="150"/>
      <c r="CW407" s="150"/>
      <c r="CX407" s="150"/>
    </row>
    <row r="408" spans="1:102" x14ac:dyDescent="0.2">
      <c r="A408" s="150"/>
      <c r="B408" s="191">
        <v>60548433</v>
      </c>
      <c r="C408" s="192" t="s">
        <v>154</v>
      </c>
      <c r="D408" s="191">
        <v>1998</v>
      </c>
      <c r="E408" s="191">
        <v>30254687</v>
      </c>
      <c r="F408" s="191">
        <v>32154848</v>
      </c>
      <c r="G408" s="194">
        <v>14.67</v>
      </c>
      <c r="H408" s="211">
        <v>42821.287330177649</v>
      </c>
      <c r="I408" s="195">
        <f>Assumptions!$G$37*Calcs!$G408</f>
        <v>1424.8970999999999</v>
      </c>
      <c r="K408" s="150"/>
      <c r="L408" s="196">
        <v>1.57023E-5</v>
      </c>
      <c r="M408" s="196">
        <v>1.57023E-5</v>
      </c>
      <c r="N408" s="196">
        <v>1.57023E-5</v>
      </c>
      <c r="O408" s="196">
        <v>1.57023E-5</v>
      </c>
      <c r="P408" s="196">
        <v>1.57023E-5</v>
      </c>
      <c r="Q408" s="196">
        <v>1.57023E-5</v>
      </c>
      <c r="R408" s="196">
        <v>1.57023E-5</v>
      </c>
      <c r="S408" s="196">
        <v>1.57023E-5</v>
      </c>
      <c r="T408" s="196">
        <v>1.57023E-5</v>
      </c>
      <c r="U408" s="196">
        <v>1.57023E-5</v>
      </c>
      <c r="V408" s="196">
        <v>1.57023E-5</v>
      </c>
      <c r="W408" s="196">
        <v>1.57023E-5</v>
      </c>
      <c r="X408" s="196">
        <v>1.57023E-5</v>
      </c>
      <c r="Y408" s="196">
        <v>1.57023E-5</v>
      </c>
      <c r="Z408" s="196">
        <v>1.57023E-5</v>
      </c>
      <c r="AA408" s="196">
        <v>1.6521E-5</v>
      </c>
      <c r="AB408" s="196">
        <v>1.8478199999999999E-5</v>
      </c>
      <c r="AC408" s="196">
        <v>2.0700399999999999E-5</v>
      </c>
      <c r="AD408" s="196">
        <v>2.32257E-5</v>
      </c>
      <c r="AE408" s="196">
        <v>2.6097499999999999E-5</v>
      </c>
      <c r="AF408" s="150"/>
      <c r="AG408" s="197">
        <v>6.5879999999999992</v>
      </c>
      <c r="AH408" s="197">
        <v>6.5640000000000001</v>
      </c>
      <c r="AI408" s="197">
        <v>6.5709999999999997</v>
      </c>
      <c r="AJ408" s="197">
        <v>6.5540000000000003</v>
      </c>
      <c r="AK408" s="197">
        <v>6.4909999999999997</v>
      </c>
      <c r="AL408" s="197">
        <v>6.444</v>
      </c>
      <c r="AM408" s="197">
        <v>6.444</v>
      </c>
      <c r="AN408" s="197">
        <v>6.4539999999999997</v>
      </c>
      <c r="AO408" s="197">
        <v>6.3940000000000001</v>
      </c>
      <c r="AP408" s="197">
        <v>6.3940000000000001</v>
      </c>
      <c r="AQ408" s="197">
        <v>6.3940000000000001</v>
      </c>
      <c r="AR408" s="197">
        <v>6.3940000000000001</v>
      </c>
      <c r="AS408" s="197">
        <v>6.3940000000000001</v>
      </c>
      <c r="AT408" s="197">
        <v>6.3940000000000001</v>
      </c>
      <c r="AU408" s="197">
        <v>6.3940000000000001</v>
      </c>
      <c r="AV408" s="197">
        <v>6.3940000000000001</v>
      </c>
      <c r="AW408" s="197">
        <v>6.3940000000000001</v>
      </c>
      <c r="AX408" s="197">
        <v>6.3940000000000001</v>
      </c>
      <c r="AY408" s="197">
        <v>6.3940000000000001</v>
      </c>
      <c r="AZ408" s="197">
        <v>6.3940000000000001</v>
      </c>
      <c r="BA408" s="150"/>
      <c r="BB408" s="198" cm="1">
        <f t="array" ref="BB408">SUMPRODUCT(($AG408:$AZ408)*(Misc_calcs!$G$29:$Z$29)*($L408:$AE408))*$H408</f>
        <v>66.603455921262963</v>
      </c>
      <c r="BC408" s="150"/>
      <c r="BD408" s="198" cm="1">
        <f t="array" ref="BD408">SUMPRODUCT(($L408:$AE408)*(Misc_calcs!$G$29:$Z$29))*$I408*(1+Assumptions!$G$83)</f>
        <v>0.37793895415570422</v>
      </c>
      <c r="BE408" s="150"/>
      <c r="BF408" s="198">
        <f t="shared" si="36"/>
        <v>66.981394875418673</v>
      </c>
      <c r="BG408" s="150"/>
      <c r="BH408" s="199">
        <f>Assumptions!$G$86*$G408</f>
        <v>4.1305585500000005E-6</v>
      </c>
      <c r="BI408" s="150"/>
      <c r="BJ408" s="198">
        <f t="shared" si="41"/>
        <v>1424.8970999999999</v>
      </c>
      <c r="BK408" s="150"/>
      <c r="BL408" s="198" cm="1">
        <f t="array" ref="BL408">-SUMPRODUCT((PMT(real_disc,Assumptions!$G$40,BJ408))*(Misc_calcs!$G$29:$Z$29))</f>
        <v>770.22443426528355</v>
      </c>
      <c r="BM408" s="150"/>
      <c r="BN408" s="198" cm="1">
        <f t="array" ref="BN408">SUMPRODUCT(($AG408:$AZ408)*(Misc_calcs!$G$29:$Z$29))*$BH408*$H408</f>
        <v>16.505688087914454</v>
      </c>
      <c r="BO408" s="150"/>
      <c r="BP408" s="198" cm="1">
        <f t="array" ref="BP408">SUMPRODUCT($BH408*(Misc_calcs!$G$29:$Z$29))*$I408*(1+Assumptions!$G$83)</f>
        <v>9.3610091143109225E-2</v>
      </c>
      <c r="BQ408" s="150"/>
      <c r="BR408" s="198">
        <f t="shared" si="37"/>
        <v>16.599298179057563</v>
      </c>
      <c r="BS408" s="150"/>
      <c r="BT408" s="198">
        <f t="shared" si="38"/>
        <v>50.38209669636111</v>
      </c>
      <c r="BU408" s="150"/>
      <c r="BV408" s="198">
        <f t="shared" si="39"/>
        <v>-719.8423375689224</v>
      </c>
      <c r="BW408" s="150"/>
      <c r="BX408" s="198" t="b">
        <f t="shared" si="40"/>
        <v>0</v>
      </c>
      <c r="BY408" s="150"/>
      <c r="BZ408" s="150"/>
      <c r="CA408" s="150"/>
      <c r="CB408" s="150"/>
      <c r="CC408" s="150"/>
      <c r="CD408" s="150"/>
      <c r="CE408" s="150"/>
      <c r="CF408" s="150"/>
      <c r="CG408" s="150"/>
      <c r="CH408" s="150"/>
      <c r="CI408" s="150"/>
      <c r="CJ408" s="150"/>
      <c r="CK408" s="150"/>
      <c r="CL408" s="150"/>
      <c r="CM408" s="150"/>
      <c r="CN408" s="150"/>
      <c r="CO408" s="150"/>
      <c r="CP408" s="150"/>
      <c r="CQ408" s="150"/>
      <c r="CR408" s="150"/>
      <c r="CS408" s="150"/>
      <c r="CT408" s="150"/>
      <c r="CU408" s="150"/>
      <c r="CV408" s="150"/>
      <c r="CW408" s="150"/>
      <c r="CX408" s="150"/>
    </row>
    <row r="409" spans="1:102" x14ac:dyDescent="0.2">
      <c r="A409" s="150"/>
      <c r="B409" s="191">
        <v>60548436</v>
      </c>
      <c r="C409" s="192" t="s">
        <v>152</v>
      </c>
      <c r="D409" s="191">
        <v>1973</v>
      </c>
      <c r="E409" s="191">
        <v>30275660</v>
      </c>
      <c r="F409" s="191">
        <v>33063663</v>
      </c>
      <c r="G409" s="194">
        <v>1774.97</v>
      </c>
      <c r="H409" s="211">
        <v>49456.666168632706</v>
      </c>
      <c r="I409" s="195">
        <f>Assumptions!$G$37*Calcs!$G409</f>
        <v>172402.83609999999</v>
      </c>
      <c r="K409" s="150"/>
      <c r="L409" s="196">
        <v>1.9811770000000002E-3</v>
      </c>
      <c r="M409" s="196">
        <v>2.1295350000000001E-3</v>
      </c>
      <c r="N409" s="196">
        <v>2.2905629999999998E-3</v>
      </c>
      <c r="O409" s="196">
        <v>2.465409E-3</v>
      </c>
      <c r="P409" s="196">
        <v>2.6553240000000001E-3</v>
      </c>
      <c r="Q409" s="196">
        <v>2.8616800000000001E-3</v>
      </c>
      <c r="R409" s="196">
        <v>3.0859759999999998E-3</v>
      </c>
      <c r="S409" s="196">
        <v>3.3298500000000001E-3</v>
      </c>
      <c r="T409" s="196">
        <v>3.595099E-3</v>
      </c>
      <c r="U409" s="196">
        <v>3.8836859999999999E-3</v>
      </c>
      <c r="V409" s="196">
        <v>4.19776E-3</v>
      </c>
      <c r="W409" s="196">
        <v>4.539675E-3</v>
      </c>
      <c r="X409" s="196">
        <v>4.9120079999999998E-3</v>
      </c>
      <c r="Y409" s="196">
        <v>5.3175779999999999E-3</v>
      </c>
      <c r="Z409" s="196">
        <v>5.759475E-3</v>
      </c>
      <c r="AA409" s="196">
        <v>6.2410829999999997E-3</v>
      </c>
      <c r="AB409" s="196">
        <v>6.7661070000000004E-3</v>
      </c>
      <c r="AC409" s="196">
        <v>7.3386069999999996E-3</v>
      </c>
      <c r="AD409" s="196">
        <v>7.9630320000000001E-3</v>
      </c>
      <c r="AE409" s="196">
        <v>8.644255E-3</v>
      </c>
      <c r="AF409" s="150"/>
      <c r="AG409" s="197">
        <v>23.689999999999998</v>
      </c>
      <c r="AH409" s="197">
        <v>25.856999999999999</v>
      </c>
      <c r="AI409" s="197">
        <v>26.398</v>
      </c>
      <c r="AJ409" s="197">
        <v>26.811</v>
      </c>
      <c r="AK409" s="197">
        <v>26.966000000000001</v>
      </c>
      <c r="AL409" s="197">
        <v>27.194999999999997</v>
      </c>
      <c r="AM409" s="197">
        <v>27.72</v>
      </c>
      <c r="AN409" s="197">
        <v>28.321999999999999</v>
      </c>
      <c r="AO409" s="197">
        <v>28.431999999999999</v>
      </c>
      <c r="AP409" s="197">
        <v>28.431999999999999</v>
      </c>
      <c r="AQ409" s="197">
        <v>28.431999999999999</v>
      </c>
      <c r="AR409" s="197">
        <v>28.431999999999999</v>
      </c>
      <c r="AS409" s="197">
        <v>28.431999999999999</v>
      </c>
      <c r="AT409" s="197">
        <v>28.431999999999999</v>
      </c>
      <c r="AU409" s="197">
        <v>28.431999999999999</v>
      </c>
      <c r="AV409" s="197">
        <v>28.431999999999999</v>
      </c>
      <c r="AW409" s="197">
        <v>28.431999999999999</v>
      </c>
      <c r="AX409" s="197">
        <v>28.431999999999999</v>
      </c>
      <c r="AY409" s="197">
        <v>28.431999999999999</v>
      </c>
      <c r="AZ409" s="197">
        <v>28.431999999999999</v>
      </c>
      <c r="BA409" s="150"/>
      <c r="BB409" s="198" cm="1">
        <f t="array" ref="BB409">SUMPRODUCT(($AG409:$AZ409)*(Misc_calcs!$G$29:$Z$29)*($L409:$AE409))*$H409</f>
        <v>82283.064266776302</v>
      </c>
      <c r="BC409" s="150"/>
      <c r="BD409" s="198" cm="1">
        <f t="array" ref="BD409">SUMPRODUCT(($L409:$AE409)*(Misc_calcs!$G$29:$Z$29))*$I409*(1+Assumptions!$G$83)</f>
        <v>11301.114957722652</v>
      </c>
      <c r="BE409" s="150"/>
      <c r="BF409" s="198">
        <f t="shared" si="36"/>
        <v>93584.179224498948</v>
      </c>
      <c r="BG409" s="150"/>
      <c r="BH409" s="199">
        <f>Assumptions!$G$86*$G409</f>
        <v>4.9976942805000002E-4</v>
      </c>
      <c r="BI409" s="150"/>
      <c r="BJ409" s="198">
        <f t="shared" si="41"/>
        <v>172402.83609999999</v>
      </c>
      <c r="BK409" s="150"/>
      <c r="BL409" s="198" cm="1">
        <f t="array" ref="BL409">-SUMPRODUCT((PMT(real_disc,Assumptions!$G$40,BJ409))*(Misc_calcs!$G$29:$Z$29))</f>
        <v>93191.906209124063</v>
      </c>
      <c r="BM409" s="150"/>
      <c r="BN409" s="198" cm="1">
        <f t="array" ref="BN409">SUMPRODUCT(($AG409:$AZ409)*(Misc_calcs!$G$29:$Z$29))*$BH409*$H409</f>
        <v>9831.2529746285654</v>
      </c>
      <c r="BO409" s="150"/>
      <c r="BP409" s="198" cm="1">
        <f t="array" ref="BP409">SUMPRODUCT($BH409*(Misc_calcs!$G$29:$Z$29))*$I409*(1+Assumptions!$G$83)</f>
        <v>1370.390927221415</v>
      </c>
      <c r="BQ409" s="150"/>
      <c r="BR409" s="198">
        <f t="shared" si="37"/>
        <v>11201.64390184998</v>
      </c>
      <c r="BS409" s="150"/>
      <c r="BT409" s="198">
        <f t="shared" si="38"/>
        <v>82382.535322648968</v>
      </c>
      <c r="BU409" s="150"/>
      <c r="BV409" s="198">
        <f t="shared" si="39"/>
        <v>-10809.370886475095</v>
      </c>
      <c r="BW409" s="150"/>
      <c r="BX409" s="198" t="b">
        <f t="shared" si="40"/>
        <v>0</v>
      </c>
      <c r="BY409" s="150"/>
      <c r="BZ409" s="150"/>
      <c r="CA409" s="150"/>
      <c r="CB409" s="150"/>
      <c r="CC409" s="150"/>
      <c r="CD409" s="150"/>
      <c r="CE409" s="150"/>
      <c r="CF409" s="150"/>
      <c r="CG409" s="150"/>
      <c r="CH409" s="150"/>
      <c r="CI409" s="150"/>
      <c r="CJ409" s="150"/>
      <c r="CK409" s="150"/>
      <c r="CL409" s="150"/>
      <c r="CM409" s="150"/>
      <c r="CN409" s="150"/>
      <c r="CO409" s="150"/>
      <c r="CP409" s="150"/>
      <c r="CQ409" s="150"/>
      <c r="CR409" s="150"/>
      <c r="CS409" s="150"/>
      <c r="CT409" s="150"/>
      <c r="CU409" s="150"/>
      <c r="CV409" s="150"/>
      <c r="CW409" s="150"/>
      <c r="CX409" s="150"/>
    </row>
    <row r="410" spans="1:102" x14ac:dyDescent="0.2">
      <c r="A410" s="150"/>
      <c r="B410" s="191">
        <v>60548437</v>
      </c>
      <c r="C410" s="192" t="s">
        <v>152</v>
      </c>
      <c r="D410" s="191">
        <v>1998</v>
      </c>
      <c r="E410" s="191">
        <v>33063770</v>
      </c>
      <c r="F410" s="191">
        <v>33063753</v>
      </c>
      <c r="G410" s="194">
        <v>1146.8800000000001</v>
      </c>
      <c r="H410" s="211">
        <v>49456.666168632706</v>
      </c>
      <c r="I410" s="195">
        <f>Assumptions!$G$37*Calcs!$G410</f>
        <v>111396.4544</v>
      </c>
      <c r="K410" s="150"/>
      <c r="L410" s="196">
        <v>1.227583E-3</v>
      </c>
      <c r="M410" s="196">
        <v>1.227583E-3</v>
      </c>
      <c r="N410" s="196">
        <v>1.227583E-3</v>
      </c>
      <c r="O410" s="196">
        <v>1.227583E-3</v>
      </c>
      <c r="P410" s="196">
        <v>1.227583E-3</v>
      </c>
      <c r="Q410" s="196">
        <v>1.227583E-3</v>
      </c>
      <c r="R410" s="196">
        <v>1.227583E-3</v>
      </c>
      <c r="S410" s="196">
        <v>1.227583E-3</v>
      </c>
      <c r="T410" s="196">
        <v>1.227583E-3</v>
      </c>
      <c r="U410" s="196">
        <v>1.227583E-3</v>
      </c>
      <c r="V410" s="196">
        <v>1.227583E-3</v>
      </c>
      <c r="W410" s="196">
        <v>1.227583E-3</v>
      </c>
      <c r="X410" s="196">
        <v>1.227583E-3</v>
      </c>
      <c r="Y410" s="196">
        <v>1.227583E-3</v>
      </c>
      <c r="Z410" s="196">
        <v>1.227583E-3</v>
      </c>
      <c r="AA410" s="196">
        <v>1.227583E-3</v>
      </c>
      <c r="AB410" s="196">
        <v>1.227583E-3</v>
      </c>
      <c r="AC410" s="196">
        <v>1.227583E-3</v>
      </c>
      <c r="AD410" s="196">
        <v>1.227583E-3</v>
      </c>
      <c r="AE410" s="196">
        <v>1.227583E-3</v>
      </c>
      <c r="AF410" s="150"/>
      <c r="AG410" s="197">
        <v>23.689999999999998</v>
      </c>
      <c r="AH410" s="197">
        <v>25.856999999999999</v>
      </c>
      <c r="AI410" s="197">
        <v>26.398</v>
      </c>
      <c r="AJ410" s="197">
        <v>26.811</v>
      </c>
      <c r="AK410" s="197">
        <v>26.966000000000001</v>
      </c>
      <c r="AL410" s="197">
        <v>27.194999999999997</v>
      </c>
      <c r="AM410" s="197">
        <v>27.72</v>
      </c>
      <c r="AN410" s="197">
        <v>28.321999999999999</v>
      </c>
      <c r="AO410" s="197">
        <v>28.431999999999999</v>
      </c>
      <c r="AP410" s="197">
        <v>28.431999999999999</v>
      </c>
      <c r="AQ410" s="197">
        <v>28.431999999999999</v>
      </c>
      <c r="AR410" s="197">
        <v>28.431999999999999</v>
      </c>
      <c r="AS410" s="197">
        <v>28.431999999999999</v>
      </c>
      <c r="AT410" s="197">
        <v>28.431999999999999</v>
      </c>
      <c r="AU410" s="197">
        <v>28.431999999999999</v>
      </c>
      <c r="AV410" s="197">
        <v>28.431999999999999</v>
      </c>
      <c r="AW410" s="197">
        <v>28.431999999999999</v>
      </c>
      <c r="AX410" s="197">
        <v>28.431999999999999</v>
      </c>
      <c r="AY410" s="197">
        <v>28.431999999999999</v>
      </c>
      <c r="AZ410" s="197">
        <v>28.431999999999999</v>
      </c>
      <c r="BA410" s="150"/>
      <c r="BB410" s="198" cm="1">
        <f t="array" ref="BB410">SUMPRODUCT(($AG410:$AZ410)*(Misc_calcs!$G$29:$Z$29)*($L410:$AE410))*$H410</f>
        <v>24148.493971396016</v>
      </c>
      <c r="BC410" s="150"/>
      <c r="BD410" s="198" cm="1">
        <f t="array" ref="BD410">SUMPRODUCT(($L410:$AE410)*(Misc_calcs!$G$29:$Z$29))*$I410*(1+Assumptions!$G$83)</f>
        <v>2174.9667223377483</v>
      </c>
      <c r="BE410" s="150"/>
      <c r="BF410" s="198">
        <f t="shared" si="36"/>
        <v>26323.460693733763</v>
      </c>
      <c r="BG410" s="150"/>
      <c r="BH410" s="199">
        <f>Assumptions!$G$86*$G410</f>
        <v>3.2292126720000008E-4</v>
      </c>
      <c r="BI410" s="150"/>
      <c r="BJ410" s="198">
        <f t="shared" si="41"/>
        <v>111396.4544</v>
      </c>
      <c r="BK410" s="150"/>
      <c r="BL410" s="198" cm="1">
        <f t="array" ref="BL410">-SUMPRODUCT((PMT(real_disc,Assumptions!$G$40,BJ410))*(Misc_calcs!$G$29:$Z$29))</f>
        <v>60215.064701442978</v>
      </c>
      <c r="BM410" s="150"/>
      <c r="BN410" s="198" cm="1">
        <f t="array" ref="BN410">SUMPRODUCT(($AG410:$AZ410)*(Misc_calcs!$G$29:$Z$29))*$BH410*$H410</f>
        <v>6352.3706944579408</v>
      </c>
      <c r="BO410" s="150"/>
      <c r="BP410" s="198" cm="1">
        <f t="array" ref="BP410">SUMPRODUCT($BH410*(Misc_calcs!$G$29:$Z$29))*$I410*(1+Assumptions!$G$83)</f>
        <v>572.13484554212346</v>
      </c>
      <c r="BQ410" s="150"/>
      <c r="BR410" s="198">
        <f t="shared" si="37"/>
        <v>6924.5055400000638</v>
      </c>
      <c r="BS410" s="150"/>
      <c r="BT410" s="198">
        <f t="shared" si="38"/>
        <v>19398.955153733699</v>
      </c>
      <c r="BU410" s="150"/>
      <c r="BV410" s="198">
        <f t="shared" si="39"/>
        <v>-40816.109547709275</v>
      </c>
      <c r="BW410" s="150"/>
      <c r="BX410" s="198" t="b">
        <f t="shared" si="40"/>
        <v>0</v>
      </c>
      <c r="BY410" s="150"/>
      <c r="BZ410" s="150"/>
      <c r="CA410" s="150"/>
      <c r="CB410" s="150"/>
      <c r="CC410" s="150"/>
      <c r="CD410" s="150"/>
      <c r="CE410" s="150"/>
      <c r="CF410" s="150"/>
      <c r="CG410" s="150"/>
      <c r="CH410" s="150"/>
      <c r="CI410" s="150"/>
      <c r="CJ410" s="150"/>
      <c r="CK410" s="150"/>
      <c r="CL410" s="150"/>
      <c r="CM410" s="150"/>
      <c r="CN410" s="150"/>
      <c r="CO410" s="150"/>
      <c r="CP410" s="150"/>
      <c r="CQ410" s="150"/>
      <c r="CR410" s="150"/>
      <c r="CS410" s="150"/>
      <c r="CT410" s="150"/>
      <c r="CU410" s="150"/>
      <c r="CV410" s="150"/>
      <c r="CW410" s="150"/>
      <c r="CX410" s="150"/>
    </row>
    <row r="411" spans="1:102" x14ac:dyDescent="0.2">
      <c r="A411" s="150"/>
      <c r="B411" s="191">
        <v>60470200</v>
      </c>
      <c r="C411" s="192" t="s">
        <v>145</v>
      </c>
      <c r="D411" s="191">
        <v>2014</v>
      </c>
      <c r="E411" s="191">
        <v>30296762</v>
      </c>
      <c r="F411" s="191">
        <v>30296761</v>
      </c>
      <c r="G411" s="194">
        <v>43.71</v>
      </c>
      <c r="H411" s="211">
        <v>45198.640474687112</v>
      </c>
      <c r="I411" s="195">
        <f>Assumptions!$G$37*Calcs!$G411</f>
        <v>4245.5523000000003</v>
      </c>
      <c r="K411" s="150"/>
      <c r="L411" s="196">
        <v>4.6785700000000002E-5</v>
      </c>
      <c r="M411" s="196">
        <v>4.6785700000000002E-5</v>
      </c>
      <c r="N411" s="196">
        <v>4.6785700000000002E-5</v>
      </c>
      <c r="O411" s="196">
        <v>4.6785700000000002E-5</v>
      </c>
      <c r="P411" s="196">
        <v>4.6785700000000002E-5</v>
      </c>
      <c r="Q411" s="196">
        <v>4.6785700000000002E-5</v>
      </c>
      <c r="R411" s="196">
        <v>4.6785700000000002E-5</v>
      </c>
      <c r="S411" s="196">
        <v>4.6785700000000002E-5</v>
      </c>
      <c r="T411" s="196">
        <v>4.6785700000000002E-5</v>
      </c>
      <c r="U411" s="196">
        <v>4.6785700000000002E-5</v>
      </c>
      <c r="V411" s="196">
        <v>4.6785700000000002E-5</v>
      </c>
      <c r="W411" s="196">
        <v>4.6785700000000002E-5</v>
      </c>
      <c r="X411" s="196">
        <v>4.6785700000000002E-5</v>
      </c>
      <c r="Y411" s="196">
        <v>4.6785700000000002E-5</v>
      </c>
      <c r="Z411" s="196">
        <v>4.6785700000000002E-5</v>
      </c>
      <c r="AA411" s="196">
        <v>4.6785700000000002E-5</v>
      </c>
      <c r="AB411" s="196">
        <v>4.6785700000000002E-5</v>
      </c>
      <c r="AC411" s="196">
        <v>4.6785700000000002E-5</v>
      </c>
      <c r="AD411" s="196">
        <v>4.6785700000000002E-5</v>
      </c>
      <c r="AE411" s="196">
        <v>4.6785700000000002E-5</v>
      </c>
      <c r="AF411" s="150"/>
      <c r="AG411" s="197">
        <v>19.532</v>
      </c>
      <c r="AH411" s="197">
        <v>19.558999999999997</v>
      </c>
      <c r="AI411" s="197">
        <v>19.695999999999998</v>
      </c>
      <c r="AJ411" s="197">
        <v>19.782</v>
      </c>
      <c r="AK411" s="197">
        <v>19.675999999999998</v>
      </c>
      <c r="AL411" s="197">
        <v>19.636999999999997</v>
      </c>
      <c r="AM411" s="197">
        <v>19.768999999999998</v>
      </c>
      <c r="AN411" s="197">
        <v>19.945</v>
      </c>
      <c r="AO411" s="197">
        <v>19.835999999999999</v>
      </c>
      <c r="AP411" s="197">
        <v>19.835999999999999</v>
      </c>
      <c r="AQ411" s="197">
        <v>19.835999999999999</v>
      </c>
      <c r="AR411" s="197">
        <v>19.835999999999999</v>
      </c>
      <c r="AS411" s="197">
        <v>19.835999999999999</v>
      </c>
      <c r="AT411" s="197">
        <v>19.835999999999999</v>
      </c>
      <c r="AU411" s="197">
        <v>19.835999999999999</v>
      </c>
      <c r="AV411" s="197">
        <v>19.835999999999999</v>
      </c>
      <c r="AW411" s="197">
        <v>19.835999999999999</v>
      </c>
      <c r="AX411" s="197">
        <v>19.835999999999999</v>
      </c>
      <c r="AY411" s="197">
        <v>19.835999999999999</v>
      </c>
      <c r="AZ411" s="197">
        <v>19.835999999999999</v>
      </c>
      <c r="BA411" s="150"/>
      <c r="BB411" s="198" cm="1">
        <f t="array" ref="BB411">SUMPRODUCT(($AG411:$AZ411)*(Misc_calcs!$G$29:$Z$29)*($L411:$AE411))*$H411</f>
        <v>604.36491025596388</v>
      </c>
      <c r="BC411" s="150"/>
      <c r="BD411" s="198" cm="1">
        <f t="array" ref="BD411">SUMPRODUCT(($L411:$AE411)*(Misc_calcs!$G$29:$Z$29))*$I411*(1+Assumptions!$G$83)</f>
        <v>3.1592042854430264</v>
      </c>
      <c r="BE411" s="150"/>
      <c r="BF411" s="198">
        <f t="shared" si="36"/>
        <v>607.5241145414069</v>
      </c>
      <c r="BG411" s="150"/>
      <c r="BH411" s="199">
        <f>Assumptions!$G$86*$G411</f>
        <v>1.2307206150000002E-5</v>
      </c>
      <c r="BI411" s="150"/>
      <c r="BJ411" s="198">
        <f t="shared" si="41"/>
        <v>4245.5523000000003</v>
      </c>
      <c r="BK411" s="150"/>
      <c r="BL411" s="198" cm="1">
        <f t="array" ref="BL411">-SUMPRODUCT((PMT(real_disc,Assumptions!$G$40,BJ411))*(Misc_calcs!$G$29:$Z$29))</f>
        <v>2294.9222918701803</v>
      </c>
      <c r="BM411" s="150"/>
      <c r="BN411" s="198" cm="1">
        <f t="array" ref="BN411">SUMPRODUCT(($AG411:$AZ411)*(Misc_calcs!$G$29:$Z$29))*$BH411*$H411</f>
        <v>158.9811318489709</v>
      </c>
      <c r="BO411" s="150"/>
      <c r="BP411" s="198" cm="1">
        <f t="array" ref="BP411">SUMPRODUCT($BH411*(Misc_calcs!$G$29:$Z$29))*$I411*(1+Assumptions!$G$83)</f>
        <v>0.83104406711689183</v>
      </c>
      <c r="BQ411" s="150"/>
      <c r="BR411" s="198">
        <f t="shared" si="37"/>
        <v>159.8121759160878</v>
      </c>
      <c r="BS411" s="150"/>
      <c r="BT411" s="198">
        <f t="shared" si="38"/>
        <v>447.71193862531914</v>
      </c>
      <c r="BU411" s="150"/>
      <c r="BV411" s="198">
        <f t="shared" si="39"/>
        <v>-1847.2103532448612</v>
      </c>
      <c r="BW411" s="150"/>
      <c r="BX411" s="198" t="b">
        <f t="shared" si="40"/>
        <v>0</v>
      </c>
      <c r="BY411" s="150"/>
      <c r="BZ411" s="150"/>
      <c r="CA411" s="150"/>
      <c r="CB411" s="150"/>
      <c r="CC411" s="150"/>
      <c r="CD411" s="150"/>
      <c r="CE411" s="150"/>
      <c r="CF411" s="150"/>
      <c r="CG411" s="150"/>
      <c r="CH411" s="150"/>
      <c r="CI411" s="150"/>
      <c r="CJ411" s="150"/>
      <c r="CK411" s="150"/>
      <c r="CL411" s="150"/>
      <c r="CM411" s="150"/>
      <c r="CN411" s="150"/>
      <c r="CO411" s="150"/>
      <c r="CP411" s="150"/>
      <c r="CQ411" s="150"/>
      <c r="CR411" s="150"/>
      <c r="CS411" s="150"/>
      <c r="CT411" s="150"/>
      <c r="CU411" s="150"/>
      <c r="CV411" s="150"/>
      <c r="CW411" s="150"/>
      <c r="CX411" s="150"/>
    </row>
    <row r="412" spans="1:102" x14ac:dyDescent="0.2">
      <c r="A412" s="150"/>
      <c r="B412" s="191">
        <v>60470201</v>
      </c>
      <c r="C412" s="192" t="s">
        <v>145</v>
      </c>
      <c r="D412" s="191">
        <v>2014</v>
      </c>
      <c r="E412" s="191">
        <v>30296761</v>
      </c>
      <c r="F412" s="191">
        <v>30296758</v>
      </c>
      <c r="G412" s="194">
        <v>152.27000000000001</v>
      </c>
      <c r="H412" s="211">
        <v>45198.640474687112</v>
      </c>
      <c r="I412" s="195">
        <f>Assumptions!$G$37*Calcs!$G412</f>
        <v>14789.9851</v>
      </c>
      <c r="K412" s="150"/>
      <c r="L412" s="196">
        <v>1.6298500000000001E-4</v>
      </c>
      <c r="M412" s="196">
        <v>1.6298500000000001E-4</v>
      </c>
      <c r="N412" s="196">
        <v>1.6298500000000001E-4</v>
      </c>
      <c r="O412" s="196">
        <v>1.6298500000000001E-4</v>
      </c>
      <c r="P412" s="196">
        <v>1.6298500000000001E-4</v>
      </c>
      <c r="Q412" s="196">
        <v>1.6298500000000001E-4</v>
      </c>
      <c r="R412" s="196">
        <v>1.6298500000000001E-4</v>
      </c>
      <c r="S412" s="196">
        <v>1.6298500000000001E-4</v>
      </c>
      <c r="T412" s="196">
        <v>1.6298500000000001E-4</v>
      </c>
      <c r="U412" s="196">
        <v>1.6298500000000001E-4</v>
      </c>
      <c r="V412" s="196">
        <v>1.6298500000000001E-4</v>
      </c>
      <c r="W412" s="196">
        <v>1.6298500000000001E-4</v>
      </c>
      <c r="X412" s="196">
        <v>1.6298500000000001E-4</v>
      </c>
      <c r="Y412" s="196">
        <v>1.6298500000000001E-4</v>
      </c>
      <c r="Z412" s="196">
        <v>1.6298500000000001E-4</v>
      </c>
      <c r="AA412" s="196">
        <v>1.6298500000000001E-4</v>
      </c>
      <c r="AB412" s="196">
        <v>1.6298500000000001E-4</v>
      </c>
      <c r="AC412" s="196">
        <v>1.6298500000000001E-4</v>
      </c>
      <c r="AD412" s="196">
        <v>1.6298500000000001E-4</v>
      </c>
      <c r="AE412" s="196">
        <v>1.6298500000000001E-4</v>
      </c>
      <c r="AF412" s="150"/>
      <c r="AG412" s="197">
        <v>19.532</v>
      </c>
      <c r="AH412" s="197">
        <v>19.558999999999997</v>
      </c>
      <c r="AI412" s="197">
        <v>19.695999999999998</v>
      </c>
      <c r="AJ412" s="197">
        <v>19.782</v>
      </c>
      <c r="AK412" s="197">
        <v>19.675999999999998</v>
      </c>
      <c r="AL412" s="197">
        <v>19.636999999999997</v>
      </c>
      <c r="AM412" s="197">
        <v>19.768999999999998</v>
      </c>
      <c r="AN412" s="197">
        <v>19.945</v>
      </c>
      <c r="AO412" s="197">
        <v>19.835999999999999</v>
      </c>
      <c r="AP412" s="197">
        <v>19.835999999999999</v>
      </c>
      <c r="AQ412" s="197">
        <v>19.835999999999999</v>
      </c>
      <c r="AR412" s="197">
        <v>19.835999999999999</v>
      </c>
      <c r="AS412" s="197">
        <v>19.835999999999999</v>
      </c>
      <c r="AT412" s="197">
        <v>19.835999999999999</v>
      </c>
      <c r="AU412" s="197">
        <v>19.835999999999999</v>
      </c>
      <c r="AV412" s="197">
        <v>19.835999999999999</v>
      </c>
      <c r="AW412" s="197">
        <v>19.835999999999999</v>
      </c>
      <c r="AX412" s="197">
        <v>19.835999999999999</v>
      </c>
      <c r="AY412" s="197">
        <v>19.835999999999999</v>
      </c>
      <c r="AZ412" s="197">
        <v>19.835999999999999</v>
      </c>
      <c r="BA412" s="150"/>
      <c r="BB412" s="198" cm="1">
        <f t="array" ref="BB412">SUMPRODUCT(($AG412:$AZ412)*(Misc_calcs!$G$29:$Z$29)*($L412:$AE412))*$H412</f>
        <v>2105.3957704612371</v>
      </c>
      <c r="BC412" s="150"/>
      <c r="BD412" s="198" cm="1">
        <f t="array" ref="BD412">SUMPRODUCT(($L412:$AE412)*(Misc_calcs!$G$29:$Z$29))*$I412*(1+Assumptions!$G$83)</f>
        <v>38.339439212647058</v>
      </c>
      <c r="BE412" s="150"/>
      <c r="BF412" s="198">
        <f t="shared" si="36"/>
        <v>2143.7352096738841</v>
      </c>
      <c r="BG412" s="150"/>
      <c r="BH412" s="199">
        <f>Assumptions!$G$86*$G412</f>
        <v>4.2873902550000009E-5</v>
      </c>
      <c r="BI412" s="150"/>
      <c r="BJ412" s="198">
        <f t="shared" si="41"/>
        <v>14789.9851</v>
      </c>
      <c r="BK412" s="150"/>
      <c r="BL412" s="198" cm="1">
        <f t="array" ref="BL412">-SUMPRODUCT((PMT(real_disc,Assumptions!$G$40,BJ412))*(Misc_calcs!$G$29:$Z$29))</f>
        <v>7994.688112172782</v>
      </c>
      <c r="BM412" s="150"/>
      <c r="BN412" s="198" cm="1">
        <f t="array" ref="BN412">SUMPRODUCT(($AG412:$AZ412)*(Misc_calcs!$G$29:$Z$29))*$BH412*$H412</f>
        <v>553.83337786874404</v>
      </c>
      <c r="BO412" s="150"/>
      <c r="BP412" s="198" cm="1">
        <f t="array" ref="BP412">SUMPRODUCT($BH412*(Misc_calcs!$G$29:$Z$29))*$I412*(1+Assumptions!$G$83)</f>
        <v>10.08535374804233</v>
      </c>
      <c r="BQ412" s="150"/>
      <c r="BR412" s="198">
        <f t="shared" si="37"/>
        <v>563.91873161678632</v>
      </c>
      <c r="BS412" s="150"/>
      <c r="BT412" s="198">
        <f t="shared" si="38"/>
        <v>1579.8164780570978</v>
      </c>
      <c r="BU412" s="150"/>
      <c r="BV412" s="198">
        <f t="shared" si="39"/>
        <v>-6414.8716341156842</v>
      </c>
      <c r="BW412" s="150"/>
      <c r="BX412" s="198" t="b">
        <f t="shared" si="40"/>
        <v>0</v>
      </c>
      <c r="BY412" s="150"/>
      <c r="BZ412" s="150"/>
      <c r="CA412" s="150"/>
      <c r="CB412" s="150"/>
      <c r="CC412" s="150"/>
      <c r="CD412" s="150"/>
      <c r="CE412" s="150"/>
      <c r="CF412" s="150"/>
      <c r="CG412" s="150"/>
      <c r="CH412" s="150"/>
      <c r="CI412" s="150"/>
      <c r="CJ412" s="150"/>
      <c r="CK412" s="150"/>
      <c r="CL412" s="150"/>
      <c r="CM412" s="150"/>
      <c r="CN412" s="150"/>
      <c r="CO412" s="150"/>
      <c r="CP412" s="150"/>
      <c r="CQ412" s="150"/>
      <c r="CR412" s="150"/>
      <c r="CS412" s="150"/>
      <c r="CT412" s="150"/>
      <c r="CU412" s="150"/>
      <c r="CV412" s="150"/>
      <c r="CW412" s="150"/>
      <c r="CX412" s="150"/>
    </row>
    <row r="413" spans="1:102" x14ac:dyDescent="0.2">
      <c r="A413" s="150"/>
      <c r="B413" s="191">
        <v>60470202</v>
      </c>
      <c r="C413" s="192" t="s">
        <v>145</v>
      </c>
      <c r="D413" s="191">
        <v>2014</v>
      </c>
      <c r="E413" s="191">
        <v>30296758</v>
      </c>
      <c r="F413" s="191">
        <v>30296754</v>
      </c>
      <c r="G413" s="194">
        <v>167.4</v>
      </c>
      <c r="H413" s="211">
        <v>45198.640474687112</v>
      </c>
      <c r="I413" s="195">
        <f>Assumptions!$G$37*Calcs!$G413</f>
        <v>16259.562</v>
      </c>
      <c r="K413" s="150"/>
      <c r="L413" s="196">
        <v>1.7917899999999999E-4</v>
      </c>
      <c r="M413" s="196">
        <v>1.7917899999999999E-4</v>
      </c>
      <c r="N413" s="196">
        <v>1.7917899999999999E-4</v>
      </c>
      <c r="O413" s="196">
        <v>1.7917899999999999E-4</v>
      </c>
      <c r="P413" s="196">
        <v>1.7917899999999999E-4</v>
      </c>
      <c r="Q413" s="196">
        <v>1.7917899999999999E-4</v>
      </c>
      <c r="R413" s="196">
        <v>1.7917899999999999E-4</v>
      </c>
      <c r="S413" s="196">
        <v>1.7917899999999999E-4</v>
      </c>
      <c r="T413" s="196">
        <v>1.7917899999999999E-4</v>
      </c>
      <c r="U413" s="196">
        <v>1.7917899999999999E-4</v>
      </c>
      <c r="V413" s="196">
        <v>1.7917899999999999E-4</v>
      </c>
      <c r="W413" s="196">
        <v>1.7917899999999999E-4</v>
      </c>
      <c r="X413" s="196">
        <v>1.7917899999999999E-4</v>
      </c>
      <c r="Y413" s="196">
        <v>1.7917899999999999E-4</v>
      </c>
      <c r="Z413" s="196">
        <v>1.7917899999999999E-4</v>
      </c>
      <c r="AA413" s="196">
        <v>1.7917899999999999E-4</v>
      </c>
      <c r="AB413" s="196">
        <v>1.7917899999999999E-4</v>
      </c>
      <c r="AC413" s="196">
        <v>1.7917899999999999E-4</v>
      </c>
      <c r="AD413" s="196">
        <v>1.7917899999999999E-4</v>
      </c>
      <c r="AE413" s="196">
        <v>1.7917899999999999E-4</v>
      </c>
      <c r="AF413" s="150"/>
      <c r="AG413" s="197">
        <v>19.532</v>
      </c>
      <c r="AH413" s="197">
        <v>19.558999999999997</v>
      </c>
      <c r="AI413" s="197">
        <v>19.695999999999998</v>
      </c>
      <c r="AJ413" s="197">
        <v>19.782</v>
      </c>
      <c r="AK413" s="197">
        <v>19.675999999999998</v>
      </c>
      <c r="AL413" s="197">
        <v>19.636999999999997</v>
      </c>
      <c r="AM413" s="197">
        <v>19.768999999999998</v>
      </c>
      <c r="AN413" s="197">
        <v>19.945</v>
      </c>
      <c r="AO413" s="197">
        <v>19.835999999999999</v>
      </c>
      <c r="AP413" s="197">
        <v>19.835999999999999</v>
      </c>
      <c r="AQ413" s="197">
        <v>19.835999999999999</v>
      </c>
      <c r="AR413" s="197">
        <v>19.835999999999999</v>
      </c>
      <c r="AS413" s="197">
        <v>19.835999999999999</v>
      </c>
      <c r="AT413" s="197">
        <v>19.835999999999999</v>
      </c>
      <c r="AU413" s="197">
        <v>19.835999999999999</v>
      </c>
      <c r="AV413" s="197">
        <v>19.835999999999999</v>
      </c>
      <c r="AW413" s="197">
        <v>19.835999999999999</v>
      </c>
      <c r="AX413" s="197">
        <v>19.835999999999999</v>
      </c>
      <c r="AY413" s="197">
        <v>19.835999999999999</v>
      </c>
      <c r="AZ413" s="197">
        <v>19.835999999999999</v>
      </c>
      <c r="BA413" s="150"/>
      <c r="BB413" s="198" cm="1">
        <f t="array" ref="BB413">SUMPRODUCT(($AG413:$AZ413)*(Misc_calcs!$G$29:$Z$29)*($L413:$AE413))*$H413</f>
        <v>2314.5854450131842</v>
      </c>
      <c r="BC413" s="150"/>
      <c r="BD413" s="198" cm="1">
        <f t="array" ref="BD413">SUMPRODUCT(($L413:$AE413)*(Misc_calcs!$G$29:$Z$29))*$I413*(1+Assumptions!$G$83)</f>
        <v>46.336831525513531</v>
      </c>
      <c r="BE413" s="150"/>
      <c r="BF413" s="198">
        <f t="shared" si="36"/>
        <v>2360.9222765386976</v>
      </c>
      <c r="BG413" s="150"/>
      <c r="BH413" s="199">
        <f>Assumptions!$G$86*$G413</f>
        <v>4.7133981000000008E-5</v>
      </c>
      <c r="BI413" s="150"/>
      <c r="BJ413" s="198">
        <f t="shared" si="41"/>
        <v>16259.562</v>
      </c>
      <c r="BK413" s="150"/>
      <c r="BL413" s="198" cm="1">
        <f t="array" ref="BL413">-SUMPRODUCT((PMT(real_disc,Assumptions!$G$40,BJ413))*(Misc_calcs!$G$29:$Z$29))</f>
        <v>8789.0640965240909</v>
      </c>
      <c r="BM413" s="150"/>
      <c r="BN413" s="198" cm="1">
        <f t="array" ref="BN413">SUMPRODUCT(($AG413:$AZ413)*(Misc_calcs!$G$29:$Z$29))*$BH413*$H413</f>
        <v>608.86390920882468</v>
      </c>
      <c r="BO413" s="150"/>
      <c r="BP413" s="198" cm="1">
        <f t="array" ref="BP413">SUMPRODUCT($BH413*(Misc_calcs!$G$29:$Z$29))*$I413*(1+Assumptions!$G$83)</f>
        <v>12.18914792874029</v>
      </c>
      <c r="BQ413" s="150"/>
      <c r="BR413" s="198">
        <f t="shared" si="37"/>
        <v>621.05305713756502</v>
      </c>
      <c r="BS413" s="150"/>
      <c r="BT413" s="198">
        <f t="shared" si="38"/>
        <v>1739.8692194011326</v>
      </c>
      <c r="BU413" s="150"/>
      <c r="BV413" s="198">
        <f t="shared" si="39"/>
        <v>-7049.1948771229581</v>
      </c>
      <c r="BW413" s="150"/>
      <c r="BX413" s="198" t="b">
        <f t="shared" si="40"/>
        <v>0</v>
      </c>
      <c r="BY413" s="150"/>
      <c r="BZ413" s="150"/>
      <c r="CA413" s="150"/>
      <c r="CB413" s="150"/>
      <c r="CC413" s="150"/>
      <c r="CD413" s="150"/>
      <c r="CE413" s="150"/>
      <c r="CF413" s="150"/>
      <c r="CG413" s="150"/>
      <c r="CH413" s="150"/>
      <c r="CI413" s="150"/>
      <c r="CJ413" s="150"/>
      <c r="CK413" s="150"/>
      <c r="CL413" s="150"/>
      <c r="CM413" s="150"/>
      <c r="CN413" s="150"/>
      <c r="CO413" s="150"/>
      <c r="CP413" s="150"/>
      <c r="CQ413" s="150"/>
      <c r="CR413" s="150"/>
      <c r="CS413" s="150"/>
      <c r="CT413" s="150"/>
      <c r="CU413" s="150"/>
      <c r="CV413" s="150"/>
      <c r="CW413" s="150"/>
      <c r="CX413" s="150"/>
    </row>
    <row r="414" spans="1:102" x14ac:dyDescent="0.2">
      <c r="A414" s="150"/>
      <c r="B414" s="191">
        <v>60470203</v>
      </c>
      <c r="C414" s="192" t="s">
        <v>145</v>
      </c>
      <c r="D414" s="191">
        <v>2014</v>
      </c>
      <c r="E414" s="191">
        <v>30296754</v>
      </c>
      <c r="F414" s="191">
        <v>30296751</v>
      </c>
      <c r="G414" s="194">
        <v>422.7</v>
      </c>
      <c r="H414" s="211">
        <v>45198.640474687112</v>
      </c>
      <c r="I414" s="195">
        <f>Assumptions!$G$37*Calcs!$G414</f>
        <v>41056.850999999995</v>
      </c>
      <c r="K414" s="150"/>
      <c r="L414" s="196">
        <v>4.5244399999999998E-4</v>
      </c>
      <c r="M414" s="196">
        <v>4.5244399999999998E-4</v>
      </c>
      <c r="N414" s="196">
        <v>4.5244399999999998E-4</v>
      </c>
      <c r="O414" s="196">
        <v>4.5244399999999998E-4</v>
      </c>
      <c r="P414" s="196">
        <v>4.5244399999999998E-4</v>
      </c>
      <c r="Q414" s="196">
        <v>4.5244399999999998E-4</v>
      </c>
      <c r="R414" s="196">
        <v>4.5244399999999998E-4</v>
      </c>
      <c r="S414" s="196">
        <v>4.5244399999999998E-4</v>
      </c>
      <c r="T414" s="196">
        <v>4.5244399999999998E-4</v>
      </c>
      <c r="U414" s="196">
        <v>4.5244399999999998E-4</v>
      </c>
      <c r="V414" s="196">
        <v>4.5244399999999998E-4</v>
      </c>
      <c r="W414" s="196">
        <v>4.5244399999999998E-4</v>
      </c>
      <c r="X414" s="196">
        <v>4.5244399999999998E-4</v>
      </c>
      <c r="Y414" s="196">
        <v>4.5244399999999998E-4</v>
      </c>
      <c r="Z414" s="196">
        <v>4.5244399999999998E-4</v>
      </c>
      <c r="AA414" s="196">
        <v>4.5244399999999998E-4</v>
      </c>
      <c r="AB414" s="196">
        <v>4.5244399999999998E-4</v>
      </c>
      <c r="AC414" s="196">
        <v>4.5244399999999998E-4</v>
      </c>
      <c r="AD414" s="196">
        <v>4.5244399999999998E-4</v>
      </c>
      <c r="AE414" s="196">
        <v>4.5244399999999998E-4</v>
      </c>
      <c r="AF414" s="150"/>
      <c r="AG414" s="197">
        <v>19.532</v>
      </c>
      <c r="AH414" s="197">
        <v>19.558999999999997</v>
      </c>
      <c r="AI414" s="197">
        <v>19.695999999999998</v>
      </c>
      <c r="AJ414" s="197">
        <v>19.782</v>
      </c>
      <c r="AK414" s="197">
        <v>19.675999999999998</v>
      </c>
      <c r="AL414" s="197">
        <v>19.636999999999997</v>
      </c>
      <c r="AM414" s="197">
        <v>19.768999999999998</v>
      </c>
      <c r="AN414" s="197">
        <v>19.945</v>
      </c>
      <c r="AO414" s="197">
        <v>19.835999999999999</v>
      </c>
      <c r="AP414" s="197">
        <v>19.835999999999999</v>
      </c>
      <c r="AQ414" s="197">
        <v>19.835999999999999</v>
      </c>
      <c r="AR414" s="197">
        <v>19.835999999999999</v>
      </c>
      <c r="AS414" s="197">
        <v>19.835999999999999</v>
      </c>
      <c r="AT414" s="197">
        <v>19.835999999999999</v>
      </c>
      <c r="AU414" s="197">
        <v>19.835999999999999</v>
      </c>
      <c r="AV414" s="197">
        <v>19.835999999999999</v>
      </c>
      <c r="AW414" s="197">
        <v>19.835999999999999</v>
      </c>
      <c r="AX414" s="197">
        <v>19.835999999999999</v>
      </c>
      <c r="AY414" s="197">
        <v>19.835999999999999</v>
      </c>
      <c r="AZ414" s="197">
        <v>19.835999999999999</v>
      </c>
      <c r="BA414" s="150"/>
      <c r="BB414" s="198" cm="1">
        <f t="array" ref="BB414">SUMPRODUCT(($AG414:$AZ414)*(Misc_calcs!$G$29:$Z$29)*($L414:$AE414))*$H414</f>
        <v>5844.5481729641597</v>
      </c>
      <c r="BC414" s="150"/>
      <c r="BD414" s="198" cm="1">
        <f t="array" ref="BD414">SUMPRODUCT(($L414:$AE414)*(Misc_calcs!$G$29:$Z$29))*$I414*(1+Assumptions!$G$83)</f>
        <v>295.44786280824144</v>
      </c>
      <c r="BE414" s="150"/>
      <c r="BF414" s="198">
        <f t="shared" si="36"/>
        <v>6139.9960357724012</v>
      </c>
      <c r="BG414" s="150"/>
      <c r="BH414" s="199">
        <f>Assumptions!$G$86*$G414</f>
        <v>1.190175255E-4</v>
      </c>
      <c r="BI414" s="150"/>
      <c r="BJ414" s="198">
        <f t="shared" si="41"/>
        <v>41056.850999999995</v>
      </c>
      <c r="BK414" s="150"/>
      <c r="BL414" s="198" cm="1">
        <f t="array" ref="BL414">-SUMPRODUCT((PMT(real_disc,Assumptions!$G$40,BJ414))*(Misc_calcs!$G$29:$Z$29))</f>
        <v>22193.174394269616</v>
      </c>
      <c r="BM414" s="150"/>
      <c r="BN414" s="198" cm="1">
        <f t="array" ref="BN414">SUMPRODUCT(($AG414:$AZ414)*(Misc_calcs!$G$29:$Z$29))*$BH414*$H414</f>
        <v>1537.43592845024</v>
      </c>
      <c r="BO414" s="150"/>
      <c r="BP414" s="198" cm="1">
        <f t="array" ref="BP414">SUMPRODUCT($BH414*(Misc_calcs!$G$29:$Z$29))*$I414*(1+Assumptions!$G$83)</f>
        <v>77.718952059703255</v>
      </c>
      <c r="BQ414" s="150"/>
      <c r="BR414" s="198">
        <f t="shared" si="37"/>
        <v>1615.1548805099433</v>
      </c>
      <c r="BS414" s="150"/>
      <c r="BT414" s="198">
        <f t="shared" si="38"/>
        <v>4524.8411552624584</v>
      </c>
      <c r="BU414" s="150"/>
      <c r="BV414" s="198">
        <f t="shared" si="39"/>
        <v>-17668.333239007159</v>
      </c>
      <c r="BW414" s="150"/>
      <c r="BX414" s="198" t="b">
        <f t="shared" si="40"/>
        <v>0</v>
      </c>
      <c r="BY414" s="150"/>
      <c r="BZ414" s="150"/>
      <c r="CA414" s="150"/>
      <c r="CB414" s="150"/>
      <c r="CC414" s="150"/>
      <c r="CD414" s="150"/>
      <c r="CE414" s="150"/>
      <c r="CF414" s="150"/>
      <c r="CG414" s="150"/>
      <c r="CH414" s="150"/>
      <c r="CI414" s="150"/>
      <c r="CJ414" s="150"/>
      <c r="CK414" s="150"/>
      <c r="CL414" s="150"/>
      <c r="CM414" s="150"/>
      <c r="CN414" s="150"/>
      <c r="CO414" s="150"/>
      <c r="CP414" s="150"/>
      <c r="CQ414" s="150"/>
      <c r="CR414" s="150"/>
      <c r="CS414" s="150"/>
      <c r="CT414" s="150"/>
      <c r="CU414" s="150"/>
      <c r="CV414" s="150"/>
      <c r="CW414" s="150"/>
      <c r="CX414" s="150"/>
    </row>
    <row r="415" spans="1:102" x14ac:dyDescent="0.2">
      <c r="A415" s="150"/>
      <c r="B415" s="191">
        <v>60470204</v>
      </c>
      <c r="C415" s="192" t="s">
        <v>145</v>
      </c>
      <c r="D415" s="191">
        <v>2014</v>
      </c>
      <c r="E415" s="191">
        <v>30296751</v>
      </c>
      <c r="F415" s="191">
        <v>30296750</v>
      </c>
      <c r="G415" s="194">
        <v>51.5</v>
      </c>
      <c r="H415" s="211">
        <v>45198.640474687112</v>
      </c>
      <c r="I415" s="195">
        <f>Assumptions!$G$37*Calcs!$G415</f>
        <v>5002.1949999999997</v>
      </c>
      <c r="K415" s="150"/>
      <c r="L415" s="196">
        <v>5.5123900000000003E-5</v>
      </c>
      <c r="M415" s="196">
        <v>5.5123900000000003E-5</v>
      </c>
      <c r="N415" s="196">
        <v>5.5123900000000003E-5</v>
      </c>
      <c r="O415" s="196">
        <v>5.5123900000000003E-5</v>
      </c>
      <c r="P415" s="196">
        <v>5.5123900000000003E-5</v>
      </c>
      <c r="Q415" s="196">
        <v>5.5123900000000003E-5</v>
      </c>
      <c r="R415" s="196">
        <v>5.5123900000000003E-5</v>
      </c>
      <c r="S415" s="196">
        <v>5.5123900000000003E-5</v>
      </c>
      <c r="T415" s="196">
        <v>5.5123900000000003E-5</v>
      </c>
      <c r="U415" s="196">
        <v>5.5123900000000003E-5</v>
      </c>
      <c r="V415" s="196">
        <v>5.5123900000000003E-5</v>
      </c>
      <c r="W415" s="196">
        <v>5.5123900000000003E-5</v>
      </c>
      <c r="X415" s="196">
        <v>5.5123900000000003E-5</v>
      </c>
      <c r="Y415" s="196">
        <v>5.5123900000000003E-5</v>
      </c>
      <c r="Z415" s="196">
        <v>5.5123900000000003E-5</v>
      </c>
      <c r="AA415" s="196">
        <v>5.5123900000000003E-5</v>
      </c>
      <c r="AB415" s="196">
        <v>5.5123900000000003E-5</v>
      </c>
      <c r="AC415" s="196">
        <v>5.5123900000000003E-5</v>
      </c>
      <c r="AD415" s="196">
        <v>5.5123900000000003E-5</v>
      </c>
      <c r="AE415" s="196">
        <v>5.5123900000000003E-5</v>
      </c>
      <c r="AF415" s="150"/>
      <c r="AG415" s="197">
        <v>19.532</v>
      </c>
      <c r="AH415" s="197">
        <v>19.558999999999997</v>
      </c>
      <c r="AI415" s="197">
        <v>19.695999999999998</v>
      </c>
      <c r="AJ415" s="197">
        <v>19.782</v>
      </c>
      <c r="AK415" s="197">
        <v>19.675999999999998</v>
      </c>
      <c r="AL415" s="197">
        <v>19.636999999999997</v>
      </c>
      <c r="AM415" s="197">
        <v>19.768999999999998</v>
      </c>
      <c r="AN415" s="197">
        <v>19.945</v>
      </c>
      <c r="AO415" s="197">
        <v>19.835999999999999</v>
      </c>
      <c r="AP415" s="197">
        <v>19.835999999999999</v>
      </c>
      <c r="AQ415" s="197">
        <v>19.835999999999999</v>
      </c>
      <c r="AR415" s="197">
        <v>19.835999999999999</v>
      </c>
      <c r="AS415" s="197">
        <v>19.835999999999999</v>
      </c>
      <c r="AT415" s="197">
        <v>19.835999999999999</v>
      </c>
      <c r="AU415" s="197">
        <v>19.835999999999999</v>
      </c>
      <c r="AV415" s="197">
        <v>19.835999999999999</v>
      </c>
      <c r="AW415" s="197">
        <v>19.835999999999999</v>
      </c>
      <c r="AX415" s="197">
        <v>19.835999999999999</v>
      </c>
      <c r="AY415" s="197">
        <v>19.835999999999999</v>
      </c>
      <c r="AZ415" s="197">
        <v>19.835999999999999</v>
      </c>
      <c r="BA415" s="150"/>
      <c r="BB415" s="198" cm="1">
        <f t="array" ref="BB415">SUMPRODUCT(($AG415:$AZ415)*(Misc_calcs!$G$29:$Z$29)*($L415:$AE415))*$H415</f>
        <v>712.07550333667609</v>
      </c>
      <c r="BC415" s="150"/>
      <c r="BD415" s="198" cm="1">
        <f t="array" ref="BD415">SUMPRODUCT(($L415:$AE415)*(Misc_calcs!$G$29:$Z$29))*$I415*(1+Assumptions!$G$83)</f>
        <v>4.385619375433663</v>
      </c>
      <c r="BE415" s="150"/>
      <c r="BF415" s="198">
        <f t="shared" si="36"/>
        <v>716.46112271210973</v>
      </c>
      <c r="BG415" s="150"/>
      <c r="BH415" s="199">
        <f>Assumptions!$G$86*$G415</f>
        <v>1.4500597500000001E-5</v>
      </c>
      <c r="BI415" s="150"/>
      <c r="BJ415" s="198">
        <f t="shared" si="41"/>
        <v>5002.1949999999997</v>
      </c>
      <c r="BK415" s="150"/>
      <c r="BL415" s="198" cm="1">
        <f t="array" ref="BL415">-SUMPRODUCT((PMT(real_disc,Assumptions!$G$40,BJ415))*(Misc_calcs!$G$29:$Z$29))</f>
        <v>2703.9235422400884</v>
      </c>
      <c r="BM415" s="150"/>
      <c r="BN415" s="198" cm="1">
        <f t="array" ref="BN415">SUMPRODUCT(($AG415:$AZ415)*(Misc_calcs!$G$29:$Z$29))*$BH415*$H415</f>
        <v>187.31476298837799</v>
      </c>
      <c r="BO415" s="150"/>
      <c r="BP415" s="198" cm="1">
        <f t="array" ref="BP415">SUMPRODUCT($BH415*(Misc_calcs!$G$29:$Z$29))*$I415*(1+Assumptions!$G$83)</f>
        <v>1.1536575124649187</v>
      </c>
      <c r="BQ415" s="150"/>
      <c r="BR415" s="198">
        <f t="shared" si="37"/>
        <v>188.46842050084291</v>
      </c>
      <c r="BS415" s="150"/>
      <c r="BT415" s="198">
        <f t="shared" si="38"/>
        <v>527.99270221126676</v>
      </c>
      <c r="BU415" s="150"/>
      <c r="BV415" s="198">
        <f t="shared" si="39"/>
        <v>-2175.9308400288219</v>
      </c>
      <c r="BW415" s="150"/>
      <c r="BX415" s="198" t="b">
        <f t="shared" si="40"/>
        <v>0</v>
      </c>
      <c r="BY415" s="150"/>
      <c r="BZ415" s="150"/>
      <c r="CA415" s="150"/>
      <c r="CB415" s="150"/>
      <c r="CC415" s="150"/>
      <c r="CD415" s="150"/>
      <c r="CE415" s="150"/>
      <c r="CF415" s="150"/>
      <c r="CG415" s="150"/>
      <c r="CH415" s="150"/>
      <c r="CI415" s="150"/>
      <c r="CJ415" s="150"/>
      <c r="CK415" s="150"/>
      <c r="CL415" s="150"/>
      <c r="CM415" s="150"/>
      <c r="CN415" s="150"/>
      <c r="CO415" s="150"/>
      <c r="CP415" s="150"/>
      <c r="CQ415" s="150"/>
      <c r="CR415" s="150"/>
      <c r="CS415" s="150"/>
      <c r="CT415" s="150"/>
      <c r="CU415" s="150"/>
      <c r="CV415" s="150"/>
      <c r="CW415" s="150"/>
      <c r="CX415" s="150"/>
    </row>
    <row r="416" spans="1:102" x14ac:dyDescent="0.2">
      <c r="A416" s="150"/>
      <c r="B416" s="191">
        <v>60470205</v>
      </c>
      <c r="C416" s="192" t="s">
        <v>145</v>
      </c>
      <c r="D416" s="191">
        <v>2014</v>
      </c>
      <c r="E416" s="191">
        <v>30296750</v>
      </c>
      <c r="F416" s="191">
        <v>30296744</v>
      </c>
      <c r="G416" s="194">
        <v>640.4</v>
      </c>
      <c r="H416" s="211">
        <v>45198.640474687112</v>
      </c>
      <c r="I416" s="195">
        <f>Assumptions!$G$37*Calcs!$G416</f>
        <v>62202.051999999996</v>
      </c>
      <c r="K416" s="150"/>
      <c r="L416" s="196">
        <v>6.8546299999999998E-4</v>
      </c>
      <c r="M416" s="196">
        <v>6.8546299999999998E-4</v>
      </c>
      <c r="N416" s="196">
        <v>6.8546299999999998E-4</v>
      </c>
      <c r="O416" s="196">
        <v>6.8546299999999998E-4</v>
      </c>
      <c r="P416" s="196">
        <v>6.8546299999999998E-4</v>
      </c>
      <c r="Q416" s="196">
        <v>6.8546299999999998E-4</v>
      </c>
      <c r="R416" s="196">
        <v>6.8546299999999998E-4</v>
      </c>
      <c r="S416" s="196">
        <v>6.8546299999999998E-4</v>
      </c>
      <c r="T416" s="196">
        <v>6.8546299999999998E-4</v>
      </c>
      <c r="U416" s="196">
        <v>6.8546299999999998E-4</v>
      </c>
      <c r="V416" s="196">
        <v>6.8546299999999998E-4</v>
      </c>
      <c r="W416" s="196">
        <v>6.8546299999999998E-4</v>
      </c>
      <c r="X416" s="196">
        <v>6.8546299999999998E-4</v>
      </c>
      <c r="Y416" s="196">
        <v>6.8546299999999998E-4</v>
      </c>
      <c r="Z416" s="196">
        <v>6.8546299999999998E-4</v>
      </c>
      <c r="AA416" s="196">
        <v>6.8546299999999998E-4</v>
      </c>
      <c r="AB416" s="196">
        <v>6.8546299999999998E-4</v>
      </c>
      <c r="AC416" s="196">
        <v>6.8546299999999998E-4</v>
      </c>
      <c r="AD416" s="196">
        <v>6.8546299999999998E-4</v>
      </c>
      <c r="AE416" s="196">
        <v>6.8546299999999998E-4</v>
      </c>
      <c r="AF416" s="150"/>
      <c r="AG416" s="197">
        <v>19.532</v>
      </c>
      <c r="AH416" s="197">
        <v>19.558999999999997</v>
      </c>
      <c r="AI416" s="197">
        <v>19.695999999999998</v>
      </c>
      <c r="AJ416" s="197">
        <v>19.782</v>
      </c>
      <c r="AK416" s="197">
        <v>19.675999999999998</v>
      </c>
      <c r="AL416" s="197">
        <v>19.636999999999997</v>
      </c>
      <c r="AM416" s="197">
        <v>19.768999999999998</v>
      </c>
      <c r="AN416" s="197">
        <v>19.945</v>
      </c>
      <c r="AO416" s="197">
        <v>19.835999999999999</v>
      </c>
      <c r="AP416" s="197">
        <v>19.835999999999999</v>
      </c>
      <c r="AQ416" s="197">
        <v>19.835999999999999</v>
      </c>
      <c r="AR416" s="197">
        <v>19.835999999999999</v>
      </c>
      <c r="AS416" s="197">
        <v>19.835999999999999</v>
      </c>
      <c r="AT416" s="197">
        <v>19.835999999999999</v>
      </c>
      <c r="AU416" s="197">
        <v>19.835999999999999</v>
      </c>
      <c r="AV416" s="197">
        <v>19.835999999999999</v>
      </c>
      <c r="AW416" s="197">
        <v>19.835999999999999</v>
      </c>
      <c r="AX416" s="197">
        <v>19.835999999999999</v>
      </c>
      <c r="AY416" s="197">
        <v>19.835999999999999</v>
      </c>
      <c r="AZ416" s="197">
        <v>19.835999999999999</v>
      </c>
      <c r="BA416" s="150"/>
      <c r="BB416" s="198" cm="1">
        <f t="array" ref="BB416">SUMPRODUCT(($AG416:$AZ416)*(Misc_calcs!$G$29:$Z$29)*($L416:$AE416))*$H416</f>
        <v>8854.6240513401262</v>
      </c>
      <c r="BC416" s="150"/>
      <c r="BD416" s="198" cm="1">
        <f t="array" ref="BD416">SUMPRODUCT(($L416:$AE416)*(Misc_calcs!$G$29:$Z$29))*$I416*(1+Assumptions!$G$83)</f>
        <v>678.13961013863036</v>
      </c>
      <c r="BE416" s="150"/>
      <c r="BF416" s="198">
        <f t="shared" si="36"/>
        <v>9532.7636614787571</v>
      </c>
      <c r="BG416" s="150"/>
      <c r="BH416" s="199">
        <f>Assumptions!$G$86*$G416</f>
        <v>1.8031422600000001E-4</v>
      </c>
      <c r="BI416" s="150"/>
      <c r="BJ416" s="198">
        <f t="shared" si="41"/>
        <v>62202.051999999996</v>
      </c>
      <c r="BK416" s="150"/>
      <c r="BL416" s="198" cm="1">
        <f t="array" ref="BL416">-SUMPRODUCT((PMT(real_disc,Assumptions!$G$40,BJ416))*(Misc_calcs!$G$29:$Z$29))</f>
        <v>33623.157989331121</v>
      </c>
      <c r="BM416" s="150"/>
      <c r="BN416" s="198" cm="1">
        <f t="array" ref="BN416">SUMPRODUCT(($AG416:$AZ416)*(Misc_calcs!$G$29:$Z$29))*$BH416*$H416</f>
        <v>2329.2499848108205</v>
      </c>
      <c r="BO416" s="150"/>
      <c r="BP416" s="198" cm="1">
        <f t="array" ref="BP416">SUMPRODUCT($BH416*(Misc_calcs!$G$29:$Z$29))*$I416*(1+Assumptions!$G$83)</f>
        <v>178.3877742811631</v>
      </c>
      <c r="BQ416" s="150"/>
      <c r="BR416" s="198">
        <f t="shared" si="37"/>
        <v>2507.6377590919838</v>
      </c>
      <c r="BS416" s="150"/>
      <c r="BT416" s="198">
        <f t="shared" si="38"/>
        <v>7025.1259023867733</v>
      </c>
      <c r="BU416" s="150"/>
      <c r="BV416" s="198">
        <f t="shared" si="39"/>
        <v>-26598.032086944346</v>
      </c>
      <c r="BW416" s="150"/>
      <c r="BX416" s="198" t="b">
        <f t="shared" si="40"/>
        <v>0</v>
      </c>
      <c r="BY416" s="150"/>
      <c r="BZ416" s="150"/>
      <c r="CA416" s="150"/>
      <c r="CB416" s="150"/>
      <c r="CC416" s="150"/>
      <c r="CD416" s="150"/>
      <c r="CE416" s="150"/>
      <c r="CF416" s="150"/>
      <c r="CG416" s="150"/>
      <c r="CH416" s="150"/>
      <c r="CI416" s="150"/>
      <c r="CJ416" s="150"/>
      <c r="CK416" s="150"/>
      <c r="CL416" s="150"/>
      <c r="CM416" s="150"/>
      <c r="CN416" s="150"/>
      <c r="CO416" s="150"/>
      <c r="CP416" s="150"/>
      <c r="CQ416" s="150"/>
      <c r="CR416" s="150"/>
      <c r="CS416" s="150"/>
      <c r="CT416" s="150"/>
      <c r="CU416" s="150"/>
      <c r="CV416" s="150"/>
      <c r="CW416" s="150"/>
      <c r="CX416" s="150"/>
    </row>
    <row r="417" spans="1:102" x14ac:dyDescent="0.2">
      <c r="A417" s="150"/>
      <c r="B417" s="191">
        <v>60470307</v>
      </c>
      <c r="C417" s="192" t="s">
        <v>150</v>
      </c>
      <c r="D417" s="191">
        <v>1999</v>
      </c>
      <c r="E417" s="191">
        <v>33086444</v>
      </c>
      <c r="F417" s="191">
        <v>33087524</v>
      </c>
      <c r="G417" s="194">
        <v>8473.18</v>
      </c>
      <c r="H417" s="211">
        <v>46875.287879570307</v>
      </c>
      <c r="I417" s="195">
        <f>Assumptions!$G$37*Calcs!$G417</f>
        <v>822999.97340000002</v>
      </c>
      <c r="K417" s="150"/>
      <c r="L417" s="196">
        <v>9.0694130000000001E-3</v>
      </c>
      <c r="M417" s="196">
        <v>9.0694130000000001E-3</v>
      </c>
      <c r="N417" s="196">
        <v>9.0694130000000001E-3</v>
      </c>
      <c r="O417" s="196">
        <v>9.0694130000000001E-3</v>
      </c>
      <c r="P417" s="196">
        <v>9.0694130000000001E-3</v>
      </c>
      <c r="Q417" s="196">
        <v>9.0694130000000001E-3</v>
      </c>
      <c r="R417" s="196">
        <v>9.0694130000000001E-3</v>
      </c>
      <c r="S417" s="196">
        <v>9.0694130000000001E-3</v>
      </c>
      <c r="T417" s="196">
        <v>9.0694130000000001E-3</v>
      </c>
      <c r="U417" s="196">
        <v>9.0694130000000001E-3</v>
      </c>
      <c r="V417" s="196">
        <v>9.0694130000000001E-3</v>
      </c>
      <c r="W417" s="196">
        <v>9.0694130000000001E-3</v>
      </c>
      <c r="X417" s="196">
        <v>9.0694130000000001E-3</v>
      </c>
      <c r="Y417" s="196">
        <v>9.0694130000000001E-3</v>
      </c>
      <c r="Z417" s="196">
        <v>9.0694130000000001E-3</v>
      </c>
      <c r="AA417" s="196">
        <v>9.0694130000000001E-3</v>
      </c>
      <c r="AB417" s="196">
        <v>9.0694130000000001E-3</v>
      </c>
      <c r="AC417" s="196">
        <v>9.0694130000000001E-3</v>
      </c>
      <c r="AD417" s="196">
        <v>9.0694130000000001E-3</v>
      </c>
      <c r="AE417" s="196">
        <v>9.0694130000000001E-3</v>
      </c>
      <c r="AF417" s="150"/>
      <c r="AG417" s="197">
        <v>38.435000000000002</v>
      </c>
      <c r="AH417" s="197">
        <v>38.636999999999993</v>
      </c>
      <c r="AI417" s="197">
        <v>39.003</v>
      </c>
      <c r="AJ417" s="197">
        <v>39.297999999999995</v>
      </c>
      <c r="AK417" s="197">
        <v>39.32</v>
      </c>
      <c r="AL417" s="197">
        <v>39.351999999999997</v>
      </c>
      <c r="AM417" s="197">
        <v>39.701999999999998</v>
      </c>
      <c r="AN417" s="197">
        <v>40.077999999999996</v>
      </c>
      <c r="AO417" s="197">
        <v>40.242999999999995</v>
      </c>
      <c r="AP417" s="197">
        <v>40.242999999999995</v>
      </c>
      <c r="AQ417" s="197">
        <v>40.242999999999995</v>
      </c>
      <c r="AR417" s="197">
        <v>40.242999999999995</v>
      </c>
      <c r="AS417" s="197">
        <v>40.242999999999995</v>
      </c>
      <c r="AT417" s="197">
        <v>40.242999999999995</v>
      </c>
      <c r="AU417" s="197">
        <v>40.242999999999995</v>
      </c>
      <c r="AV417" s="197">
        <v>40.242999999999995</v>
      </c>
      <c r="AW417" s="197">
        <v>40.242999999999995</v>
      </c>
      <c r="AX417" s="197">
        <v>40.242999999999995</v>
      </c>
      <c r="AY417" s="197">
        <v>40.242999999999995</v>
      </c>
      <c r="AZ417" s="197">
        <v>40.242999999999995</v>
      </c>
      <c r="BA417" s="150"/>
      <c r="BB417" s="198" cm="1">
        <f t="array" ref="BB417">SUMPRODUCT(($AG417:$AZ417)*(Misc_calcs!$G$29:$Z$29)*($L417:$AE417))*$H417</f>
        <v>244240.79499221387</v>
      </c>
      <c r="BC417" s="150"/>
      <c r="BD417" s="198" cm="1">
        <f t="array" ref="BD417">SUMPRODUCT(($L417:$AE417)*(Misc_calcs!$G$29:$Z$29))*$I417*(1+Assumptions!$G$83)</f>
        <v>118716.03501035413</v>
      </c>
      <c r="BE417" s="150"/>
      <c r="BF417" s="198">
        <f t="shared" si="36"/>
        <v>362956.83000256796</v>
      </c>
      <c r="BG417" s="150"/>
      <c r="BH417" s="199">
        <f>Assumptions!$G$86*$G417</f>
        <v>2.3857509267000004E-3</v>
      </c>
      <c r="BI417" s="150"/>
      <c r="BJ417" s="198">
        <f t="shared" si="41"/>
        <v>822999.97340000002</v>
      </c>
      <c r="BK417" s="150"/>
      <c r="BL417" s="198" cm="1">
        <f t="array" ref="BL417">-SUMPRODUCT((PMT(real_disc,Assumptions!$G$40,BJ417))*(Misc_calcs!$G$29:$Z$29))</f>
        <v>444870.50251724024</v>
      </c>
      <c r="BM417" s="150"/>
      <c r="BN417" s="198" cm="1">
        <f t="array" ref="BN417">SUMPRODUCT(($AG417:$AZ417)*(Misc_calcs!$G$29:$Z$29))*$BH417*$H417</f>
        <v>64248.667801391224</v>
      </c>
      <c r="BO417" s="150"/>
      <c r="BP417" s="198" cm="1">
        <f t="array" ref="BP417">SUMPRODUCT($BH417*(Misc_calcs!$G$29:$Z$29))*$I417*(1+Assumptions!$G$83)</f>
        <v>31228.800644551306</v>
      </c>
      <c r="BQ417" s="150"/>
      <c r="BR417" s="198">
        <f t="shared" si="37"/>
        <v>95477.468445942533</v>
      </c>
      <c r="BS417" s="150"/>
      <c r="BT417" s="198">
        <f t="shared" si="38"/>
        <v>267479.36155662546</v>
      </c>
      <c r="BU417" s="150"/>
      <c r="BV417" s="198">
        <f t="shared" si="39"/>
        <v>-177391.14096061478</v>
      </c>
      <c r="BW417" s="150"/>
      <c r="BX417" s="198" t="b">
        <f t="shared" si="40"/>
        <v>0</v>
      </c>
      <c r="BY417" s="150"/>
      <c r="BZ417" s="150"/>
      <c r="CA417" s="150"/>
      <c r="CB417" s="150"/>
      <c r="CC417" s="150"/>
      <c r="CD417" s="150"/>
      <c r="CE417" s="150"/>
      <c r="CF417" s="150"/>
      <c r="CG417" s="150"/>
      <c r="CH417" s="150"/>
      <c r="CI417" s="150"/>
      <c r="CJ417" s="150"/>
      <c r="CK417" s="150"/>
      <c r="CL417" s="150"/>
      <c r="CM417" s="150"/>
      <c r="CN417" s="150"/>
      <c r="CO417" s="150"/>
      <c r="CP417" s="150"/>
      <c r="CQ417" s="150"/>
      <c r="CR417" s="150"/>
      <c r="CS417" s="150"/>
      <c r="CT417" s="150"/>
      <c r="CU417" s="150"/>
      <c r="CV417" s="150"/>
      <c r="CW417" s="150"/>
      <c r="CX417" s="150"/>
    </row>
    <row r="418" spans="1:102" x14ac:dyDescent="0.2">
      <c r="A418" s="150"/>
      <c r="B418" s="191">
        <v>60470308</v>
      </c>
      <c r="C418" s="192" t="s">
        <v>150</v>
      </c>
      <c r="D418" s="191">
        <v>1999</v>
      </c>
      <c r="E418" s="191">
        <v>33087524</v>
      </c>
      <c r="F418" s="191">
        <v>33086937</v>
      </c>
      <c r="G418" s="194">
        <v>2137.7800000000002</v>
      </c>
      <c r="H418" s="211">
        <v>46875.287879570307</v>
      </c>
      <c r="I418" s="195">
        <f>Assumptions!$G$37*Calcs!$G418</f>
        <v>207642.57140000002</v>
      </c>
      <c r="K418" s="150"/>
      <c r="L418" s="196">
        <v>2.2882089999999998E-3</v>
      </c>
      <c r="M418" s="196">
        <v>2.2882089999999998E-3</v>
      </c>
      <c r="N418" s="196">
        <v>2.2882089999999998E-3</v>
      </c>
      <c r="O418" s="196">
        <v>2.2882089999999998E-3</v>
      </c>
      <c r="P418" s="196">
        <v>2.2882089999999998E-3</v>
      </c>
      <c r="Q418" s="196">
        <v>2.2882089999999998E-3</v>
      </c>
      <c r="R418" s="196">
        <v>2.2882089999999998E-3</v>
      </c>
      <c r="S418" s="196">
        <v>2.2882089999999998E-3</v>
      </c>
      <c r="T418" s="196">
        <v>2.2882089999999998E-3</v>
      </c>
      <c r="U418" s="196">
        <v>2.2882089999999998E-3</v>
      </c>
      <c r="V418" s="196">
        <v>2.2882089999999998E-3</v>
      </c>
      <c r="W418" s="196">
        <v>2.2882089999999998E-3</v>
      </c>
      <c r="X418" s="196">
        <v>2.2882089999999998E-3</v>
      </c>
      <c r="Y418" s="196">
        <v>2.2882089999999998E-3</v>
      </c>
      <c r="Z418" s="196">
        <v>2.2882089999999998E-3</v>
      </c>
      <c r="AA418" s="196">
        <v>2.2882089999999998E-3</v>
      </c>
      <c r="AB418" s="196">
        <v>2.2882089999999998E-3</v>
      </c>
      <c r="AC418" s="196">
        <v>2.2882089999999998E-3</v>
      </c>
      <c r="AD418" s="196">
        <v>2.2882089999999998E-3</v>
      </c>
      <c r="AE418" s="196">
        <v>2.2882089999999998E-3</v>
      </c>
      <c r="AF418" s="150"/>
      <c r="AG418" s="197">
        <v>38.435000000000002</v>
      </c>
      <c r="AH418" s="197">
        <v>38.636999999999993</v>
      </c>
      <c r="AI418" s="197">
        <v>39.003</v>
      </c>
      <c r="AJ418" s="197">
        <v>39.297999999999995</v>
      </c>
      <c r="AK418" s="197">
        <v>39.32</v>
      </c>
      <c r="AL418" s="197">
        <v>39.351999999999997</v>
      </c>
      <c r="AM418" s="197">
        <v>39.701999999999998</v>
      </c>
      <c r="AN418" s="197">
        <v>40.077999999999996</v>
      </c>
      <c r="AO418" s="197">
        <v>40.242999999999995</v>
      </c>
      <c r="AP418" s="197">
        <v>40.242999999999995</v>
      </c>
      <c r="AQ418" s="197">
        <v>40.242999999999995</v>
      </c>
      <c r="AR418" s="197">
        <v>40.242999999999995</v>
      </c>
      <c r="AS418" s="197">
        <v>40.242999999999995</v>
      </c>
      <c r="AT418" s="197">
        <v>40.242999999999995</v>
      </c>
      <c r="AU418" s="197">
        <v>40.242999999999995</v>
      </c>
      <c r="AV418" s="197">
        <v>40.242999999999995</v>
      </c>
      <c r="AW418" s="197">
        <v>40.242999999999995</v>
      </c>
      <c r="AX418" s="197">
        <v>40.242999999999995</v>
      </c>
      <c r="AY418" s="197">
        <v>40.242999999999995</v>
      </c>
      <c r="AZ418" s="197">
        <v>40.242999999999995</v>
      </c>
      <c r="BA418" s="150"/>
      <c r="BB418" s="198" cm="1">
        <f t="array" ref="BB418">SUMPRODUCT(($AG418:$AZ418)*(Misc_calcs!$G$29:$Z$29)*($L418:$AE418))*$H418</f>
        <v>61621.847551582308</v>
      </c>
      <c r="BC418" s="150"/>
      <c r="BD418" s="198" cm="1">
        <f t="array" ref="BD418">SUMPRODUCT(($L418:$AE418)*(Misc_calcs!$G$29:$Z$29))*$I418*(1+Assumptions!$G$83)</f>
        <v>7556.8790419558227</v>
      </c>
      <c r="BE418" s="150"/>
      <c r="BF418" s="198">
        <f t="shared" si="36"/>
        <v>69178.726593538129</v>
      </c>
      <c r="BG418" s="150"/>
      <c r="BH418" s="199">
        <f>Assumptions!$G$86*$G418</f>
        <v>6.0192402570000006E-4</v>
      </c>
      <c r="BI418" s="150"/>
      <c r="BJ418" s="198">
        <f t="shared" si="41"/>
        <v>207642.57140000002</v>
      </c>
      <c r="BK418" s="150"/>
      <c r="BL418" s="198" cm="1">
        <f t="array" ref="BL418">-SUMPRODUCT((PMT(real_disc,Assumptions!$G$40,BJ418))*(Misc_calcs!$G$29:$Z$29))</f>
        <v>112240.65378893234</v>
      </c>
      <c r="BM418" s="150"/>
      <c r="BN418" s="198" cm="1">
        <f t="array" ref="BN418">SUMPRODUCT(($AG418:$AZ418)*(Misc_calcs!$G$29:$Z$29))*$BH418*$H418</f>
        <v>16209.913757580756</v>
      </c>
      <c r="BO418" s="150"/>
      <c r="BP418" s="198" cm="1">
        <f t="array" ref="BP418">SUMPRODUCT($BH418*(Misc_calcs!$G$29:$Z$29))*$I418*(1+Assumptions!$G$83)</f>
        <v>1987.8721981523572</v>
      </c>
      <c r="BQ418" s="150"/>
      <c r="BR418" s="198">
        <f t="shared" si="37"/>
        <v>18197.785955733114</v>
      </c>
      <c r="BS418" s="150"/>
      <c r="BT418" s="198">
        <f t="shared" si="38"/>
        <v>50980.940637805019</v>
      </c>
      <c r="BU418" s="150"/>
      <c r="BV418" s="198">
        <f t="shared" si="39"/>
        <v>-61259.713151127318</v>
      </c>
      <c r="BW418" s="150"/>
      <c r="BX418" s="198" t="b">
        <f t="shared" si="40"/>
        <v>0</v>
      </c>
      <c r="BY418" s="150"/>
      <c r="BZ418" s="150"/>
      <c r="CA418" s="150"/>
      <c r="CB418" s="150"/>
      <c r="CC418" s="150"/>
      <c r="CD418" s="150"/>
      <c r="CE418" s="150"/>
      <c r="CF418" s="150"/>
      <c r="CG418" s="150"/>
      <c r="CH418" s="150"/>
      <c r="CI418" s="150"/>
      <c r="CJ418" s="150"/>
      <c r="CK418" s="150"/>
      <c r="CL418" s="150"/>
      <c r="CM418" s="150"/>
      <c r="CN418" s="150"/>
      <c r="CO418" s="150"/>
      <c r="CP418" s="150"/>
      <c r="CQ418" s="150"/>
      <c r="CR418" s="150"/>
      <c r="CS418" s="150"/>
      <c r="CT418" s="150"/>
      <c r="CU418" s="150"/>
      <c r="CV418" s="150"/>
      <c r="CW418" s="150"/>
      <c r="CX418" s="150"/>
    </row>
    <row r="419" spans="1:102" x14ac:dyDescent="0.2">
      <c r="A419" s="150"/>
      <c r="B419" s="191">
        <v>60470309</v>
      </c>
      <c r="C419" s="192" t="s">
        <v>150</v>
      </c>
      <c r="D419" s="191">
        <v>1999</v>
      </c>
      <c r="E419" s="191">
        <v>33086937</v>
      </c>
      <c r="F419" s="191">
        <v>33086929</v>
      </c>
      <c r="G419" s="194">
        <v>94.54</v>
      </c>
      <c r="H419" s="211">
        <v>46875.287879570307</v>
      </c>
      <c r="I419" s="195">
        <f>Assumptions!$G$37*Calcs!$G419</f>
        <v>9182.6702000000005</v>
      </c>
      <c r="K419" s="150"/>
      <c r="L419" s="196">
        <v>1.0119300000000001E-4</v>
      </c>
      <c r="M419" s="196">
        <v>1.0119300000000001E-4</v>
      </c>
      <c r="N419" s="196">
        <v>1.0119300000000001E-4</v>
      </c>
      <c r="O419" s="196">
        <v>1.0119300000000001E-4</v>
      </c>
      <c r="P419" s="196">
        <v>1.0119300000000001E-4</v>
      </c>
      <c r="Q419" s="196">
        <v>1.0119300000000001E-4</v>
      </c>
      <c r="R419" s="196">
        <v>1.0119300000000001E-4</v>
      </c>
      <c r="S419" s="196">
        <v>1.0119300000000001E-4</v>
      </c>
      <c r="T419" s="196">
        <v>1.0119300000000001E-4</v>
      </c>
      <c r="U419" s="196">
        <v>1.0119300000000001E-4</v>
      </c>
      <c r="V419" s="196">
        <v>1.0119300000000001E-4</v>
      </c>
      <c r="W419" s="196">
        <v>1.0119300000000001E-4</v>
      </c>
      <c r="X419" s="196">
        <v>1.0119300000000001E-4</v>
      </c>
      <c r="Y419" s="196">
        <v>1.0119300000000001E-4</v>
      </c>
      <c r="Z419" s="196">
        <v>1.0119300000000001E-4</v>
      </c>
      <c r="AA419" s="196">
        <v>1.0119300000000001E-4</v>
      </c>
      <c r="AB419" s="196">
        <v>1.0119300000000001E-4</v>
      </c>
      <c r="AC419" s="196">
        <v>1.0119300000000001E-4</v>
      </c>
      <c r="AD419" s="196">
        <v>1.0119300000000001E-4</v>
      </c>
      <c r="AE419" s="196">
        <v>1.0119300000000001E-4</v>
      </c>
      <c r="AF419" s="150"/>
      <c r="AG419" s="197">
        <v>38.435000000000002</v>
      </c>
      <c r="AH419" s="197">
        <v>38.636999999999993</v>
      </c>
      <c r="AI419" s="197">
        <v>39.003</v>
      </c>
      <c r="AJ419" s="197">
        <v>39.297999999999995</v>
      </c>
      <c r="AK419" s="197">
        <v>39.32</v>
      </c>
      <c r="AL419" s="197">
        <v>39.351999999999997</v>
      </c>
      <c r="AM419" s="197">
        <v>39.701999999999998</v>
      </c>
      <c r="AN419" s="197">
        <v>40.077999999999996</v>
      </c>
      <c r="AO419" s="197">
        <v>40.242999999999995</v>
      </c>
      <c r="AP419" s="197">
        <v>40.242999999999995</v>
      </c>
      <c r="AQ419" s="197">
        <v>40.242999999999995</v>
      </c>
      <c r="AR419" s="197">
        <v>40.242999999999995</v>
      </c>
      <c r="AS419" s="197">
        <v>40.242999999999995</v>
      </c>
      <c r="AT419" s="197">
        <v>40.242999999999995</v>
      </c>
      <c r="AU419" s="197">
        <v>40.242999999999995</v>
      </c>
      <c r="AV419" s="197">
        <v>40.242999999999995</v>
      </c>
      <c r="AW419" s="197">
        <v>40.242999999999995</v>
      </c>
      <c r="AX419" s="197">
        <v>40.242999999999995</v>
      </c>
      <c r="AY419" s="197">
        <v>40.242999999999995</v>
      </c>
      <c r="AZ419" s="197">
        <v>40.242999999999995</v>
      </c>
      <c r="BA419" s="150"/>
      <c r="BB419" s="198" cm="1">
        <f t="array" ref="BB419">SUMPRODUCT(($AG419:$AZ419)*(Misc_calcs!$G$29:$Z$29)*($L419:$AE419))*$H419</f>
        <v>2725.1442588012137</v>
      </c>
      <c r="BC419" s="150"/>
      <c r="BD419" s="198" cm="1">
        <f t="array" ref="BD419">SUMPRODUCT(($L419:$AE419)*(Misc_calcs!$G$29:$Z$29))*$I419*(1+Assumptions!$G$83)</f>
        <v>14.779163065989113</v>
      </c>
      <c r="BE419" s="150"/>
      <c r="BF419" s="198">
        <f t="shared" si="36"/>
        <v>2739.9234218672027</v>
      </c>
      <c r="BG419" s="150"/>
      <c r="BH419" s="199">
        <f>Assumptions!$G$86*$G419</f>
        <v>2.6619155100000003E-5</v>
      </c>
      <c r="BI419" s="150"/>
      <c r="BJ419" s="198">
        <f t="shared" si="41"/>
        <v>9182.6702000000005</v>
      </c>
      <c r="BK419" s="150"/>
      <c r="BL419" s="198" cm="1">
        <f t="array" ref="BL419">-SUMPRODUCT((PMT(real_disc,Assumptions!$G$40,BJ419))*(Misc_calcs!$G$29:$Z$29))</f>
        <v>4963.6685763762716</v>
      </c>
      <c r="BM419" s="150"/>
      <c r="BN419" s="198" cm="1">
        <f t="array" ref="BN419">SUMPRODUCT(($AG419:$AZ419)*(Misc_calcs!$G$29:$Z$29))*$BH419*$H419</f>
        <v>716.85825793191282</v>
      </c>
      <c r="BO419" s="150"/>
      <c r="BP419" s="198" cm="1">
        <f t="array" ref="BP419">SUMPRODUCT($BH419*(Misc_calcs!$G$29:$Z$29))*$I419*(1+Assumptions!$G$83)</f>
        <v>3.8877079827829553</v>
      </c>
      <c r="BQ419" s="150"/>
      <c r="BR419" s="198">
        <f t="shared" si="37"/>
        <v>720.74596591469572</v>
      </c>
      <c r="BS419" s="150"/>
      <c r="BT419" s="198">
        <f t="shared" si="38"/>
        <v>2019.177455952507</v>
      </c>
      <c r="BU419" s="150"/>
      <c r="BV419" s="198">
        <f t="shared" si="39"/>
        <v>-2944.4911204237646</v>
      </c>
      <c r="BW419" s="150"/>
      <c r="BX419" s="198" t="b">
        <f t="shared" si="40"/>
        <v>0</v>
      </c>
      <c r="BY419" s="150"/>
      <c r="BZ419" s="150"/>
      <c r="CA419" s="150"/>
      <c r="CB419" s="150"/>
      <c r="CC419" s="150"/>
      <c r="CD419" s="150"/>
      <c r="CE419" s="150"/>
      <c r="CF419" s="150"/>
      <c r="CG419" s="150"/>
      <c r="CH419" s="150"/>
      <c r="CI419" s="150"/>
      <c r="CJ419" s="150"/>
      <c r="CK419" s="150"/>
      <c r="CL419" s="150"/>
      <c r="CM419" s="150"/>
      <c r="CN419" s="150"/>
      <c r="CO419" s="150"/>
      <c r="CP419" s="150"/>
      <c r="CQ419" s="150"/>
      <c r="CR419" s="150"/>
      <c r="CS419" s="150"/>
      <c r="CT419" s="150"/>
      <c r="CU419" s="150"/>
      <c r="CV419" s="150"/>
      <c r="CW419" s="150"/>
      <c r="CX419" s="150"/>
    </row>
    <row r="420" spans="1:102" x14ac:dyDescent="0.2">
      <c r="A420" s="150"/>
      <c r="B420" s="191">
        <v>60470310</v>
      </c>
      <c r="C420" s="192" t="s">
        <v>150</v>
      </c>
      <c r="D420" s="191">
        <v>1999</v>
      </c>
      <c r="E420" s="191">
        <v>33086929</v>
      </c>
      <c r="F420" s="191">
        <v>33085822</v>
      </c>
      <c r="G420" s="194">
        <v>9285.08</v>
      </c>
      <c r="H420" s="211">
        <v>46875.287879570307</v>
      </c>
      <c r="I420" s="195">
        <f>Assumptions!$G$37*Calcs!$G420</f>
        <v>901859.82039999997</v>
      </c>
      <c r="K420" s="150"/>
      <c r="L420" s="196">
        <v>9.9384450000000006E-3</v>
      </c>
      <c r="M420" s="196">
        <v>9.9384450000000006E-3</v>
      </c>
      <c r="N420" s="196">
        <v>9.9384450000000006E-3</v>
      </c>
      <c r="O420" s="196">
        <v>9.9384450000000006E-3</v>
      </c>
      <c r="P420" s="196">
        <v>9.9384450000000006E-3</v>
      </c>
      <c r="Q420" s="196">
        <v>9.9384450000000006E-3</v>
      </c>
      <c r="R420" s="196">
        <v>9.9384450000000006E-3</v>
      </c>
      <c r="S420" s="196">
        <v>9.9384450000000006E-3</v>
      </c>
      <c r="T420" s="196">
        <v>9.9384450000000006E-3</v>
      </c>
      <c r="U420" s="196">
        <v>9.9384450000000006E-3</v>
      </c>
      <c r="V420" s="196">
        <v>9.9384450000000006E-3</v>
      </c>
      <c r="W420" s="196">
        <v>9.9384450000000006E-3</v>
      </c>
      <c r="X420" s="196">
        <v>9.9384450000000006E-3</v>
      </c>
      <c r="Y420" s="196">
        <v>9.9384450000000006E-3</v>
      </c>
      <c r="Z420" s="196">
        <v>9.9384450000000006E-3</v>
      </c>
      <c r="AA420" s="196">
        <v>9.9384450000000006E-3</v>
      </c>
      <c r="AB420" s="196">
        <v>9.9384450000000006E-3</v>
      </c>
      <c r="AC420" s="196">
        <v>9.9384450000000006E-3</v>
      </c>
      <c r="AD420" s="196">
        <v>9.9384450000000006E-3</v>
      </c>
      <c r="AE420" s="196">
        <v>9.9384450000000006E-3</v>
      </c>
      <c r="AF420" s="150"/>
      <c r="AG420" s="197">
        <v>38.435000000000002</v>
      </c>
      <c r="AH420" s="197">
        <v>38.636999999999993</v>
      </c>
      <c r="AI420" s="197">
        <v>39.003</v>
      </c>
      <c r="AJ420" s="197">
        <v>39.297999999999995</v>
      </c>
      <c r="AK420" s="197">
        <v>39.32</v>
      </c>
      <c r="AL420" s="197">
        <v>39.351999999999997</v>
      </c>
      <c r="AM420" s="197">
        <v>39.701999999999998</v>
      </c>
      <c r="AN420" s="197">
        <v>40.077999999999996</v>
      </c>
      <c r="AO420" s="197">
        <v>40.242999999999995</v>
      </c>
      <c r="AP420" s="197">
        <v>40.242999999999995</v>
      </c>
      <c r="AQ420" s="197">
        <v>40.242999999999995</v>
      </c>
      <c r="AR420" s="197">
        <v>40.242999999999995</v>
      </c>
      <c r="AS420" s="197">
        <v>40.242999999999995</v>
      </c>
      <c r="AT420" s="197">
        <v>40.242999999999995</v>
      </c>
      <c r="AU420" s="197">
        <v>40.242999999999995</v>
      </c>
      <c r="AV420" s="197">
        <v>40.242999999999995</v>
      </c>
      <c r="AW420" s="197">
        <v>40.242999999999995</v>
      </c>
      <c r="AX420" s="197">
        <v>40.242999999999995</v>
      </c>
      <c r="AY420" s="197">
        <v>40.242999999999995</v>
      </c>
      <c r="AZ420" s="197">
        <v>40.242999999999995</v>
      </c>
      <c r="BA420" s="150"/>
      <c r="BB420" s="198" cm="1">
        <f t="array" ref="BB420">SUMPRODUCT(($AG420:$AZ420)*(Misc_calcs!$G$29:$Z$29)*($L420:$AE420))*$H420</f>
        <v>267643.97076044424</v>
      </c>
      <c r="BC420" s="150"/>
      <c r="BD420" s="198" cm="1">
        <f t="array" ref="BD420">SUMPRODUCT(($L420:$AE420)*(Misc_calcs!$G$29:$Z$29))*$I420*(1+Assumptions!$G$83)</f>
        <v>142556.77444648367</v>
      </c>
      <c r="BE420" s="150"/>
      <c r="BF420" s="198">
        <f t="shared" si="36"/>
        <v>410200.74520692788</v>
      </c>
      <c r="BG420" s="150"/>
      <c r="BH420" s="199">
        <f>Assumptions!$G$86*$G420</f>
        <v>2.6143535502E-3</v>
      </c>
      <c r="BI420" s="150"/>
      <c r="BJ420" s="198">
        <f t="shared" si="41"/>
        <v>901859.82039999997</v>
      </c>
      <c r="BK420" s="150"/>
      <c r="BL420" s="198" cm="1">
        <f t="array" ref="BL420">-SUMPRODUCT((PMT(real_disc,Assumptions!$G$40,BJ420))*(Misc_calcs!$G$29:$Z$29))</f>
        <v>487497.98841907951</v>
      </c>
      <c r="BM420" s="150"/>
      <c r="BN420" s="198" cm="1">
        <f t="array" ref="BN420">SUMPRODUCT(($AG420:$AZ420)*(Misc_calcs!$G$29:$Z$29))*$BH420*$H420</f>
        <v>70404.974334233601</v>
      </c>
      <c r="BO420" s="150"/>
      <c r="BP420" s="198" cm="1">
        <f t="array" ref="BP420">SUMPRODUCT($BH420*(Misc_calcs!$G$29:$Z$29))*$I420*(1+Assumptions!$G$83)</f>
        <v>37500.21350213491</v>
      </c>
      <c r="BQ420" s="150"/>
      <c r="BR420" s="198">
        <f t="shared" si="37"/>
        <v>107905.18783636851</v>
      </c>
      <c r="BS420" s="150"/>
      <c r="BT420" s="198">
        <f t="shared" si="38"/>
        <v>302295.55737055937</v>
      </c>
      <c r="BU420" s="150"/>
      <c r="BV420" s="198">
        <f t="shared" si="39"/>
        <v>-185202.43104852014</v>
      </c>
      <c r="BW420" s="150"/>
      <c r="BX420" s="198" t="b">
        <f t="shared" si="40"/>
        <v>0</v>
      </c>
      <c r="BY420" s="150"/>
      <c r="BZ420" s="150"/>
      <c r="CA420" s="150"/>
      <c r="CB420" s="150"/>
      <c r="CC420" s="150"/>
      <c r="CD420" s="150"/>
      <c r="CE420" s="150"/>
      <c r="CF420" s="150"/>
      <c r="CG420" s="150"/>
      <c r="CH420" s="150"/>
      <c r="CI420" s="150"/>
      <c r="CJ420" s="150"/>
      <c r="CK420" s="150"/>
      <c r="CL420" s="150"/>
      <c r="CM420" s="150"/>
      <c r="CN420" s="150"/>
      <c r="CO420" s="150"/>
      <c r="CP420" s="150"/>
      <c r="CQ420" s="150"/>
      <c r="CR420" s="150"/>
      <c r="CS420" s="150"/>
      <c r="CT420" s="150"/>
      <c r="CU420" s="150"/>
      <c r="CV420" s="150"/>
      <c r="CW420" s="150"/>
      <c r="CX420" s="150"/>
    </row>
    <row r="421" spans="1:102" x14ac:dyDescent="0.2">
      <c r="A421" s="150"/>
      <c r="B421" s="191">
        <v>60470311</v>
      </c>
      <c r="C421" s="192" t="s">
        <v>150</v>
      </c>
      <c r="D421" s="191">
        <v>1999</v>
      </c>
      <c r="E421" s="191">
        <v>33085822</v>
      </c>
      <c r="F421" s="191">
        <v>33085815</v>
      </c>
      <c r="G421" s="194">
        <v>24.27</v>
      </c>
      <c r="H421" s="211">
        <v>46875.287879570307</v>
      </c>
      <c r="I421" s="195">
        <f>Assumptions!$G$37*Calcs!$G421</f>
        <v>2357.3451</v>
      </c>
      <c r="K421" s="150"/>
      <c r="L421" s="196">
        <v>2.5977800000000001E-5</v>
      </c>
      <c r="M421" s="196">
        <v>2.5977800000000001E-5</v>
      </c>
      <c r="N421" s="196">
        <v>2.5977800000000001E-5</v>
      </c>
      <c r="O421" s="196">
        <v>2.5977800000000001E-5</v>
      </c>
      <c r="P421" s="196">
        <v>2.5977800000000001E-5</v>
      </c>
      <c r="Q421" s="196">
        <v>2.5977800000000001E-5</v>
      </c>
      <c r="R421" s="196">
        <v>2.5977800000000001E-5</v>
      </c>
      <c r="S421" s="196">
        <v>2.5977800000000001E-5</v>
      </c>
      <c r="T421" s="196">
        <v>2.5977800000000001E-5</v>
      </c>
      <c r="U421" s="196">
        <v>2.5977800000000001E-5</v>
      </c>
      <c r="V421" s="196">
        <v>2.5977800000000001E-5</v>
      </c>
      <c r="W421" s="196">
        <v>2.5977800000000001E-5</v>
      </c>
      <c r="X421" s="196">
        <v>2.5977800000000001E-5</v>
      </c>
      <c r="Y421" s="196">
        <v>2.5977800000000001E-5</v>
      </c>
      <c r="Z421" s="196">
        <v>2.5977800000000001E-5</v>
      </c>
      <c r="AA421" s="196">
        <v>2.5977800000000001E-5</v>
      </c>
      <c r="AB421" s="196">
        <v>2.5977800000000001E-5</v>
      </c>
      <c r="AC421" s="196">
        <v>2.5977800000000001E-5</v>
      </c>
      <c r="AD421" s="196">
        <v>2.5977800000000001E-5</v>
      </c>
      <c r="AE421" s="196">
        <v>2.5977800000000001E-5</v>
      </c>
      <c r="AF421" s="150"/>
      <c r="AG421" s="197">
        <v>38.435000000000002</v>
      </c>
      <c r="AH421" s="197">
        <v>38.636999999999993</v>
      </c>
      <c r="AI421" s="197">
        <v>39.003</v>
      </c>
      <c r="AJ421" s="197">
        <v>39.297999999999995</v>
      </c>
      <c r="AK421" s="197">
        <v>39.32</v>
      </c>
      <c r="AL421" s="197">
        <v>39.351999999999997</v>
      </c>
      <c r="AM421" s="197">
        <v>39.701999999999998</v>
      </c>
      <c r="AN421" s="197">
        <v>40.077999999999996</v>
      </c>
      <c r="AO421" s="197">
        <v>40.242999999999995</v>
      </c>
      <c r="AP421" s="197">
        <v>40.242999999999995</v>
      </c>
      <c r="AQ421" s="197">
        <v>40.242999999999995</v>
      </c>
      <c r="AR421" s="197">
        <v>40.242999999999995</v>
      </c>
      <c r="AS421" s="197">
        <v>40.242999999999995</v>
      </c>
      <c r="AT421" s="197">
        <v>40.242999999999995</v>
      </c>
      <c r="AU421" s="197">
        <v>40.242999999999995</v>
      </c>
      <c r="AV421" s="197">
        <v>40.242999999999995</v>
      </c>
      <c r="AW421" s="197">
        <v>40.242999999999995</v>
      </c>
      <c r="AX421" s="197">
        <v>40.242999999999995</v>
      </c>
      <c r="AY421" s="197">
        <v>40.242999999999995</v>
      </c>
      <c r="AZ421" s="197">
        <v>40.242999999999995</v>
      </c>
      <c r="BA421" s="150"/>
      <c r="BB421" s="198" cm="1">
        <f t="array" ref="BB421">SUMPRODUCT(($AG421:$AZ421)*(Misc_calcs!$G$29:$Z$29)*($L421:$AE421))*$H421</f>
        <v>699.58645880926713</v>
      </c>
      <c r="BC421" s="150"/>
      <c r="BD421" s="198" cm="1">
        <f t="array" ref="BD421">SUMPRODUCT(($L421:$AE421)*(Misc_calcs!$G$29:$Z$29))*$I421*(1+Assumptions!$G$83)</f>
        <v>0.97399318216556452</v>
      </c>
      <c r="BE421" s="150"/>
      <c r="BF421" s="198">
        <f t="shared" si="36"/>
        <v>700.56045199143273</v>
      </c>
      <c r="BG421" s="150"/>
      <c r="BH421" s="199">
        <f>Assumptions!$G$86*$G421</f>
        <v>6.8335825500000005E-6</v>
      </c>
      <c r="BI421" s="150"/>
      <c r="BJ421" s="198">
        <f t="shared" si="41"/>
        <v>2357.3451</v>
      </c>
      <c r="BK421" s="150"/>
      <c r="BL421" s="198" cm="1">
        <f t="array" ref="BL421">-SUMPRODUCT((PMT(real_disc,Assumptions!$G$40,BJ421))*(Misc_calcs!$G$29:$Z$29))</f>
        <v>1274.2567838867367</v>
      </c>
      <c r="BM421" s="150"/>
      <c r="BN421" s="198" cm="1">
        <f t="array" ref="BN421">SUMPRODUCT(($AG421:$AZ421)*(Misc_calcs!$G$29:$Z$29))*$BH421*$H421</f>
        <v>184.02951047183757</v>
      </c>
      <c r="BO421" s="150"/>
      <c r="BP421" s="198" cm="1">
        <f t="array" ref="BP421">SUMPRODUCT($BH421*(Misc_calcs!$G$29:$Z$29))*$I421*(1+Assumptions!$G$83)</f>
        <v>0.25621349049825515</v>
      </c>
      <c r="BQ421" s="150"/>
      <c r="BR421" s="198">
        <f t="shared" si="37"/>
        <v>184.28572396233582</v>
      </c>
      <c r="BS421" s="150"/>
      <c r="BT421" s="198">
        <f t="shared" si="38"/>
        <v>516.27472802909688</v>
      </c>
      <c r="BU421" s="150"/>
      <c r="BV421" s="198">
        <f t="shared" si="39"/>
        <v>-757.98205585763981</v>
      </c>
      <c r="BW421" s="150"/>
      <c r="BX421" s="198" t="b">
        <f t="shared" si="40"/>
        <v>0</v>
      </c>
      <c r="BY421" s="150"/>
      <c r="BZ421" s="150"/>
      <c r="CA421" s="150"/>
      <c r="CB421" s="150"/>
      <c r="CC421" s="150"/>
      <c r="CD421" s="150"/>
      <c r="CE421" s="150"/>
      <c r="CF421" s="150"/>
      <c r="CG421" s="150"/>
      <c r="CH421" s="150"/>
      <c r="CI421" s="150"/>
      <c r="CJ421" s="150"/>
      <c r="CK421" s="150"/>
      <c r="CL421" s="150"/>
      <c r="CM421" s="150"/>
      <c r="CN421" s="150"/>
      <c r="CO421" s="150"/>
      <c r="CP421" s="150"/>
      <c r="CQ421" s="150"/>
      <c r="CR421" s="150"/>
      <c r="CS421" s="150"/>
      <c r="CT421" s="150"/>
      <c r="CU421" s="150"/>
      <c r="CV421" s="150"/>
      <c r="CW421" s="150"/>
      <c r="CX421" s="150"/>
    </row>
    <row r="422" spans="1:102" x14ac:dyDescent="0.2">
      <c r="A422" s="150"/>
      <c r="B422" s="191">
        <v>60470584</v>
      </c>
      <c r="C422" s="192" t="s">
        <v>145</v>
      </c>
      <c r="D422" s="191">
        <v>2014</v>
      </c>
      <c r="E422" s="191">
        <v>30296163</v>
      </c>
      <c r="F422" s="191">
        <v>30296143</v>
      </c>
      <c r="G422" s="194">
        <v>2008.11</v>
      </c>
      <c r="H422" s="211">
        <v>45198.640474687112</v>
      </c>
      <c r="I422" s="195">
        <f>Assumptions!$G$37*Calcs!$G422</f>
        <v>195047.72429999997</v>
      </c>
      <c r="K422" s="150"/>
      <c r="L422" s="196">
        <v>2.149415E-3</v>
      </c>
      <c r="M422" s="196">
        <v>2.149415E-3</v>
      </c>
      <c r="N422" s="196">
        <v>2.149415E-3</v>
      </c>
      <c r="O422" s="196">
        <v>2.149415E-3</v>
      </c>
      <c r="P422" s="196">
        <v>2.149415E-3</v>
      </c>
      <c r="Q422" s="196">
        <v>2.149415E-3</v>
      </c>
      <c r="R422" s="196">
        <v>2.149415E-3</v>
      </c>
      <c r="S422" s="196">
        <v>2.149415E-3</v>
      </c>
      <c r="T422" s="196">
        <v>2.149415E-3</v>
      </c>
      <c r="U422" s="196">
        <v>2.149415E-3</v>
      </c>
      <c r="V422" s="196">
        <v>2.149415E-3</v>
      </c>
      <c r="W422" s="196">
        <v>2.149415E-3</v>
      </c>
      <c r="X422" s="196">
        <v>2.149415E-3</v>
      </c>
      <c r="Y422" s="196">
        <v>2.149415E-3</v>
      </c>
      <c r="Z422" s="196">
        <v>2.149415E-3</v>
      </c>
      <c r="AA422" s="196">
        <v>2.149415E-3</v>
      </c>
      <c r="AB422" s="196">
        <v>2.149415E-3</v>
      </c>
      <c r="AC422" s="196">
        <v>2.149415E-3</v>
      </c>
      <c r="AD422" s="196">
        <v>2.149415E-3</v>
      </c>
      <c r="AE422" s="196">
        <v>2.149415E-3</v>
      </c>
      <c r="AF422" s="150"/>
      <c r="AG422" s="197">
        <v>19.532</v>
      </c>
      <c r="AH422" s="197">
        <v>19.558999999999997</v>
      </c>
      <c r="AI422" s="197">
        <v>19.695999999999998</v>
      </c>
      <c r="AJ422" s="197">
        <v>19.782</v>
      </c>
      <c r="AK422" s="197">
        <v>19.675999999999998</v>
      </c>
      <c r="AL422" s="197">
        <v>19.636999999999997</v>
      </c>
      <c r="AM422" s="197">
        <v>19.768999999999998</v>
      </c>
      <c r="AN422" s="197">
        <v>19.945</v>
      </c>
      <c r="AO422" s="197">
        <v>19.835999999999999</v>
      </c>
      <c r="AP422" s="197">
        <v>19.835999999999999</v>
      </c>
      <c r="AQ422" s="197">
        <v>19.835999999999999</v>
      </c>
      <c r="AR422" s="197">
        <v>19.835999999999999</v>
      </c>
      <c r="AS422" s="197">
        <v>19.835999999999999</v>
      </c>
      <c r="AT422" s="197">
        <v>19.835999999999999</v>
      </c>
      <c r="AU422" s="197">
        <v>19.835999999999999</v>
      </c>
      <c r="AV422" s="197">
        <v>19.835999999999999</v>
      </c>
      <c r="AW422" s="197">
        <v>19.835999999999999</v>
      </c>
      <c r="AX422" s="197">
        <v>19.835999999999999</v>
      </c>
      <c r="AY422" s="197">
        <v>19.835999999999999</v>
      </c>
      <c r="AZ422" s="197">
        <v>19.835999999999999</v>
      </c>
      <c r="BA422" s="150"/>
      <c r="BB422" s="198" cm="1">
        <f t="array" ref="BB422">SUMPRODUCT(($AG422:$AZ422)*(Misc_calcs!$G$29:$Z$29)*($L422:$AE422))*$H422</f>
        <v>27765.556646108154</v>
      </c>
      <c r="BC422" s="150"/>
      <c r="BD422" s="198" cm="1">
        <f t="array" ref="BD422">SUMPRODUCT(($L422:$AE422)*(Misc_calcs!$G$29:$Z$29))*$I422*(1+Assumptions!$G$83)</f>
        <v>6667.9378900392931</v>
      </c>
      <c r="BE422" s="150"/>
      <c r="BF422" s="198">
        <f t="shared" si="36"/>
        <v>34433.494536147446</v>
      </c>
      <c r="BG422" s="150"/>
      <c r="BH422" s="199">
        <f>Assumptions!$G$86*$G422</f>
        <v>5.6541349214999997E-4</v>
      </c>
      <c r="BI422" s="150"/>
      <c r="BJ422" s="198">
        <f t="shared" si="41"/>
        <v>195047.72429999997</v>
      </c>
      <c r="BK422" s="150"/>
      <c r="BL422" s="198" cm="1">
        <f t="array" ref="BL422">-SUMPRODUCT((PMT(real_disc,Assumptions!$G$40,BJ422))*(Misc_calcs!$G$29:$Z$29))</f>
        <v>105432.54183316007</v>
      </c>
      <c r="BM422" s="150"/>
      <c r="BN422" s="198" cm="1">
        <f t="array" ref="BN422">SUMPRODUCT(($AG422:$AZ422)*(Misc_calcs!$G$29:$Z$29))*$BH422*$H422</f>
        <v>7303.8572563998368</v>
      </c>
      <c r="BO422" s="150"/>
      <c r="BP422" s="198" cm="1">
        <f t="array" ref="BP422">SUMPRODUCT($BH422*(Misc_calcs!$G$29:$Z$29))*$I422*(1+Assumptions!$G$83)</f>
        <v>1754.0317006471155</v>
      </c>
      <c r="BQ422" s="150"/>
      <c r="BR422" s="198">
        <f t="shared" si="37"/>
        <v>9057.8889570469528</v>
      </c>
      <c r="BS422" s="150"/>
      <c r="BT422" s="198">
        <f t="shared" si="38"/>
        <v>25375.605579100491</v>
      </c>
      <c r="BU422" s="150"/>
      <c r="BV422" s="198">
        <f t="shared" si="39"/>
        <v>-80056.936254059576</v>
      </c>
      <c r="BW422" s="150"/>
      <c r="BX422" s="198" t="b">
        <f t="shared" si="40"/>
        <v>0</v>
      </c>
      <c r="BY422" s="150"/>
      <c r="BZ422" s="150"/>
      <c r="CA422" s="150"/>
      <c r="CB422" s="150"/>
      <c r="CC422" s="150"/>
      <c r="CD422" s="150"/>
      <c r="CE422" s="150"/>
      <c r="CF422" s="150"/>
      <c r="CG422" s="150"/>
      <c r="CH422" s="150"/>
      <c r="CI422" s="150"/>
      <c r="CJ422" s="150"/>
      <c r="CK422" s="150"/>
      <c r="CL422" s="150"/>
      <c r="CM422" s="150"/>
      <c r="CN422" s="150"/>
      <c r="CO422" s="150"/>
      <c r="CP422" s="150"/>
      <c r="CQ422" s="150"/>
      <c r="CR422" s="150"/>
      <c r="CS422" s="150"/>
      <c r="CT422" s="150"/>
      <c r="CU422" s="150"/>
      <c r="CV422" s="150"/>
      <c r="CW422" s="150"/>
      <c r="CX422" s="150"/>
    </row>
    <row r="423" spans="1:102" x14ac:dyDescent="0.2">
      <c r="A423" s="150"/>
      <c r="B423" s="150"/>
      <c r="C423" s="156"/>
      <c r="D423" s="150"/>
      <c r="E423" s="150"/>
      <c r="F423" s="150"/>
      <c r="G423" s="150"/>
      <c r="H423" s="150"/>
      <c r="I423" s="150"/>
      <c r="K423" s="150"/>
      <c r="L423" s="150"/>
      <c r="M423" s="150"/>
      <c r="N423" s="150"/>
      <c r="O423" s="150"/>
      <c r="P423" s="150"/>
      <c r="Q423" s="150"/>
      <c r="R423" s="150"/>
      <c r="S423" s="150"/>
      <c r="T423" s="150"/>
      <c r="U423" s="150"/>
      <c r="V423" s="150"/>
      <c r="W423" s="150"/>
      <c r="X423" s="150"/>
      <c r="Y423" s="150"/>
      <c r="Z423" s="150"/>
      <c r="AA423" s="150"/>
      <c r="AB423" s="150"/>
      <c r="AC423" s="150"/>
      <c r="AD423" s="150"/>
      <c r="AE423" s="150"/>
      <c r="AF423" s="150"/>
      <c r="AG423" s="150"/>
      <c r="AH423" s="150"/>
      <c r="AI423" s="150"/>
      <c r="AJ423" s="150"/>
      <c r="AK423" s="150"/>
      <c r="AL423" s="150"/>
      <c r="AM423" s="150"/>
      <c r="AN423" s="150"/>
      <c r="AO423" s="150"/>
      <c r="AP423" s="150"/>
      <c r="AQ423" s="150"/>
      <c r="AR423" s="150"/>
      <c r="AS423" s="150"/>
      <c r="AT423" s="150"/>
      <c r="AU423" s="150"/>
      <c r="AV423" s="150"/>
      <c r="AW423" s="150"/>
      <c r="AX423" s="150"/>
      <c r="AY423" s="150"/>
      <c r="AZ423" s="150"/>
      <c r="BA423" s="150"/>
      <c r="BB423" s="150"/>
      <c r="BC423" s="150"/>
      <c r="BD423" s="150"/>
      <c r="BE423" s="150"/>
      <c r="BF423" s="150"/>
      <c r="BG423" s="150"/>
      <c r="BH423" s="150"/>
      <c r="BI423" s="150"/>
      <c r="BJ423" s="150"/>
      <c r="BK423" s="150"/>
      <c r="BL423" s="150"/>
      <c r="BM423" s="150"/>
      <c r="BN423" s="150"/>
      <c r="BO423" s="150"/>
      <c r="BP423" s="150"/>
      <c r="BQ423" s="150"/>
      <c r="BR423" s="150"/>
      <c r="BS423" s="150"/>
      <c r="BT423" s="150"/>
      <c r="BU423" s="150"/>
      <c r="BV423" s="150"/>
      <c r="BW423" s="150"/>
      <c r="BX423" s="150"/>
      <c r="BY423" s="150"/>
      <c r="BZ423" s="150"/>
      <c r="CA423" s="150"/>
      <c r="CB423" s="150"/>
      <c r="CC423" s="150"/>
      <c r="CD423" s="150"/>
      <c r="CE423" s="150"/>
      <c r="CF423" s="150"/>
      <c r="CG423" s="150"/>
      <c r="CH423" s="150"/>
      <c r="CI423" s="150"/>
      <c r="CJ423" s="150"/>
      <c r="CK423" s="150"/>
      <c r="CL423" s="150"/>
      <c r="CM423" s="150"/>
      <c r="CN423" s="150"/>
      <c r="CO423" s="150"/>
      <c r="CP423" s="150"/>
      <c r="CQ423" s="150"/>
      <c r="CR423" s="150"/>
      <c r="CS423" s="150"/>
      <c r="CT423" s="150"/>
      <c r="CU423" s="150"/>
      <c r="CV423" s="150"/>
      <c r="CW423" s="150"/>
      <c r="CX423" s="150"/>
    </row>
    <row r="424" spans="1:102" x14ac:dyDescent="0.2">
      <c r="A424" s="150"/>
      <c r="B424" s="150"/>
      <c r="C424" s="156"/>
      <c r="D424" s="150"/>
      <c r="E424" s="150"/>
      <c r="F424" s="150"/>
      <c r="G424" s="150"/>
      <c r="H424" s="150"/>
      <c r="I424" s="150"/>
      <c r="K424" s="150"/>
      <c r="L424" s="150"/>
      <c r="M424" s="150"/>
      <c r="N424" s="150"/>
      <c r="O424" s="150"/>
      <c r="P424" s="150"/>
      <c r="Q424" s="150"/>
      <c r="R424" s="150"/>
      <c r="S424" s="150"/>
      <c r="T424" s="150"/>
      <c r="U424" s="150"/>
      <c r="V424" s="150"/>
      <c r="W424" s="150"/>
      <c r="X424" s="150"/>
      <c r="Y424" s="150"/>
      <c r="Z424" s="150"/>
      <c r="AA424" s="150"/>
      <c r="AB424" s="150"/>
      <c r="AC424" s="150"/>
      <c r="AD424" s="150"/>
      <c r="AE424" s="150"/>
      <c r="AF424" s="150"/>
      <c r="AG424" s="150"/>
      <c r="AH424" s="150"/>
      <c r="AI424" s="150"/>
      <c r="AJ424" s="150"/>
      <c r="AK424" s="150"/>
      <c r="AL424" s="150"/>
      <c r="AM424" s="150"/>
      <c r="AN424" s="150"/>
      <c r="AO424" s="150"/>
      <c r="AP424" s="150"/>
      <c r="AQ424" s="150"/>
      <c r="AR424" s="150"/>
      <c r="AS424" s="150"/>
      <c r="AT424" s="150"/>
      <c r="AU424" s="150"/>
      <c r="AV424" s="150"/>
      <c r="AW424" s="150"/>
      <c r="AX424" s="150"/>
      <c r="AY424" s="150"/>
      <c r="AZ424" s="150"/>
      <c r="BA424" s="150"/>
      <c r="BB424" s="150"/>
      <c r="BC424" s="150"/>
      <c r="BD424" s="150"/>
      <c r="BE424" s="150"/>
      <c r="BF424" s="150"/>
      <c r="BG424" s="150"/>
      <c r="BH424" s="150"/>
      <c r="BI424" s="150"/>
      <c r="BJ424" s="150"/>
      <c r="BK424" s="150"/>
      <c r="BL424" s="150"/>
      <c r="BM424" s="150"/>
      <c r="BN424" s="150"/>
      <c r="BO424" s="150"/>
      <c r="BP424" s="150"/>
      <c r="BQ424" s="150"/>
      <c r="BR424" s="150"/>
      <c r="BS424" s="150"/>
      <c r="BT424" s="150"/>
      <c r="BU424" s="150"/>
      <c r="BV424" s="150"/>
      <c r="BW424" s="150"/>
      <c r="BX424" s="150"/>
      <c r="BY424" s="150"/>
      <c r="BZ424" s="150"/>
      <c r="CA424" s="150"/>
      <c r="CB424" s="150"/>
      <c r="CC424" s="150"/>
      <c r="CD424" s="150"/>
      <c r="CE424" s="150"/>
      <c r="CF424" s="150"/>
      <c r="CG424" s="150"/>
      <c r="CH424" s="150"/>
      <c r="CI424" s="150"/>
      <c r="CJ424" s="150"/>
      <c r="CK424" s="150"/>
      <c r="CL424" s="150"/>
      <c r="CM424" s="150"/>
      <c r="CN424" s="150"/>
      <c r="CO424" s="150"/>
      <c r="CP424" s="150"/>
      <c r="CQ424" s="150"/>
      <c r="CR424" s="150"/>
      <c r="CS424" s="150"/>
      <c r="CT424" s="150"/>
      <c r="CU424" s="150"/>
      <c r="CV424" s="150"/>
      <c r="CW424" s="150"/>
      <c r="CX424" s="150"/>
    </row>
    <row r="425" spans="1:102" x14ac:dyDescent="0.2">
      <c r="A425" s="150"/>
      <c r="B425" s="150"/>
      <c r="C425" s="156"/>
      <c r="D425" s="150"/>
      <c r="E425" s="150"/>
      <c r="F425" s="150"/>
      <c r="G425" s="150"/>
      <c r="H425" s="150"/>
      <c r="I425" s="150"/>
      <c r="K425" s="150"/>
      <c r="L425" s="150"/>
      <c r="M425" s="150"/>
      <c r="N425" s="150"/>
      <c r="O425" s="150"/>
      <c r="P425" s="150"/>
      <c r="Q425" s="150"/>
      <c r="R425" s="150"/>
      <c r="S425" s="150"/>
      <c r="T425" s="150"/>
      <c r="U425" s="150"/>
      <c r="V425" s="150"/>
      <c r="W425" s="150"/>
      <c r="X425" s="150"/>
      <c r="Y425" s="150"/>
      <c r="Z425" s="150"/>
      <c r="AA425" s="150"/>
      <c r="AB425" s="150"/>
      <c r="AC425" s="150"/>
      <c r="AD425" s="150"/>
      <c r="AE425" s="150"/>
      <c r="AF425" s="150"/>
      <c r="AG425" s="150"/>
      <c r="AH425" s="150"/>
      <c r="AI425" s="150"/>
      <c r="AJ425" s="150"/>
      <c r="AK425" s="150"/>
      <c r="AL425" s="150"/>
      <c r="AM425" s="150"/>
      <c r="AN425" s="150"/>
      <c r="AO425" s="150"/>
      <c r="AP425" s="150"/>
      <c r="AQ425" s="150"/>
      <c r="AR425" s="150"/>
      <c r="AS425" s="150"/>
      <c r="AT425" s="150"/>
      <c r="AU425" s="150"/>
      <c r="AV425" s="150"/>
      <c r="AW425" s="150"/>
      <c r="AX425" s="150"/>
      <c r="AY425" s="150"/>
      <c r="AZ425" s="150"/>
      <c r="BA425" s="150"/>
      <c r="BB425" s="150"/>
      <c r="BC425" s="150"/>
      <c r="BD425" s="150"/>
      <c r="BE425" s="150"/>
      <c r="BF425" s="150"/>
      <c r="BG425" s="150"/>
      <c r="BH425" s="150"/>
      <c r="BI425" s="150"/>
      <c r="BJ425" s="150"/>
      <c r="BK425" s="150"/>
      <c r="BL425" s="150"/>
      <c r="BM425" s="150"/>
      <c r="BN425" s="150"/>
      <c r="BO425" s="150"/>
      <c r="BP425" s="150"/>
      <c r="BQ425" s="150"/>
      <c r="BR425" s="150"/>
      <c r="BS425" s="150"/>
      <c r="BT425" s="150"/>
      <c r="BU425" s="150"/>
      <c r="BV425" s="150"/>
      <c r="BW425" s="150"/>
      <c r="BX425" s="150"/>
      <c r="BY425" s="150"/>
      <c r="BZ425" s="150"/>
      <c r="CA425" s="150"/>
      <c r="CB425" s="150"/>
      <c r="CC425" s="150"/>
      <c r="CD425" s="150"/>
      <c r="CE425" s="150"/>
      <c r="CF425" s="150"/>
      <c r="CG425" s="150"/>
      <c r="CH425" s="150"/>
      <c r="CI425" s="150"/>
      <c r="CJ425" s="150"/>
      <c r="CK425" s="150"/>
      <c r="CL425" s="150"/>
      <c r="CM425" s="150"/>
      <c r="CN425" s="150"/>
      <c r="CO425" s="150"/>
      <c r="CP425" s="150"/>
      <c r="CQ425" s="150"/>
      <c r="CR425" s="150"/>
      <c r="CS425" s="150"/>
      <c r="CT425" s="150"/>
      <c r="CU425" s="150"/>
      <c r="CV425" s="150"/>
      <c r="CW425" s="150"/>
      <c r="CX425" s="150"/>
    </row>
    <row r="426" spans="1:102" x14ac:dyDescent="0.2">
      <c r="A426" s="150"/>
      <c r="B426" s="150"/>
      <c r="C426" s="156"/>
      <c r="D426" s="150"/>
      <c r="E426" s="150"/>
      <c r="F426" s="150"/>
      <c r="G426" s="150"/>
      <c r="H426" s="150"/>
      <c r="I426" s="150"/>
      <c r="K426" s="150"/>
      <c r="L426" s="150"/>
      <c r="M426" s="150"/>
      <c r="N426" s="150"/>
      <c r="O426" s="150"/>
      <c r="P426" s="150"/>
      <c r="Q426" s="150"/>
      <c r="R426" s="150"/>
      <c r="S426" s="150"/>
      <c r="T426" s="150"/>
      <c r="U426" s="150"/>
      <c r="V426" s="150"/>
      <c r="W426" s="150"/>
      <c r="X426" s="150"/>
      <c r="Y426" s="150"/>
      <c r="Z426" s="150"/>
      <c r="AA426" s="150"/>
      <c r="AB426" s="150"/>
      <c r="AC426" s="150"/>
      <c r="AD426" s="150"/>
      <c r="AE426" s="150"/>
      <c r="AF426" s="150"/>
      <c r="AG426" s="150"/>
      <c r="AH426" s="150"/>
      <c r="AI426" s="150"/>
      <c r="AJ426" s="150"/>
      <c r="AK426" s="150"/>
      <c r="AL426" s="150"/>
      <c r="AM426" s="150"/>
      <c r="AN426" s="150"/>
      <c r="AO426" s="150"/>
      <c r="AP426" s="150"/>
      <c r="AQ426" s="150"/>
      <c r="AR426" s="150"/>
      <c r="AS426" s="150"/>
      <c r="AT426" s="150"/>
      <c r="AU426" s="150"/>
      <c r="AV426" s="150"/>
      <c r="AW426" s="150"/>
      <c r="AX426" s="150"/>
      <c r="AY426" s="150"/>
      <c r="AZ426" s="150"/>
      <c r="BA426" s="150"/>
      <c r="BB426" s="150"/>
      <c r="BC426" s="150"/>
      <c r="BD426" s="150"/>
      <c r="BE426" s="150"/>
      <c r="BF426" s="150"/>
      <c r="BG426" s="150"/>
      <c r="BH426" s="150"/>
      <c r="BI426" s="150"/>
      <c r="BJ426" s="150"/>
      <c r="BK426" s="150"/>
      <c r="BL426" s="150"/>
      <c r="BM426" s="150"/>
      <c r="BN426" s="150"/>
      <c r="BO426" s="150"/>
      <c r="BP426" s="150"/>
      <c r="BQ426" s="150"/>
      <c r="BR426" s="150"/>
      <c r="BS426" s="150"/>
      <c r="BT426" s="150"/>
      <c r="BU426" s="150"/>
      <c r="BV426" s="150"/>
      <c r="BW426" s="150"/>
      <c r="BX426" s="150"/>
      <c r="BY426" s="150"/>
      <c r="BZ426" s="150"/>
      <c r="CA426" s="150"/>
      <c r="CB426" s="150"/>
      <c r="CC426" s="150"/>
      <c r="CD426" s="150"/>
      <c r="CE426" s="150"/>
      <c r="CF426" s="150"/>
      <c r="CG426" s="150"/>
      <c r="CH426" s="150"/>
      <c r="CI426" s="150"/>
      <c r="CJ426" s="150"/>
      <c r="CK426" s="150"/>
      <c r="CL426" s="150"/>
      <c r="CM426" s="150"/>
      <c r="CN426" s="150"/>
      <c r="CO426" s="150"/>
      <c r="CP426" s="150"/>
      <c r="CQ426" s="150"/>
      <c r="CR426" s="150"/>
      <c r="CS426" s="150"/>
      <c r="CT426" s="150"/>
      <c r="CU426" s="150"/>
      <c r="CV426" s="150"/>
      <c r="CW426" s="150"/>
      <c r="CX426" s="150"/>
    </row>
    <row r="427" spans="1:102" x14ac:dyDescent="0.2">
      <c r="A427" s="150"/>
      <c r="B427" s="150"/>
      <c r="C427" s="156"/>
      <c r="D427" s="150"/>
      <c r="E427" s="150"/>
      <c r="F427" s="150"/>
      <c r="G427" s="150"/>
      <c r="H427" s="150"/>
      <c r="I427" s="150"/>
      <c r="K427" s="150"/>
      <c r="L427" s="150"/>
      <c r="M427" s="150"/>
      <c r="N427" s="150"/>
      <c r="O427" s="150"/>
      <c r="P427" s="150"/>
      <c r="Q427" s="150"/>
      <c r="R427" s="150"/>
      <c r="S427" s="150"/>
      <c r="T427" s="150"/>
      <c r="U427" s="150"/>
      <c r="V427" s="150"/>
      <c r="W427" s="150"/>
      <c r="X427" s="150"/>
      <c r="Y427" s="150"/>
      <c r="Z427" s="150"/>
      <c r="AA427" s="150"/>
      <c r="AB427" s="150"/>
      <c r="AC427" s="150"/>
      <c r="AD427" s="150"/>
      <c r="AE427" s="150"/>
      <c r="AF427" s="150"/>
      <c r="AG427" s="150"/>
      <c r="AH427" s="150"/>
      <c r="AI427" s="150"/>
      <c r="AJ427" s="150"/>
      <c r="AK427" s="150"/>
      <c r="AL427" s="150"/>
      <c r="AM427" s="150"/>
      <c r="AN427" s="150"/>
      <c r="AO427" s="150"/>
      <c r="AP427" s="150"/>
      <c r="AQ427" s="150"/>
      <c r="AR427" s="150"/>
      <c r="AS427" s="150"/>
      <c r="AT427" s="150"/>
      <c r="AU427" s="150"/>
      <c r="AV427" s="150"/>
      <c r="AW427" s="150"/>
      <c r="AX427" s="150"/>
      <c r="AY427" s="150"/>
      <c r="AZ427" s="150"/>
      <c r="BA427" s="150"/>
      <c r="BB427" s="150"/>
      <c r="BC427" s="150"/>
      <c r="BD427" s="150"/>
      <c r="BE427" s="150"/>
      <c r="BF427" s="150"/>
      <c r="BG427" s="150"/>
      <c r="BH427" s="150"/>
      <c r="BI427" s="150"/>
      <c r="BJ427" s="150"/>
      <c r="BK427" s="150"/>
      <c r="BL427" s="150"/>
      <c r="BM427" s="150"/>
      <c r="BN427" s="150"/>
      <c r="BO427" s="150"/>
      <c r="BP427" s="150"/>
      <c r="BQ427" s="150"/>
      <c r="BR427" s="150"/>
      <c r="BS427" s="150"/>
      <c r="BT427" s="150"/>
      <c r="BU427" s="150"/>
      <c r="BV427" s="150"/>
      <c r="BW427" s="150"/>
      <c r="BX427" s="150"/>
      <c r="BY427" s="150"/>
      <c r="BZ427" s="150"/>
      <c r="CA427" s="150"/>
      <c r="CB427" s="150"/>
      <c r="CC427" s="150"/>
      <c r="CD427" s="150"/>
      <c r="CE427" s="150"/>
      <c r="CF427" s="150"/>
      <c r="CG427" s="150"/>
      <c r="CH427" s="150"/>
      <c r="CI427" s="150"/>
      <c r="CJ427" s="150"/>
      <c r="CK427" s="150"/>
      <c r="CL427" s="150"/>
      <c r="CM427" s="150"/>
      <c r="CN427" s="150"/>
      <c r="CO427" s="150"/>
      <c r="CP427" s="150"/>
      <c r="CQ427" s="150"/>
      <c r="CR427" s="150"/>
      <c r="CS427" s="150"/>
      <c r="CT427" s="150"/>
      <c r="CU427" s="150"/>
      <c r="CV427" s="150"/>
      <c r="CW427" s="150"/>
      <c r="CX427" s="150"/>
    </row>
    <row r="428" spans="1:102" x14ac:dyDescent="0.2">
      <c r="A428" s="150"/>
      <c r="B428" s="150"/>
      <c r="C428" s="156"/>
      <c r="D428" s="150"/>
      <c r="E428" s="150"/>
      <c r="F428" s="150"/>
      <c r="G428" s="150"/>
      <c r="H428" s="150"/>
      <c r="I428" s="150"/>
      <c r="K428" s="150"/>
      <c r="L428" s="150"/>
      <c r="M428" s="150"/>
      <c r="N428" s="150"/>
      <c r="O428" s="150"/>
      <c r="P428" s="150"/>
      <c r="Q428" s="150"/>
      <c r="R428" s="150"/>
      <c r="S428" s="150"/>
      <c r="T428" s="150"/>
      <c r="U428" s="150"/>
      <c r="V428" s="150"/>
      <c r="W428" s="150"/>
      <c r="X428" s="150"/>
      <c r="Y428" s="150"/>
      <c r="Z428" s="150"/>
      <c r="AA428" s="150"/>
      <c r="AB428" s="150"/>
      <c r="AC428" s="150"/>
      <c r="AD428" s="150"/>
      <c r="AE428" s="150"/>
      <c r="AF428" s="150"/>
      <c r="AG428" s="150"/>
      <c r="AH428" s="150"/>
      <c r="AI428" s="150"/>
      <c r="AJ428" s="150"/>
      <c r="AK428" s="150"/>
      <c r="AL428" s="150"/>
      <c r="AM428" s="150"/>
      <c r="AN428" s="150"/>
      <c r="AO428" s="150"/>
      <c r="AP428" s="150"/>
      <c r="AQ428" s="150"/>
      <c r="AR428" s="150"/>
      <c r="AS428" s="150"/>
      <c r="AT428" s="150"/>
      <c r="AU428" s="150"/>
      <c r="AV428" s="150"/>
      <c r="AW428" s="150"/>
      <c r="AX428" s="150"/>
      <c r="AY428" s="150"/>
      <c r="AZ428" s="150"/>
      <c r="BA428" s="150"/>
      <c r="BB428" s="150"/>
      <c r="BC428" s="150"/>
      <c r="BD428" s="150"/>
      <c r="BE428" s="150"/>
      <c r="BF428" s="150"/>
      <c r="BG428" s="150"/>
      <c r="BH428" s="150"/>
      <c r="BI428" s="150"/>
      <c r="BJ428" s="150"/>
      <c r="BK428" s="150"/>
      <c r="BL428" s="150"/>
      <c r="BM428" s="150"/>
      <c r="BN428" s="150"/>
      <c r="BO428" s="150"/>
      <c r="BP428" s="150"/>
      <c r="BQ428" s="150"/>
      <c r="BR428" s="150"/>
      <c r="BS428" s="150"/>
      <c r="BT428" s="150"/>
      <c r="BU428" s="150"/>
      <c r="BV428" s="150"/>
      <c r="BW428" s="150"/>
      <c r="BX428" s="150"/>
      <c r="BY428" s="150"/>
      <c r="BZ428" s="150"/>
      <c r="CA428" s="150"/>
      <c r="CB428" s="150"/>
      <c r="CC428" s="150"/>
      <c r="CD428" s="150"/>
      <c r="CE428" s="150"/>
      <c r="CF428" s="150"/>
      <c r="CG428" s="150"/>
      <c r="CH428" s="150"/>
      <c r="CI428" s="150"/>
      <c r="CJ428" s="150"/>
      <c r="CK428" s="150"/>
      <c r="CL428" s="150"/>
      <c r="CM428" s="150"/>
      <c r="CN428" s="150"/>
      <c r="CO428" s="150"/>
      <c r="CP428" s="150"/>
      <c r="CQ428" s="150"/>
      <c r="CR428" s="150"/>
      <c r="CS428" s="150"/>
      <c r="CT428" s="150"/>
      <c r="CU428" s="150"/>
      <c r="CV428" s="150"/>
      <c r="CW428" s="150"/>
      <c r="CX428" s="150"/>
    </row>
    <row r="429" spans="1:102" x14ac:dyDescent="0.2">
      <c r="A429" s="150"/>
      <c r="B429" s="150"/>
      <c r="C429" s="156"/>
      <c r="D429" s="150"/>
      <c r="E429" s="150"/>
      <c r="F429" s="150"/>
      <c r="G429" s="150"/>
      <c r="H429" s="150"/>
      <c r="I429" s="150"/>
      <c r="K429" s="150"/>
      <c r="L429" s="150"/>
      <c r="M429" s="150"/>
      <c r="N429" s="150"/>
      <c r="O429" s="150"/>
      <c r="P429" s="150"/>
      <c r="Q429" s="150"/>
      <c r="R429" s="150"/>
      <c r="S429" s="150"/>
      <c r="T429" s="150"/>
      <c r="U429" s="150"/>
      <c r="V429" s="150"/>
      <c r="W429" s="150"/>
      <c r="X429" s="150"/>
      <c r="Y429" s="150"/>
      <c r="Z429" s="150"/>
      <c r="AA429" s="150"/>
      <c r="AB429" s="150"/>
      <c r="AC429" s="150"/>
      <c r="AD429" s="150"/>
      <c r="AE429" s="150"/>
      <c r="AF429" s="150"/>
      <c r="AG429" s="150"/>
      <c r="AH429" s="150"/>
      <c r="AI429" s="150"/>
      <c r="AJ429" s="150"/>
      <c r="AK429" s="150"/>
      <c r="AL429" s="150"/>
      <c r="AM429" s="150"/>
      <c r="AN429" s="150"/>
      <c r="AO429" s="150"/>
      <c r="AP429" s="150"/>
      <c r="AQ429" s="150"/>
      <c r="AR429" s="150"/>
      <c r="AS429" s="150"/>
      <c r="AT429" s="150"/>
      <c r="AU429" s="150"/>
      <c r="AV429" s="150"/>
      <c r="AW429" s="150"/>
      <c r="AX429" s="150"/>
      <c r="AY429" s="150"/>
      <c r="AZ429" s="150"/>
      <c r="BA429" s="150"/>
      <c r="BB429" s="150"/>
      <c r="BC429" s="150"/>
      <c r="BD429" s="150"/>
      <c r="BE429" s="150"/>
      <c r="BF429" s="150"/>
      <c r="BG429" s="150"/>
      <c r="BH429" s="150"/>
      <c r="BI429" s="150"/>
      <c r="BJ429" s="150"/>
      <c r="BK429" s="150"/>
      <c r="BL429" s="150"/>
      <c r="BM429" s="150"/>
      <c r="BN429" s="150"/>
      <c r="BO429" s="150"/>
      <c r="BP429" s="150"/>
      <c r="BQ429" s="150"/>
      <c r="BR429" s="150"/>
      <c r="BS429" s="150"/>
      <c r="BT429" s="150"/>
      <c r="BU429" s="150"/>
      <c r="BV429" s="150"/>
      <c r="BW429" s="150"/>
      <c r="BX429" s="150"/>
      <c r="BY429" s="150"/>
      <c r="BZ429" s="150"/>
      <c r="CA429" s="150"/>
      <c r="CB429" s="150"/>
      <c r="CC429" s="150"/>
      <c r="CD429" s="150"/>
      <c r="CE429" s="150"/>
      <c r="CF429" s="150"/>
      <c r="CG429" s="150"/>
      <c r="CH429" s="150"/>
      <c r="CI429" s="150"/>
      <c r="CJ429" s="150"/>
      <c r="CK429" s="150"/>
      <c r="CL429" s="150"/>
      <c r="CM429" s="150"/>
      <c r="CN429" s="150"/>
      <c r="CO429" s="150"/>
      <c r="CP429" s="150"/>
      <c r="CQ429" s="150"/>
      <c r="CR429" s="150"/>
      <c r="CS429" s="150"/>
      <c r="CT429" s="150"/>
      <c r="CU429" s="150"/>
      <c r="CV429" s="150"/>
      <c r="CW429" s="150"/>
      <c r="CX429" s="150"/>
    </row>
    <row r="430" spans="1:102" x14ac:dyDescent="0.2">
      <c r="A430" s="150"/>
      <c r="B430" s="150"/>
      <c r="C430" s="156"/>
      <c r="D430" s="150"/>
      <c r="E430" s="150"/>
      <c r="F430" s="150"/>
      <c r="G430" s="150"/>
      <c r="H430" s="150"/>
      <c r="I430" s="150"/>
      <c r="K430" s="150"/>
      <c r="L430" s="150"/>
      <c r="M430" s="150"/>
      <c r="N430" s="150"/>
      <c r="O430" s="150"/>
      <c r="P430" s="150"/>
      <c r="Q430" s="150"/>
      <c r="R430" s="150"/>
      <c r="S430" s="150"/>
      <c r="T430" s="150"/>
      <c r="U430" s="150"/>
      <c r="V430" s="150"/>
      <c r="W430" s="150"/>
      <c r="X430" s="150"/>
      <c r="Y430" s="150"/>
      <c r="Z430" s="150"/>
      <c r="AA430" s="150"/>
      <c r="AB430" s="150"/>
      <c r="AC430" s="150"/>
      <c r="AD430" s="150"/>
      <c r="AE430" s="150"/>
      <c r="AF430" s="150"/>
      <c r="AG430" s="150"/>
      <c r="AH430" s="150"/>
      <c r="AI430" s="150"/>
      <c r="AJ430" s="150"/>
      <c r="AK430" s="150"/>
      <c r="AL430" s="150"/>
      <c r="AM430" s="150"/>
      <c r="AN430" s="150"/>
      <c r="AO430" s="150"/>
      <c r="AP430" s="150"/>
      <c r="AQ430" s="150"/>
      <c r="AR430" s="150"/>
      <c r="AS430" s="150"/>
      <c r="AT430" s="150"/>
      <c r="AU430" s="150"/>
      <c r="AV430" s="150"/>
      <c r="AW430" s="150"/>
      <c r="AX430" s="150"/>
      <c r="AY430" s="150"/>
      <c r="AZ430" s="150"/>
      <c r="BA430" s="150"/>
      <c r="BB430" s="150"/>
      <c r="BC430" s="150"/>
      <c r="BD430" s="150"/>
      <c r="BE430" s="150"/>
      <c r="BF430" s="150"/>
      <c r="BG430" s="150"/>
      <c r="BH430" s="150"/>
      <c r="BI430" s="150"/>
      <c r="BJ430" s="150"/>
      <c r="BK430" s="150"/>
      <c r="BL430" s="150"/>
      <c r="BM430" s="150"/>
      <c r="BN430" s="150"/>
      <c r="BO430" s="150"/>
      <c r="BP430" s="150"/>
      <c r="BQ430" s="150"/>
      <c r="BR430" s="150"/>
      <c r="BS430" s="150"/>
      <c r="BT430" s="150"/>
      <c r="BU430" s="150"/>
      <c r="BV430" s="150"/>
      <c r="BW430" s="150"/>
      <c r="BX430" s="150"/>
      <c r="BY430" s="150"/>
      <c r="BZ430" s="150"/>
      <c r="CA430" s="150"/>
      <c r="CB430" s="150"/>
      <c r="CC430" s="150"/>
      <c r="CD430" s="150"/>
      <c r="CE430" s="150"/>
      <c r="CF430" s="150"/>
      <c r="CG430" s="150"/>
      <c r="CH430" s="150"/>
      <c r="CI430" s="150"/>
      <c r="CJ430" s="150"/>
      <c r="CK430" s="150"/>
      <c r="CL430" s="150"/>
      <c r="CM430" s="150"/>
      <c r="CN430" s="150"/>
      <c r="CO430" s="150"/>
      <c r="CP430" s="150"/>
      <c r="CQ430" s="150"/>
      <c r="CR430" s="150"/>
      <c r="CS430" s="150"/>
      <c r="CT430" s="150"/>
      <c r="CU430" s="150"/>
      <c r="CV430" s="150"/>
      <c r="CW430" s="150"/>
      <c r="CX430" s="150"/>
    </row>
    <row r="431" spans="1:102" x14ac:dyDescent="0.2">
      <c r="A431" s="150"/>
      <c r="B431" s="150"/>
      <c r="C431" s="156"/>
      <c r="D431" s="150"/>
      <c r="E431" s="150"/>
      <c r="F431" s="150"/>
      <c r="G431" s="150"/>
      <c r="H431" s="150"/>
      <c r="I431" s="150"/>
      <c r="K431" s="150"/>
      <c r="L431" s="150"/>
      <c r="M431" s="150"/>
      <c r="N431" s="150"/>
      <c r="O431" s="150"/>
      <c r="P431" s="150"/>
      <c r="Q431" s="150"/>
      <c r="R431" s="150"/>
      <c r="S431" s="150"/>
      <c r="T431" s="150"/>
      <c r="U431" s="150"/>
      <c r="V431" s="150"/>
      <c r="W431" s="150"/>
      <c r="X431" s="150"/>
      <c r="Y431" s="150"/>
      <c r="Z431" s="150"/>
      <c r="AA431" s="150"/>
      <c r="AB431" s="150"/>
      <c r="AC431" s="150"/>
      <c r="AD431" s="150"/>
      <c r="AE431" s="150"/>
      <c r="AF431" s="150"/>
      <c r="AG431" s="150"/>
      <c r="AH431" s="150"/>
      <c r="AI431" s="150"/>
      <c r="AJ431" s="150"/>
      <c r="AK431" s="150"/>
      <c r="AL431" s="150"/>
      <c r="AM431" s="150"/>
      <c r="AN431" s="150"/>
      <c r="AO431" s="150"/>
      <c r="AP431" s="150"/>
      <c r="AQ431" s="150"/>
      <c r="AR431" s="150"/>
      <c r="AS431" s="150"/>
      <c r="AT431" s="150"/>
      <c r="AU431" s="150"/>
      <c r="AV431" s="150"/>
      <c r="AW431" s="150"/>
      <c r="AX431" s="150"/>
      <c r="AY431" s="150"/>
      <c r="AZ431" s="150"/>
      <c r="BA431" s="150"/>
      <c r="BB431" s="150"/>
      <c r="BC431" s="150"/>
      <c r="BD431" s="150"/>
      <c r="BE431" s="150"/>
      <c r="BF431" s="150"/>
      <c r="BG431" s="150"/>
      <c r="BH431" s="150"/>
      <c r="BI431" s="150"/>
      <c r="BJ431" s="150"/>
      <c r="BK431" s="150"/>
      <c r="BL431" s="150"/>
      <c r="BM431" s="150"/>
      <c r="BN431" s="150"/>
      <c r="BO431" s="150"/>
      <c r="BP431" s="150"/>
      <c r="BQ431" s="150"/>
      <c r="BR431" s="150"/>
      <c r="BS431" s="150"/>
      <c r="BT431" s="150"/>
      <c r="BU431" s="150"/>
      <c r="BV431" s="150"/>
      <c r="BW431" s="150"/>
      <c r="BX431" s="150"/>
      <c r="BY431" s="150"/>
      <c r="BZ431" s="150"/>
      <c r="CA431" s="150"/>
      <c r="CB431" s="150"/>
      <c r="CC431" s="150"/>
      <c r="CD431" s="150"/>
      <c r="CE431" s="150"/>
      <c r="CF431" s="150"/>
      <c r="CG431" s="150"/>
      <c r="CH431" s="150"/>
      <c r="CI431" s="150"/>
      <c r="CJ431" s="150"/>
      <c r="CK431" s="150"/>
      <c r="CL431" s="150"/>
      <c r="CM431" s="150"/>
      <c r="CN431" s="150"/>
      <c r="CO431" s="150"/>
      <c r="CP431" s="150"/>
      <c r="CQ431" s="150"/>
      <c r="CR431" s="150"/>
      <c r="CS431" s="150"/>
      <c r="CT431" s="150"/>
      <c r="CU431" s="150"/>
      <c r="CV431" s="150"/>
      <c r="CW431" s="150"/>
      <c r="CX431" s="150"/>
    </row>
    <row r="432" spans="1:102" x14ac:dyDescent="0.2">
      <c r="A432" s="150"/>
      <c r="B432" s="150"/>
      <c r="C432" s="156"/>
      <c r="D432" s="150"/>
      <c r="E432" s="150"/>
      <c r="F432" s="150"/>
      <c r="G432" s="150"/>
      <c r="H432" s="150"/>
      <c r="I432" s="150"/>
      <c r="K432" s="150"/>
      <c r="L432" s="150"/>
      <c r="M432" s="150"/>
      <c r="N432" s="150"/>
      <c r="O432" s="150"/>
      <c r="P432" s="150"/>
      <c r="Q432" s="150"/>
      <c r="R432" s="150"/>
      <c r="S432" s="150"/>
      <c r="T432" s="150"/>
      <c r="U432" s="150"/>
      <c r="V432" s="150"/>
      <c r="W432" s="150"/>
      <c r="X432" s="150"/>
      <c r="Y432" s="150"/>
      <c r="Z432" s="150"/>
      <c r="AA432" s="150"/>
      <c r="AB432" s="150"/>
      <c r="AC432" s="150"/>
      <c r="AD432" s="150"/>
      <c r="AE432" s="150"/>
      <c r="AF432" s="150"/>
      <c r="AG432" s="150"/>
      <c r="AH432" s="150"/>
      <c r="AI432" s="150"/>
      <c r="AJ432" s="150"/>
      <c r="AK432" s="150"/>
      <c r="AL432" s="150"/>
      <c r="AM432" s="150"/>
      <c r="AN432" s="150"/>
      <c r="AO432" s="150"/>
      <c r="AP432" s="150"/>
      <c r="AQ432" s="150"/>
      <c r="AR432" s="150"/>
      <c r="AS432" s="150"/>
      <c r="AT432" s="150"/>
      <c r="AU432" s="150"/>
      <c r="AV432" s="150"/>
      <c r="AW432" s="150"/>
      <c r="AX432" s="150"/>
      <c r="AY432" s="150"/>
      <c r="AZ432" s="150"/>
      <c r="BA432" s="150"/>
      <c r="BB432" s="150"/>
      <c r="BC432" s="150"/>
      <c r="BD432" s="150"/>
      <c r="BE432" s="150"/>
      <c r="BF432" s="150"/>
      <c r="BG432" s="150"/>
      <c r="BH432" s="150"/>
      <c r="BI432" s="150"/>
      <c r="BJ432" s="150"/>
      <c r="BK432" s="150"/>
      <c r="BL432" s="150"/>
      <c r="BM432" s="150"/>
      <c r="BN432" s="150"/>
      <c r="BO432" s="150"/>
      <c r="BP432" s="150"/>
      <c r="BQ432" s="150"/>
      <c r="BR432" s="150"/>
      <c r="BS432" s="150"/>
      <c r="BT432" s="150"/>
      <c r="BU432" s="150"/>
      <c r="BV432" s="150"/>
      <c r="BW432" s="150"/>
      <c r="BX432" s="150"/>
      <c r="BY432" s="150"/>
      <c r="BZ432" s="150"/>
      <c r="CA432" s="150"/>
      <c r="CB432" s="150"/>
      <c r="CC432" s="150"/>
      <c r="CD432" s="150"/>
      <c r="CE432" s="150"/>
      <c r="CF432" s="150"/>
      <c r="CG432" s="150"/>
      <c r="CH432" s="150"/>
      <c r="CI432" s="150"/>
      <c r="CJ432" s="150"/>
      <c r="CK432" s="150"/>
      <c r="CL432" s="150"/>
      <c r="CM432" s="150"/>
      <c r="CN432" s="150"/>
      <c r="CO432" s="150"/>
      <c r="CP432" s="150"/>
      <c r="CQ432" s="150"/>
      <c r="CR432" s="150"/>
      <c r="CS432" s="150"/>
      <c r="CT432" s="150"/>
      <c r="CU432" s="150"/>
      <c r="CV432" s="150"/>
      <c r="CW432" s="150"/>
      <c r="CX432" s="150"/>
    </row>
    <row r="433" spans="1:102" x14ac:dyDescent="0.2">
      <c r="A433" s="150"/>
      <c r="B433" s="150"/>
      <c r="C433" s="156"/>
      <c r="D433" s="150"/>
      <c r="E433" s="150"/>
      <c r="F433" s="150"/>
      <c r="G433" s="150"/>
      <c r="H433" s="150"/>
      <c r="I433" s="150"/>
      <c r="K433" s="150"/>
      <c r="L433" s="150"/>
      <c r="M433" s="150"/>
      <c r="N433" s="150"/>
      <c r="O433" s="150"/>
      <c r="P433" s="150"/>
      <c r="Q433" s="150"/>
      <c r="R433" s="150"/>
      <c r="S433" s="150"/>
      <c r="T433" s="150"/>
      <c r="U433" s="150"/>
      <c r="V433" s="150"/>
      <c r="W433" s="150"/>
      <c r="X433" s="150"/>
      <c r="Y433" s="150"/>
      <c r="Z433" s="150"/>
      <c r="AA433" s="150"/>
      <c r="AB433" s="150"/>
      <c r="AC433" s="150"/>
      <c r="AD433" s="150"/>
      <c r="AE433" s="150"/>
      <c r="AF433" s="150"/>
      <c r="AG433" s="150"/>
      <c r="AH433" s="150"/>
      <c r="AI433" s="150"/>
      <c r="AJ433" s="150"/>
      <c r="AK433" s="150"/>
      <c r="AL433" s="150"/>
      <c r="AM433" s="150"/>
      <c r="AN433" s="150"/>
      <c r="AO433" s="150"/>
      <c r="AP433" s="150"/>
      <c r="AQ433" s="150"/>
      <c r="AR433" s="150"/>
      <c r="AS433" s="150"/>
      <c r="AT433" s="150"/>
      <c r="AU433" s="150"/>
      <c r="AV433" s="150"/>
      <c r="AW433" s="150"/>
      <c r="AX433" s="150"/>
      <c r="AY433" s="150"/>
      <c r="AZ433" s="150"/>
      <c r="BA433" s="150"/>
      <c r="BB433" s="150"/>
      <c r="BC433" s="150"/>
      <c r="BD433" s="150"/>
      <c r="BE433" s="150"/>
      <c r="BF433" s="150"/>
      <c r="BG433" s="150"/>
      <c r="BH433" s="150"/>
      <c r="BI433" s="150"/>
      <c r="BJ433" s="150"/>
      <c r="BK433" s="150"/>
      <c r="BL433" s="150"/>
      <c r="BM433" s="150"/>
      <c r="BN433" s="150"/>
      <c r="BO433" s="150"/>
      <c r="BP433" s="150"/>
      <c r="BQ433" s="150"/>
      <c r="BR433" s="150"/>
      <c r="BS433" s="150"/>
      <c r="BT433" s="150"/>
      <c r="BU433" s="150"/>
      <c r="BV433" s="150"/>
      <c r="BW433" s="150"/>
      <c r="BX433" s="150"/>
      <c r="BY433" s="150"/>
      <c r="BZ433" s="150"/>
      <c r="CA433" s="150"/>
      <c r="CB433" s="150"/>
      <c r="CC433" s="150"/>
      <c r="CD433" s="150"/>
      <c r="CE433" s="150"/>
      <c r="CF433" s="150"/>
      <c r="CG433" s="150"/>
      <c r="CH433" s="150"/>
      <c r="CI433" s="150"/>
      <c r="CJ433" s="150"/>
      <c r="CK433" s="150"/>
      <c r="CL433" s="150"/>
      <c r="CM433" s="150"/>
      <c r="CN433" s="150"/>
      <c r="CO433" s="150"/>
      <c r="CP433" s="150"/>
      <c r="CQ433" s="150"/>
      <c r="CR433" s="150"/>
      <c r="CS433" s="150"/>
      <c r="CT433" s="150"/>
      <c r="CU433" s="150"/>
      <c r="CV433" s="150"/>
      <c r="CW433" s="150"/>
      <c r="CX433" s="150"/>
    </row>
    <row r="434" spans="1:102" x14ac:dyDescent="0.2">
      <c r="A434" s="150"/>
      <c r="B434" s="150"/>
      <c r="C434" s="156"/>
      <c r="D434" s="150"/>
      <c r="E434" s="150"/>
      <c r="F434" s="150"/>
      <c r="G434" s="150"/>
      <c r="H434" s="150"/>
      <c r="I434" s="150"/>
      <c r="K434" s="150"/>
      <c r="L434" s="150"/>
      <c r="M434" s="150"/>
      <c r="N434" s="150"/>
      <c r="O434" s="150"/>
      <c r="P434" s="150"/>
      <c r="Q434" s="150"/>
      <c r="R434" s="150"/>
      <c r="S434" s="150"/>
      <c r="T434" s="150"/>
      <c r="U434" s="150"/>
      <c r="V434" s="150"/>
      <c r="W434" s="150"/>
      <c r="X434" s="150"/>
      <c r="Y434" s="150"/>
      <c r="Z434" s="150"/>
      <c r="AA434" s="150"/>
      <c r="AB434" s="150"/>
      <c r="AC434" s="150"/>
      <c r="AD434" s="150"/>
      <c r="AE434" s="150"/>
      <c r="AF434" s="150"/>
      <c r="AG434" s="150"/>
      <c r="AH434" s="150"/>
      <c r="AI434" s="150"/>
      <c r="AJ434" s="150"/>
      <c r="AK434" s="150"/>
      <c r="AL434" s="150"/>
      <c r="AM434" s="150"/>
      <c r="AN434" s="150"/>
      <c r="AO434" s="150"/>
      <c r="AP434" s="150"/>
      <c r="AQ434" s="150"/>
      <c r="AR434" s="150"/>
      <c r="AS434" s="150"/>
      <c r="AT434" s="150"/>
      <c r="AU434" s="150"/>
      <c r="AV434" s="150"/>
      <c r="AW434" s="150"/>
      <c r="AX434" s="150"/>
      <c r="AY434" s="150"/>
      <c r="AZ434" s="150"/>
      <c r="BA434" s="150"/>
      <c r="BB434" s="150"/>
      <c r="BC434" s="150"/>
      <c r="BD434" s="150"/>
      <c r="BE434" s="150"/>
      <c r="BF434" s="150"/>
      <c r="BG434" s="150"/>
      <c r="BH434" s="150"/>
      <c r="BI434" s="150"/>
      <c r="BJ434" s="150"/>
      <c r="BK434" s="150"/>
      <c r="BL434" s="150"/>
      <c r="BM434" s="150"/>
      <c r="BN434" s="150"/>
      <c r="BO434" s="150"/>
      <c r="BP434" s="150"/>
      <c r="BQ434" s="150"/>
      <c r="BR434" s="150"/>
      <c r="BS434" s="150"/>
      <c r="BT434" s="150"/>
      <c r="BU434" s="150"/>
      <c r="BV434" s="150"/>
      <c r="BW434" s="150"/>
      <c r="BX434" s="150"/>
      <c r="BY434" s="150"/>
      <c r="BZ434" s="150"/>
      <c r="CA434" s="150"/>
      <c r="CB434" s="150"/>
      <c r="CC434" s="150"/>
      <c r="CD434" s="150"/>
      <c r="CE434" s="150"/>
      <c r="CF434" s="150"/>
      <c r="CG434" s="150"/>
      <c r="CH434" s="150"/>
      <c r="CI434" s="150"/>
      <c r="CJ434" s="150"/>
      <c r="CK434" s="150"/>
      <c r="CL434" s="150"/>
      <c r="CM434" s="150"/>
      <c r="CN434" s="150"/>
      <c r="CO434" s="150"/>
      <c r="CP434" s="150"/>
      <c r="CQ434" s="150"/>
      <c r="CR434" s="150"/>
      <c r="CS434" s="150"/>
      <c r="CT434" s="150"/>
      <c r="CU434" s="150"/>
      <c r="CV434" s="150"/>
      <c r="CW434" s="150"/>
      <c r="CX434" s="150"/>
    </row>
    <row r="435" spans="1:102" x14ac:dyDescent="0.2">
      <c r="A435" s="150"/>
      <c r="B435" s="150"/>
      <c r="C435" s="156"/>
      <c r="D435" s="150"/>
      <c r="E435" s="150"/>
      <c r="F435" s="150"/>
      <c r="G435" s="150"/>
      <c r="H435" s="150"/>
      <c r="I435" s="150"/>
      <c r="K435" s="150"/>
      <c r="L435" s="150"/>
      <c r="M435" s="150"/>
      <c r="N435" s="150"/>
      <c r="O435" s="150"/>
      <c r="P435" s="150"/>
      <c r="Q435" s="150"/>
      <c r="R435" s="150"/>
      <c r="S435" s="150"/>
      <c r="T435" s="150"/>
      <c r="U435" s="150"/>
      <c r="V435" s="150"/>
      <c r="W435" s="150"/>
      <c r="X435" s="150"/>
      <c r="Y435" s="150"/>
      <c r="Z435" s="150"/>
      <c r="AA435" s="150"/>
      <c r="AB435" s="150"/>
      <c r="AC435" s="150"/>
      <c r="AD435" s="150"/>
      <c r="AE435" s="150"/>
      <c r="AF435" s="150"/>
      <c r="AG435" s="150"/>
      <c r="AH435" s="150"/>
      <c r="AI435" s="150"/>
      <c r="AJ435" s="150"/>
      <c r="AK435" s="150"/>
      <c r="AL435" s="150"/>
      <c r="AM435" s="150"/>
      <c r="AN435" s="150"/>
      <c r="AO435" s="150"/>
      <c r="AP435" s="150"/>
      <c r="AQ435" s="150"/>
      <c r="AR435" s="150"/>
      <c r="AS435" s="150"/>
      <c r="AT435" s="150"/>
      <c r="AU435" s="150"/>
      <c r="AV435" s="150"/>
      <c r="AW435" s="150"/>
      <c r="AX435" s="150"/>
      <c r="AY435" s="150"/>
      <c r="AZ435" s="150"/>
      <c r="BA435" s="150"/>
      <c r="BB435" s="150"/>
      <c r="BC435" s="150"/>
      <c r="BD435" s="150"/>
      <c r="BE435" s="150"/>
      <c r="BF435" s="150"/>
      <c r="BG435" s="150"/>
      <c r="BH435" s="150"/>
      <c r="BI435" s="150"/>
      <c r="BJ435" s="150"/>
      <c r="BK435" s="150"/>
      <c r="BL435" s="150"/>
      <c r="BM435" s="150"/>
      <c r="BN435" s="150"/>
      <c r="BO435" s="150"/>
      <c r="BP435" s="150"/>
      <c r="BQ435" s="150"/>
      <c r="BR435" s="150"/>
      <c r="BS435" s="150"/>
      <c r="BT435" s="150"/>
      <c r="BU435" s="150"/>
      <c r="BV435" s="150"/>
      <c r="BW435" s="150"/>
      <c r="BX435" s="150"/>
      <c r="BY435" s="150"/>
      <c r="BZ435" s="150"/>
      <c r="CA435" s="150"/>
      <c r="CB435" s="150"/>
      <c r="CC435" s="150"/>
      <c r="CD435" s="150"/>
      <c r="CE435" s="150"/>
      <c r="CF435" s="150"/>
      <c r="CG435" s="150"/>
      <c r="CH435" s="150"/>
      <c r="CI435" s="150"/>
      <c r="CJ435" s="150"/>
      <c r="CK435" s="150"/>
      <c r="CL435" s="150"/>
      <c r="CM435" s="150"/>
      <c r="CN435" s="150"/>
      <c r="CO435" s="150"/>
      <c r="CP435" s="150"/>
      <c r="CQ435" s="150"/>
      <c r="CR435" s="150"/>
      <c r="CS435" s="150"/>
      <c r="CT435" s="150"/>
      <c r="CU435" s="150"/>
      <c r="CV435" s="150"/>
      <c r="CW435" s="150"/>
      <c r="CX435" s="150"/>
    </row>
    <row r="436" spans="1:102" x14ac:dyDescent="0.2">
      <c r="A436" s="150"/>
      <c r="B436" s="150"/>
      <c r="C436" s="156"/>
      <c r="D436" s="150"/>
      <c r="E436" s="150"/>
      <c r="F436" s="150"/>
      <c r="G436" s="150"/>
      <c r="H436" s="150"/>
      <c r="I436" s="150"/>
      <c r="K436" s="150"/>
      <c r="L436" s="150"/>
      <c r="M436" s="150"/>
      <c r="N436" s="150"/>
      <c r="O436" s="150"/>
      <c r="P436" s="150"/>
      <c r="Q436" s="150"/>
      <c r="R436" s="150"/>
      <c r="S436" s="150"/>
      <c r="T436" s="150"/>
      <c r="U436" s="150"/>
      <c r="V436" s="150"/>
      <c r="W436" s="150"/>
      <c r="X436" s="150"/>
      <c r="Y436" s="150"/>
      <c r="Z436" s="150"/>
      <c r="AA436" s="150"/>
      <c r="AB436" s="150"/>
      <c r="AC436" s="150"/>
      <c r="AD436" s="150"/>
      <c r="AE436" s="150"/>
      <c r="AF436" s="150"/>
      <c r="AG436" s="150"/>
      <c r="AH436" s="150"/>
      <c r="AI436" s="150"/>
      <c r="AJ436" s="150"/>
      <c r="AK436" s="150"/>
      <c r="AL436" s="150"/>
      <c r="AM436" s="150"/>
      <c r="AN436" s="150"/>
      <c r="AO436" s="150"/>
      <c r="AP436" s="150"/>
      <c r="AQ436" s="150"/>
      <c r="AR436" s="150"/>
      <c r="AS436" s="150"/>
      <c r="AT436" s="150"/>
      <c r="AU436" s="150"/>
      <c r="AV436" s="150"/>
      <c r="AW436" s="150"/>
      <c r="AX436" s="150"/>
      <c r="AY436" s="150"/>
      <c r="AZ436" s="150"/>
      <c r="BA436" s="150"/>
      <c r="BB436" s="150"/>
      <c r="BC436" s="150"/>
      <c r="BD436" s="150"/>
      <c r="BE436" s="150"/>
      <c r="BF436" s="150"/>
      <c r="BG436" s="150"/>
      <c r="BH436" s="150"/>
      <c r="BI436" s="150"/>
      <c r="BJ436" s="150"/>
      <c r="BK436" s="150"/>
      <c r="BL436" s="150"/>
      <c r="BM436" s="150"/>
      <c r="BN436" s="150"/>
      <c r="BO436" s="150"/>
      <c r="BP436" s="150"/>
      <c r="BQ436" s="150"/>
      <c r="BR436" s="150"/>
      <c r="BS436" s="150"/>
      <c r="BT436" s="150"/>
      <c r="BU436" s="150"/>
      <c r="BV436" s="150"/>
      <c r="BW436" s="150"/>
      <c r="BX436" s="150"/>
      <c r="BY436" s="150"/>
      <c r="BZ436" s="150"/>
      <c r="CA436" s="150"/>
      <c r="CB436" s="150"/>
      <c r="CC436" s="150"/>
      <c r="CD436" s="150"/>
      <c r="CE436" s="150"/>
      <c r="CF436" s="150"/>
      <c r="CG436" s="150"/>
      <c r="CH436" s="150"/>
      <c r="CI436" s="150"/>
      <c r="CJ436" s="150"/>
      <c r="CK436" s="150"/>
      <c r="CL436" s="150"/>
      <c r="CM436" s="150"/>
      <c r="CN436" s="150"/>
      <c r="CO436" s="150"/>
      <c r="CP436" s="150"/>
      <c r="CQ436" s="150"/>
      <c r="CR436" s="150"/>
      <c r="CS436" s="150"/>
      <c r="CT436" s="150"/>
      <c r="CU436" s="150"/>
      <c r="CV436" s="150"/>
      <c r="CW436" s="150"/>
      <c r="CX436" s="150"/>
    </row>
    <row r="437" spans="1:102" x14ac:dyDescent="0.2">
      <c r="A437" s="150"/>
      <c r="B437" s="150"/>
      <c r="C437" s="156"/>
      <c r="D437" s="150"/>
      <c r="E437" s="150"/>
      <c r="F437" s="150"/>
      <c r="G437" s="150"/>
      <c r="H437" s="150"/>
      <c r="I437" s="150"/>
      <c r="K437" s="150"/>
      <c r="L437" s="150"/>
      <c r="M437" s="150"/>
      <c r="N437" s="150"/>
      <c r="O437" s="150"/>
      <c r="P437" s="150"/>
      <c r="Q437" s="150"/>
      <c r="R437" s="150"/>
      <c r="S437" s="150"/>
      <c r="T437" s="150"/>
      <c r="U437" s="150"/>
      <c r="V437" s="150"/>
      <c r="W437" s="150"/>
      <c r="X437" s="150"/>
      <c r="Y437" s="150"/>
      <c r="Z437" s="150"/>
      <c r="AA437" s="150"/>
      <c r="AB437" s="150"/>
      <c r="AC437" s="150"/>
      <c r="AD437" s="150"/>
      <c r="AE437" s="150"/>
      <c r="AF437" s="150"/>
      <c r="AG437" s="150"/>
      <c r="AH437" s="150"/>
      <c r="AI437" s="150"/>
      <c r="AJ437" s="150"/>
      <c r="AK437" s="150"/>
      <c r="AL437" s="150"/>
      <c r="AM437" s="150"/>
      <c r="AN437" s="150"/>
      <c r="AO437" s="150"/>
      <c r="AP437" s="150"/>
      <c r="AQ437" s="150"/>
      <c r="AR437" s="150"/>
      <c r="AS437" s="150"/>
      <c r="AT437" s="150"/>
      <c r="AU437" s="150"/>
      <c r="AV437" s="150"/>
      <c r="AW437" s="150"/>
      <c r="AX437" s="150"/>
      <c r="AY437" s="150"/>
      <c r="AZ437" s="150"/>
      <c r="BA437" s="150"/>
      <c r="BB437" s="150"/>
      <c r="BC437" s="150"/>
      <c r="BD437" s="150"/>
      <c r="BE437" s="150"/>
      <c r="BF437" s="150"/>
      <c r="BG437" s="150"/>
      <c r="BH437" s="150"/>
      <c r="BI437" s="150"/>
      <c r="BJ437" s="150"/>
      <c r="BK437" s="150"/>
      <c r="BL437" s="150"/>
      <c r="BM437" s="150"/>
      <c r="BN437" s="150"/>
      <c r="BO437" s="150"/>
      <c r="BP437" s="150"/>
      <c r="BQ437" s="150"/>
      <c r="BR437" s="150"/>
      <c r="BS437" s="150"/>
      <c r="BT437" s="150"/>
      <c r="BU437" s="150"/>
      <c r="BV437" s="150"/>
      <c r="BW437" s="150"/>
      <c r="BX437" s="150"/>
      <c r="BY437" s="150"/>
      <c r="BZ437" s="150"/>
      <c r="CA437" s="150"/>
      <c r="CB437" s="150"/>
      <c r="CC437" s="150"/>
      <c r="CD437" s="150"/>
      <c r="CE437" s="150"/>
      <c r="CF437" s="150"/>
      <c r="CG437" s="150"/>
      <c r="CH437" s="150"/>
      <c r="CI437" s="150"/>
      <c r="CJ437" s="150"/>
      <c r="CK437" s="150"/>
      <c r="CL437" s="150"/>
      <c r="CM437" s="150"/>
      <c r="CN437" s="150"/>
      <c r="CO437" s="150"/>
      <c r="CP437" s="150"/>
      <c r="CQ437" s="150"/>
      <c r="CR437" s="150"/>
      <c r="CS437" s="150"/>
      <c r="CT437" s="150"/>
      <c r="CU437" s="150"/>
      <c r="CV437" s="150"/>
      <c r="CW437" s="150"/>
      <c r="CX437" s="150"/>
    </row>
    <row r="438" spans="1:102" x14ac:dyDescent="0.2">
      <c r="A438" s="150"/>
      <c r="B438" s="150"/>
      <c r="C438" s="156"/>
      <c r="D438" s="150"/>
      <c r="E438" s="150"/>
      <c r="F438" s="150"/>
      <c r="G438" s="150"/>
      <c r="H438" s="150"/>
      <c r="I438" s="150"/>
      <c r="K438" s="150"/>
      <c r="L438" s="150"/>
      <c r="M438" s="150"/>
      <c r="N438" s="150"/>
      <c r="O438" s="150"/>
      <c r="P438" s="150"/>
      <c r="Q438" s="150"/>
      <c r="R438" s="150"/>
      <c r="S438" s="150"/>
      <c r="T438" s="150"/>
      <c r="U438" s="150"/>
      <c r="V438" s="150"/>
      <c r="W438" s="150"/>
      <c r="X438" s="150"/>
      <c r="Y438" s="150"/>
      <c r="Z438" s="150"/>
      <c r="AA438" s="150"/>
      <c r="AB438" s="150"/>
      <c r="AC438" s="150"/>
      <c r="AD438" s="150"/>
      <c r="AE438" s="150"/>
      <c r="AF438" s="150"/>
      <c r="AG438" s="150"/>
      <c r="AH438" s="150"/>
      <c r="AI438" s="150"/>
      <c r="AJ438" s="150"/>
      <c r="AK438" s="150"/>
      <c r="AL438" s="150"/>
      <c r="AM438" s="150"/>
      <c r="AN438" s="150"/>
      <c r="AO438" s="150"/>
      <c r="AP438" s="150"/>
      <c r="AQ438" s="150"/>
      <c r="AR438" s="150"/>
      <c r="AS438" s="150"/>
      <c r="AT438" s="150"/>
      <c r="AU438" s="150"/>
      <c r="AV438" s="150"/>
      <c r="AW438" s="150"/>
      <c r="AX438" s="150"/>
      <c r="AY438" s="150"/>
      <c r="AZ438" s="150"/>
      <c r="BA438" s="150"/>
      <c r="BB438" s="150"/>
      <c r="BC438" s="150"/>
      <c r="BD438" s="150"/>
      <c r="BE438" s="150"/>
      <c r="BF438" s="150"/>
      <c r="BG438" s="150"/>
      <c r="BH438" s="150"/>
      <c r="BI438" s="150"/>
      <c r="BJ438" s="150"/>
      <c r="BK438" s="150"/>
      <c r="BL438" s="150"/>
      <c r="BM438" s="150"/>
      <c r="BN438" s="150"/>
      <c r="BO438" s="150"/>
      <c r="BP438" s="150"/>
      <c r="BQ438" s="150"/>
      <c r="BR438" s="150"/>
      <c r="BS438" s="150"/>
      <c r="BT438" s="150"/>
      <c r="BU438" s="150"/>
      <c r="BV438" s="150"/>
      <c r="BW438" s="150"/>
      <c r="BX438" s="150"/>
      <c r="BY438" s="150"/>
      <c r="BZ438" s="150"/>
      <c r="CA438" s="150"/>
      <c r="CB438" s="150"/>
      <c r="CC438" s="150"/>
      <c r="CD438" s="150"/>
      <c r="CE438" s="150"/>
      <c r="CF438" s="150"/>
      <c r="CG438" s="150"/>
      <c r="CH438" s="150"/>
      <c r="CI438" s="150"/>
      <c r="CJ438" s="150"/>
      <c r="CK438" s="150"/>
      <c r="CL438" s="150"/>
      <c r="CM438" s="150"/>
      <c r="CN438" s="150"/>
      <c r="CO438" s="150"/>
      <c r="CP438" s="150"/>
      <c r="CQ438" s="150"/>
      <c r="CR438" s="150"/>
      <c r="CS438" s="150"/>
      <c r="CT438" s="150"/>
      <c r="CU438" s="150"/>
      <c r="CV438" s="150"/>
      <c r="CW438" s="150"/>
      <c r="CX438" s="150"/>
    </row>
    <row r="439" spans="1:102" x14ac:dyDescent="0.2">
      <c r="A439" s="150"/>
      <c r="B439" s="150"/>
      <c r="C439" s="156"/>
      <c r="D439" s="150"/>
      <c r="E439" s="150"/>
      <c r="F439" s="150"/>
      <c r="G439" s="150"/>
      <c r="H439" s="150"/>
      <c r="I439" s="150"/>
      <c r="K439" s="150"/>
      <c r="L439" s="150"/>
      <c r="M439" s="150"/>
      <c r="N439" s="150"/>
      <c r="O439" s="150"/>
      <c r="P439" s="150"/>
      <c r="Q439" s="150"/>
      <c r="R439" s="150"/>
      <c r="S439" s="150"/>
      <c r="T439" s="150"/>
      <c r="U439" s="150"/>
      <c r="V439" s="150"/>
      <c r="W439" s="150"/>
      <c r="X439" s="150"/>
      <c r="Y439" s="150"/>
      <c r="Z439" s="150"/>
      <c r="AA439" s="150"/>
      <c r="AB439" s="150"/>
      <c r="AC439" s="150"/>
      <c r="AD439" s="150"/>
      <c r="AE439" s="150"/>
      <c r="AF439" s="150"/>
      <c r="AG439" s="150"/>
      <c r="AH439" s="150"/>
      <c r="AI439" s="150"/>
      <c r="AJ439" s="150"/>
      <c r="AK439" s="150"/>
      <c r="AL439" s="150"/>
      <c r="AM439" s="150"/>
      <c r="AN439" s="150"/>
      <c r="AO439" s="150"/>
      <c r="AP439" s="150"/>
      <c r="AQ439" s="150"/>
      <c r="AR439" s="150"/>
      <c r="AS439" s="150"/>
      <c r="AT439" s="150"/>
      <c r="AU439" s="150"/>
      <c r="AV439" s="150"/>
      <c r="AW439" s="150"/>
      <c r="AX439" s="150"/>
      <c r="AY439" s="150"/>
      <c r="AZ439" s="150"/>
      <c r="BA439" s="150"/>
      <c r="BB439" s="150"/>
      <c r="BC439" s="150"/>
      <c r="BD439" s="150"/>
      <c r="BE439" s="150"/>
      <c r="BF439" s="150"/>
      <c r="BG439" s="150"/>
      <c r="BH439" s="150"/>
      <c r="BI439" s="150"/>
      <c r="BJ439" s="150"/>
      <c r="BK439" s="150"/>
      <c r="BL439" s="150"/>
      <c r="BM439" s="150"/>
      <c r="BN439" s="150"/>
      <c r="BO439" s="150"/>
      <c r="BP439" s="150"/>
      <c r="BQ439" s="150"/>
      <c r="BR439" s="150"/>
      <c r="BS439" s="150"/>
      <c r="BT439" s="150"/>
      <c r="BU439" s="150"/>
      <c r="BV439" s="150"/>
      <c r="BW439" s="150"/>
      <c r="BX439" s="150"/>
      <c r="BY439" s="150"/>
      <c r="BZ439" s="150"/>
      <c r="CA439" s="150"/>
      <c r="CB439" s="150"/>
      <c r="CC439" s="150"/>
      <c r="CD439" s="150"/>
      <c r="CE439" s="150"/>
      <c r="CF439" s="150"/>
      <c r="CG439" s="150"/>
      <c r="CH439" s="150"/>
      <c r="CI439" s="150"/>
      <c r="CJ439" s="150"/>
      <c r="CK439" s="150"/>
      <c r="CL439" s="150"/>
      <c r="CM439" s="150"/>
      <c r="CN439" s="150"/>
      <c r="CO439" s="150"/>
      <c r="CP439" s="150"/>
      <c r="CQ439" s="150"/>
      <c r="CR439" s="150"/>
      <c r="CS439" s="150"/>
      <c r="CT439" s="150"/>
      <c r="CU439" s="150"/>
      <c r="CV439" s="150"/>
      <c r="CW439" s="150"/>
      <c r="CX439" s="150"/>
    </row>
    <row r="440" spans="1:102" x14ac:dyDescent="0.2">
      <c r="A440" s="150"/>
      <c r="B440" s="150"/>
      <c r="C440" s="156"/>
      <c r="D440" s="150"/>
      <c r="E440" s="150"/>
      <c r="F440" s="150"/>
      <c r="G440" s="150"/>
      <c r="H440" s="150"/>
      <c r="I440" s="150"/>
      <c r="K440" s="150"/>
      <c r="L440" s="150"/>
      <c r="M440" s="150"/>
      <c r="N440" s="150"/>
      <c r="O440" s="150"/>
      <c r="P440" s="150"/>
      <c r="Q440" s="150"/>
      <c r="R440" s="150"/>
      <c r="S440" s="150"/>
      <c r="T440" s="150"/>
      <c r="U440" s="150"/>
      <c r="V440" s="150"/>
      <c r="W440" s="150"/>
      <c r="X440" s="150"/>
      <c r="Y440" s="150"/>
      <c r="Z440" s="150"/>
      <c r="AA440" s="150"/>
      <c r="AB440" s="150"/>
      <c r="AC440" s="150"/>
      <c r="AD440" s="150"/>
      <c r="AE440" s="150"/>
      <c r="AF440" s="150"/>
      <c r="AG440" s="150"/>
      <c r="AH440" s="150"/>
      <c r="AI440" s="150"/>
      <c r="AJ440" s="150"/>
      <c r="AK440" s="150"/>
      <c r="AL440" s="150"/>
      <c r="AM440" s="150"/>
      <c r="AN440" s="150"/>
      <c r="AO440" s="150"/>
      <c r="AP440" s="150"/>
      <c r="AQ440" s="150"/>
      <c r="AR440" s="150"/>
      <c r="AS440" s="150"/>
      <c r="AT440" s="150"/>
      <c r="AU440" s="150"/>
      <c r="AV440" s="150"/>
      <c r="AW440" s="150"/>
      <c r="AX440" s="150"/>
      <c r="AY440" s="150"/>
      <c r="AZ440" s="150"/>
      <c r="BA440" s="150"/>
      <c r="BB440" s="150"/>
      <c r="BC440" s="150"/>
      <c r="BD440" s="150"/>
      <c r="BE440" s="150"/>
      <c r="BF440" s="150"/>
      <c r="BG440" s="150"/>
      <c r="BH440" s="150"/>
      <c r="BI440" s="150"/>
      <c r="BJ440" s="150"/>
      <c r="BK440" s="150"/>
      <c r="BL440" s="150"/>
      <c r="BM440" s="150"/>
      <c r="BN440" s="150"/>
      <c r="BO440" s="150"/>
      <c r="BP440" s="150"/>
      <c r="BQ440" s="150"/>
      <c r="BR440" s="150"/>
      <c r="BS440" s="150"/>
      <c r="BT440" s="150"/>
      <c r="BU440" s="150"/>
      <c r="BV440" s="150"/>
      <c r="BW440" s="150"/>
      <c r="BX440" s="150"/>
      <c r="BY440" s="150"/>
      <c r="BZ440" s="150"/>
      <c r="CA440" s="150"/>
      <c r="CB440" s="150"/>
      <c r="CC440" s="150"/>
      <c r="CD440" s="150"/>
      <c r="CE440" s="150"/>
      <c r="CF440" s="150"/>
      <c r="CG440" s="150"/>
      <c r="CH440" s="150"/>
      <c r="CI440" s="150"/>
      <c r="CJ440" s="150"/>
      <c r="CK440" s="150"/>
      <c r="CL440" s="150"/>
      <c r="CM440" s="150"/>
      <c r="CN440" s="150"/>
      <c r="CO440" s="150"/>
      <c r="CP440" s="150"/>
      <c r="CQ440" s="150"/>
      <c r="CR440" s="150"/>
      <c r="CS440" s="150"/>
      <c r="CT440" s="150"/>
      <c r="CU440" s="150"/>
      <c r="CV440" s="150"/>
      <c r="CW440" s="150"/>
      <c r="CX440" s="150"/>
    </row>
    <row r="441" spans="1:102" x14ac:dyDescent="0.2">
      <c r="A441" s="150"/>
      <c r="B441" s="150"/>
      <c r="C441" s="156"/>
      <c r="D441" s="150"/>
      <c r="E441" s="150"/>
      <c r="F441" s="150"/>
      <c r="G441" s="150"/>
      <c r="H441" s="150"/>
      <c r="I441" s="150"/>
      <c r="K441" s="150"/>
      <c r="L441" s="150"/>
      <c r="M441" s="150"/>
      <c r="N441" s="150"/>
      <c r="O441" s="150"/>
      <c r="P441" s="150"/>
      <c r="Q441" s="150"/>
      <c r="R441" s="150"/>
      <c r="S441" s="150"/>
      <c r="T441" s="150"/>
      <c r="U441" s="150"/>
      <c r="V441" s="150"/>
      <c r="W441" s="150"/>
      <c r="X441" s="150"/>
      <c r="Y441" s="150"/>
      <c r="Z441" s="150"/>
      <c r="AA441" s="150"/>
      <c r="AB441" s="150"/>
      <c r="AC441" s="150"/>
      <c r="AD441" s="150"/>
      <c r="AE441" s="150"/>
      <c r="AF441" s="150"/>
      <c r="AG441" s="150"/>
      <c r="AH441" s="150"/>
      <c r="AI441" s="150"/>
      <c r="AJ441" s="150"/>
      <c r="AK441" s="150"/>
      <c r="AL441" s="150"/>
      <c r="AM441" s="150"/>
      <c r="AN441" s="150"/>
      <c r="AO441" s="150"/>
      <c r="AP441" s="150"/>
      <c r="AQ441" s="150"/>
      <c r="AR441" s="150"/>
      <c r="AS441" s="150"/>
      <c r="AT441" s="150"/>
      <c r="AU441" s="150"/>
      <c r="AV441" s="150"/>
      <c r="AW441" s="150"/>
      <c r="AX441" s="150"/>
      <c r="AY441" s="150"/>
      <c r="AZ441" s="150"/>
      <c r="BA441" s="150"/>
      <c r="BB441" s="150"/>
      <c r="BC441" s="150"/>
      <c r="BD441" s="150"/>
      <c r="BE441" s="150"/>
      <c r="BF441" s="150"/>
      <c r="BG441" s="150"/>
      <c r="BH441" s="150"/>
      <c r="BI441" s="150"/>
      <c r="BJ441" s="150"/>
      <c r="BK441" s="150"/>
      <c r="BL441" s="150"/>
      <c r="BM441" s="150"/>
      <c r="BN441" s="150"/>
      <c r="BO441" s="150"/>
      <c r="BP441" s="150"/>
      <c r="BQ441" s="150"/>
      <c r="BR441" s="150"/>
      <c r="BS441" s="150"/>
      <c r="BT441" s="150"/>
      <c r="BU441" s="150"/>
      <c r="BV441" s="150"/>
      <c r="BW441" s="150"/>
      <c r="BX441" s="150"/>
      <c r="BY441" s="150"/>
      <c r="BZ441" s="150"/>
      <c r="CA441" s="150"/>
      <c r="CB441" s="150"/>
      <c r="CC441" s="150"/>
      <c r="CD441" s="150"/>
      <c r="CE441" s="150"/>
      <c r="CF441" s="150"/>
      <c r="CG441" s="150"/>
      <c r="CH441" s="150"/>
      <c r="CI441" s="150"/>
      <c r="CJ441" s="150"/>
      <c r="CK441" s="150"/>
      <c r="CL441" s="150"/>
      <c r="CM441" s="150"/>
      <c r="CN441" s="150"/>
      <c r="CO441" s="150"/>
      <c r="CP441" s="150"/>
      <c r="CQ441" s="150"/>
      <c r="CR441" s="150"/>
      <c r="CS441" s="150"/>
      <c r="CT441" s="150"/>
      <c r="CU441" s="150"/>
      <c r="CV441" s="150"/>
      <c r="CW441" s="150"/>
      <c r="CX441" s="150"/>
    </row>
    <row r="442" spans="1:102" x14ac:dyDescent="0.2">
      <c r="A442" s="150"/>
      <c r="B442" s="150"/>
      <c r="C442" s="156"/>
      <c r="D442" s="150"/>
      <c r="E442" s="150"/>
      <c r="F442" s="150"/>
      <c r="G442" s="150"/>
      <c r="H442" s="150"/>
      <c r="I442" s="150"/>
      <c r="K442" s="150"/>
      <c r="L442" s="150"/>
      <c r="M442" s="150"/>
      <c r="N442" s="150"/>
      <c r="O442" s="150"/>
      <c r="P442" s="150"/>
      <c r="Q442" s="150"/>
      <c r="R442" s="150"/>
      <c r="S442" s="150"/>
      <c r="T442" s="150"/>
      <c r="U442" s="150"/>
      <c r="V442" s="150"/>
      <c r="W442" s="150"/>
      <c r="X442" s="150"/>
      <c r="Y442" s="150"/>
      <c r="Z442" s="150"/>
      <c r="AA442" s="150"/>
      <c r="AB442" s="150"/>
      <c r="AC442" s="150"/>
      <c r="AD442" s="150"/>
      <c r="AE442" s="150"/>
      <c r="AF442" s="150"/>
      <c r="AG442" s="150"/>
      <c r="AH442" s="150"/>
      <c r="AI442" s="150"/>
      <c r="AJ442" s="150"/>
      <c r="AK442" s="150"/>
      <c r="AL442" s="150"/>
      <c r="AM442" s="150"/>
      <c r="AN442" s="150"/>
      <c r="AO442" s="150"/>
      <c r="AP442" s="150"/>
      <c r="AQ442" s="150"/>
      <c r="AR442" s="150"/>
      <c r="AS442" s="150"/>
      <c r="AT442" s="150"/>
      <c r="AU442" s="150"/>
      <c r="AV442" s="150"/>
      <c r="AW442" s="150"/>
      <c r="AX442" s="150"/>
      <c r="AY442" s="150"/>
      <c r="AZ442" s="150"/>
      <c r="BA442" s="150"/>
      <c r="BB442" s="150"/>
      <c r="BC442" s="150"/>
      <c r="BD442" s="150"/>
      <c r="BE442" s="150"/>
      <c r="BF442" s="150"/>
      <c r="BG442" s="150"/>
      <c r="BH442" s="150"/>
      <c r="BI442" s="150"/>
      <c r="BJ442" s="150"/>
      <c r="BK442" s="150"/>
      <c r="BL442" s="150"/>
      <c r="BM442" s="150"/>
      <c r="BN442" s="150"/>
      <c r="BO442" s="150"/>
      <c r="BP442" s="150"/>
      <c r="BQ442" s="150"/>
      <c r="BR442" s="150"/>
      <c r="BS442" s="150"/>
      <c r="BT442" s="150"/>
      <c r="BU442" s="150"/>
      <c r="BV442" s="150"/>
      <c r="BW442" s="150"/>
      <c r="BX442" s="150"/>
      <c r="BY442" s="150"/>
      <c r="BZ442" s="150"/>
      <c r="CA442" s="150"/>
      <c r="CB442" s="150"/>
      <c r="CC442" s="150"/>
      <c r="CD442" s="150"/>
      <c r="CE442" s="150"/>
      <c r="CF442" s="150"/>
      <c r="CG442" s="150"/>
      <c r="CH442" s="150"/>
      <c r="CI442" s="150"/>
      <c r="CJ442" s="150"/>
      <c r="CK442" s="150"/>
      <c r="CL442" s="150"/>
      <c r="CM442" s="150"/>
      <c r="CN442" s="150"/>
      <c r="CO442" s="150"/>
      <c r="CP442" s="150"/>
      <c r="CQ442" s="150"/>
      <c r="CR442" s="150"/>
      <c r="CS442" s="150"/>
      <c r="CT442" s="150"/>
      <c r="CU442" s="150"/>
      <c r="CV442" s="150"/>
      <c r="CW442" s="150"/>
      <c r="CX442" s="150"/>
    </row>
    <row r="443" spans="1:102" x14ac:dyDescent="0.2">
      <c r="A443" s="150"/>
      <c r="B443" s="150"/>
      <c r="C443" s="156"/>
      <c r="D443" s="150"/>
      <c r="E443" s="150"/>
      <c r="F443" s="150"/>
      <c r="G443" s="150"/>
      <c r="H443" s="150"/>
      <c r="I443" s="150"/>
      <c r="K443" s="150"/>
      <c r="L443" s="150"/>
      <c r="M443" s="150"/>
      <c r="N443" s="150"/>
      <c r="O443" s="150"/>
      <c r="P443" s="150"/>
      <c r="Q443" s="150"/>
      <c r="R443" s="150"/>
      <c r="S443" s="150"/>
      <c r="T443" s="150"/>
      <c r="U443" s="150"/>
      <c r="V443" s="150"/>
      <c r="W443" s="150"/>
      <c r="X443" s="150"/>
      <c r="Y443" s="150"/>
      <c r="Z443" s="150"/>
      <c r="AA443" s="150"/>
      <c r="AB443" s="150"/>
      <c r="AC443" s="150"/>
      <c r="AD443" s="150"/>
      <c r="AE443" s="150"/>
      <c r="AF443" s="150"/>
      <c r="AG443" s="150"/>
      <c r="AH443" s="150"/>
      <c r="AI443" s="150"/>
      <c r="AJ443" s="150"/>
      <c r="AK443" s="150"/>
      <c r="AL443" s="150"/>
      <c r="AM443" s="150"/>
      <c r="AN443" s="150"/>
      <c r="AO443" s="150"/>
      <c r="AP443" s="150"/>
      <c r="AQ443" s="150"/>
      <c r="AR443" s="150"/>
      <c r="AS443" s="150"/>
      <c r="AT443" s="150"/>
      <c r="AU443" s="150"/>
      <c r="AV443" s="150"/>
      <c r="AW443" s="150"/>
      <c r="AX443" s="150"/>
      <c r="AY443" s="150"/>
      <c r="AZ443" s="150"/>
      <c r="BA443" s="150"/>
      <c r="BB443" s="150"/>
      <c r="BC443" s="150"/>
      <c r="BD443" s="150"/>
      <c r="BE443" s="150"/>
      <c r="BF443" s="150"/>
      <c r="BG443" s="150"/>
      <c r="BH443" s="150"/>
      <c r="BI443" s="150"/>
      <c r="BJ443" s="150"/>
      <c r="BK443" s="150"/>
      <c r="BL443" s="150"/>
      <c r="BM443" s="150"/>
      <c r="BN443" s="150"/>
      <c r="BO443" s="150"/>
      <c r="BP443" s="150"/>
      <c r="BQ443" s="150"/>
      <c r="BR443" s="150"/>
      <c r="BS443" s="150"/>
      <c r="BT443" s="150"/>
      <c r="BU443" s="150"/>
      <c r="BV443" s="150"/>
      <c r="BW443" s="150"/>
      <c r="BX443" s="150"/>
      <c r="BY443" s="150"/>
      <c r="BZ443" s="150"/>
      <c r="CA443" s="150"/>
      <c r="CB443" s="150"/>
      <c r="CC443" s="150"/>
      <c r="CD443" s="150"/>
      <c r="CE443" s="150"/>
      <c r="CF443" s="150"/>
      <c r="CG443" s="150"/>
      <c r="CH443" s="150"/>
      <c r="CI443" s="150"/>
      <c r="CJ443" s="150"/>
      <c r="CK443" s="150"/>
      <c r="CL443" s="150"/>
      <c r="CM443" s="150"/>
      <c r="CN443" s="150"/>
      <c r="CO443" s="150"/>
      <c r="CP443" s="150"/>
      <c r="CQ443" s="150"/>
      <c r="CR443" s="150"/>
      <c r="CS443" s="150"/>
      <c r="CT443" s="150"/>
      <c r="CU443" s="150"/>
      <c r="CV443" s="150"/>
      <c r="CW443" s="150"/>
      <c r="CX443" s="150"/>
    </row>
    <row r="444" spans="1:102" x14ac:dyDescent="0.2">
      <c r="A444" s="150"/>
      <c r="B444" s="150"/>
      <c r="C444" s="156"/>
      <c r="D444" s="150"/>
      <c r="E444" s="150"/>
      <c r="F444" s="150"/>
      <c r="G444" s="150"/>
      <c r="H444" s="150"/>
      <c r="I444" s="150"/>
      <c r="K444" s="150"/>
      <c r="L444" s="150"/>
      <c r="M444" s="150"/>
      <c r="N444" s="150"/>
      <c r="O444" s="150"/>
      <c r="P444" s="150"/>
      <c r="Q444" s="150"/>
      <c r="R444" s="150"/>
      <c r="S444" s="150"/>
      <c r="T444" s="150"/>
      <c r="U444" s="150"/>
      <c r="V444" s="150"/>
      <c r="W444" s="150"/>
      <c r="X444" s="150"/>
      <c r="Y444" s="150"/>
      <c r="Z444" s="150"/>
      <c r="AA444" s="150"/>
      <c r="AB444" s="150"/>
      <c r="AC444" s="150"/>
      <c r="AD444" s="150"/>
      <c r="AE444" s="150"/>
      <c r="AF444" s="150"/>
      <c r="AG444" s="150"/>
      <c r="AH444" s="150"/>
      <c r="AI444" s="150"/>
      <c r="AJ444" s="150"/>
      <c r="AK444" s="150"/>
      <c r="AL444" s="150"/>
      <c r="AM444" s="150"/>
      <c r="AN444" s="150"/>
      <c r="AO444" s="150"/>
      <c r="AP444" s="150"/>
      <c r="AQ444" s="150"/>
      <c r="AR444" s="150"/>
      <c r="AS444" s="150"/>
      <c r="AT444" s="150"/>
      <c r="AU444" s="150"/>
      <c r="AV444" s="150"/>
      <c r="AW444" s="150"/>
      <c r="AX444" s="150"/>
      <c r="AY444" s="150"/>
      <c r="AZ444" s="150"/>
      <c r="BA444" s="150"/>
      <c r="BB444" s="150"/>
      <c r="BC444" s="150"/>
      <c r="BD444" s="150"/>
      <c r="BE444" s="150"/>
      <c r="BF444" s="150"/>
      <c r="BG444" s="150"/>
      <c r="BH444" s="150"/>
      <c r="BI444" s="150"/>
      <c r="BJ444" s="150"/>
      <c r="BK444" s="150"/>
      <c r="BL444" s="150"/>
      <c r="BM444" s="150"/>
      <c r="BN444" s="150"/>
      <c r="BO444" s="150"/>
      <c r="BP444" s="150"/>
      <c r="BQ444" s="150"/>
      <c r="BR444" s="150"/>
      <c r="BS444" s="150"/>
      <c r="BT444" s="150"/>
      <c r="BU444" s="150"/>
      <c r="BV444" s="150"/>
      <c r="BW444" s="150"/>
      <c r="BX444" s="150"/>
      <c r="BY444" s="150"/>
      <c r="BZ444" s="150"/>
      <c r="CA444" s="150"/>
      <c r="CB444" s="150"/>
      <c r="CC444" s="150"/>
      <c r="CD444" s="150"/>
      <c r="CE444" s="150"/>
      <c r="CF444" s="150"/>
      <c r="CG444" s="150"/>
      <c r="CH444" s="150"/>
      <c r="CI444" s="150"/>
      <c r="CJ444" s="150"/>
      <c r="CK444" s="150"/>
      <c r="CL444" s="150"/>
      <c r="CM444" s="150"/>
      <c r="CN444" s="150"/>
      <c r="CO444" s="150"/>
      <c r="CP444" s="150"/>
      <c r="CQ444" s="150"/>
      <c r="CR444" s="150"/>
      <c r="CS444" s="150"/>
      <c r="CT444" s="150"/>
      <c r="CU444" s="150"/>
      <c r="CV444" s="150"/>
      <c r="CW444" s="150"/>
      <c r="CX444" s="150"/>
    </row>
    <row r="445" spans="1:102" x14ac:dyDescent="0.2">
      <c r="A445" s="150"/>
      <c r="B445" s="150"/>
      <c r="C445" s="156"/>
      <c r="D445" s="150"/>
      <c r="E445" s="150"/>
      <c r="F445" s="150"/>
      <c r="G445" s="150"/>
      <c r="H445" s="150"/>
      <c r="I445" s="150"/>
      <c r="K445" s="150"/>
      <c r="L445" s="150"/>
      <c r="M445" s="150"/>
      <c r="N445" s="150"/>
      <c r="O445" s="150"/>
      <c r="P445" s="150"/>
      <c r="Q445" s="150"/>
      <c r="R445" s="150"/>
      <c r="S445" s="150"/>
      <c r="T445" s="150"/>
      <c r="U445" s="150"/>
      <c r="V445" s="150"/>
      <c r="W445" s="150"/>
      <c r="X445" s="150"/>
      <c r="Y445" s="150"/>
      <c r="Z445" s="150"/>
      <c r="AA445" s="150"/>
      <c r="AB445" s="150"/>
      <c r="AC445" s="150"/>
      <c r="AD445" s="150"/>
      <c r="AE445" s="150"/>
      <c r="AF445" s="150"/>
      <c r="AG445" s="150"/>
      <c r="AH445" s="150"/>
      <c r="AI445" s="150"/>
      <c r="AJ445" s="150"/>
      <c r="AK445" s="150"/>
      <c r="AL445" s="150"/>
      <c r="AM445" s="150"/>
      <c r="AN445" s="150"/>
      <c r="AO445" s="150"/>
      <c r="AP445" s="150"/>
      <c r="AQ445" s="150"/>
      <c r="AR445" s="150"/>
      <c r="AS445" s="150"/>
      <c r="AT445" s="150"/>
      <c r="AU445" s="150"/>
      <c r="AV445" s="150"/>
      <c r="AW445" s="150"/>
      <c r="AX445" s="150"/>
      <c r="AY445" s="150"/>
      <c r="AZ445" s="150"/>
      <c r="BA445" s="150"/>
      <c r="BB445" s="150"/>
      <c r="BC445" s="150"/>
      <c r="BD445" s="150"/>
      <c r="BE445" s="150"/>
      <c r="BF445" s="150"/>
      <c r="BG445" s="150"/>
      <c r="BH445" s="150"/>
      <c r="BI445" s="150"/>
      <c r="BJ445" s="150"/>
      <c r="BK445" s="150"/>
      <c r="BL445" s="150"/>
      <c r="BM445" s="150"/>
      <c r="BN445" s="150"/>
      <c r="BO445" s="150"/>
      <c r="BP445" s="150"/>
      <c r="BQ445" s="150"/>
      <c r="BR445" s="150"/>
      <c r="BS445" s="150"/>
      <c r="BT445" s="150"/>
      <c r="BU445" s="150"/>
      <c r="BV445" s="150"/>
      <c r="BW445" s="150"/>
      <c r="BX445" s="150"/>
      <c r="BY445" s="150"/>
      <c r="BZ445" s="150"/>
      <c r="CA445" s="150"/>
      <c r="CB445" s="150"/>
      <c r="CC445" s="150"/>
      <c r="CD445" s="150"/>
      <c r="CE445" s="150"/>
      <c r="CF445" s="150"/>
      <c r="CG445" s="150"/>
      <c r="CH445" s="150"/>
      <c r="CI445" s="150"/>
      <c r="CJ445" s="150"/>
      <c r="CK445" s="150"/>
      <c r="CL445" s="150"/>
      <c r="CM445" s="150"/>
      <c r="CN445" s="150"/>
      <c r="CO445" s="150"/>
      <c r="CP445" s="150"/>
      <c r="CQ445" s="150"/>
      <c r="CR445" s="150"/>
      <c r="CS445" s="150"/>
      <c r="CT445" s="150"/>
      <c r="CU445" s="150"/>
      <c r="CV445" s="150"/>
      <c r="CW445" s="150"/>
      <c r="CX445" s="150"/>
    </row>
    <row r="446" spans="1:102" x14ac:dyDescent="0.2">
      <c r="A446" s="150"/>
      <c r="B446" s="150"/>
      <c r="C446" s="156"/>
      <c r="D446" s="150"/>
      <c r="E446" s="150"/>
      <c r="F446" s="150"/>
      <c r="G446" s="150"/>
      <c r="H446" s="150"/>
      <c r="I446" s="150"/>
      <c r="K446" s="150"/>
      <c r="L446" s="150"/>
      <c r="M446" s="150"/>
      <c r="N446" s="150"/>
      <c r="O446" s="150"/>
      <c r="P446" s="150"/>
      <c r="Q446" s="150"/>
      <c r="R446" s="150"/>
      <c r="S446" s="150"/>
      <c r="T446" s="150"/>
      <c r="U446" s="150"/>
      <c r="V446" s="150"/>
      <c r="W446" s="150"/>
      <c r="X446" s="150"/>
      <c r="Y446" s="150"/>
      <c r="Z446" s="150"/>
      <c r="AA446" s="150"/>
      <c r="AB446" s="150"/>
      <c r="AC446" s="150"/>
      <c r="AD446" s="150"/>
      <c r="AE446" s="150"/>
      <c r="AF446" s="150"/>
      <c r="AG446" s="150"/>
      <c r="AH446" s="150"/>
      <c r="AI446" s="150"/>
      <c r="AJ446" s="150"/>
      <c r="AK446" s="150"/>
      <c r="AL446" s="150"/>
      <c r="AM446" s="150"/>
      <c r="AN446" s="150"/>
      <c r="AO446" s="150"/>
      <c r="AP446" s="150"/>
      <c r="AQ446" s="150"/>
      <c r="AR446" s="150"/>
      <c r="AS446" s="150"/>
      <c r="AT446" s="150"/>
      <c r="AU446" s="150"/>
      <c r="AV446" s="150"/>
      <c r="AW446" s="150"/>
      <c r="AX446" s="150"/>
      <c r="AY446" s="150"/>
      <c r="AZ446" s="150"/>
      <c r="BA446" s="150"/>
      <c r="BB446" s="150"/>
      <c r="BC446" s="150"/>
      <c r="BD446" s="150"/>
      <c r="BE446" s="150"/>
      <c r="BF446" s="150"/>
      <c r="BG446" s="150"/>
      <c r="BH446" s="150"/>
      <c r="BI446" s="150"/>
      <c r="BJ446" s="150"/>
      <c r="BK446" s="150"/>
      <c r="BL446" s="150"/>
      <c r="BM446" s="150"/>
      <c r="BN446" s="150"/>
      <c r="BO446" s="150"/>
      <c r="BP446" s="150"/>
      <c r="BQ446" s="150"/>
      <c r="BR446" s="150"/>
      <c r="BS446" s="150"/>
      <c r="BT446" s="150"/>
      <c r="BU446" s="150"/>
      <c r="BV446" s="150"/>
      <c r="BW446" s="150"/>
      <c r="BX446" s="150"/>
      <c r="BY446" s="150"/>
      <c r="BZ446" s="150"/>
      <c r="CA446" s="150"/>
      <c r="CB446" s="150"/>
      <c r="CC446" s="150"/>
      <c r="CD446" s="150"/>
      <c r="CE446" s="150"/>
      <c r="CF446" s="150"/>
      <c r="CG446" s="150"/>
      <c r="CH446" s="150"/>
      <c r="CI446" s="150"/>
      <c r="CJ446" s="150"/>
      <c r="CK446" s="150"/>
      <c r="CL446" s="150"/>
      <c r="CM446" s="150"/>
      <c r="CN446" s="150"/>
      <c r="CO446" s="150"/>
      <c r="CP446" s="150"/>
      <c r="CQ446" s="150"/>
      <c r="CR446" s="150"/>
      <c r="CS446" s="150"/>
      <c r="CT446" s="150"/>
      <c r="CU446" s="150"/>
      <c r="CV446" s="150"/>
      <c r="CW446" s="150"/>
      <c r="CX446" s="150"/>
    </row>
    <row r="447" spans="1:102" x14ac:dyDescent="0.2">
      <c r="A447" s="150"/>
      <c r="B447" s="150"/>
      <c r="C447" s="156"/>
      <c r="D447" s="150"/>
      <c r="E447" s="150"/>
      <c r="F447" s="150"/>
      <c r="G447" s="150"/>
      <c r="H447" s="150"/>
      <c r="I447" s="150"/>
      <c r="K447" s="150"/>
      <c r="L447" s="150"/>
      <c r="M447" s="150"/>
      <c r="N447" s="150"/>
      <c r="O447" s="150"/>
      <c r="P447" s="150"/>
      <c r="Q447" s="150"/>
      <c r="R447" s="150"/>
      <c r="S447" s="150"/>
      <c r="T447" s="150"/>
      <c r="U447" s="150"/>
      <c r="V447" s="150"/>
      <c r="W447" s="150"/>
      <c r="X447" s="150"/>
      <c r="Y447" s="150"/>
      <c r="Z447" s="150"/>
      <c r="AA447" s="150"/>
      <c r="AB447" s="150"/>
      <c r="AC447" s="150"/>
      <c r="AD447" s="150"/>
      <c r="AE447" s="150"/>
      <c r="AF447" s="150"/>
      <c r="AG447" s="150"/>
      <c r="AH447" s="150"/>
      <c r="AI447" s="150"/>
      <c r="AJ447" s="150"/>
      <c r="AK447" s="150"/>
      <c r="AL447" s="150"/>
      <c r="AM447" s="150"/>
      <c r="AN447" s="150"/>
      <c r="AO447" s="150"/>
      <c r="AP447" s="150"/>
      <c r="AQ447" s="150"/>
      <c r="AR447" s="150"/>
      <c r="AS447" s="150"/>
      <c r="AT447" s="150"/>
      <c r="AU447" s="150"/>
      <c r="AV447" s="150"/>
      <c r="AW447" s="150"/>
      <c r="AX447" s="150"/>
      <c r="AY447" s="150"/>
      <c r="AZ447" s="150"/>
      <c r="BA447" s="150"/>
      <c r="BB447" s="150"/>
      <c r="BC447" s="150"/>
      <c r="BD447" s="150"/>
      <c r="BE447" s="150"/>
      <c r="BF447" s="150"/>
      <c r="BG447" s="150"/>
      <c r="BH447" s="150"/>
      <c r="BI447" s="150"/>
      <c r="BJ447" s="150"/>
      <c r="BK447" s="150"/>
      <c r="BL447" s="150"/>
      <c r="BM447" s="150"/>
      <c r="BN447" s="150"/>
      <c r="BO447" s="150"/>
      <c r="BP447" s="150"/>
      <c r="BQ447" s="150"/>
      <c r="BR447" s="150"/>
      <c r="BS447" s="150"/>
      <c r="BT447" s="150"/>
      <c r="BU447" s="150"/>
      <c r="BV447" s="150"/>
      <c r="BW447" s="150"/>
      <c r="BX447" s="150"/>
      <c r="BY447" s="150"/>
      <c r="BZ447" s="150"/>
      <c r="CA447" s="150"/>
      <c r="CB447" s="150"/>
      <c r="CC447" s="150"/>
      <c r="CD447" s="150"/>
      <c r="CE447" s="150"/>
      <c r="CF447" s="150"/>
      <c r="CG447" s="150"/>
      <c r="CH447" s="150"/>
      <c r="CI447" s="150"/>
      <c r="CJ447" s="150"/>
      <c r="CK447" s="150"/>
      <c r="CL447" s="150"/>
      <c r="CM447" s="150"/>
      <c r="CN447" s="150"/>
      <c r="CO447" s="150"/>
      <c r="CP447" s="150"/>
      <c r="CQ447" s="150"/>
      <c r="CR447" s="150"/>
      <c r="CS447" s="150"/>
      <c r="CT447" s="150"/>
      <c r="CU447" s="150"/>
      <c r="CV447" s="150"/>
      <c r="CW447" s="150"/>
      <c r="CX447" s="150"/>
    </row>
    <row r="448" spans="1:102" x14ac:dyDescent="0.2">
      <c r="A448" s="150"/>
      <c r="B448" s="150"/>
      <c r="C448" s="156"/>
      <c r="D448" s="150"/>
      <c r="E448" s="150"/>
      <c r="F448" s="150"/>
      <c r="G448" s="150"/>
      <c r="H448" s="150"/>
      <c r="I448" s="150"/>
      <c r="K448" s="150"/>
      <c r="L448" s="150"/>
      <c r="M448" s="150"/>
      <c r="N448" s="150"/>
      <c r="O448" s="150"/>
      <c r="P448" s="150"/>
      <c r="Q448" s="150"/>
      <c r="R448" s="150"/>
      <c r="S448" s="150"/>
      <c r="T448" s="150"/>
      <c r="U448" s="150"/>
      <c r="V448" s="150"/>
      <c r="W448" s="150"/>
      <c r="X448" s="150"/>
      <c r="Y448" s="150"/>
      <c r="Z448" s="150"/>
      <c r="AA448" s="150"/>
      <c r="AB448" s="150"/>
      <c r="AC448" s="150"/>
      <c r="AD448" s="150"/>
      <c r="AE448" s="150"/>
      <c r="AF448" s="150"/>
      <c r="AG448" s="150"/>
      <c r="AH448" s="150"/>
      <c r="AI448" s="150"/>
      <c r="AJ448" s="150"/>
      <c r="AK448" s="150"/>
      <c r="AL448" s="150"/>
      <c r="AM448" s="150"/>
      <c r="AN448" s="150"/>
      <c r="AO448" s="150"/>
      <c r="AP448" s="150"/>
      <c r="AQ448" s="150"/>
      <c r="AR448" s="150"/>
      <c r="AS448" s="150"/>
      <c r="AT448" s="150"/>
      <c r="AU448" s="150"/>
      <c r="AV448" s="150"/>
      <c r="AW448" s="150"/>
      <c r="AX448" s="150"/>
      <c r="AY448" s="150"/>
      <c r="AZ448" s="150"/>
      <c r="BA448" s="150"/>
      <c r="BB448" s="150"/>
      <c r="BC448" s="150"/>
      <c r="BD448" s="150"/>
      <c r="BE448" s="150"/>
      <c r="BF448" s="150"/>
      <c r="BG448" s="150"/>
      <c r="BH448" s="150"/>
      <c r="BI448" s="150"/>
      <c r="BJ448" s="150"/>
      <c r="BK448" s="150"/>
      <c r="BL448" s="150"/>
      <c r="BM448" s="150"/>
      <c r="BN448" s="150"/>
      <c r="BO448" s="150"/>
      <c r="BP448" s="150"/>
      <c r="BQ448" s="150"/>
      <c r="BR448" s="150"/>
      <c r="BS448" s="150"/>
      <c r="BT448" s="150"/>
      <c r="BU448" s="150"/>
      <c r="BV448" s="150"/>
      <c r="BW448" s="150"/>
      <c r="BX448" s="150"/>
      <c r="BY448" s="150"/>
      <c r="BZ448" s="150"/>
      <c r="CA448" s="150"/>
      <c r="CB448" s="150"/>
      <c r="CC448" s="150"/>
      <c r="CD448" s="150"/>
      <c r="CE448" s="150"/>
      <c r="CF448" s="150"/>
      <c r="CG448" s="150"/>
      <c r="CH448" s="150"/>
      <c r="CI448" s="150"/>
      <c r="CJ448" s="150"/>
      <c r="CK448" s="150"/>
      <c r="CL448" s="150"/>
      <c r="CM448" s="150"/>
      <c r="CN448" s="150"/>
      <c r="CO448" s="150"/>
      <c r="CP448" s="150"/>
      <c r="CQ448" s="150"/>
      <c r="CR448" s="150"/>
      <c r="CS448" s="150"/>
      <c r="CT448" s="150"/>
      <c r="CU448" s="150"/>
      <c r="CV448" s="150"/>
      <c r="CW448" s="150"/>
      <c r="CX448" s="150"/>
    </row>
    <row r="449" spans="1:102" x14ac:dyDescent="0.2">
      <c r="A449" s="150"/>
      <c r="B449" s="150"/>
      <c r="C449" s="156"/>
      <c r="D449" s="150"/>
      <c r="E449" s="150"/>
      <c r="F449" s="150"/>
      <c r="G449" s="150"/>
      <c r="H449" s="150"/>
      <c r="I449" s="150"/>
      <c r="K449" s="150"/>
      <c r="L449" s="150"/>
      <c r="M449" s="150"/>
      <c r="N449" s="150"/>
      <c r="O449" s="150"/>
      <c r="P449" s="150"/>
      <c r="Q449" s="150"/>
      <c r="R449" s="150"/>
      <c r="S449" s="150"/>
      <c r="T449" s="150"/>
      <c r="U449" s="150"/>
      <c r="V449" s="150"/>
      <c r="W449" s="150"/>
      <c r="X449" s="150"/>
      <c r="Y449" s="150"/>
      <c r="Z449" s="150"/>
      <c r="AA449" s="150"/>
      <c r="AB449" s="150"/>
      <c r="AC449" s="150"/>
      <c r="AD449" s="150"/>
      <c r="AE449" s="150"/>
      <c r="AF449" s="150"/>
      <c r="AG449" s="150"/>
      <c r="AH449" s="150"/>
      <c r="AI449" s="150"/>
      <c r="AJ449" s="150"/>
      <c r="AK449" s="150"/>
      <c r="AL449" s="150"/>
      <c r="AM449" s="150"/>
      <c r="AN449" s="150"/>
      <c r="AO449" s="150"/>
      <c r="AP449" s="150"/>
      <c r="AQ449" s="150"/>
      <c r="AR449" s="150"/>
      <c r="AS449" s="150"/>
      <c r="AT449" s="150"/>
      <c r="AU449" s="150"/>
      <c r="AV449" s="150"/>
      <c r="AW449" s="150"/>
      <c r="AX449" s="150"/>
      <c r="AY449" s="150"/>
      <c r="AZ449" s="150"/>
      <c r="BA449" s="150"/>
      <c r="BB449" s="150"/>
      <c r="BC449" s="150"/>
      <c r="BD449" s="150"/>
      <c r="BE449" s="150"/>
      <c r="BF449" s="150"/>
      <c r="BG449" s="150"/>
      <c r="BH449" s="150"/>
      <c r="BI449" s="150"/>
      <c r="BJ449" s="150"/>
      <c r="BK449" s="150"/>
      <c r="BL449" s="150"/>
      <c r="BM449" s="150"/>
      <c r="BN449" s="150"/>
      <c r="BO449" s="150"/>
      <c r="BP449" s="150"/>
      <c r="BQ449" s="150"/>
      <c r="BR449" s="150"/>
      <c r="BS449" s="150"/>
      <c r="BT449" s="150"/>
      <c r="BU449" s="150"/>
      <c r="BV449" s="150"/>
      <c r="BW449" s="150"/>
      <c r="BX449" s="150"/>
      <c r="BY449" s="150"/>
      <c r="BZ449" s="150"/>
      <c r="CA449" s="150"/>
      <c r="CB449" s="150"/>
      <c r="CC449" s="150"/>
      <c r="CD449" s="150"/>
      <c r="CE449" s="150"/>
      <c r="CF449" s="150"/>
      <c r="CG449" s="150"/>
      <c r="CH449" s="150"/>
      <c r="CI449" s="150"/>
      <c r="CJ449" s="150"/>
      <c r="CK449" s="150"/>
      <c r="CL449" s="150"/>
      <c r="CM449" s="150"/>
      <c r="CN449" s="150"/>
      <c r="CO449" s="150"/>
      <c r="CP449" s="150"/>
      <c r="CQ449" s="150"/>
      <c r="CR449" s="150"/>
      <c r="CS449" s="150"/>
      <c r="CT449" s="150"/>
      <c r="CU449" s="150"/>
      <c r="CV449" s="150"/>
      <c r="CW449" s="150"/>
      <c r="CX449" s="150"/>
    </row>
    <row r="450" spans="1:102" x14ac:dyDescent="0.2">
      <c r="A450" s="150"/>
      <c r="B450" s="150"/>
      <c r="C450" s="156"/>
      <c r="D450" s="150"/>
      <c r="E450" s="150"/>
      <c r="F450" s="150"/>
      <c r="G450" s="150"/>
      <c r="H450" s="150"/>
      <c r="I450" s="150"/>
      <c r="K450" s="150"/>
      <c r="L450" s="150"/>
      <c r="M450" s="150"/>
      <c r="N450" s="150"/>
      <c r="O450" s="150"/>
      <c r="P450" s="150"/>
      <c r="Q450" s="150"/>
      <c r="R450" s="150"/>
      <c r="S450" s="150"/>
      <c r="T450" s="150"/>
      <c r="U450" s="150"/>
      <c r="V450" s="150"/>
      <c r="W450" s="150"/>
      <c r="X450" s="150"/>
      <c r="Y450" s="150"/>
      <c r="Z450" s="150"/>
      <c r="AA450" s="150"/>
      <c r="AB450" s="150"/>
      <c r="AC450" s="150"/>
      <c r="AD450" s="150"/>
      <c r="AE450" s="150"/>
      <c r="AF450" s="150"/>
      <c r="AG450" s="150"/>
      <c r="AH450" s="150"/>
      <c r="AI450" s="150"/>
      <c r="AJ450" s="150"/>
      <c r="AK450" s="150"/>
      <c r="AL450" s="150"/>
      <c r="AM450" s="150"/>
      <c r="AN450" s="150"/>
      <c r="AO450" s="150"/>
      <c r="AP450" s="150"/>
      <c r="AQ450" s="150"/>
      <c r="AR450" s="150"/>
      <c r="AS450" s="150"/>
      <c r="AT450" s="150"/>
      <c r="AU450" s="150"/>
      <c r="AV450" s="150"/>
      <c r="AW450" s="150"/>
      <c r="AX450" s="150"/>
      <c r="AY450" s="150"/>
      <c r="AZ450" s="150"/>
      <c r="BA450" s="150"/>
      <c r="BB450" s="150"/>
      <c r="BC450" s="150"/>
      <c r="BD450" s="150"/>
      <c r="BE450" s="150"/>
      <c r="BF450" s="150"/>
      <c r="BG450" s="150"/>
      <c r="BH450" s="150"/>
      <c r="BI450" s="150"/>
      <c r="BJ450" s="150"/>
      <c r="BK450" s="150"/>
      <c r="BL450" s="150"/>
      <c r="BM450" s="150"/>
      <c r="BN450" s="150"/>
      <c r="BO450" s="150"/>
      <c r="BP450" s="150"/>
      <c r="BQ450" s="150"/>
      <c r="BR450" s="150"/>
      <c r="BS450" s="150"/>
      <c r="BT450" s="150"/>
      <c r="BU450" s="150"/>
      <c r="BV450" s="150"/>
      <c r="BW450" s="150"/>
      <c r="BX450" s="150"/>
      <c r="BY450" s="150"/>
      <c r="BZ450" s="150"/>
      <c r="CA450" s="150"/>
      <c r="CB450" s="150"/>
      <c r="CC450" s="150"/>
      <c r="CD450" s="150"/>
      <c r="CE450" s="150"/>
      <c r="CF450" s="150"/>
      <c r="CG450" s="150"/>
      <c r="CH450" s="150"/>
      <c r="CI450" s="150"/>
      <c r="CJ450" s="150"/>
      <c r="CK450" s="150"/>
      <c r="CL450" s="150"/>
      <c r="CM450" s="150"/>
      <c r="CN450" s="150"/>
      <c r="CO450" s="150"/>
      <c r="CP450" s="150"/>
      <c r="CQ450" s="150"/>
      <c r="CR450" s="150"/>
      <c r="CS450" s="150"/>
      <c r="CT450" s="150"/>
      <c r="CU450" s="150"/>
      <c r="CV450" s="150"/>
      <c r="CW450" s="150"/>
      <c r="CX450" s="150"/>
    </row>
    <row r="451" spans="1:102" x14ac:dyDescent="0.2">
      <c r="A451" s="150"/>
      <c r="B451" s="150"/>
      <c r="C451" s="156"/>
      <c r="D451" s="150"/>
      <c r="E451" s="150"/>
      <c r="F451" s="150"/>
      <c r="G451" s="150"/>
      <c r="H451" s="150"/>
      <c r="I451" s="150"/>
      <c r="K451" s="150"/>
      <c r="L451" s="150"/>
      <c r="M451" s="150"/>
      <c r="N451" s="150"/>
      <c r="O451" s="150"/>
      <c r="P451" s="150"/>
      <c r="Q451" s="150"/>
      <c r="R451" s="150"/>
      <c r="S451" s="150"/>
      <c r="T451" s="150"/>
      <c r="U451" s="150"/>
      <c r="V451" s="150"/>
      <c r="W451" s="150"/>
      <c r="X451" s="150"/>
      <c r="Y451" s="150"/>
      <c r="Z451" s="150"/>
      <c r="AA451" s="150"/>
      <c r="AB451" s="150"/>
      <c r="AC451" s="150"/>
      <c r="AD451" s="150"/>
      <c r="AE451" s="150"/>
      <c r="AF451" s="150"/>
      <c r="AG451" s="150"/>
      <c r="AH451" s="150"/>
      <c r="AI451" s="150"/>
      <c r="AJ451" s="150"/>
      <c r="AK451" s="150"/>
      <c r="AL451" s="150"/>
      <c r="AM451" s="150"/>
      <c r="AN451" s="150"/>
      <c r="AO451" s="150"/>
      <c r="AP451" s="150"/>
      <c r="AQ451" s="150"/>
      <c r="AR451" s="150"/>
      <c r="AS451" s="150"/>
      <c r="AT451" s="150"/>
      <c r="AU451" s="150"/>
      <c r="AV451" s="150"/>
      <c r="AW451" s="150"/>
      <c r="AX451" s="150"/>
      <c r="AY451" s="150"/>
      <c r="AZ451" s="150"/>
      <c r="BA451" s="150"/>
      <c r="BB451" s="150"/>
      <c r="BC451" s="150"/>
      <c r="BD451" s="150"/>
      <c r="BE451" s="150"/>
      <c r="BF451" s="150"/>
      <c r="BG451" s="150"/>
      <c r="BH451" s="150"/>
      <c r="BI451" s="150"/>
      <c r="BJ451" s="150"/>
      <c r="BK451" s="150"/>
      <c r="BL451" s="150"/>
      <c r="BM451" s="150"/>
      <c r="BN451" s="150"/>
      <c r="BO451" s="150"/>
      <c r="BP451" s="150"/>
      <c r="BQ451" s="150"/>
      <c r="BR451" s="150"/>
      <c r="BS451" s="150"/>
      <c r="BT451" s="150"/>
      <c r="BU451" s="150"/>
      <c r="BV451" s="150"/>
      <c r="BW451" s="150"/>
      <c r="BX451" s="150"/>
      <c r="BY451" s="150"/>
      <c r="BZ451" s="150"/>
      <c r="CA451" s="150"/>
      <c r="CB451" s="150"/>
      <c r="CC451" s="150"/>
      <c r="CD451" s="150"/>
      <c r="CE451" s="150"/>
      <c r="CF451" s="150"/>
      <c r="CG451" s="150"/>
      <c r="CH451" s="150"/>
      <c r="CI451" s="150"/>
      <c r="CJ451" s="150"/>
      <c r="CK451" s="150"/>
      <c r="CL451" s="150"/>
      <c r="CM451" s="150"/>
      <c r="CN451" s="150"/>
      <c r="CO451" s="150"/>
      <c r="CP451" s="150"/>
      <c r="CQ451" s="150"/>
      <c r="CR451" s="150"/>
      <c r="CS451" s="150"/>
      <c r="CT451" s="150"/>
      <c r="CU451" s="150"/>
      <c r="CV451" s="150"/>
      <c r="CW451" s="150"/>
      <c r="CX451" s="150"/>
    </row>
    <row r="452" spans="1:102" x14ac:dyDescent="0.2">
      <c r="A452" s="150"/>
      <c r="B452" s="150"/>
      <c r="C452" s="156"/>
      <c r="D452" s="150"/>
      <c r="E452" s="150"/>
      <c r="F452" s="150"/>
      <c r="G452" s="150"/>
      <c r="H452" s="150"/>
      <c r="I452" s="150"/>
      <c r="K452" s="150"/>
      <c r="L452" s="150"/>
      <c r="M452" s="150"/>
      <c r="N452" s="150"/>
      <c r="O452" s="150"/>
      <c r="P452" s="150"/>
      <c r="Q452" s="150"/>
      <c r="R452" s="150"/>
      <c r="S452" s="150"/>
      <c r="T452" s="150"/>
      <c r="U452" s="150"/>
      <c r="V452" s="150"/>
      <c r="W452" s="150"/>
      <c r="X452" s="150"/>
      <c r="Y452" s="150"/>
      <c r="Z452" s="150"/>
      <c r="AA452" s="150"/>
      <c r="AB452" s="150"/>
      <c r="AC452" s="150"/>
      <c r="AD452" s="150"/>
      <c r="AE452" s="150"/>
      <c r="AF452" s="150"/>
      <c r="AG452" s="150"/>
      <c r="AH452" s="150"/>
      <c r="AI452" s="150"/>
      <c r="AJ452" s="150"/>
      <c r="AK452" s="150"/>
      <c r="AL452" s="150"/>
      <c r="AM452" s="150"/>
      <c r="AN452" s="150"/>
      <c r="AO452" s="150"/>
      <c r="AP452" s="150"/>
      <c r="AQ452" s="150"/>
      <c r="AR452" s="150"/>
      <c r="AS452" s="150"/>
      <c r="AT452" s="150"/>
      <c r="AU452" s="150"/>
      <c r="AV452" s="150"/>
      <c r="AW452" s="150"/>
      <c r="AX452" s="150"/>
      <c r="AY452" s="150"/>
      <c r="AZ452" s="150"/>
      <c r="BA452" s="150"/>
      <c r="BB452" s="150"/>
      <c r="BC452" s="150"/>
      <c r="BD452" s="150"/>
      <c r="BE452" s="150"/>
      <c r="BF452" s="150"/>
      <c r="BG452" s="150"/>
      <c r="BH452" s="150"/>
      <c r="BI452" s="150"/>
      <c r="BJ452" s="150"/>
      <c r="BK452" s="150"/>
      <c r="BL452" s="150"/>
      <c r="BM452" s="150"/>
      <c r="BN452" s="150"/>
      <c r="BO452" s="150"/>
      <c r="BP452" s="150"/>
      <c r="BQ452" s="150"/>
      <c r="BR452" s="150"/>
      <c r="BS452" s="150"/>
      <c r="BT452" s="150"/>
      <c r="BU452" s="150"/>
      <c r="BV452" s="150"/>
      <c r="BW452" s="150"/>
      <c r="BX452" s="150"/>
      <c r="BY452" s="150"/>
      <c r="BZ452" s="150"/>
      <c r="CA452" s="150"/>
      <c r="CB452" s="150"/>
      <c r="CC452" s="150"/>
      <c r="CD452" s="150"/>
      <c r="CE452" s="150"/>
      <c r="CF452" s="150"/>
      <c r="CG452" s="150"/>
      <c r="CH452" s="150"/>
      <c r="CI452" s="150"/>
      <c r="CJ452" s="150"/>
      <c r="CK452" s="150"/>
      <c r="CL452" s="150"/>
      <c r="CM452" s="150"/>
      <c r="CN452" s="150"/>
      <c r="CO452" s="150"/>
      <c r="CP452" s="150"/>
      <c r="CQ452" s="150"/>
      <c r="CR452" s="150"/>
      <c r="CS452" s="150"/>
      <c r="CT452" s="150"/>
      <c r="CU452" s="150"/>
      <c r="CV452" s="150"/>
      <c r="CW452" s="150"/>
      <c r="CX452" s="150"/>
    </row>
    <row r="453" spans="1:102" x14ac:dyDescent="0.2">
      <c r="A453" s="150"/>
      <c r="B453" s="150"/>
      <c r="C453" s="156"/>
      <c r="D453" s="150"/>
      <c r="E453" s="150"/>
      <c r="F453" s="150"/>
      <c r="G453" s="150"/>
      <c r="H453" s="150"/>
      <c r="I453" s="150"/>
      <c r="K453" s="150"/>
      <c r="L453" s="150"/>
      <c r="M453" s="150"/>
      <c r="N453" s="150"/>
      <c r="O453" s="150"/>
      <c r="P453" s="150"/>
      <c r="Q453" s="150"/>
      <c r="R453" s="150"/>
      <c r="S453" s="150"/>
      <c r="T453" s="150"/>
      <c r="U453" s="150"/>
      <c r="V453" s="150"/>
      <c r="W453" s="150"/>
      <c r="X453" s="150"/>
      <c r="Y453" s="150"/>
      <c r="Z453" s="150"/>
      <c r="AA453" s="150"/>
      <c r="AB453" s="150"/>
      <c r="AC453" s="150"/>
      <c r="AD453" s="150"/>
      <c r="AE453" s="150"/>
      <c r="AF453" s="150"/>
      <c r="AG453" s="150"/>
      <c r="AH453" s="150"/>
      <c r="AI453" s="150"/>
      <c r="AJ453" s="150"/>
      <c r="AK453" s="150"/>
      <c r="AL453" s="150"/>
      <c r="AM453" s="150"/>
      <c r="AN453" s="150"/>
      <c r="AO453" s="150"/>
      <c r="AP453" s="150"/>
      <c r="AQ453" s="150"/>
      <c r="AR453" s="150"/>
      <c r="AS453" s="150"/>
      <c r="AT453" s="150"/>
      <c r="AU453" s="150"/>
      <c r="AV453" s="150"/>
      <c r="AW453" s="150"/>
      <c r="AX453" s="150"/>
      <c r="AY453" s="150"/>
      <c r="AZ453" s="150"/>
      <c r="BA453" s="150"/>
      <c r="BB453" s="150"/>
      <c r="BC453" s="150"/>
      <c r="BD453" s="150"/>
      <c r="BE453" s="150"/>
      <c r="BF453" s="150"/>
      <c r="BG453" s="150"/>
      <c r="BH453" s="150"/>
      <c r="BI453" s="150"/>
      <c r="BJ453" s="150"/>
      <c r="BK453" s="150"/>
      <c r="BL453" s="150"/>
      <c r="BM453" s="150"/>
      <c r="BN453" s="150"/>
      <c r="BO453" s="150"/>
      <c r="BP453" s="150"/>
      <c r="BQ453" s="150"/>
      <c r="BR453" s="150"/>
      <c r="BS453" s="150"/>
      <c r="BT453" s="150"/>
      <c r="BU453" s="150"/>
      <c r="BV453" s="150"/>
      <c r="BW453" s="150"/>
      <c r="BX453" s="150"/>
      <c r="BY453" s="150"/>
      <c r="BZ453" s="150"/>
      <c r="CA453" s="150"/>
      <c r="CB453" s="150"/>
      <c r="CC453" s="150"/>
      <c r="CD453" s="150"/>
      <c r="CE453" s="150"/>
      <c r="CF453" s="150"/>
      <c r="CG453" s="150"/>
      <c r="CH453" s="150"/>
      <c r="CI453" s="150"/>
      <c r="CJ453" s="150"/>
      <c r="CK453" s="150"/>
      <c r="CL453" s="150"/>
      <c r="CM453" s="150"/>
      <c r="CN453" s="150"/>
      <c r="CO453" s="150"/>
      <c r="CP453" s="150"/>
      <c r="CQ453" s="150"/>
      <c r="CR453" s="150"/>
      <c r="CS453" s="150"/>
      <c r="CT453" s="150"/>
      <c r="CU453" s="150"/>
      <c r="CV453" s="150"/>
      <c r="CW453" s="150"/>
      <c r="CX453" s="150"/>
    </row>
    <row r="454" spans="1:102" x14ac:dyDescent="0.2">
      <c r="A454" s="150"/>
      <c r="B454" s="150"/>
      <c r="C454" s="156"/>
      <c r="D454" s="150"/>
      <c r="E454" s="150"/>
      <c r="F454" s="150"/>
      <c r="G454" s="150"/>
      <c r="H454" s="150"/>
      <c r="I454" s="150"/>
      <c r="K454" s="150"/>
      <c r="L454" s="150"/>
      <c r="M454" s="150"/>
      <c r="N454" s="150"/>
      <c r="O454" s="150"/>
      <c r="P454" s="150"/>
      <c r="Q454" s="150"/>
      <c r="R454" s="150"/>
      <c r="S454" s="150"/>
      <c r="T454" s="150"/>
      <c r="U454" s="150"/>
      <c r="V454" s="150"/>
      <c r="W454" s="150"/>
      <c r="X454" s="150"/>
      <c r="Y454" s="150"/>
      <c r="Z454" s="150"/>
      <c r="AA454" s="150"/>
      <c r="AB454" s="150"/>
      <c r="AC454" s="150"/>
      <c r="AD454" s="150"/>
      <c r="AE454" s="150"/>
      <c r="AF454" s="150"/>
      <c r="AG454" s="150"/>
      <c r="AH454" s="150"/>
      <c r="AI454" s="150"/>
      <c r="AJ454" s="150"/>
      <c r="AK454" s="150"/>
      <c r="AL454" s="150"/>
      <c r="AM454" s="150"/>
      <c r="AN454" s="150"/>
      <c r="AO454" s="150"/>
      <c r="AP454" s="150"/>
      <c r="AQ454" s="150"/>
      <c r="AR454" s="150"/>
      <c r="AS454" s="150"/>
      <c r="AT454" s="150"/>
      <c r="AU454" s="150"/>
      <c r="AV454" s="150"/>
      <c r="AW454" s="150"/>
      <c r="AX454" s="150"/>
      <c r="AY454" s="150"/>
      <c r="AZ454" s="150"/>
      <c r="BA454" s="150"/>
      <c r="BB454" s="150"/>
      <c r="BC454" s="150"/>
      <c r="BD454" s="150"/>
      <c r="BE454" s="150"/>
      <c r="BF454" s="150"/>
      <c r="BG454" s="150"/>
      <c r="BH454" s="150"/>
      <c r="BI454" s="150"/>
      <c r="BJ454" s="150"/>
      <c r="BK454" s="150"/>
      <c r="BL454" s="150"/>
      <c r="BM454" s="150"/>
      <c r="BN454" s="150"/>
      <c r="BO454" s="150"/>
      <c r="BP454" s="150"/>
      <c r="BQ454" s="150"/>
      <c r="BR454" s="150"/>
      <c r="BS454" s="150"/>
      <c r="BT454" s="150"/>
      <c r="BU454" s="150"/>
      <c r="BV454" s="150"/>
      <c r="BW454" s="150"/>
      <c r="BX454" s="150"/>
      <c r="BY454" s="150"/>
      <c r="BZ454" s="150"/>
      <c r="CA454" s="150"/>
      <c r="CB454" s="150"/>
      <c r="CC454" s="150"/>
      <c r="CD454" s="150"/>
      <c r="CE454" s="150"/>
      <c r="CF454" s="150"/>
      <c r="CG454" s="150"/>
      <c r="CH454" s="150"/>
      <c r="CI454" s="150"/>
      <c r="CJ454" s="150"/>
      <c r="CK454" s="150"/>
      <c r="CL454" s="150"/>
      <c r="CM454" s="150"/>
      <c r="CN454" s="150"/>
      <c r="CO454" s="150"/>
      <c r="CP454" s="150"/>
      <c r="CQ454" s="150"/>
      <c r="CR454" s="150"/>
      <c r="CS454" s="150"/>
      <c r="CT454" s="150"/>
      <c r="CU454" s="150"/>
      <c r="CV454" s="150"/>
      <c r="CW454" s="150"/>
      <c r="CX454" s="150"/>
    </row>
    <row r="455" spans="1:102" x14ac:dyDescent="0.2">
      <c r="A455" s="150"/>
      <c r="B455" s="150"/>
      <c r="C455" s="156"/>
      <c r="D455" s="150"/>
      <c r="E455" s="150"/>
      <c r="F455" s="150"/>
      <c r="G455" s="150"/>
      <c r="H455" s="150"/>
      <c r="I455" s="150"/>
      <c r="K455" s="150"/>
      <c r="L455" s="150"/>
      <c r="M455" s="150"/>
      <c r="N455" s="150"/>
      <c r="O455" s="150"/>
      <c r="P455" s="150"/>
      <c r="Q455" s="150"/>
      <c r="R455" s="150"/>
      <c r="S455" s="150"/>
      <c r="T455" s="150"/>
      <c r="U455" s="150"/>
      <c r="V455" s="150"/>
      <c r="W455" s="150"/>
      <c r="X455" s="150"/>
      <c r="Y455" s="150"/>
      <c r="Z455" s="150"/>
      <c r="AA455" s="150"/>
      <c r="AB455" s="150"/>
      <c r="AC455" s="150"/>
      <c r="AD455" s="150"/>
      <c r="AE455" s="150"/>
      <c r="AF455" s="150"/>
      <c r="AG455" s="150"/>
      <c r="AH455" s="150"/>
      <c r="AI455" s="150"/>
      <c r="AJ455" s="150"/>
      <c r="AK455" s="150"/>
      <c r="AL455" s="150"/>
      <c r="AM455" s="150"/>
      <c r="AN455" s="150"/>
      <c r="AO455" s="150"/>
      <c r="AP455" s="150"/>
      <c r="AQ455" s="150"/>
      <c r="AR455" s="150"/>
      <c r="AS455" s="150"/>
      <c r="AT455" s="150"/>
      <c r="AU455" s="150"/>
      <c r="AV455" s="150"/>
      <c r="AW455" s="150"/>
      <c r="AX455" s="150"/>
      <c r="AY455" s="150"/>
      <c r="AZ455" s="150"/>
      <c r="BA455" s="150"/>
      <c r="BB455" s="150"/>
      <c r="BC455" s="150"/>
      <c r="BD455" s="150"/>
      <c r="BE455" s="150"/>
      <c r="BF455" s="150"/>
      <c r="BG455" s="150"/>
      <c r="BH455" s="150"/>
      <c r="BI455" s="150"/>
      <c r="BJ455" s="150"/>
      <c r="BK455" s="150"/>
      <c r="BL455" s="150"/>
      <c r="BM455" s="150"/>
      <c r="BN455" s="150"/>
      <c r="BO455" s="150"/>
      <c r="BP455" s="150"/>
      <c r="BQ455" s="150"/>
      <c r="BR455" s="150"/>
      <c r="BS455" s="150"/>
      <c r="BT455" s="150"/>
      <c r="BU455" s="150"/>
      <c r="BV455" s="150"/>
      <c r="BW455" s="150"/>
      <c r="BX455" s="150"/>
      <c r="BY455" s="150"/>
      <c r="BZ455" s="150"/>
      <c r="CA455" s="150"/>
      <c r="CB455" s="150"/>
      <c r="CC455" s="150"/>
      <c r="CD455" s="150"/>
      <c r="CE455" s="150"/>
      <c r="CF455" s="150"/>
      <c r="CG455" s="150"/>
      <c r="CH455" s="150"/>
      <c r="CI455" s="150"/>
      <c r="CJ455" s="150"/>
      <c r="CK455" s="150"/>
      <c r="CL455" s="150"/>
      <c r="CM455" s="150"/>
      <c r="CN455" s="150"/>
      <c r="CO455" s="150"/>
      <c r="CP455" s="150"/>
      <c r="CQ455" s="150"/>
      <c r="CR455" s="150"/>
      <c r="CS455" s="150"/>
      <c r="CT455" s="150"/>
      <c r="CU455" s="150"/>
      <c r="CV455" s="150"/>
      <c r="CW455" s="150"/>
      <c r="CX455" s="150"/>
    </row>
    <row r="456" spans="1:102" x14ac:dyDescent="0.2">
      <c r="A456" s="150"/>
      <c r="B456" s="150"/>
      <c r="C456" s="156"/>
      <c r="D456" s="150"/>
      <c r="E456" s="150"/>
      <c r="F456" s="150"/>
      <c r="G456" s="150"/>
      <c r="H456" s="150"/>
      <c r="I456" s="150"/>
      <c r="K456" s="150"/>
      <c r="L456" s="150"/>
      <c r="M456" s="150"/>
      <c r="N456" s="150"/>
      <c r="O456" s="150"/>
      <c r="P456" s="150"/>
      <c r="Q456" s="150"/>
      <c r="R456" s="150"/>
      <c r="S456" s="150"/>
      <c r="T456" s="150"/>
      <c r="U456" s="150"/>
      <c r="V456" s="150"/>
      <c r="W456" s="150"/>
      <c r="X456" s="150"/>
      <c r="Y456" s="150"/>
      <c r="Z456" s="150"/>
      <c r="AA456" s="150"/>
      <c r="AB456" s="150"/>
      <c r="AC456" s="150"/>
      <c r="AD456" s="150"/>
      <c r="AE456" s="150"/>
      <c r="AF456" s="150"/>
      <c r="AG456" s="150"/>
      <c r="AH456" s="150"/>
      <c r="AI456" s="150"/>
      <c r="AJ456" s="150"/>
      <c r="AK456" s="150"/>
      <c r="AL456" s="150"/>
      <c r="AM456" s="150"/>
      <c r="AN456" s="150"/>
      <c r="AO456" s="150"/>
      <c r="AP456" s="150"/>
      <c r="AQ456" s="150"/>
      <c r="AR456" s="150"/>
      <c r="AS456" s="150"/>
      <c r="AT456" s="150"/>
      <c r="AU456" s="150"/>
      <c r="AV456" s="150"/>
      <c r="AW456" s="150"/>
      <c r="AX456" s="150"/>
      <c r="AY456" s="150"/>
      <c r="AZ456" s="150"/>
      <c r="BA456" s="150"/>
      <c r="BB456" s="150"/>
      <c r="BC456" s="150"/>
      <c r="BD456" s="150"/>
      <c r="BE456" s="150"/>
      <c r="BF456" s="150"/>
      <c r="BG456" s="150"/>
      <c r="BH456" s="150"/>
      <c r="BI456" s="150"/>
      <c r="BJ456" s="150"/>
      <c r="BK456" s="150"/>
      <c r="BL456" s="150"/>
      <c r="BM456" s="150"/>
      <c r="BN456" s="150"/>
      <c r="BO456" s="150"/>
      <c r="BP456" s="150"/>
      <c r="BQ456" s="150"/>
      <c r="BR456" s="150"/>
      <c r="BS456" s="150"/>
      <c r="BT456" s="150"/>
      <c r="BU456" s="150"/>
      <c r="BV456" s="150"/>
      <c r="BW456" s="150"/>
      <c r="BX456" s="150"/>
      <c r="BY456" s="150"/>
      <c r="BZ456" s="150"/>
      <c r="CA456" s="150"/>
      <c r="CB456" s="150"/>
      <c r="CC456" s="150"/>
      <c r="CD456" s="150"/>
      <c r="CE456" s="150"/>
      <c r="CF456" s="150"/>
      <c r="CG456" s="150"/>
      <c r="CH456" s="150"/>
      <c r="CI456" s="150"/>
      <c r="CJ456" s="150"/>
      <c r="CK456" s="150"/>
      <c r="CL456" s="150"/>
      <c r="CM456" s="150"/>
      <c r="CN456" s="150"/>
      <c r="CO456" s="150"/>
      <c r="CP456" s="150"/>
      <c r="CQ456" s="150"/>
      <c r="CR456" s="150"/>
      <c r="CS456" s="150"/>
      <c r="CT456" s="150"/>
      <c r="CU456" s="150"/>
      <c r="CV456" s="150"/>
      <c r="CW456" s="150"/>
      <c r="CX456" s="150"/>
    </row>
    <row r="457" spans="1:102" x14ac:dyDescent="0.2">
      <c r="A457" s="150"/>
      <c r="B457" s="150"/>
      <c r="C457" s="156"/>
      <c r="D457" s="150"/>
      <c r="E457" s="150"/>
      <c r="F457" s="150"/>
      <c r="G457" s="150"/>
      <c r="H457" s="150"/>
      <c r="I457" s="150"/>
      <c r="K457" s="150"/>
      <c r="L457" s="150"/>
      <c r="M457" s="150"/>
      <c r="N457" s="150"/>
      <c r="O457" s="150"/>
      <c r="P457" s="150"/>
      <c r="Q457" s="150"/>
      <c r="R457" s="150"/>
      <c r="S457" s="150"/>
      <c r="T457" s="150"/>
      <c r="U457" s="150"/>
      <c r="V457" s="150"/>
      <c r="W457" s="150"/>
      <c r="X457" s="150"/>
      <c r="Y457" s="150"/>
      <c r="Z457" s="150"/>
      <c r="AA457" s="150"/>
      <c r="AB457" s="150"/>
      <c r="AC457" s="150"/>
      <c r="AD457" s="150"/>
      <c r="AE457" s="150"/>
      <c r="AF457" s="150"/>
      <c r="AG457" s="150"/>
      <c r="AH457" s="150"/>
      <c r="AI457" s="150"/>
      <c r="AJ457" s="150"/>
      <c r="AK457" s="150"/>
      <c r="AL457" s="150"/>
      <c r="AM457" s="150"/>
      <c r="AN457" s="150"/>
      <c r="AO457" s="150"/>
      <c r="AP457" s="150"/>
      <c r="AQ457" s="150"/>
      <c r="AR457" s="150"/>
      <c r="AS457" s="150"/>
      <c r="AT457" s="150"/>
      <c r="AU457" s="150"/>
      <c r="AV457" s="150"/>
      <c r="AW457" s="150"/>
      <c r="AX457" s="150"/>
      <c r="AY457" s="150"/>
      <c r="AZ457" s="150"/>
      <c r="BA457" s="150"/>
      <c r="BB457" s="150"/>
      <c r="BC457" s="150"/>
      <c r="BD457" s="150"/>
      <c r="BE457" s="150"/>
      <c r="BF457" s="150"/>
      <c r="BG457" s="150"/>
      <c r="BH457" s="150"/>
      <c r="BI457" s="150"/>
      <c r="BJ457" s="150"/>
      <c r="BK457" s="150"/>
      <c r="BL457" s="150"/>
      <c r="BM457" s="150"/>
      <c r="BN457" s="150"/>
      <c r="BO457" s="150"/>
      <c r="BP457" s="150"/>
      <c r="BQ457" s="150"/>
      <c r="BR457" s="150"/>
      <c r="BS457" s="150"/>
      <c r="BT457" s="150"/>
      <c r="BU457" s="150"/>
      <c r="BV457" s="150"/>
      <c r="BW457" s="150"/>
      <c r="BX457" s="150"/>
      <c r="BY457" s="150"/>
      <c r="BZ457" s="150"/>
      <c r="CA457" s="150"/>
      <c r="CB457" s="150"/>
      <c r="CC457" s="150"/>
      <c r="CD457" s="150"/>
      <c r="CE457" s="150"/>
      <c r="CF457" s="150"/>
      <c r="CG457" s="150"/>
      <c r="CH457" s="150"/>
      <c r="CI457" s="150"/>
      <c r="CJ457" s="150"/>
      <c r="CK457" s="150"/>
      <c r="CL457" s="150"/>
      <c r="CM457" s="150"/>
      <c r="CN457" s="150"/>
      <c r="CO457" s="150"/>
      <c r="CP457" s="150"/>
      <c r="CQ457" s="150"/>
      <c r="CR457" s="150"/>
      <c r="CS457" s="150"/>
      <c r="CT457" s="150"/>
      <c r="CU457" s="150"/>
      <c r="CV457" s="150"/>
      <c r="CW457" s="150"/>
      <c r="CX457" s="150"/>
    </row>
    <row r="458" spans="1:102" x14ac:dyDescent="0.2">
      <c r="A458" s="150"/>
      <c r="B458" s="150"/>
      <c r="C458" s="156"/>
      <c r="D458" s="150"/>
      <c r="E458" s="150"/>
      <c r="F458" s="150"/>
      <c r="G458" s="150"/>
      <c r="H458" s="150"/>
      <c r="I458" s="150"/>
      <c r="K458" s="150"/>
      <c r="L458" s="150"/>
      <c r="M458" s="150"/>
      <c r="N458" s="150"/>
      <c r="O458" s="150"/>
      <c r="P458" s="150"/>
      <c r="Q458" s="150"/>
      <c r="R458" s="150"/>
      <c r="S458" s="150"/>
      <c r="T458" s="150"/>
      <c r="U458" s="150"/>
      <c r="V458" s="150"/>
      <c r="W458" s="150"/>
      <c r="X458" s="150"/>
      <c r="Y458" s="150"/>
      <c r="Z458" s="150"/>
      <c r="AA458" s="150"/>
      <c r="AB458" s="150"/>
      <c r="AC458" s="150"/>
      <c r="AD458" s="150"/>
      <c r="AE458" s="150"/>
      <c r="AF458" s="150"/>
      <c r="AG458" s="150"/>
      <c r="AH458" s="150"/>
      <c r="AI458" s="150"/>
      <c r="AJ458" s="150"/>
      <c r="AK458" s="150"/>
      <c r="AL458" s="150"/>
      <c r="AM458" s="150"/>
      <c r="AN458" s="150"/>
      <c r="AO458" s="150"/>
      <c r="AP458" s="150"/>
      <c r="AQ458" s="150"/>
      <c r="AR458" s="150"/>
      <c r="AS458" s="150"/>
      <c r="AT458" s="150"/>
      <c r="AU458" s="150"/>
      <c r="AV458" s="150"/>
      <c r="AW458" s="150"/>
      <c r="AX458" s="150"/>
      <c r="AY458" s="150"/>
      <c r="AZ458" s="150"/>
      <c r="BA458" s="150"/>
      <c r="BB458" s="150"/>
      <c r="BC458" s="150"/>
      <c r="BD458" s="150"/>
      <c r="BE458" s="150"/>
      <c r="BF458" s="150"/>
      <c r="BG458" s="150"/>
      <c r="BH458" s="150"/>
      <c r="BI458" s="150"/>
      <c r="BJ458" s="150"/>
      <c r="BK458" s="150"/>
      <c r="BL458" s="150"/>
      <c r="BM458" s="150"/>
      <c r="BN458" s="150"/>
      <c r="BO458" s="150"/>
      <c r="BP458" s="150"/>
      <c r="BQ458" s="150"/>
      <c r="BR458" s="150"/>
      <c r="BS458" s="150"/>
      <c r="BT458" s="150"/>
      <c r="BU458" s="150"/>
      <c r="BV458" s="150"/>
      <c r="BW458" s="150"/>
      <c r="BX458" s="150"/>
      <c r="BY458" s="150"/>
      <c r="BZ458" s="150"/>
      <c r="CA458" s="150"/>
      <c r="CB458" s="150"/>
      <c r="CC458" s="150"/>
      <c r="CD458" s="150"/>
      <c r="CE458" s="150"/>
      <c r="CF458" s="150"/>
      <c r="CG458" s="150"/>
      <c r="CH458" s="150"/>
      <c r="CI458" s="150"/>
      <c r="CJ458" s="150"/>
      <c r="CK458" s="150"/>
      <c r="CL458" s="150"/>
      <c r="CM458" s="150"/>
      <c r="CN458" s="150"/>
      <c r="CO458" s="150"/>
      <c r="CP458" s="150"/>
      <c r="CQ458" s="150"/>
      <c r="CR458" s="150"/>
      <c r="CS458" s="150"/>
      <c r="CT458" s="150"/>
      <c r="CU458" s="150"/>
      <c r="CV458" s="150"/>
      <c r="CW458" s="150"/>
      <c r="CX458" s="150"/>
    </row>
    <row r="459" spans="1:102" x14ac:dyDescent="0.2">
      <c r="A459" s="150"/>
      <c r="B459" s="150"/>
      <c r="C459" s="156"/>
      <c r="D459" s="150"/>
      <c r="E459" s="150"/>
      <c r="F459" s="150"/>
      <c r="G459" s="150"/>
      <c r="H459" s="150"/>
      <c r="I459" s="150"/>
      <c r="K459" s="150"/>
      <c r="L459" s="150"/>
      <c r="M459" s="150"/>
      <c r="N459" s="150"/>
      <c r="O459" s="150"/>
      <c r="P459" s="150"/>
      <c r="Q459" s="150"/>
      <c r="R459" s="150"/>
      <c r="S459" s="150"/>
      <c r="T459" s="150"/>
      <c r="U459" s="150"/>
      <c r="V459" s="150"/>
      <c r="W459" s="150"/>
      <c r="X459" s="150"/>
      <c r="Y459" s="150"/>
      <c r="Z459" s="150"/>
      <c r="AA459" s="150"/>
      <c r="AB459" s="150"/>
      <c r="AC459" s="150"/>
      <c r="AD459" s="150"/>
      <c r="AE459" s="150"/>
      <c r="AF459" s="150"/>
      <c r="AG459" s="150"/>
      <c r="AH459" s="150"/>
      <c r="AI459" s="150"/>
      <c r="AJ459" s="150"/>
      <c r="AK459" s="150"/>
      <c r="AL459" s="150"/>
      <c r="AM459" s="150"/>
      <c r="AN459" s="150"/>
      <c r="AO459" s="150"/>
      <c r="AP459" s="150"/>
      <c r="AQ459" s="150"/>
      <c r="AR459" s="150"/>
      <c r="AS459" s="150"/>
      <c r="AT459" s="150"/>
      <c r="AU459" s="150"/>
      <c r="AV459" s="150"/>
      <c r="AW459" s="150"/>
      <c r="AX459" s="150"/>
      <c r="AY459" s="150"/>
      <c r="AZ459" s="150"/>
      <c r="BA459" s="150"/>
      <c r="BB459" s="150"/>
      <c r="BC459" s="150"/>
      <c r="BD459" s="150"/>
      <c r="BE459" s="150"/>
      <c r="BF459" s="150"/>
      <c r="BG459" s="150"/>
      <c r="BH459" s="150"/>
      <c r="BI459" s="150"/>
      <c r="BJ459" s="150"/>
      <c r="BK459" s="150"/>
      <c r="BL459" s="150"/>
      <c r="BM459" s="150"/>
      <c r="BN459" s="150"/>
      <c r="BO459" s="150"/>
      <c r="BP459" s="150"/>
      <c r="BQ459" s="150"/>
      <c r="BR459" s="150"/>
      <c r="BS459" s="150"/>
      <c r="BT459" s="150"/>
      <c r="BU459" s="150"/>
      <c r="BV459" s="150"/>
      <c r="BW459" s="150"/>
      <c r="BX459" s="150"/>
      <c r="BY459" s="150"/>
      <c r="BZ459" s="150"/>
      <c r="CA459" s="150"/>
      <c r="CB459" s="150"/>
      <c r="CC459" s="150"/>
      <c r="CD459" s="150"/>
      <c r="CE459" s="150"/>
      <c r="CF459" s="150"/>
      <c r="CG459" s="150"/>
      <c r="CH459" s="150"/>
      <c r="CI459" s="150"/>
      <c r="CJ459" s="150"/>
      <c r="CK459" s="150"/>
      <c r="CL459" s="150"/>
      <c r="CM459" s="150"/>
      <c r="CN459" s="150"/>
      <c r="CO459" s="150"/>
      <c r="CP459" s="150"/>
      <c r="CQ459" s="150"/>
      <c r="CR459" s="150"/>
      <c r="CS459" s="150"/>
      <c r="CT459" s="150"/>
      <c r="CU459" s="150"/>
      <c r="CV459" s="150"/>
      <c r="CW459" s="150"/>
      <c r="CX459" s="150"/>
    </row>
    <row r="460" spans="1:102" x14ac:dyDescent="0.2">
      <c r="A460" s="150"/>
      <c r="B460" s="150"/>
      <c r="C460" s="156"/>
      <c r="D460" s="150"/>
      <c r="E460" s="150"/>
      <c r="F460" s="150"/>
      <c r="G460" s="150"/>
      <c r="H460" s="150"/>
      <c r="I460" s="150"/>
      <c r="K460" s="150"/>
      <c r="L460" s="150"/>
      <c r="M460" s="150"/>
      <c r="N460" s="150"/>
      <c r="O460" s="150"/>
      <c r="P460" s="150"/>
      <c r="Q460" s="150"/>
      <c r="R460" s="150"/>
      <c r="S460" s="150"/>
      <c r="T460" s="150"/>
      <c r="U460" s="150"/>
      <c r="V460" s="150"/>
      <c r="W460" s="150"/>
      <c r="X460" s="150"/>
      <c r="Y460" s="150"/>
      <c r="Z460" s="150"/>
      <c r="AA460" s="150"/>
      <c r="AB460" s="150"/>
      <c r="AC460" s="150"/>
      <c r="AD460" s="150"/>
      <c r="AE460" s="150"/>
      <c r="AF460" s="150"/>
      <c r="AG460" s="150"/>
      <c r="AH460" s="150"/>
      <c r="AI460" s="150"/>
      <c r="AJ460" s="150"/>
      <c r="AK460" s="150"/>
      <c r="AL460" s="150"/>
      <c r="AM460" s="150"/>
      <c r="AN460" s="150"/>
      <c r="AO460" s="150"/>
      <c r="AP460" s="150"/>
      <c r="AQ460" s="150"/>
      <c r="AR460" s="150"/>
      <c r="AS460" s="150"/>
      <c r="AT460" s="150"/>
      <c r="AU460" s="150"/>
      <c r="AV460" s="150"/>
      <c r="AW460" s="150"/>
      <c r="AX460" s="150"/>
      <c r="AY460" s="150"/>
      <c r="AZ460" s="150"/>
      <c r="BA460" s="150"/>
      <c r="BB460" s="150"/>
      <c r="BC460" s="150"/>
      <c r="BD460" s="150"/>
      <c r="BE460" s="150"/>
      <c r="BF460" s="150"/>
      <c r="BG460" s="150"/>
      <c r="BH460" s="150"/>
      <c r="BI460" s="150"/>
      <c r="BJ460" s="150"/>
      <c r="BK460" s="150"/>
      <c r="BL460" s="150"/>
      <c r="BM460" s="150"/>
      <c r="BN460" s="150"/>
      <c r="BO460" s="150"/>
      <c r="BP460" s="150"/>
      <c r="BQ460" s="150"/>
      <c r="BR460" s="150"/>
      <c r="BS460" s="150"/>
      <c r="BT460" s="150"/>
      <c r="BU460" s="150"/>
      <c r="BV460" s="150"/>
      <c r="BW460" s="150"/>
      <c r="BX460" s="150"/>
      <c r="BY460" s="150"/>
      <c r="BZ460" s="150"/>
      <c r="CA460" s="150"/>
      <c r="CB460" s="150"/>
      <c r="CC460" s="150"/>
      <c r="CD460" s="150"/>
      <c r="CE460" s="150"/>
      <c r="CF460" s="150"/>
      <c r="CG460" s="150"/>
      <c r="CH460" s="150"/>
      <c r="CI460" s="150"/>
      <c r="CJ460" s="150"/>
      <c r="CK460" s="150"/>
      <c r="CL460" s="150"/>
      <c r="CM460" s="150"/>
      <c r="CN460" s="150"/>
      <c r="CO460" s="150"/>
      <c r="CP460" s="150"/>
      <c r="CQ460" s="150"/>
      <c r="CR460" s="150"/>
      <c r="CS460" s="150"/>
      <c r="CT460" s="150"/>
      <c r="CU460" s="150"/>
      <c r="CV460" s="150"/>
      <c r="CW460" s="150"/>
      <c r="CX460" s="150"/>
    </row>
    <row r="461" spans="1:102" x14ac:dyDescent="0.2">
      <c r="A461" s="150"/>
      <c r="B461" s="150"/>
      <c r="C461" s="156"/>
      <c r="D461" s="150"/>
      <c r="E461" s="150"/>
      <c r="F461" s="150"/>
      <c r="G461" s="150"/>
      <c r="H461" s="150"/>
      <c r="I461" s="150"/>
      <c r="K461" s="150"/>
      <c r="L461" s="150"/>
      <c r="M461" s="150"/>
      <c r="N461" s="150"/>
      <c r="O461" s="150"/>
      <c r="P461" s="150"/>
      <c r="Q461" s="150"/>
      <c r="R461" s="150"/>
      <c r="S461" s="150"/>
      <c r="T461" s="150"/>
      <c r="U461" s="150"/>
      <c r="V461" s="150"/>
      <c r="W461" s="150"/>
      <c r="X461" s="150"/>
      <c r="Y461" s="150"/>
      <c r="Z461" s="150"/>
      <c r="AA461" s="150"/>
      <c r="AB461" s="150"/>
      <c r="AC461" s="150"/>
      <c r="AD461" s="150"/>
      <c r="AE461" s="150"/>
      <c r="AF461" s="150"/>
      <c r="AG461" s="150"/>
      <c r="AH461" s="150"/>
      <c r="AI461" s="150"/>
      <c r="AJ461" s="150"/>
      <c r="AK461" s="150"/>
      <c r="AL461" s="150"/>
      <c r="AM461" s="150"/>
      <c r="AN461" s="150"/>
      <c r="AO461" s="150"/>
      <c r="AP461" s="150"/>
      <c r="AQ461" s="150"/>
      <c r="AR461" s="150"/>
      <c r="AS461" s="150"/>
      <c r="AT461" s="150"/>
      <c r="AU461" s="150"/>
      <c r="AV461" s="150"/>
      <c r="AW461" s="150"/>
      <c r="AX461" s="150"/>
      <c r="AY461" s="150"/>
      <c r="AZ461" s="150"/>
      <c r="BA461" s="150"/>
      <c r="BB461" s="150"/>
      <c r="BC461" s="150"/>
      <c r="BD461" s="150"/>
      <c r="BE461" s="150"/>
      <c r="BF461" s="150"/>
      <c r="BG461" s="150"/>
      <c r="BH461" s="150"/>
      <c r="BI461" s="150"/>
      <c r="BJ461" s="150"/>
      <c r="BK461" s="150"/>
      <c r="BL461" s="150"/>
      <c r="BM461" s="150"/>
      <c r="BN461" s="150"/>
      <c r="BO461" s="150"/>
      <c r="BP461" s="150"/>
      <c r="BQ461" s="150"/>
      <c r="BR461" s="150"/>
      <c r="BS461" s="150"/>
      <c r="BT461" s="150"/>
      <c r="BU461" s="150"/>
      <c r="BV461" s="150"/>
      <c r="BW461" s="150"/>
      <c r="BX461" s="150"/>
      <c r="BY461" s="150"/>
      <c r="BZ461" s="150"/>
      <c r="CA461" s="150"/>
      <c r="CB461" s="150"/>
      <c r="CC461" s="150"/>
      <c r="CD461" s="150"/>
      <c r="CE461" s="150"/>
      <c r="CF461" s="150"/>
      <c r="CG461" s="150"/>
      <c r="CH461" s="150"/>
      <c r="CI461" s="150"/>
      <c r="CJ461" s="150"/>
      <c r="CK461" s="150"/>
      <c r="CL461" s="150"/>
      <c r="CM461" s="150"/>
      <c r="CN461" s="150"/>
      <c r="CO461" s="150"/>
      <c r="CP461" s="150"/>
      <c r="CQ461" s="150"/>
      <c r="CR461" s="150"/>
      <c r="CS461" s="150"/>
      <c r="CT461" s="150"/>
      <c r="CU461" s="150"/>
      <c r="CV461" s="150"/>
      <c r="CW461" s="150"/>
      <c r="CX461" s="150"/>
    </row>
    <row r="462" spans="1:102" x14ac:dyDescent="0.2">
      <c r="A462" s="150"/>
      <c r="B462" s="150"/>
      <c r="C462" s="156"/>
      <c r="D462" s="150"/>
      <c r="E462" s="150"/>
      <c r="F462" s="150"/>
      <c r="G462" s="150"/>
      <c r="H462" s="150"/>
      <c r="I462" s="150"/>
      <c r="K462" s="150"/>
      <c r="L462" s="150"/>
      <c r="M462" s="150"/>
      <c r="N462" s="150"/>
      <c r="O462" s="150"/>
      <c r="P462" s="150"/>
      <c r="Q462" s="150"/>
      <c r="R462" s="150"/>
      <c r="S462" s="150"/>
      <c r="T462" s="150"/>
      <c r="U462" s="150"/>
      <c r="V462" s="150"/>
      <c r="W462" s="150"/>
      <c r="X462" s="150"/>
      <c r="Y462" s="150"/>
      <c r="Z462" s="150"/>
      <c r="AA462" s="150"/>
      <c r="AB462" s="150"/>
      <c r="AC462" s="150"/>
      <c r="AD462" s="150"/>
      <c r="AE462" s="150"/>
      <c r="AF462" s="150"/>
      <c r="AG462" s="150"/>
      <c r="AH462" s="150"/>
      <c r="AI462" s="150"/>
      <c r="AJ462" s="150"/>
      <c r="AK462" s="150"/>
      <c r="AL462" s="150"/>
      <c r="AM462" s="150"/>
      <c r="AN462" s="150"/>
      <c r="AO462" s="150"/>
      <c r="AP462" s="150"/>
      <c r="AQ462" s="150"/>
      <c r="AR462" s="150"/>
      <c r="AS462" s="150"/>
      <c r="AT462" s="150"/>
      <c r="AU462" s="150"/>
      <c r="AV462" s="150"/>
      <c r="AW462" s="150"/>
      <c r="AX462" s="150"/>
      <c r="AY462" s="150"/>
      <c r="AZ462" s="150"/>
      <c r="BA462" s="150"/>
      <c r="BB462" s="150"/>
      <c r="BC462" s="150"/>
      <c r="BD462" s="150"/>
      <c r="BE462" s="150"/>
      <c r="BF462" s="150"/>
      <c r="BG462" s="150"/>
      <c r="BH462" s="150"/>
      <c r="BI462" s="150"/>
      <c r="BJ462" s="150"/>
      <c r="BK462" s="150"/>
      <c r="BL462" s="150"/>
      <c r="BM462" s="150"/>
      <c r="BN462" s="150"/>
      <c r="BO462" s="150"/>
      <c r="BP462" s="150"/>
      <c r="BQ462" s="150"/>
      <c r="BR462" s="150"/>
      <c r="BS462" s="150"/>
      <c r="BT462" s="150"/>
      <c r="BU462" s="150"/>
      <c r="BV462" s="150"/>
      <c r="BW462" s="150"/>
      <c r="BX462" s="150"/>
      <c r="BY462" s="150"/>
      <c r="BZ462" s="150"/>
      <c r="CA462" s="150"/>
      <c r="CB462" s="150"/>
      <c r="CC462" s="150"/>
      <c r="CD462" s="150"/>
      <c r="CE462" s="150"/>
      <c r="CF462" s="150"/>
      <c r="CG462" s="150"/>
      <c r="CH462" s="150"/>
      <c r="CI462" s="150"/>
      <c r="CJ462" s="150"/>
      <c r="CK462" s="150"/>
      <c r="CL462" s="150"/>
      <c r="CM462" s="150"/>
      <c r="CN462" s="150"/>
      <c r="CO462" s="150"/>
      <c r="CP462" s="150"/>
      <c r="CQ462" s="150"/>
      <c r="CR462" s="150"/>
      <c r="CS462" s="150"/>
      <c r="CT462" s="150"/>
      <c r="CU462" s="150"/>
      <c r="CV462" s="150"/>
      <c r="CW462" s="150"/>
      <c r="CX462" s="150"/>
    </row>
    <row r="463" spans="1:102" x14ac:dyDescent="0.2">
      <c r="A463" s="150"/>
      <c r="B463" s="150"/>
      <c r="C463" s="156"/>
      <c r="D463" s="150"/>
      <c r="E463" s="150"/>
      <c r="F463" s="150"/>
      <c r="G463" s="150"/>
      <c r="H463" s="150"/>
      <c r="I463" s="150"/>
      <c r="K463" s="150"/>
      <c r="L463" s="150"/>
      <c r="M463" s="150"/>
      <c r="N463" s="150"/>
      <c r="O463" s="150"/>
      <c r="P463" s="150"/>
      <c r="Q463" s="150"/>
      <c r="R463" s="150"/>
      <c r="S463" s="150"/>
      <c r="T463" s="150"/>
      <c r="U463" s="150"/>
      <c r="V463" s="150"/>
      <c r="W463" s="150"/>
      <c r="X463" s="150"/>
      <c r="Y463" s="150"/>
      <c r="Z463" s="150"/>
      <c r="AA463" s="150"/>
      <c r="AB463" s="150"/>
      <c r="AC463" s="150"/>
      <c r="AD463" s="150"/>
      <c r="AE463" s="150"/>
      <c r="AF463" s="150"/>
      <c r="AG463" s="150"/>
      <c r="AH463" s="150"/>
      <c r="AI463" s="150"/>
      <c r="AJ463" s="150"/>
      <c r="AK463" s="150"/>
      <c r="AL463" s="150"/>
      <c r="AM463" s="150"/>
      <c r="AN463" s="150"/>
      <c r="AO463" s="150"/>
      <c r="AP463" s="150"/>
      <c r="AQ463" s="150"/>
      <c r="AR463" s="150"/>
      <c r="AS463" s="150"/>
      <c r="AT463" s="150"/>
      <c r="AU463" s="150"/>
      <c r="AV463" s="150"/>
      <c r="AW463" s="150"/>
      <c r="AX463" s="150"/>
      <c r="AY463" s="150"/>
      <c r="AZ463" s="150"/>
      <c r="BA463" s="150"/>
      <c r="BB463" s="150"/>
      <c r="BC463" s="150"/>
      <c r="BD463" s="150"/>
      <c r="BE463" s="150"/>
      <c r="BF463" s="150"/>
      <c r="BG463" s="150"/>
      <c r="BH463" s="150"/>
      <c r="BI463" s="150"/>
      <c r="BJ463" s="150"/>
      <c r="BK463" s="150"/>
      <c r="BL463" s="150"/>
      <c r="BM463" s="150"/>
      <c r="BN463" s="150"/>
      <c r="BO463" s="150"/>
      <c r="BP463" s="150"/>
      <c r="BQ463" s="150"/>
      <c r="BR463" s="150"/>
      <c r="BS463" s="150"/>
      <c r="BT463" s="150"/>
      <c r="BU463" s="150"/>
      <c r="BV463" s="150"/>
      <c r="BW463" s="150"/>
      <c r="BX463" s="150"/>
      <c r="BY463" s="150"/>
      <c r="BZ463" s="150"/>
      <c r="CA463" s="150"/>
      <c r="CB463" s="150"/>
      <c r="CC463" s="150"/>
      <c r="CD463" s="150"/>
      <c r="CE463" s="150"/>
      <c r="CF463" s="150"/>
      <c r="CG463" s="150"/>
      <c r="CH463" s="150"/>
      <c r="CI463" s="150"/>
      <c r="CJ463" s="150"/>
      <c r="CK463" s="150"/>
      <c r="CL463" s="150"/>
      <c r="CM463" s="150"/>
      <c r="CN463" s="150"/>
      <c r="CO463" s="150"/>
      <c r="CP463" s="150"/>
      <c r="CQ463" s="150"/>
      <c r="CR463" s="150"/>
      <c r="CS463" s="150"/>
      <c r="CT463" s="150"/>
      <c r="CU463" s="150"/>
      <c r="CV463" s="150"/>
      <c r="CW463" s="150"/>
      <c r="CX463" s="150"/>
    </row>
    <row r="464" spans="1:102" x14ac:dyDescent="0.2">
      <c r="A464" s="150"/>
      <c r="B464" s="150"/>
      <c r="C464" s="156"/>
      <c r="D464" s="150"/>
      <c r="E464" s="150"/>
      <c r="F464" s="150"/>
      <c r="G464" s="150"/>
      <c r="H464" s="150"/>
      <c r="I464" s="150"/>
      <c r="K464" s="150"/>
      <c r="L464" s="150"/>
      <c r="M464" s="150"/>
      <c r="N464" s="150"/>
      <c r="O464" s="150"/>
      <c r="P464" s="150"/>
      <c r="Q464" s="150"/>
      <c r="R464" s="150"/>
      <c r="S464" s="150"/>
      <c r="T464" s="150"/>
      <c r="U464" s="150"/>
      <c r="V464" s="150"/>
      <c r="W464" s="150"/>
      <c r="X464" s="150"/>
      <c r="Y464" s="150"/>
      <c r="Z464" s="150"/>
      <c r="AA464" s="150"/>
      <c r="AB464" s="150"/>
      <c r="AC464" s="150"/>
      <c r="AD464" s="150"/>
      <c r="AE464" s="150"/>
      <c r="AF464" s="150"/>
      <c r="AG464" s="150"/>
      <c r="AH464" s="150"/>
      <c r="AI464" s="150"/>
      <c r="AJ464" s="150"/>
      <c r="AK464" s="150"/>
      <c r="AL464" s="150"/>
      <c r="AM464" s="150"/>
      <c r="AN464" s="150"/>
      <c r="AO464" s="150"/>
      <c r="AP464" s="150"/>
      <c r="AQ464" s="150"/>
      <c r="AR464" s="150"/>
      <c r="AS464" s="150"/>
      <c r="AT464" s="150"/>
      <c r="AU464" s="150"/>
      <c r="AV464" s="150"/>
      <c r="AW464" s="150"/>
      <c r="AX464" s="150"/>
      <c r="AY464" s="150"/>
      <c r="AZ464" s="150"/>
      <c r="BA464" s="150"/>
      <c r="BB464" s="150"/>
      <c r="BC464" s="150"/>
      <c r="BD464" s="150"/>
      <c r="BE464" s="150"/>
      <c r="BF464" s="150"/>
      <c r="BG464" s="150"/>
      <c r="BH464" s="150"/>
      <c r="BI464" s="150"/>
      <c r="BJ464" s="150"/>
      <c r="BK464" s="150"/>
      <c r="BL464" s="150"/>
      <c r="BM464" s="150"/>
      <c r="BN464" s="150"/>
      <c r="BO464" s="150"/>
      <c r="BP464" s="150"/>
      <c r="BQ464" s="150"/>
      <c r="BR464" s="150"/>
      <c r="BS464" s="150"/>
      <c r="BT464" s="150"/>
      <c r="BU464" s="150"/>
      <c r="BV464" s="150"/>
      <c r="BW464" s="150"/>
      <c r="BX464" s="150"/>
      <c r="BY464" s="150"/>
      <c r="BZ464" s="150"/>
      <c r="CA464" s="150"/>
      <c r="CB464" s="150"/>
      <c r="CC464" s="150"/>
      <c r="CD464" s="150"/>
      <c r="CE464" s="150"/>
      <c r="CF464" s="150"/>
      <c r="CG464" s="150"/>
      <c r="CH464" s="150"/>
      <c r="CI464" s="150"/>
      <c r="CJ464" s="150"/>
      <c r="CK464" s="150"/>
      <c r="CL464" s="150"/>
      <c r="CM464" s="150"/>
      <c r="CN464" s="150"/>
      <c r="CO464" s="150"/>
      <c r="CP464" s="150"/>
      <c r="CQ464" s="150"/>
      <c r="CR464" s="150"/>
      <c r="CS464" s="150"/>
      <c r="CT464" s="150"/>
      <c r="CU464" s="150"/>
      <c r="CV464" s="150"/>
      <c r="CW464" s="150"/>
      <c r="CX464" s="150"/>
    </row>
    <row r="465" spans="1:102" x14ac:dyDescent="0.2">
      <c r="A465" s="150"/>
      <c r="B465" s="150"/>
      <c r="C465" s="156"/>
      <c r="D465" s="150"/>
      <c r="E465" s="150"/>
      <c r="F465" s="150"/>
      <c r="G465" s="150"/>
      <c r="H465" s="150"/>
      <c r="I465" s="150"/>
      <c r="K465" s="150"/>
      <c r="L465" s="150"/>
      <c r="M465" s="150"/>
      <c r="N465" s="150"/>
      <c r="O465" s="150"/>
      <c r="P465" s="150"/>
      <c r="Q465" s="150"/>
      <c r="R465" s="150"/>
      <c r="S465" s="150"/>
      <c r="T465" s="150"/>
      <c r="U465" s="150"/>
      <c r="V465" s="150"/>
      <c r="W465" s="150"/>
      <c r="X465" s="150"/>
      <c r="Y465" s="150"/>
      <c r="Z465" s="150"/>
      <c r="AA465" s="150"/>
      <c r="AB465" s="150"/>
      <c r="AC465" s="150"/>
      <c r="AD465" s="150"/>
      <c r="AE465" s="150"/>
      <c r="AF465" s="150"/>
      <c r="AG465" s="150"/>
      <c r="AH465" s="150"/>
      <c r="AI465" s="150"/>
      <c r="AJ465" s="150"/>
      <c r="AK465" s="150"/>
      <c r="AL465" s="150"/>
      <c r="AM465" s="150"/>
      <c r="AN465" s="150"/>
      <c r="AO465" s="150"/>
      <c r="AP465" s="150"/>
      <c r="AQ465" s="150"/>
      <c r="AR465" s="150"/>
      <c r="AS465" s="150"/>
      <c r="AT465" s="150"/>
      <c r="AU465" s="150"/>
      <c r="AV465" s="150"/>
      <c r="AW465" s="150"/>
      <c r="AX465" s="150"/>
      <c r="AY465" s="150"/>
      <c r="AZ465" s="150"/>
      <c r="BA465" s="150"/>
      <c r="BB465" s="150"/>
      <c r="BC465" s="150"/>
      <c r="BD465" s="150"/>
      <c r="BE465" s="150"/>
      <c r="BF465" s="150"/>
      <c r="BG465" s="150"/>
      <c r="BH465" s="150"/>
      <c r="BI465" s="150"/>
      <c r="BJ465" s="150"/>
      <c r="BK465" s="150"/>
      <c r="BL465" s="150"/>
      <c r="BM465" s="150"/>
      <c r="BN465" s="150"/>
      <c r="BO465" s="150"/>
      <c r="BP465" s="150"/>
      <c r="BQ465" s="150"/>
      <c r="BR465" s="150"/>
      <c r="BS465" s="150"/>
      <c r="BT465" s="150"/>
      <c r="BU465" s="150"/>
      <c r="BV465" s="150"/>
      <c r="BW465" s="150"/>
      <c r="BX465" s="150"/>
      <c r="BY465" s="150"/>
      <c r="BZ465" s="150"/>
      <c r="CA465" s="150"/>
      <c r="CB465" s="150"/>
      <c r="CC465" s="150"/>
      <c r="CD465" s="150"/>
      <c r="CE465" s="150"/>
      <c r="CF465" s="150"/>
      <c r="CG465" s="150"/>
      <c r="CH465" s="150"/>
      <c r="CI465" s="150"/>
      <c r="CJ465" s="150"/>
      <c r="CK465" s="150"/>
      <c r="CL465" s="150"/>
      <c r="CM465" s="150"/>
      <c r="CN465" s="150"/>
      <c r="CO465" s="150"/>
      <c r="CP465" s="150"/>
      <c r="CQ465" s="150"/>
      <c r="CR465" s="150"/>
      <c r="CS465" s="150"/>
      <c r="CT465" s="150"/>
      <c r="CU465" s="150"/>
      <c r="CV465" s="150"/>
      <c r="CW465" s="150"/>
      <c r="CX465" s="150"/>
    </row>
    <row r="466" spans="1:102" x14ac:dyDescent="0.2">
      <c r="A466" s="150"/>
      <c r="B466" s="150"/>
      <c r="C466" s="156"/>
      <c r="D466" s="150"/>
      <c r="E466" s="150"/>
      <c r="F466" s="150"/>
      <c r="G466" s="150"/>
      <c r="H466" s="150"/>
      <c r="I466" s="150"/>
      <c r="K466" s="150"/>
      <c r="L466" s="150"/>
      <c r="M466" s="150"/>
      <c r="N466" s="150"/>
      <c r="O466" s="150"/>
      <c r="P466" s="150"/>
      <c r="Q466" s="150"/>
      <c r="R466" s="150"/>
      <c r="S466" s="150"/>
      <c r="T466" s="150"/>
      <c r="U466" s="150"/>
      <c r="V466" s="150"/>
      <c r="W466" s="150"/>
      <c r="X466" s="150"/>
      <c r="Y466" s="150"/>
      <c r="Z466" s="150"/>
      <c r="AA466" s="150"/>
      <c r="AB466" s="150"/>
      <c r="AC466" s="150"/>
      <c r="AD466" s="150"/>
      <c r="AE466" s="150"/>
      <c r="AF466" s="150"/>
      <c r="AG466" s="150"/>
      <c r="AH466" s="150"/>
      <c r="AI466" s="150"/>
      <c r="AJ466" s="150"/>
      <c r="AK466" s="150"/>
      <c r="AL466" s="150"/>
      <c r="AM466" s="150"/>
      <c r="AN466" s="150"/>
      <c r="AO466" s="150"/>
      <c r="AP466" s="150"/>
      <c r="AQ466" s="150"/>
      <c r="AR466" s="150"/>
      <c r="AS466" s="150"/>
      <c r="AT466" s="150"/>
      <c r="AU466" s="150"/>
      <c r="AV466" s="150"/>
      <c r="AW466" s="150"/>
      <c r="AX466" s="150"/>
      <c r="AY466" s="150"/>
      <c r="AZ466" s="150"/>
      <c r="BA466" s="150"/>
      <c r="BB466" s="150"/>
      <c r="BC466" s="150"/>
      <c r="BD466" s="150"/>
      <c r="BE466" s="150"/>
      <c r="BF466" s="150"/>
      <c r="BG466" s="150"/>
      <c r="BH466" s="150"/>
      <c r="BI466" s="150"/>
      <c r="BJ466" s="150"/>
      <c r="BK466" s="150"/>
      <c r="BL466" s="150"/>
      <c r="BM466" s="150"/>
      <c r="BN466" s="150"/>
      <c r="BO466" s="150"/>
      <c r="BP466" s="150"/>
      <c r="BQ466" s="150"/>
      <c r="BR466" s="150"/>
      <c r="BS466" s="150"/>
      <c r="BT466" s="150"/>
      <c r="BU466" s="150"/>
      <c r="BV466" s="150"/>
      <c r="BW466" s="150"/>
      <c r="BX466" s="150"/>
      <c r="BY466" s="150"/>
      <c r="BZ466" s="150"/>
      <c r="CA466" s="150"/>
      <c r="CB466" s="150"/>
      <c r="CC466" s="150"/>
      <c r="CD466" s="150"/>
      <c r="CE466" s="150"/>
      <c r="CF466" s="150"/>
      <c r="CG466" s="150"/>
      <c r="CH466" s="150"/>
      <c r="CI466" s="150"/>
      <c r="CJ466" s="150"/>
      <c r="CK466" s="150"/>
      <c r="CL466" s="150"/>
      <c r="CM466" s="150"/>
      <c r="CN466" s="150"/>
      <c r="CO466" s="150"/>
      <c r="CP466" s="150"/>
      <c r="CQ466" s="150"/>
      <c r="CR466" s="150"/>
      <c r="CS466" s="150"/>
      <c r="CT466" s="150"/>
      <c r="CU466" s="150"/>
      <c r="CV466" s="150"/>
      <c r="CW466" s="150"/>
      <c r="CX466" s="150"/>
    </row>
    <row r="467" spans="1:102" x14ac:dyDescent="0.2">
      <c r="A467" s="150"/>
      <c r="B467" s="150"/>
      <c r="C467" s="156"/>
      <c r="D467" s="150"/>
      <c r="E467" s="150"/>
      <c r="F467" s="150"/>
      <c r="G467" s="150"/>
      <c r="H467" s="150"/>
      <c r="I467" s="150"/>
      <c r="K467" s="150"/>
      <c r="L467" s="150"/>
      <c r="M467" s="150"/>
      <c r="N467" s="150"/>
      <c r="O467" s="150"/>
      <c r="P467" s="150"/>
      <c r="Q467" s="150"/>
      <c r="R467" s="150"/>
      <c r="S467" s="150"/>
      <c r="T467" s="150"/>
      <c r="U467" s="150"/>
      <c r="V467" s="150"/>
      <c r="W467" s="150"/>
      <c r="X467" s="150"/>
      <c r="Y467" s="150"/>
      <c r="Z467" s="150"/>
      <c r="AA467" s="150"/>
      <c r="AB467" s="150"/>
      <c r="AC467" s="150"/>
      <c r="AD467" s="150"/>
      <c r="AE467" s="150"/>
      <c r="AF467" s="150"/>
      <c r="AG467" s="150"/>
      <c r="AH467" s="150"/>
      <c r="AI467" s="150"/>
      <c r="AJ467" s="150"/>
      <c r="AK467" s="150"/>
      <c r="AL467" s="150"/>
      <c r="AM467" s="150"/>
      <c r="AN467" s="150"/>
      <c r="AO467" s="150"/>
      <c r="AP467" s="150"/>
      <c r="AQ467" s="150"/>
      <c r="AR467" s="150"/>
      <c r="AS467" s="150"/>
      <c r="AT467" s="150"/>
      <c r="AU467" s="150"/>
      <c r="AV467" s="150"/>
      <c r="AW467" s="150"/>
      <c r="AX467" s="150"/>
      <c r="AY467" s="150"/>
      <c r="AZ467" s="150"/>
      <c r="BA467" s="150"/>
      <c r="BB467" s="150"/>
      <c r="BC467" s="150"/>
      <c r="BD467" s="150"/>
      <c r="BE467" s="150"/>
      <c r="BF467" s="150"/>
      <c r="BG467" s="150"/>
      <c r="BH467" s="150"/>
      <c r="BI467" s="150"/>
      <c r="BJ467" s="150"/>
      <c r="BK467" s="150"/>
      <c r="BL467" s="150"/>
      <c r="BM467" s="150"/>
      <c r="BN467" s="150"/>
      <c r="BO467" s="150"/>
      <c r="BP467" s="150"/>
      <c r="BQ467" s="150"/>
      <c r="BR467" s="150"/>
      <c r="BS467" s="150"/>
      <c r="BT467" s="150"/>
      <c r="BU467" s="150"/>
      <c r="BV467" s="150"/>
      <c r="BW467" s="150"/>
      <c r="BX467" s="150"/>
      <c r="BY467" s="150"/>
      <c r="BZ467" s="150"/>
      <c r="CA467" s="150"/>
      <c r="CB467" s="150"/>
      <c r="CC467" s="150"/>
      <c r="CD467" s="150"/>
      <c r="CE467" s="150"/>
      <c r="CF467" s="150"/>
      <c r="CG467" s="150"/>
      <c r="CH467" s="150"/>
      <c r="CI467" s="150"/>
      <c r="CJ467" s="150"/>
      <c r="CK467" s="150"/>
      <c r="CL467" s="150"/>
      <c r="CM467" s="150"/>
      <c r="CN467" s="150"/>
      <c r="CO467" s="150"/>
      <c r="CP467" s="150"/>
      <c r="CQ467" s="150"/>
      <c r="CR467" s="150"/>
      <c r="CS467" s="150"/>
      <c r="CT467" s="150"/>
      <c r="CU467" s="150"/>
      <c r="CV467" s="150"/>
      <c r="CW467" s="150"/>
      <c r="CX467" s="150"/>
    </row>
    <row r="468" spans="1:102" x14ac:dyDescent="0.2">
      <c r="A468" s="150"/>
      <c r="B468" s="150"/>
      <c r="C468" s="156"/>
      <c r="D468" s="150"/>
      <c r="E468" s="150"/>
      <c r="F468" s="150"/>
      <c r="G468" s="150"/>
      <c r="H468" s="150"/>
      <c r="I468" s="150"/>
      <c r="K468" s="150"/>
      <c r="L468" s="150"/>
      <c r="M468" s="150"/>
      <c r="N468" s="150"/>
      <c r="O468" s="150"/>
      <c r="P468" s="150"/>
      <c r="Q468" s="150"/>
      <c r="R468" s="150"/>
      <c r="S468" s="150"/>
      <c r="T468" s="150"/>
      <c r="U468" s="150"/>
      <c r="V468" s="150"/>
      <c r="W468" s="150"/>
      <c r="X468" s="150"/>
      <c r="Y468" s="150"/>
      <c r="Z468" s="150"/>
      <c r="AA468" s="150"/>
      <c r="AB468" s="150"/>
      <c r="AC468" s="150"/>
      <c r="AD468" s="150"/>
      <c r="AE468" s="150"/>
      <c r="AF468" s="150"/>
      <c r="AG468" s="150"/>
      <c r="AH468" s="150"/>
      <c r="AI468" s="150"/>
      <c r="AJ468" s="150"/>
      <c r="AK468" s="150"/>
      <c r="AL468" s="150"/>
      <c r="AM468" s="150"/>
      <c r="AN468" s="150"/>
      <c r="AO468" s="150"/>
      <c r="AP468" s="150"/>
      <c r="AQ468" s="150"/>
      <c r="AR468" s="150"/>
      <c r="AS468" s="150"/>
      <c r="AT468" s="150"/>
      <c r="AU468" s="150"/>
      <c r="AV468" s="150"/>
      <c r="AW468" s="150"/>
      <c r="AX468" s="150"/>
      <c r="AY468" s="150"/>
      <c r="AZ468" s="150"/>
      <c r="BA468" s="150"/>
      <c r="BB468" s="150"/>
      <c r="BC468" s="150"/>
      <c r="BD468" s="150"/>
      <c r="BE468" s="150"/>
      <c r="BF468" s="150"/>
      <c r="BG468" s="150"/>
      <c r="BH468" s="150"/>
      <c r="BI468" s="150"/>
      <c r="BJ468" s="150"/>
      <c r="BK468" s="150"/>
      <c r="BL468" s="150"/>
      <c r="BM468" s="150"/>
      <c r="BN468" s="150"/>
      <c r="BO468" s="150"/>
      <c r="BP468" s="150"/>
      <c r="BQ468" s="150"/>
      <c r="BR468" s="150"/>
      <c r="BS468" s="150"/>
      <c r="BT468" s="150"/>
      <c r="BU468" s="150"/>
      <c r="BV468" s="150"/>
      <c r="BW468" s="150"/>
      <c r="BX468" s="150"/>
      <c r="BY468" s="150"/>
      <c r="BZ468" s="150"/>
      <c r="CA468" s="150"/>
      <c r="CB468" s="150"/>
      <c r="CC468" s="150"/>
      <c r="CD468" s="150"/>
      <c r="CE468" s="150"/>
      <c r="CF468" s="150"/>
      <c r="CG468" s="150"/>
      <c r="CH468" s="150"/>
      <c r="CI468" s="150"/>
      <c r="CJ468" s="150"/>
      <c r="CK468" s="150"/>
      <c r="CL468" s="150"/>
      <c r="CM468" s="150"/>
      <c r="CN468" s="150"/>
      <c r="CO468" s="150"/>
      <c r="CP468" s="150"/>
      <c r="CQ468" s="150"/>
      <c r="CR468" s="150"/>
      <c r="CS468" s="150"/>
      <c r="CT468" s="150"/>
      <c r="CU468" s="150"/>
      <c r="CV468" s="150"/>
      <c r="CW468" s="150"/>
      <c r="CX468" s="150"/>
    </row>
    <row r="469" spans="1:102" x14ac:dyDescent="0.2">
      <c r="A469" s="150"/>
      <c r="B469" s="150"/>
      <c r="C469" s="156"/>
      <c r="D469" s="150"/>
      <c r="E469" s="150"/>
      <c r="F469" s="150"/>
      <c r="G469" s="150"/>
      <c r="H469" s="150"/>
      <c r="I469" s="150"/>
      <c r="K469" s="150"/>
      <c r="L469" s="150"/>
      <c r="M469" s="150"/>
      <c r="N469" s="150"/>
      <c r="O469" s="150"/>
      <c r="P469" s="150"/>
      <c r="Q469" s="150"/>
      <c r="R469" s="150"/>
      <c r="S469" s="150"/>
      <c r="T469" s="150"/>
      <c r="U469" s="150"/>
      <c r="V469" s="150"/>
      <c r="W469" s="150"/>
      <c r="X469" s="150"/>
      <c r="Y469" s="150"/>
      <c r="Z469" s="150"/>
      <c r="AA469" s="150"/>
      <c r="AB469" s="150"/>
      <c r="AC469" s="150"/>
      <c r="AD469" s="150"/>
      <c r="AE469" s="150"/>
      <c r="AF469" s="150"/>
      <c r="AG469" s="150"/>
      <c r="AH469" s="150"/>
      <c r="AI469" s="150"/>
      <c r="AJ469" s="150"/>
      <c r="AK469" s="150"/>
      <c r="AL469" s="150"/>
      <c r="AM469" s="150"/>
      <c r="AN469" s="150"/>
      <c r="AO469" s="150"/>
      <c r="AP469" s="150"/>
      <c r="AQ469" s="150"/>
      <c r="AR469" s="150"/>
      <c r="AS469" s="150"/>
      <c r="AT469" s="150"/>
      <c r="AU469" s="150"/>
      <c r="AV469" s="150"/>
      <c r="AW469" s="150"/>
      <c r="AX469" s="150"/>
      <c r="AY469" s="150"/>
      <c r="AZ469" s="150"/>
      <c r="BA469" s="150"/>
      <c r="BB469" s="150"/>
      <c r="BC469" s="150"/>
      <c r="BD469" s="150"/>
      <c r="BE469" s="150"/>
      <c r="BF469" s="150"/>
      <c r="BG469" s="150"/>
      <c r="BH469" s="150"/>
      <c r="BI469" s="150"/>
      <c r="BJ469" s="150"/>
      <c r="BK469" s="150"/>
      <c r="BL469" s="150"/>
      <c r="BM469" s="150"/>
      <c r="BN469" s="150"/>
      <c r="BO469" s="150"/>
      <c r="BP469" s="150"/>
      <c r="BQ469" s="150"/>
      <c r="BR469" s="150"/>
      <c r="BS469" s="150"/>
      <c r="BT469" s="150"/>
      <c r="BU469" s="150"/>
      <c r="BV469" s="150"/>
      <c r="BW469" s="150"/>
      <c r="BX469" s="150"/>
      <c r="BY469" s="150"/>
      <c r="BZ469" s="150"/>
      <c r="CA469" s="150"/>
      <c r="CB469" s="150"/>
      <c r="CC469" s="150"/>
      <c r="CD469" s="150"/>
      <c r="CE469" s="150"/>
      <c r="CF469" s="150"/>
      <c r="CG469" s="150"/>
      <c r="CH469" s="150"/>
      <c r="CI469" s="150"/>
      <c r="CJ469" s="150"/>
      <c r="CK469" s="150"/>
      <c r="CL469" s="150"/>
      <c r="CM469" s="150"/>
      <c r="CN469" s="150"/>
      <c r="CO469" s="150"/>
      <c r="CP469" s="150"/>
      <c r="CQ469" s="150"/>
      <c r="CR469" s="150"/>
      <c r="CS469" s="150"/>
      <c r="CT469" s="150"/>
      <c r="CU469" s="150"/>
      <c r="CV469" s="150"/>
      <c r="CW469" s="150"/>
      <c r="CX469" s="150"/>
    </row>
    <row r="470" spans="1:102" x14ac:dyDescent="0.2">
      <c r="A470" s="150"/>
      <c r="B470" s="150"/>
      <c r="C470" s="156"/>
      <c r="D470" s="150"/>
      <c r="E470" s="150"/>
      <c r="F470" s="150"/>
      <c r="G470" s="150"/>
      <c r="H470" s="150"/>
      <c r="I470" s="150"/>
      <c r="K470" s="150"/>
      <c r="L470" s="150"/>
      <c r="M470" s="150"/>
      <c r="N470" s="150"/>
      <c r="O470" s="150"/>
      <c r="P470" s="150"/>
      <c r="Q470" s="150"/>
      <c r="R470" s="150"/>
      <c r="S470" s="150"/>
      <c r="T470" s="150"/>
      <c r="U470" s="150"/>
      <c r="V470" s="150"/>
      <c r="W470" s="150"/>
      <c r="X470" s="150"/>
      <c r="Y470" s="150"/>
      <c r="Z470" s="150"/>
      <c r="AA470" s="150"/>
      <c r="AB470" s="150"/>
      <c r="AC470" s="150"/>
      <c r="AD470" s="150"/>
      <c r="AE470" s="150"/>
      <c r="AF470" s="150"/>
      <c r="AG470" s="150"/>
      <c r="AH470" s="150"/>
      <c r="AI470" s="150"/>
      <c r="AJ470" s="150"/>
      <c r="AK470" s="150"/>
      <c r="AL470" s="150"/>
      <c r="AM470" s="150"/>
      <c r="AN470" s="150"/>
      <c r="AO470" s="150"/>
      <c r="AP470" s="150"/>
      <c r="AQ470" s="150"/>
      <c r="AR470" s="150"/>
      <c r="AS470" s="150"/>
      <c r="AT470" s="150"/>
      <c r="AU470" s="150"/>
      <c r="AV470" s="150"/>
      <c r="AW470" s="150"/>
      <c r="AX470" s="150"/>
      <c r="AY470" s="150"/>
      <c r="AZ470" s="150"/>
      <c r="BA470" s="150"/>
      <c r="BB470" s="150"/>
      <c r="BC470" s="150"/>
      <c r="BD470" s="150"/>
      <c r="BE470" s="150"/>
      <c r="BF470" s="150"/>
      <c r="BG470" s="150"/>
      <c r="BH470" s="150"/>
      <c r="BI470" s="150"/>
      <c r="BJ470" s="150"/>
      <c r="BK470" s="150"/>
      <c r="BL470" s="150"/>
      <c r="BM470" s="150"/>
      <c r="BN470" s="150"/>
      <c r="BO470" s="150"/>
      <c r="BP470" s="150"/>
      <c r="BQ470" s="150"/>
      <c r="BR470" s="150"/>
      <c r="BS470" s="150"/>
      <c r="BT470" s="150"/>
      <c r="BU470" s="150"/>
      <c r="BV470" s="150"/>
      <c r="BW470" s="150"/>
      <c r="BX470" s="150"/>
      <c r="BY470" s="150"/>
      <c r="BZ470" s="150"/>
      <c r="CA470" s="150"/>
      <c r="CB470" s="150"/>
      <c r="CC470" s="150"/>
      <c r="CD470" s="150"/>
      <c r="CE470" s="150"/>
      <c r="CF470" s="150"/>
      <c r="CG470" s="150"/>
      <c r="CH470" s="150"/>
      <c r="CI470" s="150"/>
      <c r="CJ470" s="150"/>
      <c r="CK470" s="150"/>
      <c r="CL470" s="150"/>
      <c r="CM470" s="150"/>
      <c r="CN470" s="150"/>
      <c r="CO470" s="150"/>
      <c r="CP470" s="150"/>
      <c r="CQ470" s="150"/>
      <c r="CR470" s="150"/>
      <c r="CS470" s="150"/>
      <c r="CT470" s="150"/>
      <c r="CU470" s="150"/>
      <c r="CV470" s="150"/>
      <c r="CW470" s="150"/>
      <c r="CX470" s="150"/>
    </row>
    <row r="471" spans="1:102" x14ac:dyDescent="0.2">
      <c r="A471" s="150"/>
      <c r="B471" s="150"/>
      <c r="C471" s="156"/>
      <c r="D471" s="150"/>
      <c r="E471" s="150"/>
      <c r="F471" s="150"/>
      <c r="G471" s="150"/>
      <c r="H471" s="150"/>
      <c r="I471" s="150"/>
      <c r="K471" s="150"/>
      <c r="L471" s="150"/>
      <c r="M471" s="150"/>
      <c r="N471" s="150"/>
      <c r="O471" s="150"/>
      <c r="P471" s="150"/>
      <c r="Q471" s="150"/>
      <c r="R471" s="150"/>
      <c r="S471" s="150"/>
      <c r="T471" s="150"/>
      <c r="U471" s="150"/>
      <c r="V471" s="150"/>
      <c r="W471" s="150"/>
      <c r="X471" s="150"/>
      <c r="Y471" s="150"/>
      <c r="Z471" s="150"/>
      <c r="AA471" s="150"/>
      <c r="AB471" s="150"/>
      <c r="AC471" s="150"/>
      <c r="AD471" s="150"/>
      <c r="AE471" s="150"/>
      <c r="AF471" s="150"/>
      <c r="AG471" s="150"/>
      <c r="AH471" s="150"/>
      <c r="AI471" s="150"/>
      <c r="AJ471" s="150"/>
      <c r="AK471" s="150"/>
      <c r="AL471" s="150"/>
      <c r="AM471" s="150"/>
      <c r="AN471" s="150"/>
      <c r="AO471" s="150"/>
      <c r="AP471" s="150"/>
      <c r="AQ471" s="150"/>
      <c r="AR471" s="150"/>
      <c r="AS471" s="150"/>
      <c r="AT471" s="150"/>
      <c r="AU471" s="150"/>
      <c r="AV471" s="150"/>
      <c r="AW471" s="150"/>
      <c r="AX471" s="150"/>
      <c r="AY471" s="150"/>
      <c r="AZ471" s="150"/>
      <c r="BA471" s="150"/>
      <c r="BB471" s="150"/>
      <c r="BC471" s="150"/>
      <c r="BD471" s="150"/>
      <c r="BE471" s="150"/>
      <c r="BF471" s="150"/>
      <c r="BG471" s="150"/>
      <c r="BH471" s="150"/>
      <c r="BI471" s="150"/>
      <c r="BJ471" s="150"/>
      <c r="BK471" s="150"/>
      <c r="BL471" s="150"/>
      <c r="BM471" s="150"/>
      <c r="BN471" s="150"/>
      <c r="BO471" s="150"/>
      <c r="BP471" s="150"/>
      <c r="BQ471" s="150"/>
      <c r="BR471" s="150"/>
      <c r="BS471" s="150"/>
      <c r="BT471" s="150"/>
      <c r="BU471" s="150"/>
      <c r="BV471" s="150"/>
      <c r="BW471" s="150"/>
      <c r="BX471" s="150"/>
      <c r="BY471" s="150"/>
      <c r="BZ471" s="150"/>
      <c r="CA471" s="150"/>
      <c r="CB471" s="150"/>
      <c r="CC471" s="150"/>
      <c r="CD471" s="150"/>
      <c r="CE471" s="150"/>
      <c r="CF471" s="150"/>
      <c r="CG471" s="150"/>
      <c r="CH471" s="150"/>
      <c r="CI471" s="150"/>
      <c r="CJ471" s="150"/>
      <c r="CK471" s="150"/>
      <c r="CL471" s="150"/>
      <c r="CM471" s="150"/>
      <c r="CN471" s="150"/>
      <c r="CO471" s="150"/>
      <c r="CP471" s="150"/>
      <c r="CQ471" s="150"/>
      <c r="CR471" s="150"/>
      <c r="CS471" s="150"/>
      <c r="CT471" s="150"/>
      <c r="CU471" s="150"/>
      <c r="CV471" s="150"/>
      <c r="CW471" s="150"/>
      <c r="CX471" s="150"/>
    </row>
    <row r="472" spans="1:102" x14ac:dyDescent="0.2">
      <c r="A472" s="150"/>
      <c r="B472" s="150"/>
      <c r="C472" s="156"/>
      <c r="D472" s="150"/>
      <c r="E472" s="150"/>
      <c r="F472" s="150"/>
      <c r="G472" s="150"/>
      <c r="H472" s="150"/>
      <c r="I472" s="150"/>
      <c r="K472" s="150"/>
      <c r="L472" s="150"/>
      <c r="M472" s="150"/>
      <c r="N472" s="150"/>
      <c r="O472" s="150"/>
      <c r="P472" s="150"/>
      <c r="Q472" s="150"/>
      <c r="R472" s="150"/>
      <c r="S472" s="150"/>
      <c r="T472" s="150"/>
      <c r="U472" s="150"/>
      <c r="V472" s="150"/>
      <c r="W472" s="150"/>
      <c r="X472" s="150"/>
      <c r="Y472" s="150"/>
      <c r="Z472" s="150"/>
      <c r="AA472" s="150"/>
      <c r="AB472" s="150"/>
      <c r="AC472" s="150"/>
      <c r="AD472" s="150"/>
      <c r="AE472" s="150"/>
      <c r="AF472" s="150"/>
      <c r="AG472" s="150"/>
      <c r="AH472" s="150"/>
      <c r="AI472" s="150"/>
      <c r="AJ472" s="150"/>
      <c r="AK472" s="150"/>
      <c r="AL472" s="150"/>
      <c r="AM472" s="150"/>
      <c r="AN472" s="150"/>
      <c r="AO472" s="150"/>
      <c r="AP472" s="150"/>
      <c r="AQ472" s="150"/>
      <c r="AR472" s="150"/>
      <c r="AS472" s="150"/>
      <c r="AT472" s="150"/>
      <c r="AU472" s="150"/>
      <c r="AV472" s="150"/>
      <c r="AW472" s="150"/>
      <c r="AX472" s="150"/>
      <c r="AY472" s="150"/>
      <c r="AZ472" s="150"/>
      <c r="BA472" s="150"/>
      <c r="BB472" s="150"/>
      <c r="BC472" s="150"/>
      <c r="BD472" s="150"/>
      <c r="BE472" s="150"/>
      <c r="BF472" s="150"/>
      <c r="BG472" s="150"/>
      <c r="BH472" s="150"/>
      <c r="BI472" s="150"/>
      <c r="BJ472" s="150"/>
      <c r="BK472" s="150"/>
      <c r="BL472" s="150"/>
      <c r="BM472" s="150"/>
      <c r="BN472" s="150"/>
      <c r="BO472" s="150"/>
      <c r="BP472" s="150"/>
      <c r="BQ472" s="150"/>
      <c r="BR472" s="150"/>
      <c r="BS472" s="150"/>
      <c r="BT472" s="150"/>
      <c r="BU472" s="150"/>
      <c r="BV472" s="150"/>
      <c r="BW472" s="150"/>
      <c r="BX472" s="150"/>
      <c r="BY472" s="150"/>
      <c r="BZ472" s="150"/>
      <c r="CA472" s="150"/>
      <c r="CB472" s="150"/>
      <c r="CC472" s="150"/>
      <c r="CD472" s="150"/>
      <c r="CE472" s="150"/>
      <c r="CF472" s="150"/>
      <c r="CG472" s="150"/>
      <c r="CH472" s="150"/>
      <c r="CI472" s="150"/>
      <c r="CJ472" s="150"/>
      <c r="CK472" s="150"/>
      <c r="CL472" s="150"/>
      <c r="CM472" s="150"/>
      <c r="CN472" s="150"/>
      <c r="CO472" s="150"/>
      <c r="CP472" s="150"/>
      <c r="CQ472" s="150"/>
      <c r="CR472" s="150"/>
      <c r="CS472" s="150"/>
      <c r="CT472" s="150"/>
      <c r="CU472" s="150"/>
      <c r="CV472" s="150"/>
      <c r="CW472" s="150"/>
      <c r="CX472" s="150"/>
    </row>
    <row r="473" spans="1:102" x14ac:dyDescent="0.2">
      <c r="A473" s="150"/>
      <c r="B473" s="150"/>
      <c r="C473" s="156"/>
      <c r="D473" s="150"/>
      <c r="E473" s="150"/>
      <c r="F473" s="150"/>
      <c r="G473" s="150"/>
      <c r="H473" s="150"/>
      <c r="I473" s="150"/>
      <c r="K473" s="150"/>
      <c r="L473" s="150"/>
      <c r="M473" s="150"/>
      <c r="N473" s="150"/>
      <c r="O473" s="150"/>
      <c r="P473" s="150"/>
      <c r="Q473" s="150"/>
      <c r="R473" s="150"/>
      <c r="S473" s="150"/>
      <c r="T473" s="150"/>
      <c r="U473" s="150"/>
      <c r="V473" s="150"/>
      <c r="W473" s="150"/>
      <c r="X473" s="150"/>
      <c r="Y473" s="150"/>
      <c r="Z473" s="150"/>
      <c r="AA473" s="150"/>
      <c r="AB473" s="150"/>
      <c r="AC473" s="150"/>
      <c r="AD473" s="150"/>
      <c r="AE473" s="150"/>
      <c r="AF473" s="150"/>
      <c r="AG473" s="150"/>
      <c r="AH473" s="150"/>
      <c r="AI473" s="150"/>
      <c r="AJ473" s="150"/>
      <c r="AK473" s="150"/>
      <c r="AL473" s="150"/>
      <c r="AM473" s="150"/>
      <c r="AN473" s="150"/>
      <c r="AO473" s="150"/>
      <c r="AP473" s="150"/>
      <c r="AQ473" s="150"/>
      <c r="AR473" s="150"/>
      <c r="AS473" s="150"/>
      <c r="AT473" s="150"/>
      <c r="AU473" s="150"/>
      <c r="AV473" s="150"/>
      <c r="AW473" s="150"/>
      <c r="AX473" s="150"/>
      <c r="AY473" s="150"/>
      <c r="AZ473" s="150"/>
      <c r="BA473" s="150"/>
      <c r="BB473" s="150"/>
      <c r="BC473" s="150"/>
      <c r="BD473" s="150"/>
      <c r="BE473" s="150"/>
      <c r="BF473" s="150"/>
      <c r="BG473" s="150"/>
      <c r="BH473" s="150"/>
      <c r="BI473" s="150"/>
      <c r="BJ473" s="150"/>
      <c r="BK473" s="150"/>
      <c r="BL473" s="150"/>
      <c r="BM473" s="150"/>
      <c r="BN473" s="150"/>
      <c r="BO473" s="150"/>
      <c r="BP473" s="150"/>
      <c r="BQ473" s="150"/>
      <c r="BR473" s="150"/>
      <c r="BS473" s="150"/>
      <c r="BT473" s="150"/>
      <c r="BU473" s="150"/>
      <c r="BV473" s="150"/>
      <c r="BW473" s="150"/>
      <c r="BX473" s="150"/>
      <c r="BY473" s="150"/>
      <c r="BZ473" s="150"/>
      <c r="CA473" s="150"/>
      <c r="CB473" s="150"/>
      <c r="CC473" s="150"/>
      <c r="CD473" s="150"/>
      <c r="CE473" s="150"/>
      <c r="CF473" s="150"/>
      <c r="CG473" s="150"/>
      <c r="CH473" s="150"/>
      <c r="CI473" s="150"/>
      <c r="CJ473" s="150"/>
      <c r="CK473" s="150"/>
      <c r="CL473" s="150"/>
      <c r="CM473" s="150"/>
      <c r="CN473" s="150"/>
      <c r="CO473" s="150"/>
      <c r="CP473" s="150"/>
      <c r="CQ473" s="150"/>
      <c r="CR473" s="150"/>
      <c r="CS473" s="150"/>
      <c r="CT473" s="150"/>
      <c r="CU473" s="150"/>
      <c r="CV473" s="150"/>
      <c r="CW473" s="150"/>
      <c r="CX473" s="150"/>
    </row>
    <row r="474" spans="1:102" x14ac:dyDescent="0.2">
      <c r="A474" s="150"/>
      <c r="B474" s="150"/>
      <c r="C474" s="156"/>
      <c r="D474" s="150"/>
      <c r="E474" s="150"/>
      <c r="F474" s="150"/>
      <c r="G474" s="150"/>
      <c r="H474" s="150"/>
      <c r="I474" s="150"/>
      <c r="K474" s="150"/>
      <c r="L474" s="150"/>
      <c r="M474" s="150"/>
      <c r="N474" s="150"/>
      <c r="O474" s="150"/>
      <c r="P474" s="150"/>
      <c r="Q474" s="150"/>
      <c r="R474" s="150"/>
      <c r="S474" s="150"/>
      <c r="T474" s="150"/>
      <c r="U474" s="150"/>
      <c r="V474" s="150"/>
      <c r="W474" s="150"/>
      <c r="X474" s="150"/>
      <c r="Y474" s="150"/>
      <c r="Z474" s="150"/>
      <c r="AA474" s="150"/>
      <c r="AB474" s="150"/>
      <c r="AC474" s="150"/>
      <c r="AD474" s="150"/>
      <c r="AE474" s="150"/>
      <c r="AF474" s="150"/>
      <c r="AG474" s="150"/>
      <c r="AH474" s="150"/>
      <c r="AI474" s="150"/>
      <c r="AJ474" s="150"/>
      <c r="AK474" s="150"/>
      <c r="AL474" s="150"/>
      <c r="AM474" s="150"/>
      <c r="AN474" s="150"/>
      <c r="AO474" s="150"/>
      <c r="AP474" s="150"/>
      <c r="AQ474" s="150"/>
      <c r="AR474" s="150"/>
      <c r="AS474" s="150"/>
      <c r="AT474" s="150"/>
      <c r="AU474" s="150"/>
      <c r="AV474" s="150"/>
      <c r="AW474" s="150"/>
      <c r="AX474" s="150"/>
      <c r="AY474" s="150"/>
      <c r="AZ474" s="150"/>
      <c r="BA474" s="150"/>
      <c r="BB474" s="150"/>
      <c r="BC474" s="150"/>
      <c r="BD474" s="150"/>
      <c r="BE474" s="150"/>
      <c r="BF474" s="150"/>
      <c r="BG474" s="150"/>
      <c r="BH474" s="150"/>
      <c r="BI474" s="150"/>
      <c r="BJ474" s="150"/>
      <c r="BK474" s="150"/>
      <c r="BL474" s="150"/>
      <c r="BM474" s="150"/>
      <c r="BN474" s="150"/>
      <c r="BO474" s="150"/>
      <c r="BP474" s="150"/>
      <c r="BQ474" s="150"/>
      <c r="BR474" s="150"/>
      <c r="BS474" s="150"/>
      <c r="BT474" s="150"/>
      <c r="BU474" s="150"/>
      <c r="BV474" s="150"/>
      <c r="BW474" s="150"/>
      <c r="BX474" s="150"/>
      <c r="BY474" s="150"/>
      <c r="BZ474" s="150"/>
      <c r="CA474" s="150"/>
      <c r="CB474" s="150"/>
      <c r="CC474" s="150"/>
      <c r="CD474" s="150"/>
      <c r="CE474" s="150"/>
      <c r="CF474" s="150"/>
      <c r="CG474" s="150"/>
      <c r="CH474" s="150"/>
      <c r="CI474" s="150"/>
      <c r="CJ474" s="150"/>
      <c r="CK474" s="150"/>
      <c r="CL474" s="150"/>
      <c r="CM474" s="150"/>
      <c r="CN474" s="150"/>
      <c r="CO474" s="150"/>
      <c r="CP474" s="150"/>
      <c r="CQ474" s="150"/>
      <c r="CR474" s="150"/>
      <c r="CS474" s="150"/>
      <c r="CT474" s="150"/>
      <c r="CU474" s="150"/>
      <c r="CV474" s="150"/>
      <c r="CW474" s="150"/>
      <c r="CX474" s="150"/>
    </row>
    <row r="475" spans="1:102" x14ac:dyDescent="0.2">
      <c r="A475" s="150"/>
      <c r="B475" s="150"/>
      <c r="C475" s="156"/>
      <c r="D475" s="150"/>
      <c r="E475" s="150"/>
      <c r="F475" s="150"/>
      <c r="G475" s="150"/>
      <c r="H475" s="150"/>
      <c r="I475" s="150"/>
      <c r="K475" s="150"/>
      <c r="L475" s="150"/>
      <c r="M475" s="150"/>
      <c r="N475" s="150"/>
      <c r="O475" s="150"/>
      <c r="P475" s="150"/>
      <c r="Q475" s="150"/>
      <c r="R475" s="150"/>
      <c r="S475" s="150"/>
      <c r="T475" s="150"/>
      <c r="U475" s="150"/>
      <c r="V475" s="150"/>
      <c r="W475" s="150"/>
      <c r="X475" s="150"/>
      <c r="Y475" s="150"/>
      <c r="Z475" s="150"/>
      <c r="AA475" s="150"/>
      <c r="AB475" s="150"/>
      <c r="AC475" s="150"/>
      <c r="AD475" s="150"/>
      <c r="AE475" s="150"/>
      <c r="AF475" s="150"/>
      <c r="AG475" s="150"/>
      <c r="AH475" s="150"/>
      <c r="AI475" s="150"/>
      <c r="AJ475" s="150"/>
      <c r="AK475" s="150"/>
      <c r="AL475" s="150"/>
      <c r="AM475" s="150"/>
      <c r="AN475" s="150"/>
      <c r="AO475" s="150"/>
      <c r="AP475" s="150"/>
      <c r="AQ475" s="150"/>
      <c r="AR475" s="150"/>
      <c r="AS475" s="150"/>
      <c r="AT475" s="150"/>
      <c r="AU475" s="150"/>
      <c r="AV475" s="150"/>
      <c r="AW475" s="150"/>
      <c r="AX475" s="150"/>
      <c r="AY475" s="150"/>
      <c r="AZ475" s="150"/>
      <c r="BA475" s="150"/>
      <c r="BB475" s="150"/>
      <c r="BC475" s="150"/>
      <c r="BD475" s="150"/>
      <c r="BE475" s="150"/>
      <c r="BF475" s="150"/>
      <c r="BG475" s="150"/>
      <c r="BH475" s="150"/>
      <c r="BI475" s="150"/>
      <c r="BJ475" s="150"/>
      <c r="BK475" s="150"/>
      <c r="BL475" s="150"/>
      <c r="BM475" s="150"/>
      <c r="BN475" s="150"/>
      <c r="BO475" s="150"/>
      <c r="BP475" s="150"/>
      <c r="BQ475" s="150"/>
      <c r="BR475" s="150"/>
      <c r="BS475" s="150"/>
      <c r="BT475" s="150"/>
      <c r="BU475" s="150"/>
      <c r="BV475" s="150"/>
      <c r="BW475" s="150"/>
      <c r="BX475" s="150"/>
      <c r="BY475" s="150"/>
      <c r="BZ475" s="150"/>
      <c r="CA475" s="150"/>
      <c r="CB475" s="150"/>
      <c r="CC475" s="150"/>
      <c r="CD475" s="150"/>
      <c r="CE475" s="150"/>
      <c r="CF475" s="150"/>
      <c r="CG475" s="150"/>
      <c r="CH475" s="150"/>
      <c r="CI475" s="150"/>
      <c r="CJ475" s="150"/>
      <c r="CK475" s="150"/>
      <c r="CL475" s="150"/>
      <c r="CM475" s="150"/>
      <c r="CN475" s="150"/>
      <c r="CO475" s="150"/>
      <c r="CP475" s="150"/>
      <c r="CQ475" s="150"/>
      <c r="CR475" s="150"/>
      <c r="CS475" s="150"/>
      <c r="CT475" s="150"/>
      <c r="CU475" s="150"/>
      <c r="CV475" s="150"/>
      <c r="CW475" s="150"/>
      <c r="CX475" s="150"/>
    </row>
    <row r="476" spans="1:102" x14ac:dyDescent="0.2">
      <c r="A476" s="150"/>
      <c r="B476" s="150"/>
      <c r="C476" s="156"/>
      <c r="D476" s="150"/>
      <c r="E476" s="150"/>
      <c r="F476" s="150"/>
      <c r="G476" s="150"/>
      <c r="H476" s="150"/>
      <c r="I476" s="150"/>
      <c r="K476" s="150"/>
      <c r="L476" s="150"/>
      <c r="M476" s="150"/>
      <c r="N476" s="150"/>
      <c r="O476" s="150"/>
      <c r="P476" s="150"/>
      <c r="Q476" s="150"/>
      <c r="R476" s="150"/>
      <c r="S476" s="150"/>
      <c r="T476" s="150"/>
      <c r="U476" s="150"/>
      <c r="V476" s="150"/>
      <c r="W476" s="150"/>
      <c r="X476" s="150"/>
      <c r="Y476" s="150"/>
      <c r="Z476" s="150"/>
      <c r="AA476" s="150"/>
      <c r="AB476" s="150"/>
      <c r="AC476" s="150"/>
      <c r="AD476" s="150"/>
      <c r="AE476" s="150"/>
      <c r="AF476" s="150"/>
      <c r="AG476" s="150"/>
      <c r="AH476" s="150"/>
      <c r="AI476" s="150"/>
      <c r="AJ476" s="150"/>
      <c r="AK476" s="150"/>
      <c r="AL476" s="150"/>
      <c r="AM476" s="150"/>
      <c r="AN476" s="150"/>
      <c r="AO476" s="150"/>
      <c r="AP476" s="150"/>
      <c r="AQ476" s="150"/>
      <c r="AR476" s="150"/>
      <c r="AS476" s="150"/>
      <c r="AT476" s="150"/>
      <c r="AU476" s="150"/>
      <c r="AV476" s="150"/>
      <c r="AW476" s="150"/>
      <c r="AX476" s="150"/>
      <c r="AY476" s="150"/>
      <c r="AZ476" s="150"/>
      <c r="BA476" s="150"/>
      <c r="BB476" s="150"/>
      <c r="BC476" s="150"/>
      <c r="BD476" s="150"/>
      <c r="BE476" s="150"/>
      <c r="BF476" s="150"/>
      <c r="BG476" s="150"/>
      <c r="BH476" s="150"/>
      <c r="BI476" s="150"/>
      <c r="BJ476" s="150"/>
      <c r="BK476" s="150"/>
      <c r="BL476" s="150"/>
      <c r="BM476" s="150"/>
      <c r="BN476" s="150"/>
      <c r="BO476" s="150"/>
      <c r="BP476" s="150"/>
      <c r="BQ476" s="150"/>
      <c r="BR476" s="150"/>
      <c r="BS476" s="150"/>
      <c r="BT476" s="150"/>
      <c r="BU476" s="150"/>
      <c r="BV476" s="150"/>
      <c r="BW476" s="150"/>
      <c r="BX476" s="150"/>
      <c r="BY476" s="150"/>
      <c r="BZ476" s="150"/>
      <c r="CA476" s="150"/>
      <c r="CB476" s="150"/>
      <c r="CC476" s="150"/>
      <c r="CD476" s="150"/>
      <c r="CE476" s="150"/>
      <c r="CF476" s="150"/>
      <c r="CG476" s="150"/>
      <c r="CH476" s="150"/>
      <c r="CI476" s="150"/>
      <c r="CJ476" s="150"/>
      <c r="CK476" s="150"/>
      <c r="CL476" s="150"/>
      <c r="CM476" s="150"/>
      <c r="CN476" s="150"/>
      <c r="CO476" s="150"/>
      <c r="CP476" s="150"/>
      <c r="CQ476" s="150"/>
      <c r="CR476" s="150"/>
      <c r="CS476" s="150"/>
      <c r="CT476" s="150"/>
      <c r="CU476" s="150"/>
      <c r="CV476" s="150"/>
      <c r="CW476" s="150"/>
      <c r="CX476" s="150"/>
    </row>
    <row r="477" spans="1:102" x14ac:dyDescent="0.2">
      <c r="A477" s="150"/>
      <c r="B477" s="150"/>
      <c r="C477" s="156"/>
      <c r="D477" s="150"/>
      <c r="E477" s="150"/>
      <c r="F477" s="150"/>
      <c r="G477" s="150"/>
      <c r="H477" s="150"/>
      <c r="I477" s="150"/>
      <c r="K477" s="150"/>
      <c r="L477" s="150"/>
      <c r="M477" s="150"/>
      <c r="N477" s="150"/>
      <c r="O477" s="150"/>
      <c r="P477" s="150"/>
      <c r="Q477" s="150"/>
      <c r="R477" s="150"/>
      <c r="S477" s="150"/>
      <c r="T477" s="150"/>
      <c r="U477" s="150"/>
      <c r="V477" s="150"/>
      <c r="W477" s="150"/>
      <c r="X477" s="150"/>
      <c r="Y477" s="150"/>
      <c r="Z477" s="150"/>
      <c r="AA477" s="150"/>
      <c r="AB477" s="150"/>
      <c r="AC477" s="150"/>
      <c r="AD477" s="150"/>
      <c r="AE477" s="150"/>
      <c r="AF477" s="150"/>
      <c r="AG477" s="150"/>
      <c r="AH477" s="150"/>
      <c r="AI477" s="150"/>
      <c r="AJ477" s="150"/>
      <c r="AK477" s="150"/>
      <c r="AL477" s="150"/>
      <c r="AM477" s="150"/>
      <c r="AN477" s="150"/>
      <c r="AO477" s="150"/>
      <c r="AP477" s="150"/>
      <c r="AQ477" s="150"/>
      <c r="AR477" s="150"/>
      <c r="AS477" s="150"/>
      <c r="AT477" s="150"/>
      <c r="AU477" s="150"/>
      <c r="AV477" s="150"/>
      <c r="AW477" s="150"/>
      <c r="AX477" s="150"/>
      <c r="AY477" s="150"/>
      <c r="AZ477" s="150"/>
      <c r="BA477" s="150"/>
      <c r="BB477" s="150"/>
      <c r="BC477" s="150"/>
      <c r="BD477" s="150"/>
      <c r="BE477" s="150"/>
      <c r="BF477" s="150"/>
      <c r="BG477" s="150"/>
      <c r="BH477" s="150"/>
      <c r="BI477" s="150"/>
      <c r="BJ477" s="150"/>
      <c r="BK477" s="150"/>
      <c r="BL477" s="150"/>
      <c r="BM477" s="150"/>
      <c r="BN477" s="150"/>
      <c r="BO477" s="150"/>
      <c r="BP477" s="150"/>
      <c r="BQ477" s="150"/>
      <c r="BR477" s="150"/>
      <c r="BS477" s="150"/>
      <c r="BT477" s="150"/>
      <c r="BU477" s="150"/>
      <c r="BV477" s="150"/>
      <c r="BW477" s="150"/>
      <c r="BX477" s="150"/>
      <c r="BY477" s="150"/>
      <c r="BZ477" s="150"/>
      <c r="CA477" s="150"/>
      <c r="CB477" s="150"/>
      <c r="CC477" s="150"/>
      <c r="CD477" s="150"/>
      <c r="CE477" s="150"/>
      <c r="CF477" s="150"/>
      <c r="CG477" s="150"/>
      <c r="CH477" s="150"/>
      <c r="CI477" s="150"/>
      <c r="CJ477" s="150"/>
      <c r="CK477" s="150"/>
      <c r="CL477" s="150"/>
      <c r="CM477" s="150"/>
      <c r="CN477" s="150"/>
      <c r="CO477" s="150"/>
      <c r="CP477" s="150"/>
      <c r="CQ477" s="150"/>
      <c r="CR477" s="150"/>
      <c r="CS477" s="150"/>
      <c r="CT477" s="150"/>
      <c r="CU477" s="150"/>
      <c r="CV477" s="150"/>
      <c r="CW477" s="150"/>
      <c r="CX477" s="150"/>
    </row>
    <row r="478" spans="1:102" x14ac:dyDescent="0.2">
      <c r="A478" s="150"/>
      <c r="B478" s="150"/>
      <c r="C478" s="156"/>
      <c r="D478" s="150"/>
      <c r="E478" s="150"/>
      <c r="F478" s="150"/>
      <c r="G478" s="150"/>
      <c r="H478" s="150"/>
      <c r="I478" s="150"/>
      <c r="K478" s="150"/>
      <c r="L478" s="150"/>
      <c r="M478" s="150"/>
      <c r="N478" s="150"/>
      <c r="O478" s="150"/>
      <c r="P478" s="150"/>
      <c r="Q478" s="150"/>
      <c r="R478" s="150"/>
      <c r="S478" s="150"/>
      <c r="T478" s="150"/>
      <c r="U478" s="150"/>
      <c r="V478" s="150"/>
      <c r="W478" s="150"/>
      <c r="X478" s="150"/>
      <c r="Y478" s="150"/>
      <c r="Z478" s="150"/>
      <c r="AA478" s="150"/>
      <c r="AB478" s="150"/>
      <c r="AC478" s="150"/>
      <c r="AD478" s="150"/>
      <c r="AE478" s="150"/>
      <c r="AF478" s="150"/>
      <c r="AG478" s="150"/>
      <c r="AH478" s="150"/>
      <c r="AI478" s="150"/>
      <c r="AJ478" s="150"/>
      <c r="AK478" s="150"/>
      <c r="AL478" s="150"/>
      <c r="AM478" s="150"/>
      <c r="AN478" s="150"/>
      <c r="AO478" s="150"/>
      <c r="AP478" s="150"/>
      <c r="AQ478" s="150"/>
      <c r="AR478" s="150"/>
      <c r="AS478" s="150"/>
      <c r="AT478" s="150"/>
      <c r="AU478" s="150"/>
      <c r="AV478" s="150"/>
      <c r="AW478" s="150"/>
      <c r="AX478" s="150"/>
      <c r="AY478" s="150"/>
      <c r="AZ478" s="150"/>
      <c r="BA478" s="150"/>
      <c r="BB478" s="150"/>
      <c r="BC478" s="150"/>
      <c r="BD478" s="150"/>
      <c r="BE478" s="150"/>
      <c r="BF478" s="150"/>
      <c r="BG478" s="150"/>
      <c r="BH478" s="150"/>
      <c r="BI478" s="150"/>
      <c r="BJ478" s="150"/>
      <c r="BK478" s="150"/>
      <c r="BL478" s="150"/>
      <c r="BM478" s="150"/>
      <c r="BN478" s="150"/>
      <c r="BO478" s="150"/>
      <c r="BP478" s="150"/>
      <c r="BQ478" s="150"/>
      <c r="BR478" s="150"/>
      <c r="BS478" s="150"/>
      <c r="BT478" s="150"/>
      <c r="BU478" s="150"/>
      <c r="BV478" s="150"/>
      <c r="BW478" s="150"/>
      <c r="BX478" s="150"/>
      <c r="BY478" s="150"/>
      <c r="BZ478" s="150"/>
      <c r="CA478" s="150"/>
      <c r="CB478" s="150"/>
      <c r="CC478" s="150"/>
      <c r="CD478" s="150"/>
      <c r="CE478" s="150"/>
      <c r="CF478" s="150"/>
      <c r="CG478" s="150"/>
      <c r="CH478" s="150"/>
      <c r="CI478" s="150"/>
      <c r="CJ478" s="150"/>
      <c r="CK478" s="150"/>
      <c r="CL478" s="150"/>
      <c r="CM478" s="150"/>
      <c r="CN478" s="150"/>
      <c r="CO478" s="150"/>
      <c r="CP478" s="150"/>
      <c r="CQ478" s="150"/>
      <c r="CR478" s="150"/>
      <c r="CS478" s="150"/>
      <c r="CT478" s="150"/>
      <c r="CU478" s="150"/>
      <c r="CV478" s="150"/>
      <c r="CW478" s="150"/>
      <c r="CX478" s="150"/>
    </row>
    <row r="479" spans="1:102" x14ac:dyDescent="0.2">
      <c r="A479" s="150"/>
      <c r="B479" s="150"/>
      <c r="C479" s="156"/>
      <c r="D479" s="150"/>
      <c r="E479" s="150"/>
      <c r="F479" s="150"/>
      <c r="G479" s="150"/>
      <c r="H479" s="150"/>
      <c r="I479" s="150"/>
      <c r="K479" s="150"/>
      <c r="L479" s="150"/>
      <c r="M479" s="150"/>
      <c r="N479" s="150"/>
      <c r="O479" s="150"/>
      <c r="P479" s="150"/>
      <c r="Q479" s="150"/>
      <c r="R479" s="150"/>
      <c r="S479" s="150"/>
      <c r="T479" s="150"/>
      <c r="U479" s="150"/>
      <c r="V479" s="150"/>
      <c r="W479" s="150"/>
      <c r="X479" s="150"/>
      <c r="Y479" s="150"/>
      <c r="Z479" s="150"/>
      <c r="AA479" s="150"/>
      <c r="AB479" s="150"/>
      <c r="AC479" s="150"/>
      <c r="AD479" s="150"/>
      <c r="AE479" s="150"/>
      <c r="AF479" s="150"/>
      <c r="AG479" s="150"/>
      <c r="AH479" s="150"/>
      <c r="AI479" s="150"/>
      <c r="AJ479" s="150"/>
      <c r="AK479" s="150"/>
      <c r="AL479" s="150"/>
      <c r="AM479" s="150"/>
      <c r="AN479" s="150"/>
      <c r="AO479" s="150"/>
      <c r="AP479" s="150"/>
      <c r="AQ479" s="150"/>
      <c r="AR479" s="150"/>
      <c r="AS479" s="150"/>
      <c r="AT479" s="150"/>
      <c r="AU479" s="150"/>
      <c r="AV479" s="150"/>
      <c r="AW479" s="150"/>
      <c r="AX479" s="150"/>
      <c r="AY479" s="150"/>
      <c r="AZ479" s="150"/>
      <c r="BA479" s="150"/>
      <c r="BB479" s="150"/>
      <c r="BC479" s="150"/>
      <c r="BD479" s="150"/>
      <c r="BE479" s="150"/>
      <c r="BF479" s="150"/>
      <c r="BG479" s="150"/>
      <c r="BH479" s="150"/>
      <c r="BI479" s="150"/>
      <c r="BJ479" s="150"/>
      <c r="BK479" s="150"/>
      <c r="BL479" s="150"/>
      <c r="BM479" s="150"/>
      <c r="BN479" s="150"/>
      <c r="BO479" s="150"/>
      <c r="BP479" s="150"/>
      <c r="BQ479" s="150"/>
      <c r="BR479" s="150"/>
      <c r="BS479" s="150"/>
      <c r="BT479" s="150"/>
      <c r="BU479" s="150"/>
      <c r="BV479" s="150"/>
      <c r="BW479" s="150"/>
      <c r="BX479" s="150"/>
      <c r="BY479" s="150"/>
      <c r="BZ479" s="150"/>
      <c r="CA479" s="150"/>
      <c r="CB479" s="150"/>
      <c r="CC479" s="150"/>
      <c r="CD479" s="150"/>
      <c r="CE479" s="150"/>
      <c r="CF479" s="150"/>
      <c r="CG479" s="150"/>
      <c r="CH479" s="150"/>
      <c r="CI479" s="150"/>
      <c r="CJ479" s="150"/>
      <c r="CK479" s="150"/>
      <c r="CL479" s="150"/>
      <c r="CM479" s="150"/>
      <c r="CN479" s="150"/>
      <c r="CO479" s="150"/>
      <c r="CP479" s="150"/>
      <c r="CQ479" s="150"/>
      <c r="CR479" s="150"/>
      <c r="CS479" s="150"/>
      <c r="CT479" s="150"/>
      <c r="CU479" s="150"/>
      <c r="CV479" s="150"/>
      <c r="CW479" s="150"/>
      <c r="CX479" s="150"/>
    </row>
    <row r="480" spans="1:102" x14ac:dyDescent="0.2">
      <c r="A480" s="150"/>
      <c r="B480" s="150"/>
      <c r="C480" s="156"/>
      <c r="D480" s="150"/>
      <c r="E480" s="150"/>
      <c r="F480" s="150"/>
      <c r="G480" s="150"/>
      <c r="H480" s="150"/>
      <c r="I480" s="150"/>
      <c r="K480" s="150"/>
      <c r="L480" s="150"/>
      <c r="M480" s="150"/>
      <c r="N480" s="150"/>
      <c r="O480" s="150"/>
      <c r="P480" s="150"/>
      <c r="Q480" s="150"/>
      <c r="R480" s="150"/>
      <c r="S480" s="150"/>
      <c r="T480" s="150"/>
      <c r="U480" s="150"/>
      <c r="V480" s="150"/>
      <c r="W480" s="150"/>
      <c r="X480" s="150"/>
      <c r="Y480" s="150"/>
      <c r="Z480" s="150"/>
      <c r="AA480" s="150"/>
      <c r="AB480" s="150"/>
      <c r="AC480" s="150"/>
      <c r="AD480" s="150"/>
      <c r="AE480" s="150"/>
      <c r="AF480" s="150"/>
      <c r="AG480" s="150"/>
      <c r="AH480" s="150"/>
      <c r="AI480" s="150"/>
      <c r="AJ480" s="150"/>
      <c r="AK480" s="150"/>
      <c r="AL480" s="150"/>
      <c r="AM480" s="150"/>
      <c r="AN480" s="150"/>
      <c r="AO480" s="150"/>
      <c r="AP480" s="150"/>
      <c r="AQ480" s="150"/>
      <c r="AR480" s="150"/>
      <c r="AS480" s="150"/>
      <c r="AT480" s="150"/>
      <c r="AU480" s="150"/>
      <c r="AV480" s="150"/>
      <c r="AW480" s="150"/>
      <c r="AX480" s="150"/>
      <c r="AY480" s="150"/>
      <c r="AZ480" s="150"/>
      <c r="BA480" s="150"/>
      <c r="BB480" s="150"/>
      <c r="BC480" s="150"/>
      <c r="BD480" s="150"/>
      <c r="BE480" s="150"/>
      <c r="BF480" s="150"/>
      <c r="BG480" s="150"/>
      <c r="BH480" s="150"/>
      <c r="BI480" s="150"/>
      <c r="BJ480" s="150"/>
      <c r="BK480" s="150"/>
      <c r="BL480" s="150"/>
      <c r="BM480" s="150"/>
      <c r="BN480" s="150"/>
      <c r="BO480" s="150"/>
      <c r="BP480" s="150"/>
      <c r="BQ480" s="150"/>
      <c r="BR480" s="150"/>
      <c r="BS480" s="150"/>
      <c r="BT480" s="150"/>
      <c r="BU480" s="150"/>
      <c r="BV480" s="150"/>
      <c r="BW480" s="150"/>
      <c r="BX480" s="150"/>
      <c r="BY480" s="150"/>
      <c r="BZ480" s="150"/>
      <c r="CA480" s="150"/>
      <c r="CB480" s="150"/>
      <c r="CC480" s="150"/>
      <c r="CD480" s="150"/>
      <c r="CE480" s="150"/>
      <c r="CF480" s="150"/>
      <c r="CG480" s="150"/>
      <c r="CH480" s="150"/>
      <c r="CI480" s="150"/>
      <c r="CJ480" s="150"/>
      <c r="CK480" s="150"/>
      <c r="CL480" s="150"/>
      <c r="CM480" s="150"/>
      <c r="CN480" s="150"/>
      <c r="CO480" s="150"/>
      <c r="CP480" s="150"/>
      <c r="CQ480" s="150"/>
      <c r="CR480" s="150"/>
      <c r="CS480" s="150"/>
      <c r="CT480" s="150"/>
      <c r="CU480" s="150"/>
      <c r="CV480" s="150"/>
      <c r="CW480" s="150"/>
      <c r="CX480" s="150"/>
    </row>
    <row r="481" spans="1:102" x14ac:dyDescent="0.2">
      <c r="A481" s="150"/>
      <c r="B481" s="150"/>
      <c r="C481" s="156"/>
      <c r="D481" s="150"/>
      <c r="E481" s="150"/>
      <c r="F481" s="150"/>
      <c r="G481" s="150"/>
      <c r="H481" s="150"/>
      <c r="I481" s="150"/>
      <c r="K481" s="150"/>
      <c r="L481" s="150"/>
      <c r="M481" s="150"/>
      <c r="N481" s="150"/>
      <c r="O481" s="150"/>
      <c r="P481" s="150"/>
      <c r="Q481" s="150"/>
      <c r="R481" s="150"/>
      <c r="S481" s="150"/>
      <c r="T481" s="150"/>
      <c r="U481" s="150"/>
      <c r="V481" s="150"/>
      <c r="W481" s="150"/>
      <c r="X481" s="150"/>
      <c r="Y481" s="150"/>
      <c r="Z481" s="150"/>
      <c r="AA481" s="150"/>
      <c r="AB481" s="150"/>
      <c r="AC481" s="150"/>
      <c r="AD481" s="150"/>
      <c r="AE481" s="150"/>
      <c r="AF481" s="150"/>
      <c r="AG481" s="150"/>
      <c r="AH481" s="150"/>
      <c r="AI481" s="150"/>
      <c r="AJ481" s="150"/>
      <c r="AK481" s="150"/>
      <c r="AL481" s="150"/>
      <c r="AM481" s="150"/>
      <c r="AN481" s="150"/>
      <c r="AO481" s="150"/>
      <c r="AP481" s="150"/>
      <c r="AQ481" s="150"/>
      <c r="AR481" s="150"/>
      <c r="AS481" s="150"/>
      <c r="AT481" s="150"/>
      <c r="AU481" s="150"/>
      <c r="AV481" s="150"/>
      <c r="AW481" s="150"/>
      <c r="AX481" s="150"/>
      <c r="AY481" s="150"/>
      <c r="AZ481" s="150"/>
      <c r="BA481" s="150"/>
      <c r="BB481" s="150"/>
      <c r="BC481" s="150"/>
      <c r="BD481" s="150"/>
      <c r="BE481" s="150"/>
      <c r="BF481" s="150"/>
      <c r="BG481" s="150"/>
      <c r="BH481" s="150"/>
      <c r="BI481" s="150"/>
      <c r="BJ481" s="150"/>
      <c r="BK481" s="150"/>
      <c r="BL481" s="150"/>
      <c r="BM481" s="150"/>
      <c r="BN481" s="150"/>
      <c r="BO481" s="150"/>
      <c r="BP481" s="150"/>
      <c r="BQ481" s="150"/>
      <c r="BR481" s="150"/>
      <c r="BS481" s="150"/>
      <c r="BT481" s="150"/>
      <c r="BU481" s="150"/>
      <c r="BV481" s="150"/>
      <c r="BW481" s="150"/>
      <c r="BX481" s="150"/>
      <c r="BY481" s="150"/>
      <c r="BZ481" s="150"/>
      <c r="CA481" s="150"/>
      <c r="CB481" s="150"/>
      <c r="CC481" s="150"/>
      <c r="CD481" s="150"/>
      <c r="CE481" s="150"/>
      <c r="CF481" s="150"/>
      <c r="CG481" s="150"/>
      <c r="CH481" s="150"/>
      <c r="CI481" s="150"/>
      <c r="CJ481" s="150"/>
      <c r="CK481" s="150"/>
      <c r="CL481" s="150"/>
      <c r="CM481" s="150"/>
      <c r="CN481" s="150"/>
      <c r="CO481" s="150"/>
      <c r="CP481" s="150"/>
      <c r="CQ481" s="150"/>
      <c r="CR481" s="150"/>
      <c r="CS481" s="150"/>
      <c r="CT481" s="150"/>
      <c r="CU481" s="150"/>
      <c r="CV481" s="150"/>
      <c r="CW481" s="150"/>
      <c r="CX481" s="150"/>
    </row>
    <row r="482" spans="1:102" x14ac:dyDescent="0.2">
      <c r="A482" s="150"/>
      <c r="B482" s="150"/>
      <c r="C482" s="156"/>
      <c r="D482" s="150"/>
      <c r="E482" s="150"/>
      <c r="F482" s="150"/>
      <c r="G482" s="150"/>
      <c r="H482" s="150"/>
      <c r="I482" s="150"/>
      <c r="K482" s="150"/>
      <c r="L482" s="150"/>
      <c r="M482" s="150"/>
      <c r="N482" s="150"/>
      <c r="O482" s="150"/>
      <c r="P482" s="150"/>
      <c r="Q482" s="150"/>
      <c r="R482" s="150"/>
      <c r="S482" s="150"/>
      <c r="T482" s="150"/>
      <c r="U482" s="150"/>
      <c r="V482" s="150"/>
      <c r="W482" s="150"/>
      <c r="X482" s="150"/>
      <c r="Y482" s="150"/>
      <c r="Z482" s="150"/>
      <c r="AA482" s="150"/>
      <c r="AB482" s="150"/>
      <c r="AC482" s="150"/>
      <c r="AD482" s="150"/>
      <c r="AE482" s="150"/>
      <c r="AF482" s="150"/>
      <c r="AG482" s="150"/>
      <c r="AH482" s="150"/>
      <c r="AI482" s="150"/>
      <c r="AJ482" s="150"/>
      <c r="AK482" s="150"/>
      <c r="AL482" s="150"/>
      <c r="AM482" s="150"/>
      <c r="AN482" s="150"/>
      <c r="AO482" s="150"/>
      <c r="AP482" s="150"/>
      <c r="AQ482" s="150"/>
      <c r="AR482" s="150"/>
      <c r="AS482" s="150"/>
      <c r="AT482" s="150"/>
      <c r="AU482" s="150"/>
      <c r="AV482" s="150"/>
      <c r="AW482" s="150"/>
      <c r="AX482" s="150"/>
      <c r="AY482" s="150"/>
      <c r="AZ482" s="150"/>
      <c r="BA482" s="150"/>
      <c r="BB482" s="150"/>
      <c r="BC482" s="150"/>
      <c r="BD482" s="150"/>
      <c r="BE482" s="150"/>
      <c r="BF482" s="150"/>
      <c r="BG482" s="150"/>
      <c r="BH482" s="150"/>
      <c r="BI482" s="150"/>
      <c r="BJ482" s="150"/>
      <c r="BK482" s="150"/>
      <c r="BL482" s="150"/>
      <c r="BM482" s="150"/>
      <c r="BN482" s="150"/>
      <c r="BO482" s="150"/>
      <c r="BP482" s="150"/>
      <c r="BQ482" s="150"/>
      <c r="BR482" s="150"/>
      <c r="BS482" s="150"/>
      <c r="BT482" s="150"/>
      <c r="BU482" s="150"/>
      <c r="BV482" s="150"/>
      <c r="BW482" s="150"/>
      <c r="BX482" s="150"/>
      <c r="BY482" s="150"/>
      <c r="BZ482" s="150"/>
      <c r="CA482" s="150"/>
      <c r="CB482" s="150"/>
      <c r="CC482" s="150"/>
      <c r="CD482" s="150"/>
      <c r="CE482" s="150"/>
      <c r="CF482" s="150"/>
      <c r="CG482" s="150"/>
      <c r="CH482" s="150"/>
      <c r="CI482" s="150"/>
      <c r="CJ482" s="150"/>
      <c r="CK482" s="150"/>
      <c r="CL482" s="150"/>
      <c r="CM482" s="150"/>
      <c r="CN482" s="150"/>
      <c r="CO482" s="150"/>
      <c r="CP482" s="150"/>
      <c r="CQ482" s="150"/>
      <c r="CR482" s="150"/>
      <c r="CS482" s="150"/>
      <c r="CT482" s="150"/>
      <c r="CU482" s="150"/>
      <c r="CV482" s="150"/>
      <c r="CW482" s="150"/>
      <c r="CX482" s="150"/>
    </row>
    <row r="483" spans="1:102" x14ac:dyDescent="0.2">
      <c r="A483" s="150"/>
      <c r="B483" s="150"/>
      <c r="C483" s="156"/>
      <c r="D483" s="150"/>
      <c r="E483" s="150"/>
      <c r="F483" s="150"/>
      <c r="G483" s="150"/>
      <c r="H483" s="150"/>
      <c r="I483" s="150"/>
      <c r="K483" s="150"/>
      <c r="L483" s="150"/>
      <c r="M483" s="150"/>
      <c r="N483" s="150"/>
      <c r="O483" s="150"/>
      <c r="P483" s="150"/>
      <c r="Q483" s="150"/>
      <c r="R483" s="150"/>
      <c r="S483" s="150"/>
      <c r="T483" s="150"/>
      <c r="U483" s="150"/>
      <c r="V483" s="150"/>
      <c r="W483" s="150"/>
      <c r="X483" s="150"/>
      <c r="Y483" s="150"/>
      <c r="Z483" s="150"/>
      <c r="AA483" s="150"/>
      <c r="AB483" s="150"/>
      <c r="AC483" s="150"/>
      <c r="AD483" s="150"/>
      <c r="AE483" s="150"/>
      <c r="AF483" s="150"/>
      <c r="AG483" s="150"/>
      <c r="AH483" s="150"/>
      <c r="AI483" s="150"/>
      <c r="AJ483" s="150"/>
      <c r="AK483" s="150"/>
      <c r="AL483" s="150"/>
      <c r="AM483" s="150"/>
      <c r="AN483" s="150"/>
      <c r="AO483" s="150"/>
      <c r="AP483" s="150"/>
      <c r="AQ483" s="150"/>
      <c r="AR483" s="150"/>
      <c r="AS483" s="150"/>
      <c r="AT483" s="150"/>
      <c r="AU483" s="150"/>
      <c r="AV483" s="150"/>
      <c r="AW483" s="150"/>
      <c r="AX483" s="150"/>
      <c r="AY483" s="150"/>
      <c r="AZ483" s="150"/>
      <c r="BA483" s="150"/>
      <c r="BB483" s="150"/>
      <c r="BC483" s="150"/>
      <c r="BD483" s="150"/>
      <c r="BE483" s="150"/>
      <c r="BF483" s="150"/>
      <c r="BG483" s="150"/>
      <c r="BH483" s="150"/>
      <c r="BI483" s="150"/>
      <c r="BJ483" s="150"/>
      <c r="BK483" s="150"/>
      <c r="BL483" s="150"/>
      <c r="BM483" s="150"/>
      <c r="BN483" s="150"/>
      <c r="BO483" s="150"/>
      <c r="BP483" s="150"/>
      <c r="BQ483" s="150"/>
      <c r="BR483" s="150"/>
      <c r="BS483" s="150"/>
      <c r="BT483" s="150"/>
      <c r="BU483" s="150"/>
      <c r="BV483" s="150"/>
      <c r="BW483" s="150"/>
      <c r="BX483" s="150"/>
      <c r="BY483" s="150"/>
      <c r="BZ483" s="150"/>
      <c r="CA483" s="150"/>
      <c r="CB483" s="150"/>
      <c r="CC483" s="150"/>
      <c r="CD483" s="150"/>
      <c r="CE483" s="150"/>
      <c r="CF483" s="150"/>
      <c r="CG483" s="150"/>
      <c r="CH483" s="150"/>
      <c r="CI483" s="150"/>
      <c r="CJ483" s="150"/>
      <c r="CK483" s="150"/>
      <c r="CL483" s="150"/>
      <c r="CM483" s="150"/>
      <c r="CN483" s="150"/>
      <c r="CO483" s="150"/>
      <c r="CP483" s="150"/>
      <c r="CQ483" s="150"/>
      <c r="CR483" s="150"/>
      <c r="CS483" s="150"/>
      <c r="CT483" s="150"/>
      <c r="CU483" s="150"/>
      <c r="CV483" s="150"/>
      <c r="CW483" s="150"/>
      <c r="CX483" s="150"/>
    </row>
    <row r="484" spans="1:102" x14ac:dyDescent="0.2">
      <c r="A484" s="150"/>
      <c r="B484" s="150"/>
      <c r="C484" s="156"/>
      <c r="D484" s="150"/>
      <c r="E484" s="150"/>
      <c r="F484" s="150"/>
      <c r="G484" s="150"/>
      <c r="H484" s="150"/>
      <c r="I484" s="150"/>
      <c r="K484" s="150"/>
      <c r="L484" s="150"/>
      <c r="M484" s="150"/>
      <c r="N484" s="150"/>
      <c r="O484" s="150"/>
      <c r="P484" s="150"/>
      <c r="Q484" s="150"/>
      <c r="R484" s="150"/>
      <c r="S484" s="150"/>
      <c r="T484" s="150"/>
      <c r="U484" s="150"/>
      <c r="V484" s="150"/>
      <c r="W484" s="150"/>
      <c r="X484" s="150"/>
      <c r="Y484" s="150"/>
      <c r="Z484" s="150"/>
      <c r="AA484" s="150"/>
      <c r="AB484" s="150"/>
      <c r="AC484" s="150"/>
      <c r="AD484" s="150"/>
      <c r="AE484" s="150"/>
      <c r="AF484" s="150"/>
      <c r="AG484" s="150"/>
      <c r="AH484" s="150"/>
      <c r="AI484" s="150"/>
      <c r="AJ484" s="150"/>
      <c r="AK484" s="150"/>
      <c r="AL484" s="150"/>
      <c r="AM484" s="150"/>
      <c r="AN484" s="150"/>
      <c r="AO484" s="150"/>
      <c r="AP484" s="150"/>
      <c r="AQ484" s="150"/>
      <c r="AR484" s="150"/>
      <c r="AS484" s="150"/>
      <c r="AT484" s="150"/>
      <c r="AU484" s="150"/>
      <c r="AV484" s="150"/>
      <c r="AW484" s="150"/>
      <c r="AX484" s="150"/>
      <c r="AY484" s="150"/>
      <c r="AZ484" s="150"/>
      <c r="BA484" s="150"/>
      <c r="BB484" s="150"/>
      <c r="BC484" s="150"/>
      <c r="BD484" s="150"/>
      <c r="BE484" s="150"/>
      <c r="BF484" s="150"/>
      <c r="BG484" s="150"/>
      <c r="BH484" s="150"/>
      <c r="BI484" s="150"/>
      <c r="BJ484" s="150"/>
      <c r="BK484" s="150"/>
      <c r="BL484" s="150"/>
      <c r="BM484" s="150"/>
      <c r="BN484" s="150"/>
      <c r="BO484" s="150"/>
      <c r="BP484" s="150"/>
      <c r="BQ484" s="150"/>
      <c r="BR484" s="150"/>
      <c r="BS484" s="150"/>
      <c r="BT484" s="150"/>
      <c r="BU484" s="150"/>
      <c r="BV484" s="150"/>
      <c r="BW484" s="150"/>
      <c r="BX484" s="150"/>
      <c r="BY484" s="150"/>
      <c r="BZ484" s="150"/>
      <c r="CA484" s="150"/>
      <c r="CB484" s="150"/>
      <c r="CC484" s="150"/>
      <c r="CD484" s="150"/>
      <c r="CE484" s="150"/>
      <c r="CF484" s="150"/>
      <c r="CG484" s="150"/>
      <c r="CH484" s="150"/>
      <c r="CI484" s="150"/>
      <c r="CJ484" s="150"/>
      <c r="CK484" s="150"/>
      <c r="CL484" s="150"/>
      <c r="CM484" s="150"/>
      <c r="CN484" s="150"/>
      <c r="CO484" s="150"/>
      <c r="CP484" s="150"/>
      <c r="CQ484" s="150"/>
      <c r="CR484" s="150"/>
      <c r="CS484" s="150"/>
      <c r="CT484" s="150"/>
      <c r="CU484" s="150"/>
      <c r="CV484" s="150"/>
      <c r="CW484" s="150"/>
      <c r="CX484" s="150"/>
    </row>
    <row r="485" spans="1:102" x14ac:dyDescent="0.2">
      <c r="A485" s="150"/>
      <c r="B485" s="150"/>
      <c r="C485" s="156"/>
      <c r="D485" s="150"/>
      <c r="E485" s="150"/>
      <c r="F485" s="150"/>
      <c r="G485" s="150"/>
      <c r="H485" s="150"/>
      <c r="I485" s="150"/>
      <c r="K485" s="150"/>
      <c r="L485" s="150"/>
      <c r="M485" s="150"/>
      <c r="N485" s="150"/>
      <c r="O485" s="150"/>
      <c r="P485" s="150"/>
      <c r="Q485" s="150"/>
      <c r="R485" s="150"/>
      <c r="S485" s="150"/>
      <c r="T485" s="150"/>
      <c r="U485" s="150"/>
      <c r="V485" s="150"/>
      <c r="W485" s="150"/>
      <c r="X485" s="150"/>
      <c r="Y485" s="150"/>
      <c r="Z485" s="150"/>
      <c r="AA485" s="150"/>
      <c r="AB485" s="150"/>
      <c r="AC485" s="150"/>
      <c r="AD485" s="150"/>
      <c r="AE485" s="150"/>
      <c r="AF485" s="150"/>
      <c r="AG485" s="150"/>
      <c r="AH485" s="150"/>
      <c r="AI485" s="150"/>
      <c r="AJ485" s="150"/>
      <c r="AK485" s="150"/>
      <c r="AL485" s="150"/>
      <c r="AM485" s="150"/>
      <c r="AN485" s="150"/>
      <c r="AO485" s="150"/>
      <c r="AP485" s="150"/>
      <c r="AQ485" s="150"/>
      <c r="AR485" s="150"/>
      <c r="AS485" s="150"/>
      <c r="AT485" s="150"/>
      <c r="AU485" s="150"/>
      <c r="AV485" s="150"/>
      <c r="AW485" s="150"/>
      <c r="AX485" s="150"/>
      <c r="AY485" s="150"/>
      <c r="AZ485" s="150"/>
      <c r="BA485" s="150"/>
      <c r="BB485" s="150"/>
      <c r="BC485" s="150"/>
      <c r="BD485" s="150"/>
      <c r="BE485" s="150"/>
      <c r="BF485" s="150"/>
      <c r="BG485" s="150"/>
      <c r="BH485" s="150"/>
      <c r="BI485" s="150"/>
      <c r="BJ485" s="150"/>
      <c r="BK485" s="150"/>
      <c r="BL485" s="150"/>
      <c r="BM485" s="150"/>
      <c r="BN485" s="150"/>
      <c r="BO485" s="150"/>
      <c r="BP485" s="150"/>
      <c r="BQ485" s="150"/>
      <c r="BR485" s="150"/>
      <c r="BS485" s="150"/>
      <c r="BT485" s="150"/>
      <c r="BU485" s="150"/>
      <c r="BV485" s="150"/>
      <c r="BW485" s="150"/>
      <c r="BX485" s="150"/>
      <c r="BY485" s="150"/>
      <c r="BZ485" s="150"/>
      <c r="CA485" s="150"/>
      <c r="CB485" s="150"/>
      <c r="CC485" s="150"/>
      <c r="CD485" s="150"/>
      <c r="CE485" s="150"/>
      <c r="CF485" s="150"/>
      <c r="CG485" s="150"/>
      <c r="CH485" s="150"/>
      <c r="CI485" s="150"/>
      <c r="CJ485" s="150"/>
      <c r="CK485" s="150"/>
      <c r="CL485" s="150"/>
      <c r="CM485" s="150"/>
      <c r="CN485" s="150"/>
      <c r="CO485" s="150"/>
      <c r="CP485" s="150"/>
      <c r="CQ485" s="150"/>
      <c r="CR485" s="150"/>
      <c r="CS485" s="150"/>
      <c r="CT485" s="150"/>
      <c r="CU485" s="150"/>
      <c r="CV485" s="150"/>
      <c r="CW485" s="150"/>
      <c r="CX485" s="150"/>
    </row>
    <row r="486" spans="1:102" x14ac:dyDescent="0.2">
      <c r="A486" s="150"/>
      <c r="B486" s="150"/>
      <c r="C486" s="156"/>
      <c r="D486" s="150"/>
      <c r="E486" s="150"/>
      <c r="F486" s="150"/>
      <c r="G486" s="150"/>
      <c r="H486" s="150"/>
      <c r="I486" s="150"/>
      <c r="K486" s="150"/>
      <c r="L486" s="150"/>
      <c r="M486" s="150"/>
      <c r="N486" s="150"/>
      <c r="O486" s="150"/>
      <c r="P486" s="150"/>
      <c r="Q486" s="150"/>
      <c r="R486" s="150"/>
      <c r="S486" s="150"/>
      <c r="T486" s="150"/>
      <c r="U486" s="150"/>
      <c r="V486" s="150"/>
      <c r="W486" s="150"/>
      <c r="X486" s="150"/>
      <c r="Y486" s="150"/>
      <c r="Z486" s="150"/>
      <c r="AA486" s="150"/>
      <c r="AB486" s="150"/>
      <c r="AC486" s="150"/>
      <c r="AD486" s="150"/>
      <c r="AE486" s="150"/>
      <c r="AF486" s="150"/>
      <c r="AG486" s="150"/>
      <c r="AH486" s="150"/>
      <c r="AI486" s="150"/>
      <c r="AJ486" s="150"/>
      <c r="AK486" s="150"/>
      <c r="AL486" s="150"/>
      <c r="AM486" s="150"/>
      <c r="AN486" s="150"/>
      <c r="AO486" s="150"/>
      <c r="AP486" s="150"/>
      <c r="AQ486" s="150"/>
      <c r="AR486" s="150"/>
      <c r="AS486" s="150"/>
      <c r="AT486" s="150"/>
      <c r="AU486" s="150"/>
      <c r="AV486" s="150"/>
      <c r="AW486" s="150"/>
      <c r="AX486" s="150"/>
      <c r="AY486" s="150"/>
      <c r="AZ486" s="150"/>
      <c r="BA486" s="150"/>
      <c r="BB486" s="150"/>
      <c r="BC486" s="150"/>
      <c r="BD486" s="150"/>
      <c r="BE486" s="150"/>
      <c r="BF486" s="150"/>
      <c r="BG486" s="150"/>
      <c r="BH486" s="150"/>
      <c r="BI486" s="150"/>
      <c r="BJ486" s="150"/>
      <c r="BK486" s="150"/>
      <c r="BL486" s="150"/>
      <c r="BM486" s="150"/>
      <c r="BN486" s="150"/>
      <c r="BO486" s="150"/>
      <c r="BP486" s="150"/>
      <c r="BQ486" s="150"/>
      <c r="BR486" s="150"/>
      <c r="BS486" s="150"/>
      <c r="BT486" s="150"/>
      <c r="BU486" s="150"/>
      <c r="BV486" s="150"/>
      <c r="BW486" s="150"/>
      <c r="BX486" s="150"/>
      <c r="BY486" s="150"/>
      <c r="BZ486" s="150"/>
      <c r="CA486" s="150"/>
      <c r="CB486" s="150"/>
      <c r="CC486" s="150"/>
      <c r="CD486" s="150"/>
      <c r="CE486" s="150"/>
      <c r="CF486" s="150"/>
      <c r="CG486" s="150"/>
      <c r="CH486" s="150"/>
      <c r="CI486" s="150"/>
      <c r="CJ486" s="150"/>
      <c r="CK486" s="150"/>
      <c r="CL486" s="150"/>
      <c r="CM486" s="150"/>
      <c r="CN486" s="150"/>
      <c r="CO486" s="150"/>
      <c r="CP486" s="150"/>
      <c r="CQ486" s="150"/>
      <c r="CR486" s="150"/>
      <c r="CS486" s="150"/>
      <c r="CT486" s="150"/>
      <c r="CU486" s="150"/>
      <c r="CV486" s="150"/>
      <c r="CW486" s="150"/>
      <c r="CX486" s="150"/>
    </row>
    <row r="487" spans="1:102" x14ac:dyDescent="0.2">
      <c r="A487" s="150"/>
      <c r="B487" s="150"/>
      <c r="C487" s="156"/>
      <c r="D487" s="150"/>
      <c r="E487" s="150"/>
      <c r="F487" s="150"/>
      <c r="G487" s="150"/>
      <c r="H487" s="150"/>
      <c r="I487" s="150"/>
      <c r="K487" s="150"/>
      <c r="L487" s="150"/>
      <c r="M487" s="150"/>
      <c r="N487" s="150"/>
      <c r="O487" s="150"/>
      <c r="P487" s="150"/>
      <c r="Q487" s="150"/>
      <c r="R487" s="150"/>
      <c r="S487" s="150"/>
      <c r="T487" s="150"/>
      <c r="U487" s="150"/>
      <c r="V487" s="150"/>
      <c r="W487" s="150"/>
      <c r="X487" s="150"/>
      <c r="Y487" s="150"/>
      <c r="Z487" s="150"/>
      <c r="AA487" s="150"/>
      <c r="AB487" s="150"/>
      <c r="AC487" s="150"/>
      <c r="AD487" s="150"/>
      <c r="AE487" s="150"/>
      <c r="AF487" s="150"/>
      <c r="AG487" s="150"/>
      <c r="AH487" s="150"/>
      <c r="AI487" s="150"/>
      <c r="AJ487" s="150"/>
      <c r="AK487" s="150"/>
      <c r="AL487" s="150"/>
      <c r="AM487" s="150"/>
      <c r="AN487" s="150"/>
      <c r="AO487" s="150"/>
      <c r="AP487" s="150"/>
      <c r="AQ487" s="150"/>
      <c r="AR487" s="150"/>
      <c r="AS487" s="150"/>
      <c r="AT487" s="150"/>
      <c r="AU487" s="150"/>
      <c r="AV487" s="150"/>
      <c r="AW487" s="150"/>
      <c r="AX487" s="150"/>
      <c r="AY487" s="150"/>
      <c r="AZ487" s="150"/>
      <c r="BA487" s="150"/>
      <c r="BB487" s="150"/>
      <c r="BC487" s="150"/>
      <c r="BD487" s="150"/>
      <c r="BE487" s="150"/>
      <c r="BF487" s="150"/>
      <c r="BG487" s="150"/>
      <c r="BH487" s="150"/>
      <c r="BI487" s="150"/>
      <c r="BJ487" s="150"/>
      <c r="BK487" s="150"/>
      <c r="BL487" s="150"/>
      <c r="BM487" s="150"/>
      <c r="BN487" s="150"/>
      <c r="BO487" s="150"/>
      <c r="BP487" s="150"/>
      <c r="BQ487" s="150"/>
      <c r="BR487" s="150"/>
      <c r="BS487" s="150"/>
      <c r="BT487" s="150"/>
      <c r="BU487" s="150"/>
      <c r="BV487" s="150"/>
      <c r="BW487" s="150"/>
      <c r="BX487" s="150"/>
      <c r="BY487" s="150"/>
      <c r="BZ487" s="150"/>
      <c r="CA487" s="150"/>
      <c r="CB487" s="150"/>
      <c r="CC487" s="150"/>
      <c r="CD487" s="150"/>
      <c r="CE487" s="150"/>
      <c r="CF487" s="150"/>
      <c r="CG487" s="150"/>
      <c r="CH487" s="150"/>
      <c r="CI487" s="150"/>
      <c r="CJ487" s="150"/>
      <c r="CK487" s="150"/>
      <c r="CL487" s="150"/>
      <c r="CM487" s="150"/>
      <c r="CN487" s="150"/>
      <c r="CO487" s="150"/>
      <c r="CP487" s="150"/>
      <c r="CQ487" s="150"/>
      <c r="CR487" s="150"/>
      <c r="CS487" s="150"/>
      <c r="CT487" s="150"/>
      <c r="CU487" s="150"/>
      <c r="CV487" s="150"/>
      <c r="CW487" s="150"/>
      <c r="CX487" s="150"/>
    </row>
    <row r="488" spans="1:102" x14ac:dyDescent="0.2">
      <c r="A488" s="150"/>
      <c r="B488" s="150"/>
      <c r="C488" s="156"/>
      <c r="D488" s="150"/>
      <c r="E488" s="150"/>
      <c r="F488" s="150"/>
      <c r="G488" s="150"/>
      <c r="H488" s="150"/>
      <c r="I488" s="150"/>
      <c r="K488" s="150"/>
      <c r="L488" s="150"/>
      <c r="M488" s="150"/>
      <c r="N488" s="150"/>
      <c r="O488" s="150"/>
      <c r="P488" s="150"/>
      <c r="Q488" s="150"/>
      <c r="R488" s="150"/>
      <c r="S488" s="150"/>
      <c r="T488" s="150"/>
      <c r="U488" s="150"/>
      <c r="V488" s="150"/>
      <c r="W488" s="150"/>
      <c r="X488" s="150"/>
      <c r="Y488" s="150"/>
      <c r="Z488" s="150"/>
      <c r="AA488" s="150"/>
      <c r="AB488" s="150"/>
      <c r="AC488" s="150"/>
      <c r="AD488" s="150"/>
      <c r="AE488" s="150"/>
      <c r="AF488" s="150"/>
      <c r="AG488" s="150"/>
      <c r="AH488" s="150"/>
      <c r="AI488" s="150"/>
      <c r="AJ488" s="150"/>
      <c r="AK488" s="150"/>
      <c r="AL488" s="150"/>
      <c r="AM488" s="150"/>
      <c r="AN488" s="150"/>
      <c r="AO488" s="150"/>
      <c r="AP488" s="150"/>
      <c r="AQ488" s="150"/>
      <c r="AR488" s="150"/>
      <c r="AS488" s="150"/>
      <c r="AT488" s="150"/>
      <c r="AU488" s="150"/>
      <c r="AV488" s="150"/>
      <c r="AW488" s="150"/>
      <c r="AX488" s="150"/>
      <c r="AY488" s="150"/>
      <c r="AZ488" s="150"/>
      <c r="BA488" s="150"/>
      <c r="BB488" s="150"/>
      <c r="BC488" s="150"/>
      <c r="BD488" s="150"/>
      <c r="BE488" s="150"/>
      <c r="BF488" s="150"/>
      <c r="BG488" s="150"/>
      <c r="BH488" s="150"/>
      <c r="BI488" s="150"/>
      <c r="BJ488" s="150"/>
      <c r="BK488" s="150"/>
      <c r="BL488" s="150"/>
      <c r="BM488" s="150"/>
      <c r="BN488" s="150"/>
      <c r="BO488" s="150"/>
      <c r="BP488" s="150"/>
      <c r="BQ488" s="150"/>
      <c r="BR488" s="150"/>
      <c r="BS488" s="150"/>
      <c r="BT488" s="150"/>
      <c r="BU488" s="150"/>
      <c r="BV488" s="150"/>
      <c r="BW488" s="150"/>
      <c r="BX488" s="150"/>
      <c r="BY488" s="150"/>
      <c r="BZ488" s="150"/>
      <c r="CA488" s="150"/>
      <c r="CB488" s="150"/>
      <c r="CC488" s="150"/>
      <c r="CD488" s="150"/>
      <c r="CE488" s="150"/>
      <c r="CF488" s="150"/>
      <c r="CG488" s="150"/>
      <c r="CH488" s="150"/>
      <c r="CI488" s="150"/>
      <c r="CJ488" s="150"/>
      <c r="CK488" s="150"/>
      <c r="CL488" s="150"/>
      <c r="CM488" s="150"/>
      <c r="CN488" s="150"/>
      <c r="CO488" s="150"/>
      <c r="CP488" s="150"/>
      <c r="CQ488" s="150"/>
      <c r="CR488" s="150"/>
      <c r="CS488" s="150"/>
      <c r="CT488" s="150"/>
      <c r="CU488" s="150"/>
      <c r="CV488" s="150"/>
      <c r="CW488" s="150"/>
      <c r="CX488" s="150"/>
    </row>
    <row r="489" spans="1:102" x14ac:dyDescent="0.2">
      <c r="A489" s="150"/>
      <c r="B489" s="150"/>
      <c r="C489" s="156"/>
      <c r="D489" s="150"/>
      <c r="E489" s="150"/>
      <c r="F489" s="150"/>
      <c r="G489" s="150"/>
      <c r="H489" s="150"/>
      <c r="I489" s="150"/>
      <c r="K489" s="150"/>
      <c r="L489" s="150"/>
      <c r="M489" s="150"/>
      <c r="N489" s="150"/>
      <c r="O489" s="150"/>
      <c r="P489" s="150"/>
      <c r="Q489" s="150"/>
      <c r="R489" s="150"/>
      <c r="S489" s="150"/>
      <c r="T489" s="150"/>
      <c r="U489" s="150"/>
      <c r="V489" s="150"/>
      <c r="W489" s="150"/>
      <c r="X489" s="150"/>
      <c r="Y489" s="150"/>
      <c r="Z489" s="150"/>
      <c r="AA489" s="150"/>
      <c r="AB489" s="150"/>
      <c r="AC489" s="150"/>
      <c r="AD489" s="150"/>
      <c r="AE489" s="150"/>
      <c r="AF489" s="150"/>
      <c r="AG489" s="150"/>
      <c r="AH489" s="150"/>
      <c r="AI489" s="150"/>
      <c r="AJ489" s="150"/>
      <c r="AK489" s="150"/>
      <c r="AL489" s="150"/>
      <c r="AM489" s="150"/>
      <c r="AN489" s="150"/>
      <c r="AO489" s="150"/>
      <c r="AP489" s="150"/>
      <c r="AQ489" s="150"/>
      <c r="AR489" s="150"/>
      <c r="AS489" s="150"/>
      <c r="AT489" s="150"/>
      <c r="AU489" s="150"/>
      <c r="AV489" s="150"/>
      <c r="AW489" s="150"/>
      <c r="AX489" s="150"/>
      <c r="AY489" s="150"/>
      <c r="AZ489" s="150"/>
      <c r="BA489" s="150"/>
      <c r="BB489" s="150"/>
      <c r="BC489" s="150"/>
      <c r="BD489" s="150"/>
      <c r="BE489" s="150"/>
      <c r="BF489" s="150"/>
      <c r="BG489" s="150"/>
      <c r="BH489" s="150"/>
      <c r="BI489" s="150"/>
      <c r="BJ489" s="150"/>
      <c r="BK489" s="150"/>
      <c r="BL489" s="150"/>
      <c r="BM489" s="150"/>
      <c r="BN489" s="150"/>
      <c r="BO489" s="150"/>
      <c r="BP489" s="150"/>
      <c r="BQ489" s="150"/>
      <c r="BR489" s="150"/>
      <c r="BS489" s="150"/>
      <c r="BT489" s="150"/>
      <c r="BU489" s="150"/>
      <c r="BV489" s="150"/>
      <c r="BW489" s="150"/>
      <c r="BX489" s="150"/>
      <c r="BY489" s="150"/>
      <c r="BZ489" s="150"/>
      <c r="CA489" s="150"/>
      <c r="CB489" s="150"/>
      <c r="CC489" s="150"/>
      <c r="CD489" s="150"/>
      <c r="CE489" s="150"/>
      <c r="CF489" s="150"/>
      <c r="CG489" s="150"/>
      <c r="CH489" s="150"/>
      <c r="CI489" s="150"/>
      <c r="CJ489" s="150"/>
      <c r="CK489" s="150"/>
      <c r="CL489" s="150"/>
      <c r="CM489" s="150"/>
      <c r="CN489" s="150"/>
      <c r="CO489" s="150"/>
      <c r="CP489" s="150"/>
      <c r="CQ489" s="150"/>
      <c r="CR489" s="150"/>
      <c r="CS489" s="150"/>
      <c r="CT489" s="150"/>
      <c r="CU489" s="150"/>
      <c r="CV489" s="150"/>
      <c r="CW489" s="150"/>
      <c r="CX489" s="150"/>
    </row>
    <row r="490" spans="1:102" x14ac:dyDescent="0.2">
      <c r="A490" s="150"/>
      <c r="B490" s="150"/>
      <c r="C490" s="156"/>
      <c r="D490" s="150"/>
      <c r="E490" s="150"/>
      <c r="F490" s="150"/>
      <c r="G490" s="150"/>
      <c r="H490" s="150"/>
      <c r="I490" s="150"/>
      <c r="K490" s="150"/>
      <c r="L490" s="150"/>
      <c r="M490" s="150"/>
      <c r="N490" s="150"/>
      <c r="O490" s="150"/>
      <c r="P490" s="150"/>
      <c r="Q490" s="150"/>
      <c r="R490" s="150"/>
      <c r="S490" s="150"/>
      <c r="T490" s="150"/>
      <c r="U490" s="150"/>
      <c r="V490" s="150"/>
      <c r="W490" s="150"/>
      <c r="X490" s="150"/>
      <c r="Y490" s="150"/>
      <c r="Z490" s="150"/>
      <c r="AA490" s="150"/>
      <c r="AB490" s="150"/>
      <c r="AC490" s="150"/>
      <c r="AD490" s="150"/>
      <c r="AE490" s="150"/>
      <c r="AF490" s="150"/>
      <c r="AG490" s="150"/>
      <c r="AH490" s="150"/>
      <c r="AI490" s="150"/>
      <c r="AJ490" s="150"/>
      <c r="AK490" s="150"/>
      <c r="AL490" s="150"/>
      <c r="AM490" s="150"/>
      <c r="AN490" s="150"/>
      <c r="AO490" s="150"/>
      <c r="AP490" s="150"/>
      <c r="AQ490" s="150"/>
      <c r="AR490" s="150"/>
      <c r="AS490" s="150"/>
      <c r="AT490" s="150"/>
      <c r="AU490" s="150"/>
      <c r="AV490" s="150"/>
      <c r="AW490" s="150"/>
      <c r="AX490" s="150"/>
      <c r="AY490" s="150"/>
      <c r="AZ490" s="150"/>
      <c r="BA490" s="150"/>
      <c r="BB490" s="150"/>
      <c r="BC490" s="150"/>
      <c r="BD490" s="150"/>
      <c r="BE490" s="150"/>
      <c r="BF490" s="150"/>
      <c r="BG490" s="150"/>
      <c r="BH490" s="150"/>
      <c r="BI490" s="150"/>
      <c r="BJ490" s="150"/>
      <c r="BK490" s="150"/>
      <c r="BL490" s="150"/>
      <c r="BM490" s="150"/>
      <c r="BN490" s="150"/>
      <c r="BO490" s="150"/>
      <c r="BP490" s="150"/>
      <c r="BQ490" s="150"/>
      <c r="BR490" s="150"/>
      <c r="BS490" s="150"/>
      <c r="BT490" s="150"/>
      <c r="BU490" s="150"/>
      <c r="BV490" s="150"/>
      <c r="BW490" s="150"/>
      <c r="BX490" s="150"/>
      <c r="BY490" s="150"/>
      <c r="BZ490" s="150"/>
      <c r="CA490" s="150"/>
      <c r="CB490" s="150"/>
      <c r="CC490" s="150"/>
      <c r="CD490" s="150"/>
      <c r="CE490" s="150"/>
      <c r="CF490" s="150"/>
      <c r="CG490" s="150"/>
      <c r="CH490" s="150"/>
      <c r="CI490" s="150"/>
      <c r="CJ490" s="150"/>
      <c r="CK490" s="150"/>
      <c r="CL490" s="150"/>
      <c r="CM490" s="150"/>
      <c r="CN490" s="150"/>
      <c r="CO490" s="150"/>
      <c r="CP490" s="150"/>
      <c r="CQ490" s="150"/>
      <c r="CR490" s="150"/>
      <c r="CS490" s="150"/>
      <c r="CT490" s="150"/>
      <c r="CU490" s="150"/>
      <c r="CV490" s="150"/>
      <c r="CW490" s="150"/>
      <c r="CX490" s="150"/>
    </row>
    <row r="491" spans="1:102" x14ac:dyDescent="0.2">
      <c r="A491" s="150"/>
      <c r="B491" s="150"/>
      <c r="C491" s="156"/>
      <c r="D491" s="150"/>
      <c r="E491" s="150"/>
      <c r="F491" s="150"/>
      <c r="G491" s="150"/>
      <c r="H491" s="150"/>
      <c r="I491" s="150"/>
      <c r="K491" s="150"/>
      <c r="L491" s="150"/>
      <c r="M491" s="150"/>
      <c r="N491" s="150"/>
      <c r="O491" s="150"/>
      <c r="P491" s="150"/>
      <c r="Q491" s="150"/>
      <c r="R491" s="150"/>
      <c r="S491" s="150"/>
      <c r="T491" s="150"/>
      <c r="U491" s="150"/>
      <c r="V491" s="150"/>
      <c r="W491" s="150"/>
      <c r="X491" s="150"/>
      <c r="Y491" s="150"/>
      <c r="Z491" s="150"/>
      <c r="AA491" s="150"/>
      <c r="AB491" s="150"/>
      <c r="AC491" s="150"/>
      <c r="AD491" s="150"/>
      <c r="AE491" s="150"/>
      <c r="AF491" s="150"/>
      <c r="AG491" s="150"/>
      <c r="AH491" s="150"/>
      <c r="AI491" s="150"/>
      <c r="AJ491" s="150"/>
      <c r="AK491" s="150"/>
      <c r="AL491" s="150"/>
      <c r="AM491" s="150"/>
      <c r="AN491" s="150"/>
      <c r="AO491" s="150"/>
      <c r="AP491" s="150"/>
      <c r="AQ491" s="150"/>
      <c r="AR491" s="150"/>
      <c r="AS491" s="150"/>
      <c r="AT491" s="150"/>
      <c r="AU491" s="150"/>
      <c r="AV491" s="150"/>
      <c r="AW491" s="150"/>
      <c r="AX491" s="150"/>
      <c r="AY491" s="150"/>
      <c r="AZ491" s="150"/>
      <c r="BA491" s="150"/>
      <c r="BB491" s="150"/>
      <c r="BC491" s="150"/>
      <c r="BD491" s="150"/>
      <c r="BE491" s="150"/>
      <c r="BF491" s="150"/>
      <c r="BG491" s="150"/>
      <c r="BH491" s="150"/>
      <c r="BI491" s="150"/>
      <c r="BJ491" s="150"/>
      <c r="BK491" s="150"/>
      <c r="BL491" s="150"/>
      <c r="BM491" s="150"/>
      <c r="BN491" s="150"/>
      <c r="BO491" s="150"/>
      <c r="BP491" s="150"/>
      <c r="BQ491" s="150"/>
      <c r="BR491" s="150"/>
      <c r="BS491" s="150"/>
      <c r="BT491" s="150"/>
      <c r="BU491" s="150"/>
      <c r="BV491" s="150"/>
      <c r="BW491" s="150"/>
      <c r="BX491" s="150"/>
      <c r="BY491" s="150"/>
      <c r="BZ491" s="150"/>
      <c r="CA491" s="150"/>
      <c r="CB491" s="150"/>
      <c r="CC491" s="150"/>
      <c r="CD491" s="150"/>
      <c r="CE491" s="150"/>
      <c r="CF491" s="150"/>
      <c r="CG491" s="150"/>
      <c r="CH491" s="150"/>
      <c r="CI491" s="150"/>
      <c r="CJ491" s="150"/>
      <c r="CK491" s="150"/>
      <c r="CL491" s="150"/>
      <c r="CM491" s="150"/>
      <c r="CN491" s="150"/>
      <c r="CO491" s="150"/>
      <c r="CP491" s="150"/>
      <c r="CQ491" s="150"/>
      <c r="CR491" s="150"/>
      <c r="CS491" s="150"/>
      <c r="CT491" s="150"/>
      <c r="CU491" s="150"/>
      <c r="CV491" s="150"/>
      <c r="CW491" s="150"/>
      <c r="CX491" s="150"/>
    </row>
    <row r="492" spans="1:102" x14ac:dyDescent="0.2">
      <c r="A492" s="150"/>
      <c r="B492" s="150"/>
      <c r="C492" s="156"/>
      <c r="D492" s="150"/>
      <c r="E492" s="150"/>
      <c r="F492" s="150"/>
      <c r="G492" s="150"/>
      <c r="H492" s="150"/>
      <c r="I492" s="150"/>
      <c r="K492" s="150"/>
      <c r="L492" s="150"/>
      <c r="M492" s="150"/>
      <c r="N492" s="150"/>
      <c r="O492" s="150"/>
      <c r="P492" s="150"/>
      <c r="Q492" s="150"/>
      <c r="R492" s="150"/>
      <c r="S492" s="150"/>
      <c r="T492" s="150"/>
      <c r="U492" s="150"/>
      <c r="V492" s="150"/>
      <c r="W492" s="150"/>
      <c r="X492" s="150"/>
      <c r="Y492" s="150"/>
      <c r="Z492" s="150"/>
      <c r="AA492" s="150"/>
      <c r="AB492" s="150"/>
      <c r="AC492" s="150"/>
      <c r="AD492" s="150"/>
      <c r="AE492" s="150"/>
      <c r="AF492" s="150"/>
      <c r="AG492" s="150"/>
      <c r="AH492" s="150"/>
      <c r="AI492" s="150"/>
      <c r="AJ492" s="150"/>
      <c r="AK492" s="150"/>
      <c r="AL492" s="150"/>
      <c r="AM492" s="150"/>
      <c r="AN492" s="150"/>
      <c r="AO492" s="150"/>
      <c r="AP492" s="150"/>
      <c r="AQ492" s="150"/>
      <c r="AR492" s="150"/>
      <c r="AS492" s="150"/>
      <c r="AT492" s="150"/>
      <c r="AU492" s="150"/>
      <c r="AV492" s="150"/>
      <c r="AW492" s="150"/>
      <c r="AX492" s="150"/>
      <c r="AY492" s="150"/>
      <c r="AZ492" s="150"/>
      <c r="BA492" s="150"/>
      <c r="BB492" s="150"/>
      <c r="BC492" s="150"/>
      <c r="BD492" s="150"/>
      <c r="BE492" s="150"/>
      <c r="BF492" s="150"/>
      <c r="BG492" s="150"/>
      <c r="BH492" s="150"/>
      <c r="BI492" s="150"/>
      <c r="BJ492" s="150"/>
      <c r="BK492" s="150"/>
      <c r="BL492" s="150"/>
      <c r="BM492" s="150"/>
      <c r="BN492" s="150"/>
      <c r="BO492" s="150"/>
      <c r="BP492" s="150"/>
      <c r="BQ492" s="150"/>
      <c r="BR492" s="150"/>
      <c r="BS492" s="150"/>
      <c r="BT492" s="150"/>
      <c r="BU492" s="150"/>
      <c r="BV492" s="150"/>
      <c r="BW492" s="150"/>
      <c r="BX492" s="150"/>
      <c r="BY492" s="150"/>
      <c r="BZ492" s="150"/>
      <c r="CA492" s="150"/>
      <c r="CB492" s="150"/>
      <c r="CC492" s="150"/>
      <c r="CD492" s="150"/>
      <c r="CE492" s="150"/>
      <c r="CF492" s="150"/>
      <c r="CG492" s="150"/>
      <c r="CH492" s="150"/>
      <c r="CI492" s="150"/>
      <c r="CJ492" s="150"/>
      <c r="CK492" s="150"/>
      <c r="CL492" s="150"/>
      <c r="CM492" s="150"/>
      <c r="CN492" s="150"/>
      <c r="CO492" s="150"/>
      <c r="CP492" s="150"/>
      <c r="CQ492" s="150"/>
      <c r="CR492" s="150"/>
      <c r="CS492" s="150"/>
      <c r="CT492" s="150"/>
      <c r="CU492" s="150"/>
      <c r="CV492" s="150"/>
      <c r="CW492" s="150"/>
      <c r="CX492" s="150"/>
    </row>
    <row r="493" spans="1:102" x14ac:dyDescent="0.2">
      <c r="A493" s="150"/>
      <c r="B493" s="150"/>
      <c r="C493" s="156"/>
      <c r="D493" s="150"/>
      <c r="E493" s="150"/>
      <c r="F493" s="150"/>
      <c r="G493" s="150"/>
      <c r="H493" s="150"/>
      <c r="I493" s="150"/>
      <c r="K493" s="150"/>
      <c r="L493" s="150"/>
      <c r="M493" s="150"/>
      <c r="N493" s="150"/>
      <c r="O493" s="150"/>
      <c r="P493" s="150"/>
      <c r="Q493" s="150"/>
      <c r="R493" s="150"/>
      <c r="S493" s="150"/>
      <c r="T493" s="150"/>
      <c r="U493" s="150"/>
      <c r="V493" s="150"/>
      <c r="W493" s="150"/>
      <c r="X493" s="150"/>
      <c r="Y493" s="150"/>
      <c r="Z493" s="150"/>
      <c r="AA493" s="150"/>
      <c r="AB493" s="150"/>
      <c r="AC493" s="150"/>
      <c r="AD493" s="150"/>
      <c r="AE493" s="150"/>
      <c r="AF493" s="150"/>
      <c r="AG493" s="150"/>
      <c r="AH493" s="150"/>
      <c r="AI493" s="150"/>
      <c r="AJ493" s="150"/>
      <c r="AK493" s="150"/>
      <c r="AL493" s="150"/>
      <c r="AM493" s="150"/>
      <c r="AN493" s="150"/>
      <c r="AO493" s="150"/>
      <c r="AP493" s="150"/>
      <c r="AQ493" s="150"/>
      <c r="AR493" s="150"/>
      <c r="AS493" s="150"/>
      <c r="AT493" s="150"/>
      <c r="AU493" s="150"/>
      <c r="AV493" s="150"/>
      <c r="AW493" s="150"/>
      <c r="AX493" s="150"/>
      <c r="AY493" s="150"/>
      <c r="AZ493" s="150"/>
      <c r="BA493" s="150"/>
      <c r="BB493" s="150"/>
      <c r="BC493" s="150"/>
      <c r="BD493" s="150"/>
      <c r="BE493" s="150"/>
      <c r="BF493" s="150"/>
      <c r="BG493" s="150"/>
      <c r="BH493" s="150"/>
      <c r="BI493" s="150"/>
      <c r="BJ493" s="150"/>
      <c r="BK493" s="150"/>
      <c r="BL493" s="150"/>
      <c r="BM493" s="150"/>
      <c r="BN493" s="150"/>
      <c r="BO493" s="150"/>
      <c r="BP493" s="150"/>
      <c r="BQ493" s="150"/>
      <c r="BR493" s="150"/>
      <c r="BS493" s="150"/>
      <c r="BT493" s="150"/>
      <c r="BU493" s="150"/>
      <c r="BV493" s="150"/>
      <c r="BW493" s="150"/>
      <c r="BX493" s="150"/>
      <c r="BY493" s="150"/>
      <c r="BZ493" s="150"/>
      <c r="CA493" s="150"/>
      <c r="CB493" s="150"/>
      <c r="CC493" s="150"/>
      <c r="CD493" s="150"/>
      <c r="CE493" s="150"/>
      <c r="CF493" s="150"/>
      <c r="CG493" s="150"/>
      <c r="CH493" s="150"/>
      <c r="CI493" s="150"/>
      <c r="CJ493" s="150"/>
      <c r="CK493" s="150"/>
      <c r="CL493" s="150"/>
      <c r="CM493" s="150"/>
      <c r="CN493" s="150"/>
      <c r="CO493" s="150"/>
      <c r="CP493" s="150"/>
      <c r="CQ493" s="150"/>
      <c r="CR493" s="150"/>
      <c r="CS493" s="150"/>
      <c r="CT493" s="150"/>
      <c r="CU493" s="150"/>
      <c r="CV493" s="150"/>
      <c r="CW493" s="150"/>
      <c r="CX493" s="150"/>
    </row>
    <row r="494" spans="1:102" x14ac:dyDescent="0.2">
      <c r="A494" s="150"/>
      <c r="B494" s="150"/>
      <c r="C494" s="156"/>
      <c r="D494" s="150"/>
      <c r="E494" s="150"/>
      <c r="F494" s="150"/>
      <c r="G494" s="150"/>
      <c r="H494" s="150"/>
      <c r="I494" s="150"/>
      <c r="K494" s="150"/>
      <c r="L494" s="150"/>
      <c r="M494" s="150"/>
      <c r="N494" s="150"/>
      <c r="O494" s="150"/>
      <c r="P494" s="150"/>
      <c r="Q494" s="150"/>
      <c r="R494" s="150"/>
      <c r="S494" s="150"/>
      <c r="T494" s="150"/>
      <c r="U494" s="150"/>
      <c r="V494" s="150"/>
      <c r="W494" s="150"/>
      <c r="X494" s="150"/>
      <c r="Y494" s="150"/>
      <c r="Z494" s="150"/>
      <c r="AA494" s="150"/>
      <c r="AB494" s="150"/>
      <c r="AC494" s="150"/>
      <c r="AD494" s="150"/>
      <c r="AE494" s="150"/>
      <c r="AF494" s="150"/>
      <c r="AG494" s="150"/>
      <c r="AH494" s="150"/>
      <c r="AI494" s="150"/>
      <c r="AJ494" s="150"/>
      <c r="AK494" s="150"/>
      <c r="AL494" s="150"/>
      <c r="AM494" s="150"/>
      <c r="AN494" s="150"/>
      <c r="AO494" s="150"/>
      <c r="AP494" s="150"/>
      <c r="AQ494" s="150"/>
      <c r="AR494" s="150"/>
      <c r="AS494" s="150"/>
      <c r="AT494" s="150"/>
      <c r="AU494" s="150"/>
      <c r="AV494" s="150"/>
      <c r="AW494" s="150"/>
      <c r="AX494" s="150"/>
      <c r="AY494" s="150"/>
      <c r="AZ494" s="150"/>
      <c r="BA494" s="150"/>
      <c r="BB494" s="150"/>
      <c r="BC494" s="150"/>
      <c r="BD494" s="150"/>
      <c r="BE494" s="150"/>
      <c r="BF494" s="150"/>
      <c r="BG494" s="150"/>
      <c r="BH494" s="150"/>
      <c r="BI494" s="150"/>
      <c r="BJ494" s="150"/>
      <c r="BK494" s="150"/>
      <c r="BL494" s="150"/>
      <c r="BM494" s="150"/>
      <c r="BN494" s="150"/>
      <c r="BO494" s="150"/>
      <c r="BP494" s="150"/>
      <c r="BQ494" s="150"/>
      <c r="BR494" s="150"/>
      <c r="BS494" s="150"/>
      <c r="BT494" s="150"/>
      <c r="BU494" s="150"/>
      <c r="BV494" s="150"/>
      <c r="BW494" s="150"/>
      <c r="BX494" s="150"/>
      <c r="BY494" s="150"/>
      <c r="BZ494" s="150"/>
      <c r="CA494" s="150"/>
      <c r="CB494" s="150"/>
      <c r="CC494" s="150"/>
      <c r="CD494" s="150"/>
      <c r="CE494" s="150"/>
      <c r="CF494" s="150"/>
      <c r="CG494" s="150"/>
      <c r="CH494" s="150"/>
      <c r="CI494" s="150"/>
      <c r="CJ494" s="150"/>
      <c r="CK494" s="150"/>
      <c r="CL494" s="150"/>
      <c r="CM494" s="150"/>
      <c r="CN494" s="150"/>
      <c r="CO494" s="150"/>
      <c r="CP494" s="150"/>
      <c r="CQ494" s="150"/>
      <c r="CR494" s="150"/>
      <c r="CS494" s="150"/>
      <c r="CT494" s="150"/>
      <c r="CU494" s="150"/>
      <c r="CV494" s="150"/>
      <c r="CW494" s="150"/>
      <c r="CX494" s="150"/>
    </row>
    <row r="495" spans="1:102" x14ac:dyDescent="0.2">
      <c r="A495" s="150"/>
      <c r="B495" s="150"/>
      <c r="C495" s="156"/>
      <c r="D495" s="150"/>
      <c r="E495" s="150"/>
      <c r="F495" s="150"/>
      <c r="G495" s="150"/>
      <c r="H495" s="150"/>
      <c r="I495" s="150"/>
      <c r="K495" s="150"/>
      <c r="L495" s="150"/>
      <c r="M495" s="150"/>
      <c r="N495" s="150"/>
      <c r="O495" s="150"/>
      <c r="P495" s="150"/>
      <c r="Q495" s="150"/>
      <c r="R495" s="150"/>
      <c r="S495" s="150"/>
      <c r="T495" s="150"/>
      <c r="U495" s="150"/>
      <c r="V495" s="150"/>
      <c r="W495" s="150"/>
      <c r="X495" s="150"/>
      <c r="Y495" s="150"/>
      <c r="Z495" s="150"/>
      <c r="AA495" s="150"/>
      <c r="AB495" s="150"/>
      <c r="AC495" s="150"/>
      <c r="AD495" s="150"/>
      <c r="AE495" s="150"/>
      <c r="AF495" s="150"/>
      <c r="AG495" s="150"/>
      <c r="AH495" s="150"/>
      <c r="AI495" s="150"/>
      <c r="AJ495" s="150"/>
      <c r="AK495" s="150"/>
      <c r="AL495" s="150"/>
      <c r="AM495" s="150"/>
      <c r="AN495" s="150"/>
      <c r="AO495" s="150"/>
      <c r="AP495" s="150"/>
      <c r="AQ495" s="150"/>
      <c r="AR495" s="150"/>
      <c r="AS495" s="150"/>
      <c r="AT495" s="150"/>
      <c r="AU495" s="150"/>
      <c r="AV495" s="150"/>
      <c r="AW495" s="150"/>
      <c r="AX495" s="150"/>
      <c r="AY495" s="150"/>
      <c r="AZ495" s="150"/>
      <c r="BA495" s="150"/>
      <c r="BB495" s="150"/>
      <c r="BC495" s="150"/>
      <c r="BD495" s="150"/>
      <c r="BE495" s="150"/>
      <c r="BF495" s="150"/>
      <c r="BG495" s="150"/>
      <c r="BH495" s="150"/>
      <c r="BI495" s="150"/>
      <c r="BJ495" s="150"/>
      <c r="BK495" s="150"/>
      <c r="BL495" s="150"/>
      <c r="BM495" s="150"/>
      <c r="BN495" s="150"/>
      <c r="BO495" s="150"/>
      <c r="BP495" s="150"/>
      <c r="BQ495" s="150"/>
      <c r="BR495" s="150"/>
      <c r="BS495" s="150"/>
      <c r="BT495" s="150"/>
      <c r="BU495" s="150"/>
      <c r="BV495" s="150"/>
      <c r="BW495" s="150"/>
      <c r="BX495" s="150"/>
      <c r="BY495" s="150"/>
      <c r="BZ495" s="150"/>
      <c r="CA495" s="150"/>
      <c r="CB495" s="150"/>
      <c r="CC495" s="150"/>
      <c r="CD495" s="150"/>
      <c r="CE495" s="150"/>
      <c r="CF495" s="150"/>
      <c r="CG495" s="150"/>
      <c r="CH495" s="150"/>
      <c r="CI495" s="150"/>
      <c r="CJ495" s="150"/>
      <c r="CK495" s="150"/>
      <c r="CL495" s="150"/>
      <c r="CM495" s="150"/>
      <c r="CN495" s="150"/>
      <c r="CO495" s="150"/>
      <c r="CP495" s="150"/>
      <c r="CQ495" s="150"/>
      <c r="CR495" s="150"/>
      <c r="CS495" s="150"/>
      <c r="CT495" s="150"/>
      <c r="CU495" s="150"/>
      <c r="CV495" s="150"/>
      <c r="CW495" s="150"/>
      <c r="CX495" s="150"/>
    </row>
    <row r="496" spans="1:102" x14ac:dyDescent="0.2">
      <c r="A496" s="150"/>
      <c r="B496" s="150"/>
      <c r="C496" s="156"/>
      <c r="D496" s="150"/>
      <c r="E496" s="150"/>
      <c r="F496" s="150"/>
      <c r="G496" s="150"/>
      <c r="H496" s="150"/>
      <c r="I496" s="150"/>
      <c r="K496" s="150"/>
      <c r="L496" s="150"/>
      <c r="M496" s="150"/>
      <c r="N496" s="150"/>
      <c r="O496" s="150"/>
      <c r="P496" s="150"/>
      <c r="Q496" s="150"/>
      <c r="R496" s="150"/>
      <c r="S496" s="150"/>
      <c r="T496" s="150"/>
      <c r="U496" s="150"/>
      <c r="V496" s="150"/>
      <c r="W496" s="150"/>
      <c r="X496" s="150"/>
      <c r="Y496" s="150"/>
      <c r="Z496" s="150"/>
      <c r="AA496" s="150"/>
      <c r="AB496" s="150"/>
      <c r="AC496" s="150"/>
      <c r="AD496" s="150"/>
      <c r="AE496" s="150"/>
      <c r="AF496" s="150"/>
      <c r="AG496" s="150"/>
      <c r="AH496" s="150"/>
      <c r="AI496" s="150"/>
      <c r="AJ496" s="150"/>
      <c r="AK496" s="150"/>
      <c r="AL496" s="150"/>
      <c r="AM496" s="150"/>
      <c r="AN496" s="150"/>
      <c r="AO496" s="150"/>
      <c r="AP496" s="150"/>
      <c r="AQ496" s="150"/>
      <c r="AR496" s="150"/>
      <c r="AS496" s="150"/>
      <c r="AT496" s="150"/>
      <c r="AU496" s="150"/>
      <c r="AV496" s="150"/>
      <c r="AW496" s="150"/>
      <c r="AX496" s="150"/>
      <c r="AY496" s="150"/>
      <c r="AZ496" s="150"/>
      <c r="BA496" s="150"/>
      <c r="BB496" s="150"/>
      <c r="BC496" s="150"/>
      <c r="BD496" s="150"/>
      <c r="BE496" s="150"/>
      <c r="BF496" s="150"/>
      <c r="BG496" s="150"/>
      <c r="BH496" s="150"/>
      <c r="BI496" s="150"/>
      <c r="BJ496" s="150"/>
      <c r="BK496" s="150"/>
      <c r="BL496" s="150"/>
      <c r="BM496" s="150"/>
      <c r="BN496" s="150"/>
      <c r="BO496" s="150"/>
      <c r="BP496" s="150"/>
      <c r="BQ496" s="150"/>
      <c r="BR496" s="150"/>
      <c r="BS496" s="150"/>
      <c r="BT496" s="150"/>
      <c r="BU496" s="150"/>
      <c r="BV496" s="150"/>
      <c r="BW496" s="150"/>
      <c r="BX496" s="150"/>
      <c r="BY496" s="150"/>
      <c r="BZ496" s="150"/>
      <c r="CA496" s="150"/>
      <c r="CB496" s="150"/>
      <c r="CC496" s="150"/>
      <c r="CD496" s="150"/>
      <c r="CE496" s="150"/>
      <c r="CF496" s="150"/>
      <c r="CG496" s="150"/>
      <c r="CH496" s="150"/>
      <c r="CI496" s="150"/>
      <c r="CJ496" s="150"/>
      <c r="CK496" s="150"/>
      <c r="CL496" s="150"/>
      <c r="CM496" s="150"/>
      <c r="CN496" s="150"/>
      <c r="CO496" s="150"/>
      <c r="CP496" s="150"/>
      <c r="CQ496" s="150"/>
      <c r="CR496" s="150"/>
      <c r="CS496" s="150"/>
      <c r="CT496" s="150"/>
      <c r="CU496" s="150"/>
      <c r="CV496" s="150"/>
      <c r="CW496" s="150"/>
      <c r="CX496" s="150"/>
    </row>
    <row r="497" spans="1:102" x14ac:dyDescent="0.2">
      <c r="A497" s="150"/>
      <c r="B497" s="150"/>
      <c r="C497" s="156"/>
      <c r="D497" s="150"/>
      <c r="E497" s="150"/>
      <c r="F497" s="150"/>
      <c r="G497" s="150"/>
      <c r="H497" s="150"/>
      <c r="I497" s="150"/>
      <c r="K497" s="150"/>
      <c r="L497" s="150"/>
      <c r="M497" s="150"/>
      <c r="N497" s="150"/>
      <c r="O497" s="150"/>
      <c r="P497" s="150"/>
      <c r="Q497" s="150"/>
      <c r="R497" s="150"/>
      <c r="S497" s="150"/>
      <c r="T497" s="150"/>
      <c r="U497" s="150"/>
      <c r="V497" s="150"/>
      <c r="W497" s="150"/>
      <c r="X497" s="150"/>
      <c r="Y497" s="150"/>
      <c r="Z497" s="150"/>
      <c r="AA497" s="150"/>
      <c r="AB497" s="150"/>
      <c r="AC497" s="150"/>
      <c r="AD497" s="150"/>
      <c r="AE497" s="150"/>
      <c r="AF497" s="150"/>
      <c r="AG497" s="150"/>
      <c r="AH497" s="150"/>
      <c r="AI497" s="150"/>
      <c r="AJ497" s="150"/>
      <c r="AK497" s="150"/>
      <c r="AL497" s="150"/>
      <c r="AM497" s="150"/>
      <c r="AN497" s="150"/>
      <c r="AO497" s="150"/>
      <c r="AP497" s="150"/>
      <c r="AQ497" s="150"/>
      <c r="AR497" s="150"/>
      <c r="AS497" s="150"/>
      <c r="AT497" s="150"/>
      <c r="AU497" s="150"/>
      <c r="AV497" s="150"/>
      <c r="AW497" s="150"/>
      <c r="AX497" s="150"/>
      <c r="AY497" s="150"/>
      <c r="AZ497" s="150"/>
      <c r="BA497" s="150"/>
      <c r="BB497" s="150"/>
      <c r="BC497" s="150"/>
      <c r="BD497" s="150"/>
      <c r="BE497" s="150"/>
      <c r="BF497" s="150"/>
      <c r="BG497" s="150"/>
      <c r="BH497" s="150"/>
      <c r="BI497" s="150"/>
      <c r="BJ497" s="150"/>
      <c r="BK497" s="150"/>
      <c r="BL497" s="150"/>
      <c r="BM497" s="150"/>
      <c r="BN497" s="150"/>
      <c r="BO497" s="150"/>
      <c r="BP497" s="150"/>
      <c r="BQ497" s="150"/>
      <c r="BR497" s="150"/>
      <c r="BS497" s="150"/>
      <c r="BT497" s="150"/>
      <c r="BU497" s="150"/>
      <c r="BV497" s="150"/>
      <c r="BW497" s="150"/>
      <c r="BX497" s="150"/>
      <c r="BY497" s="150"/>
      <c r="BZ497" s="150"/>
      <c r="CA497" s="150"/>
      <c r="CB497" s="150"/>
      <c r="CC497" s="150"/>
      <c r="CD497" s="150"/>
      <c r="CE497" s="150"/>
      <c r="CF497" s="150"/>
      <c r="CG497" s="150"/>
      <c r="CH497" s="150"/>
      <c r="CI497" s="150"/>
      <c r="CJ497" s="150"/>
      <c r="CK497" s="150"/>
      <c r="CL497" s="150"/>
      <c r="CM497" s="150"/>
      <c r="CN497" s="150"/>
      <c r="CO497" s="150"/>
      <c r="CP497" s="150"/>
      <c r="CQ497" s="150"/>
      <c r="CR497" s="150"/>
      <c r="CS497" s="150"/>
      <c r="CT497" s="150"/>
      <c r="CU497" s="150"/>
      <c r="CV497" s="150"/>
      <c r="CW497" s="150"/>
      <c r="CX497" s="150"/>
    </row>
    <row r="498" spans="1:102" x14ac:dyDescent="0.2">
      <c r="A498" s="150"/>
      <c r="B498" s="150"/>
      <c r="C498" s="156"/>
      <c r="D498" s="150"/>
      <c r="E498" s="150"/>
      <c r="F498" s="150"/>
      <c r="G498" s="150"/>
      <c r="H498" s="150"/>
      <c r="I498" s="150"/>
      <c r="K498" s="150"/>
      <c r="L498" s="150"/>
      <c r="M498" s="150"/>
      <c r="N498" s="150"/>
      <c r="O498" s="150"/>
      <c r="P498" s="150"/>
      <c r="Q498" s="150"/>
      <c r="R498" s="150"/>
      <c r="S498" s="150"/>
      <c r="T498" s="150"/>
      <c r="U498" s="150"/>
      <c r="V498" s="150"/>
      <c r="W498" s="150"/>
      <c r="X498" s="150"/>
      <c r="Y498" s="150"/>
      <c r="Z498" s="150"/>
      <c r="AA498" s="150"/>
      <c r="AB498" s="150"/>
      <c r="AC498" s="150"/>
      <c r="AD498" s="150"/>
      <c r="AE498" s="150"/>
      <c r="AF498" s="150"/>
      <c r="AG498" s="150"/>
      <c r="AH498" s="150"/>
      <c r="AI498" s="150"/>
      <c r="AJ498" s="150"/>
      <c r="AK498" s="150"/>
      <c r="AL498" s="150"/>
      <c r="AM498" s="150"/>
      <c r="AN498" s="150"/>
      <c r="AO498" s="150"/>
      <c r="AP498" s="150"/>
      <c r="AQ498" s="150"/>
      <c r="AR498" s="150"/>
      <c r="AS498" s="150"/>
      <c r="AT498" s="150"/>
      <c r="AU498" s="150"/>
      <c r="AV498" s="150"/>
      <c r="AW498" s="150"/>
      <c r="AX498" s="150"/>
      <c r="AY498" s="150"/>
      <c r="AZ498" s="150"/>
      <c r="BA498" s="150"/>
      <c r="BB498" s="150"/>
      <c r="BC498" s="150"/>
      <c r="BD498" s="150"/>
      <c r="BE498" s="150"/>
      <c r="BF498" s="150"/>
      <c r="BG498" s="150"/>
      <c r="BH498" s="150"/>
      <c r="BI498" s="150"/>
      <c r="BJ498" s="150"/>
      <c r="BK498" s="150"/>
      <c r="BL498" s="150"/>
      <c r="BM498" s="150"/>
      <c r="BN498" s="150"/>
      <c r="BO498" s="150"/>
      <c r="BP498" s="150"/>
      <c r="BQ498" s="150"/>
      <c r="BR498" s="150"/>
      <c r="BS498" s="150"/>
      <c r="BT498" s="150"/>
      <c r="BU498" s="150"/>
      <c r="BV498" s="150"/>
      <c r="BW498" s="150"/>
      <c r="BX498" s="150"/>
      <c r="BY498" s="150"/>
      <c r="BZ498" s="150"/>
      <c r="CA498" s="150"/>
      <c r="CB498" s="150"/>
      <c r="CC498" s="150"/>
      <c r="CD498" s="150"/>
      <c r="CE498" s="150"/>
      <c r="CF498" s="150"/>
      <c r="CG498" s="150"/>
      <c r="CH498" s="150"/>
      <c r="CI498" s="150"/>
      <c r="CJ498" s="150"/>
      <c r="CK498" s="150"/>
      <c r="CL498" s="150"/>
      <c r="CM498" s="150"/>
      <c r="CN498" s="150"/>
      <c r="CO498" s="150"/>
      <c r="CP498" s="150"/>
      <c r="CQ498" s="150"/>
      <c r="CR498" s="150"/>
      <c r="CS498" s="150"/>
      <c r="CT498" s="150"/>
      <c r="CU498" s="150"/>
      <c r="CV498" s="150"/>
      <c r="CW498" s="150"/>
      <c r="CX498" s="150"/>
    </row>
    <row r="499" spans="1:102" x14ac:dyDescent="0.2">
      <c r="A499" s="150"/>
      <c r="B499" s="150"/>
      <c r="C499" s="156"/>
      <c r="D499" s="150"/>
      <c r="E499" s="150"/>
      <c r="F499" s="150"/>
      <c r="G499" s="150"/>
      <c r="H499" s="150"/>
      <c r="I499" s="150"/>
      <c r="K499" s="150"/>
      <c r="L499" s="150"/>
      <c r="M499" s="150"/>
      <c r="N499" s="150"/>
      <c r="O499" s="150"/>
      <c r="P499" s="150"/>
      <c r="Q499" s="150"/>
      <c r="R499" s="150"/>
      <c r="S499" s="150"/>
      <c r="T499" s="150"/>
      <c r="U499" s="150"/>
      <c r="V499" s="150"/>
      <c r="W499" s="150"/>
      <c r="X499" s="150"/>
      <c r="Y499" s="150"/>
      <c r="Z499" s="150"/>
      <c r="AA499" s="150"/>
      <c r="AB499" s="150"/>
      <c r="AC499" s="150"/>
      <c r="AD499" s="150"/>
      <c r="AE499" s="150"/>
      <c r="AF499" s="150"/>
      <c r="AG499" s="150"/>
      <c r="AH499" s="150"/>
      <c r="AI499" s="150"/>
      <c r="AJ499" s="150"/>
      <c r="AK499" s="150"/>
      <c r="AL499" s="150"/>
      <c r="AM499" s="150"/>
      <c r="AN499" s="150"/>
      <c r="AO499" s="150"/>
      <c r="AP499" s="150"/>
      <c r="AQ499" s="150"/>
      <c r="AR499" s="150"/>
      <c r="AS499" s="150"/>
      <c r="AT499" s="150"/>
      <c r="AU499" s="150"/>
      <c r="AV499" s="150"/>
      <c r="AW499" s="150"/>
      <c r="AX499" s="150"/>
      <c r="AY499" s="150"/>
      <c r="AZ499" s="150"/>
      <c r="BA499" s="150"/>
      <c r="BB499" s="150"/>
      <c r="BC499" s="150"/>
      <c r="BD499" s="150"/>
      <c r="BE499" s="150"/>
      <c r="BF499" s="150"/>
      <c r="BG499" s="150"/>
      <c r="BH499" s="150"/>
      <c r="BI499" s="150"/>
      <c r="BJ499" s="150"/>
      <c r="BK499" s="150"/>
      <c r="BL499" s="150"/>
      <c r="BM499" s="150"/>
      <c r="BN499" s="150"/>
      <c r="BO499" s="150"/>
      <c r="BP499" s="150"/>
      <c r="BQ499" s="150"/>
      <c r="BR499" s="150"/>
      <c r="BS499" s="150"/>
      <c r="BT499" s="150"/>
      <c r="BU499" s="150"/>
      <c r="BV499" s="150"/>
      <c r="BW499" s="150"/>
      <c r="BX499" s="150"/>
      <c r="BY499" s="150"/>
      <c r="BZ499" s="150"/>
      <c r="CA499" s="150"/>
      <c r="CB499" s="150"/>
      <c r="CC499" s="150"/>
      <c r="CD499" s="150"/>
      <c r="CE499" s="150"/>
      <c r="CF499" s="150"/>
      <c r="CG499" s="150"/>
      <c r="CH499" s="150"/>
      <c r="CI499" s="150"/>
      <c r="CJ499" s="150"/>
      <c r="CK499" s="150"/>
      <c r="CL499" s="150"/>
      <c r="CM499" s="150"/>
      <c r="CN499" s="150"/>
      <c r="CO499" s="150"/>
      <c r="CP499" s="150"/>
      <c r="CQ499" s="150"/>
      <c r="CR499" s="150"/>
      <c r="CS499" s="150"/>
      <c r="CT499" s="150"/>
      <c r="CU499" s="150"/>
      <c r="CV499" s="150"/>
      <c r="CW499" s="150"/>
      <c r="CX499" s="150"/>
    </row>
    <row r="500" spans="1:102" x14ac:dyDescent="0.2">
      <c r="A500" s="150"/>
      <c r="B500" s="150"/>
      <c r="C500" s="156"/>
      <c r="D500" s="150"/>
      <c r="E500" s="150"/>
      <c r="F500" s="150"/>
      <c r="G500" s="150"/>
      <c r="H500" s="150"/>
      <c r="I500" s="150"/>
      <c r="K500" s="150"/>
      <c r="L500" s="150"/>
      <c r="M500" s="150"/>
      <c r="N500" s="150"/>
      <c r="O500" s="150"/>
      <c r="P500" s="150"/>
      <c r="Q500" s="150"/>
      <c r="R500" s="150"/>
      <c r="S500" s="150"/>
      <c r="T500" s="150"/>
      <c r="U500" s="150"/>
      <c r="V500" s="150"/>
      <c r="W500" s="150"/>
      <c r="X500" s="150"/>
      <c r="Y500" s="150"/>
      <c r="Z500" s="150"/>
      <c r="AA500" s="150"/>
      <c r="AB500" s="150"/>
      <c r="AC500" s="150"/>
      <c r="AD500" s="150"/>
      <c r="AE500" s="150"/>
      <c r="AF500" s="150"/>
      <c r="AG500" s="150"/>
      <c r="AH500" s="150"/>
      <c r="AI500" s="150"/>
      <c r="AJ500" s="150"/>
      <c r="AK500" s="150"/>
      <c r="AL500" s="150"/>
      <c r="AM500" s="150"/>
      <c r="AN500" s="150"/>
      <c r="AO500" s="150"/>
      <c r="AP500" s="150"/>
      <c r="AQ500" s="150"/>
      <c r="AR500" s="150"/>
      <c r="AS500" s="150"/>
      <c r="AT500" s="150"/>
      <c r="AU500" s="150"/>
      <c r="AV500" s="150"/>
      <c r="AW500" s="150"/>
      <c r="AX500" s="150"/>
      <c r="AY500" s="150"/>
      <c r="AZ500" s="150"/>
      <c r="BA500" s="150"/>
      <c r="BB500" s="150"/>
      <c r="BC500" s="150"/>
      <c r="BD500" s="150"/>
      <c r="BE500" s="150"/>
      <c r="BF500" s="150"/>
      <c r="BG500" s="150"/>
      <c r="BH500" s="150"/>
      <c r="BI500" s="150"/>
      <c r="BJ500" s="150"/>
      <c r="BK500" s="150"/>
      <c r="BL500" s="150"/>
      <c r="BM500" s="150"/>
      <c r="BN500" s="150"/>
      <c r="BO500" s="150"/>
      <c r="BP500" s="150"/>
      <c r="BQ500" s="150"/>
      <c r="BR500" s="150"/>
      <c r="BS500" s="150"/>
      <c r="BT500" s="150"/>
      <c r="BU500" s="150"/>
      <c r="BV500" s="150"/>
      <c r="BW500" s="150"/>
      <c r="BX500" s="150"/>
      <c r="BY500" s="150"/>
      <c r="BZ500" s="150"/>
      <c r="CA500" s="150"/>
      <c r="CB500" s="150"/>
      <c r="CC500" s="150"/>
      <c r="CD500" s="150"/>
      <c r="CE500" s="150"/>
      <c r="CF500" s="150"/>
      <c r="CG500" s="150"/>
      <c r="CH500" s="150"/>
      <c r="CI500" s="150"/>
      <c r="CJ500" s="150"/>
      <c r="CK500" s="150"/>
      <c r="CL500" s="150"/>
      <c r="CM500" s="150"/>
      <c r="CN500" s="150"/>
      <c r="CO500" s="150"/>
      <c r="CP500" s="150"/>
      <c r="CQ500" s="150"/>
      <c r="CR500" s="150"/>
      <c r="CS500" s="150"/>
      <c r="CT500" s="150"/>
      <c r="CU500" s="150"/>
      <c r="CV500" s="150"/>
      <c r="CW500" s="150"/>
      <c r="CX500" s="150"/>
    </row>
    <row r="501" spans="1:102" x14ac:dyDescent="0.2">
      <c r="A501" s="150"/>
      <c r="B501" s="150"/>
      <c r="C501" s="156"/>
      <c r="D501" s="150"/>
      <c r="E501" s="150"/>
      <c r="F501" s="150"/>
      <c r="G501" s="150"/>
      <c r="H501" s="150"/>
      <c r="I501" s="150"/>
      <c r="K501" s="150"/>
      <c r="L501" s="150"/>
      <c r="M501" s="150"/>
      <c r="N501" s="150"/>
      <c r="O501" s="150"/>
      <c r="P501" s="150"/>
      <c r="Q501" s="150"/>
      <c r="R501" s="150"/>
      <c r="S501" s="150"/>
      <c r="T501" s="150"/>
      <c r="U501" s="150"/>
      <c r="V501" s="150"/>
      <c r="W501" s="150"/>
      <c r="X501" s="150"/>
      <c r="Y501" s="150"/>
      <c r="Z501" s="150"/>
      <c r="AA501" s="150"/>
      <c r="AB501" s="150"/>
      <c r="AC501" s="150"/>
      <c r="AD501" s="150"/>
      <c r="AE501" s="150"/>
      <c r="AF501" s="150"/>
      <c r="AG501" s="150"/>
      <c r="AH501" s="150"/>
      <c r="AI501" s="150"/>
      <c r="AJ501" s="150"/>
      <c r="AK501" s="150"/>
      <c r="AL501" s="150"/>
      <c r="AM501" s="150"/>
      <c r="AN501" s="150"/>
      <c r="AO501" s="150"/>
      <c r="AP501" s="150"/>
      <c r="AQ501" s="150"/>
      <c r="AR501" s="150"/>
      <c r="AS501" s="150"/>
      <c r="AT501" s="150"/>
      <c r="AU501" s="150"/>
      <c r="AV501" s="150"/>
      <c r="AW501" s="150"/>
      <c r="AX501" s="150"/>
      <c r="AY501" s="150"/>
      <c r="AZ501" s="150"/>
      <c r="BA501" s="150"/>
      <c r="BB501" s="150"/>
      <c r="BC501" s="150"/>
      <c r="BD501" s="150"/>
      <c r="BE501" s="150"/>
      <c r="BF501" s="150"/>
      <c r="BG501" s="150"/>
      <c r="BH501" s="150"/>
      <c r="BI501" s="150"/>
      <c r="BJ501" s="150"/>
      <c r="BK501" s="150"/>
      <c r="BL501" s="150"/>
      <c r="BM501" s="150"/>
      <c r="BN501" s="150"/>
      <c r="BO501" s="150"/>
      <c r="BP501" s="150"/>
      <c r="BQ501" s="150"/>
      <c r="BR501" s="150"/>
      <c r="BS501" s="150"/>
      <c r="BT501" s="150"/>
      <c r="BU501" s="150"/>
      <c r="BV501" s="150"/>
      <c r="BW501" s="150"/>
      <c r="BX501" s="150"/>
      <c r="BY501" s="150"/>
      <c r="BZ501" s="150"/>
      <c r="CA501" s="150"/>
      <c r="CB501" s="150"/>
      <c r="CC501" s="150"/>
      <c r="CD501" s="150"/>
      <c r="CE501" s="150"/>
      <c r="CF501" s="150"/>
      <c r="CG501" s="150"/>
      <c r="CH501" s="150"/>
      <c r="CI501" s="150"/>
      <c r="CJ501" s="150"/>
      <c r="CK501" s="150"/>
      <c r="CL501" s="150"/>
      <c r="CM501" s="150"/>
      <c r="CN501" s="150"/>
      <c r="CO501" s="150"/>
      <c r="CP501" s="150"/>
      <c r="CQ501" s="150"/>
      <c r="CR501" s="150"/>
      <c r="CS501" s="150"/>
      <c r="CT501" s="150"/>
      <c r="CU501" s="150"/>
      <c r="CV501" s="150"/>
      <c r="CW501" s="150"/>
      <c r="CX501" s="150"/>
    </row>
    <row r="502" spans="1:102" x14ac:dyDescent="0.2">
      <c r="A502" s="150"/>
      <c r="B502" s="150"/>
      <c r="C502" s="156"/>
      <c r="D502" s="150"/>
      <c r="E502" s="150"/>
      <c r="F502" s="150"/>
      <c r="G502" s="150"/>
      <c r="H502" s="150"/>
      <c r="I502" s="150"/>
      <c r="K502" s="150"/>
      <c r="L502" s="150"/>
      <c r="M502" s="150"/>
      <c r="N502" s="150"/>
      <c r="O502" s="150"/>
      <c r="P502" s="150"/>
      <c r="Q502" s="150"/>
      <c r="R502" s="150"/>
      <c r="S502" s="150"/>
      <c r="T502" s="150"/>
      <c r="U502" s="150"/>
      <c r="V502" s="150"/>
      <c r="W502" s="150"/>
      <c r="X502" s="150"/>
      <c r="Y502" s="150"/>
      <c r="Z502" s="150"/>
      <c r="AA502" s="150"/>
      <c r="AB502" s="150"/>
      <c r="AC502" s="150"/>
      <c r="AD502" s="150"/>
      <c r="AE502" s="150"/>
      <c r="AF502" s="150"/>
      <c r="AG502" s="150"/>
      <c r="AH502" s="150"/>
      <c r="AI502" s="150"/>
      <c r="AJ502" s="150"/>
      <c r="AK502" s="150"/>
      <c r="AL502" s="150"/>
      <c r="AM502" s="150"/>
      <c r="AN502" s="150"/>
      <c r="AO502" s="150"/>
      <c r="AP502" s="150"/>
      <c r="AQ502" s="150"/>
      <c r="AR502" s="150"/>
      <c r="AS502" s="150"/>
      <c r="AT502" s="150"/>
      <c r="AU502" s="150"/>
      <c r="AV502" s="150"/>
      <c r="AW502" s="150"/>
      <c r="AX502" s="150"/>
      <c r="AY502" s="150"/>
      <c r="AZ502" s="150"/>
      <c r="BA502" s="150"/>
      <c r="BB502" s="150"/>
      <c r="BC502" s="150"/>
      <c r="BD502" s="150"/>
      <c r="BE502" s="150"/>
      <c r="BF502" s="150"/>
      <c r="BG502" s="150"/>
      <c r="BH502" s="150"/>
      <c r="BI502" s="150"/>
      <c r="BJ502" s="150"/>
      <c r="BK502" s="150"/>
      <c r="BL502" s="150"/>
      <c r="BM502" s="150"/>
      <c r="BN502" s="150"/>
      <c r="BO502" s="150"/>
      <c r="BP502" s="150"/>
      <c r="BQ502" s="150"/>
      <c r="BR502" s="150"/>
      <c r="BS502" s="150"/>
      <c r="BT502" s="150"/>
      <c r="BU502" s="150"/>
      <c r="BV502" s="150"/>
      <c r="BW502" s="150"/>
      <c r="BX502" s="150"/>
      <c r="BY502" s="150"/>
      <c r="BZ502" s="150"/>
      <c r="CA502" s="150"/>
      <c r="CB502" s="150"/>
      <c r="CC502" s="150"/>
      <c r="CD502" s="150"/>
      <c r="CE502" s="150"/>
      <c r="CF502" s="150"/>
      <c r="CG502" s="150"/>
      <c r="CH502" s="150"/>
      <c r="CI502" s="150"/>
      <c r="CJ502" s="150"/>
      <c r="CK502" s="150"/>
      <c r="CL502" s="150"/>
      <c r="CM502" s="150"/>
      <c r="CN502" s="150"/>
      <c r="CO502" s="150"/>
      <c r="CP502" s="150"/>
      <c r="CQ502" s="150"/>
      <c r="CR502" s="150"/>
      <c r="CS502" s="150"/>
      <c r="CT502" s="150"/>
      <c r="CU502" s="150"/>
      <c r="CV502" s="150"/>
      <c r="CW502" s="150"/>
      <c r="CX502" s="150"/>
    </row>
    <row r="503" spans="1:102" x14ac:dyDescent="0.2">
      <c r="A503" s="150"/>
      <c r="B503" s="150"/>
      <c r="C503" s="156"/>
      <c r="D503" s="150"/>
      <c r="E503" s="150"/>
      <c r="F503" s="150"/>
      <c r="G503" s="150"/>
      <c r="H503" s="150"/>
      <c r="I503" s="150"/>
      <c r="K503" s="150"/>
      <c r="L503" s="150"/>
      <c r="M503" s="150"/>
      <c r="N503" s="150"/>
      <c r="O503" s="150"/>
      <c r="P503" s="150"/>
      <c r="Q503" s="150"/>
      <c r="R503" s="150"/>
      <c r="S503" s="150"/>
      <c r="T503" s="150"/>
      <c r="U503" s="150"/>
      <c r="V503" s="150"/>
      <c r="W503" s="150"/>
      <c r="X503" s="150"/>
      <c r="Y503" s="150"/>
      <c r="Z503" s="150"/>
      <c r="AA503" s="150"/>
      <c r="AB503" s="150"/>
      <c r="AC503" s="150"/>
      <c r="AD503" s="150"/>
      <c r="AE503" s="150"/>
      <c r="AF503" s="150"/>
      <c r="AG503" s="150"/>
      <c r="AH503" s="150"/>
      <c r="AI503" s="150"/>
      <c r="AJ503" s="150"/>
      <c r="AK503" s="150"/>
      <c r="AL503" s="150"/>
      <c r="AM503" s="150"/>
      <c r="AN503" s="150"/>
      <c r="AO503" s="150"/>
      <c r="AP503" s="150"/>
      <c r="AQ503" s="150"/>
      <c r="AR503" s="150"/>
      <c r="AS503" s="150"/>
      <c r="AT503" s="150"/>
      <c r="AU503" s="150"/>
      <c r="AV503" s="150"/>
      <c r="AW503" s="150"/>
      <c r="AX503" s="150"/>
      <c r="AY503" s="150"/>
      <c r="AZ503" s="150"/>
      <c r="BA503" s="150"/>
      <c r="BB503" s="150"/>
      <c r="BC503" s="150"/>
      <c r="BD503" s="150"/>
      <c r="BE503" s="150"/>
      <c r="BF503" s="150"/>
      <c r="BG503" s="150"/>
      <c r="BH503" s="150"/>
      <c r="BI503" s="150"/>
      <c r="BJ503" s="150"/>
      <c r="BK503" s="150"/>
      <c r="BL503" s="150"/>
      <c r="BM503" s="150"/>
      <c r="BN503" s="150"/>
      <c r="BO503" s="150"/>
      <c r="BP503" s="150"/>
      <c r="BQ503" s="150"/>
      <c r="BR503" s="150"/>
      <c r="BS503" s="150"/>
      <c r="BT503" s="150"/>
      <c r="BU503" s="150"/>
      <c r="BV503" s="150"/>
      <c r="BW503" s="150"/>
      <c r="BX503" s="150"/>
      <c r="BY503" s="150"/>
      <c r="BZ503" s="150"/>
      <c r="CA503" s="150"/>
      <c r="CB503" s="150"/>
      <c r="CC503" s="150"/>
      <c r="CD503" s="150"/>
      <c r="CE503" s="150"/>
      <c r="CF503" s="150"/>
      <c r="CG503" s="150"/>
      <c r="CH503" s="150"/>
      <c r="CI503" s="150"/>
      <c r="CJ503" s="150"/>
      <c r="CK503" s="150"/>
      <c r="CL503" s="150"/>
      <c r="CM503" s="150"/>
      <c r="CN503" s="150"/>
      <c r="CO503" s="150"/>
      <c r="CP503" s="150"/>
      <c r="CQ503" s="150"/>
      <c r="CR503" s="150"/>
      <c r="CS503" s="150"/>
      <c r="CT503" s="150"/>
      <c r="CU503" s="150"/>
      <c r="CV503" s="150"/>
      <c r="CW503" s="150"/>
      <c r="CX503" s="150"/>
    </row>
    <row r="504" spans="1:102" x14ac:dyDescent="0.2">
      <c r="A504" s="150"/>
      <c r="B504" s="150"/>
      <c r="C504" s="156"/>
      <c r="D504" s="150"/>
      <c r="E504" s="150"/>
      <c r="F504" s="150"/>
      <c r="G504" s="150"/>
      <c r="H504" s="150"/>
      <c r="I504" s="150"/>
      <c r="K504" s="150"/>
      <c r="L504" s="150"/>
      <c r="M504" s="150"/>
      <c r="N504" s="150"/>
      <c r="O504" s="150"/>
      <c r="P504" s="150"/>
      <c r="Q504" s="150"/>
      <c r="R504" s="150"/>
      <c r="S504" s="150"/>
      <c r="T504" s="150"/>
      <c r="U504" s="150"/>
      <c r="V504" s="150"/>
      <c r="W504" s="150"/>
      <c r="X504" s="150"/>
      <c r="Y504" s="150"/>
      <c r="Z504" s="150"/>
      <c r="AA504" s="150"/>
      <c r="AB504" s="150"/>
      <c r="AC504" s="150"/>
      <c r="AD504" s="150"/>
      <c r="AE504" s="150"/>
      <c r="AF504" s="150"/>
      <c r="AG504" s="150"/>
      <c r="AH504" s="150"/>
      <c r="AI504" s="150"/>
      <c r="AJ504" s="150"/>
      <c r="AK504" s="150"/>
      <c r="AL504" s="150"/>
      <c r="AM504" s="150"/>
      <c r="AN504" s="150"/>
      <c r="AO504" s="150"/>
      <c r="AP504" s="150"/>
      <c r="AQ504" s="150"/>
      <c r="AR504" s="150"/>
      <c r="AS504" s="150"/>
      <c r="AT504" s="150"/>
      <c r="AU504" s="150"/>
      <c r="AV504" s="150"/>
      <c r="AW504" s="150"/>
      <c r="AX504" s="150"/>
      <c r="AY504" s="150"/>
      <c r="AZ504" s="150"/>
      <c r="BA504" s="150"/>
      <c r="BB504" s="150"/>
      <c r="BC504" s="150"/>
      <c r="BD504" s="150"/>
      <c r="BE504" s="150"/>
      <c r="BF504" s="150"/>
      <c r="BG504" s="150"/>
      <c r="BH504" s="150"/>
      <c r="BI504" s="150"/>
      <c r="BJ504" s="150"/>
      <c r="BK504" s="150"/>
      <c r="BL504" s="150"/>
      <c r="BM504" s="150"/>
      <c r="BN504" s="150"/>
      <c r="BO504" s="150"/>
      <c r="BP504" s="150"/>
      <c r="BQ504" s="150"/>
      <c r="BR504" s="150"/>
      <c r="BS504" s="150"/>
      <c r="BT504" s="150"/>
      <c r="BU504" s="150"/>
      <c r="BV504" s="150"/>
      <c r="BW504" s="150"/>
      <c r="BX504" s="150"/>
      <c r="BY504" s="150"/>
      <c r="BZ504" s="150"/>
      <c r="CA504" s="150"/>
      <c r="CB504" s="150"/>
      <c r="CC504" s="150"/>
      <c r="CD504" s="150"/>
      <c r="CE504" s="150"/>
      <c r="CF504" s="150"/>
      <c r="CG504" s="150"/>
      <c r="CH504" s="150"/>
      <c r="CI504" s="150"/>
      <c r="CJ504" s="150"/>
      <c r="CK504" s="150"/>
      <c r="CL504" s="150"/>
      <c r="CM504" s="150"/>
      <c r="CN504" s="150"/>
      <c r="CO504" s="150"/>
      <c r="CP504" s="150"/>
      <c r="CQ504" s="150"/>
      <c r="CR504" s="150"/>
      <c r="CS504" s="150"/>
      <c r="CT504" s="150"/>
      <c r="CU504" s="150"/>
      <c r="CV504" s="150"/>
      <c r="CW504" s="150"/>
      <c r="CX504" s="150"/>
    </row>
    <row r="505" spans="1:102" x14ac:dyDescent="0.2">
      <c r="A505" s="150"/>
      <c r="B505" s="150"/>
      <c r="C505" s="156"/>
      <c r="D505" s="150"/>
      <c r="E505" s="150"/>
      <c r="F505" s="150"/>
      <c r="G505" s="150"/>
      <c r="H505" s="150"/>
      <c r="I505" s="150"/>
      <c r="K505" s="150"/>
      <c r="L505" s="150"/>
      <c r="M505" s="150"/>
      <c r="N505" s="150"/>
      <c r="O505" s="150"/>
      <c r="P505" s="150"/>
      <c r="Q505" s="150"/>
      <c r="R505" s="150"/>
      <c r="S505" s="150"/>
      <c r="T505" s="150"/>
      <c r="U505" s="150"/>
      <c r="V505" s="150"/>
      <c r="W505" s="150"/>
      <c r="X505" s="150"/>
      <c r="Y505" s="150"/>
      <c r="Z505" s="150"/>
      <c r="AA505" s="150"/>
      <c r="AB505" s="150"/>
      <c r="AC505" s="150"/>
      <c r="AD505" s="150"/>
      <c r="AE505" s="150"/>
      <c r="AF505" s="150"/>
      <c r="AG505" s="150"/>
      <c r="AH505" s="150"/>
      <c r="AI505" s="150"/>
      <c r="AJ505" s="150"/>
      <c r="AK505" s="150"/>
      <c r="AL505" s="150"/>
      <c r="AM505" s="150"/>
      <c r="AN505" s="150"/>
      <c r="AO505" s="150"/>
      <c r="AP505" s="150"/>
      <c r="AQ505" s="150"/>
      <c r="AR505" s="150"/>
      <c r="AS505" s="150"/>
      <c r="AT505" s="150"/>
      <c r="AU505" s="150"/>
      <c r="AV505" s="150"/>
      <c r="AW505" s="150"/>
      <c r="AX505" s="150"/>
      <c r="AY505" s="150"/>
      <c r="AZ505" s="150"/>
      <c r="BA505" s="150"/>
      <c r="BB505" s="150"/>
      <c r="BC505" s="150"/>
      <c r="BD505" s="150"/>
      <c r="BE505" s="150"/>
      <c r="BF505" s="150"/>
      <c r="BG505" s="150"/>
      <c r="BH505" s="150"/>
      <c r="BI505" s="150"/>
      <c r="BJ505" s="150"/>
      <c r="BK505" s="150"/>
      <c r="BL505" s="150"/>
      <c r="BM505" s="150"/>
      <c r="BN505" s="150"/>
      <c r="BO505" s="150"/>
      <c r="BP505" s="150"/>
      <c r="BQ505" s="150"/>
      <c r="BR505" s="150"/>
      <c r="BS505" s="150"/>
      <c r="BT505" s="150"/>
      <c r="BU505" s="150"/>
      <c r="BV505" s="150"/>
      <c r="BW505" s="150"/>
      <c r="BX505" s="150"/>
      <c r="BY505" s="150"/>
      <c r="BZ505" s="150"/>
      <c r="CA505" s="150"/>
      <c r="CB505" s="150"/>
      <c r="CC505" s="150"/>
      <c r="CD505" s="150"/>
      <c r="CE505" s="150"/>
      <c r="CF505" s="150"/>
      <c r="CG505" s="150"/>
      <c r="CH505" s="150"/>
      <c r="CI505" s="150"/>
      <c r="CJ505" s="150"/>
      <c r="CK505" s="150"/>
      <c r="CL505" s="150"/>
      <c r="CM505" s="150"/>
      <c r="CN505" s="150"/>
      <c r="CO505" s="150"/>
      <c r="CP505" s="150"/>
      <c r="CQ505" s="150"/>
      <c r="CR505" s="150"/>
      <c r="CS505" s="150"/>
      <c r="CT505" s="150"/>
      <c r="CU505" s="150"/>
      <c r="CV505" s="150"/>
      <c r="CW505" s="150"/>
      <c r="CX505" s="150"/>
    </row>
    <row r="506" spans="1:102" x14ac:dyDescent="0.2">
      <c r="A506" s="150"/>
      <c r="B506" s="150"/>
      <c r="C506" s="156"/>
      <c r="D506" s="150"/>
      <c r="E506" s="150"/>
      <c r="F506" s="150"/>
      <c r="G506" s="150"/>
      <c r="H506" s="150"/>
      <c r="I506" s="150"/>
      <c r="K506" s="150"/>
      <c r="L506" s="150"/>
      <c r="M506" s="150"/>
      <c r="N506" s="150"/>
      <c r="O506" s="150"/>
      <c r="P506" s="150"/>
      <c r="Q506" s="150"/>
      <c r="R506" s="150"/>
      <c r="S506" s="150"/>
      <c r="T506" s="150"/>
      <c r="U506" s="150"/>
      <c r="V506" s="150"/>
      <c r="W506" s="150"/>
      <c r="X506" s="150"/>
      <c r="Y506" s="150"/>
      <c r="Z506" s="150"/>
      <c r="AA506" s="150"/>
      <c r="AB506" s="150"/>
      <c r="AC506" s="150"/>
      <c r="AD506" s="150"/>
      <c r="AE506" s="150"/>
      <c r="AF506" s="150"/>
      <c r="AG506" s="150"/>
      <c r="AH506" s="150"/>
      <c r="AI506" s="150"/>
      <c r="AJ506" s="150"/>
      <c r="AK506" s="150"/>
      <c r="AL506" s="150"/>
      <c r="AM506" s="150"/>
      <c r="AN506" s="150"/>
      <c r="AO506" s="150"/>
      <c r="AP506" s="150"/>
      <c r="AQ506" s="150"/>
      <c r="AR506" s="150"/>
      <c r="AS506" s="150"/>
      <c r="AT506" s="150"/>
      <c r="AU506" s="150"/>
      <c r="AV506" s="150"/>
      <c r="AW506" s="150"/>
      <c r="AX506" s="150"/>
      <c r="AY506" s="150"/>
      <c r="AZ506" s="150"/>
      <c r="BA506" s="150"/>
      <c r="BB506" s="150"/>
      <c r="BC506" s="150"/>
      <c r="BD506" s="150"/>
      <c r="BE506" s="150"/>
      <c r="BF506" s="150"/>
      <c r="BG506" s="150"/>
      <c r="BH506" s="150"/>
      <c r="BI506" s="150"/>
      <c r="BJ506" s="150"/>
      <c r="BK506" s="150"/>
      <c r="BL506" s="150"/>
      <c r="BM506" s="150"/>
      <c r="BN506" s="150"/>
      <c r="BO506" s="150"/>
      <c r="BP506" s="150"/>
      <c r="BQ506" s="150"/>
      <c r="BR506" s="150"/>
      <c r="BS506" s="150"/>
      <c r="BT506" s="150"/>
      <c r="BU506" s="150"/>
      <c r="BV506" s="150"/>
      <c r="BW506" s="150"/>
      <c r="BX506" s="150"/>
      <c r="BY506" s="150"/>
      <c r="BZ506" s="150"/>
      <c r="CA506" s="150"/>
      <c r="CB506" s="150"/>
      <c r="CC506" s="150"/>
      <c r="CD506" s="150"/>
      <c r="CE506" s="150"/>
      <c r="CF506" s="150"/>
      <c r="CG506" s="150"/>
      <c r="CH506" s="150"/>
      <c r="CI506" s="150"/>
      <c r="CJ506" s="150"/>
      <c r="CK506" s="150"/>
      <c r="CL506" s="150"/>
      <c r="CM506" s="150"/>
      <c r="CN506" s="150"/>
      <c r="CO506" s="150"/>
      <c r="CP506" s="150"/>
      <c r="CQ506" s="150"/>
      <c r="CR506" s="150"/>
      <c r="CS506" s="150"/>
      <c r="CT506" s="150"/>
      <c r="CU506" s="150"/>
      <c r="CV506" s="150"/>
      <c r="CW506" s="150"/>
      <c r="CX506" s="150"/>
    </row>
    <row r="507" spans="1:102" x14ac:dyDescent="0.2">
      <c r="A507" s="150"/>
      <c r="B507" s="150"/>
      <c r="C507" s="156"/>
      <c r="D507" s="150"/>
      <c r="E507" s="150"/>
      <c r="F507" s="150"/>
      <c r="G507" s="150"/>
      <c r="H507" s="150"/>
      <c r="I507" s="150"/>
      <c r="K507" s="150"/>
      <c r="L507" s="150"/>
      <c r="M507" s="150"/>
      <c r="N507" s="150"/>
      <c r="O507" s="150"/>
      <c r="P507" s="150"/>
      <c r="Q507" s="150"/>
      <c r="R507" s="150"/>
      <c r="S507" s="150"/>
      <c r="T507" s="150"/>
      <c r="U507" s="150"/>
      <c r="V507" s="150"/>
      <c r="W507" s="150"/>
      <c r="X507" s="150"/>
      <c r="Y507" s="150"/>
      <c r="Z507" s="150"/>
      <c r="AA507" s="150"/>
      <c r="AB507" s="150"/>
      <c r="AC507" s="150"/>
      <c r="AD507" s="150"/>
      <c r="AE507" s="150"/>
      <c r="AF507" s="150"/>
      <c r="AG507" s="150"/>
      <c r="AH507" s="150"/>
      <c r="AI507" s="150"/>
      <c r="AJ507" s="150"/>
      <c r="AK507" s="150"/>
      <c r="AL507" s="150"/>
      <c r="AM507" s="150"/>
      <c r="AN507" s="150"/>
      <c r="AO507" s="150"/>
      <c r="AP507" s="150"/>
      <c r="AQ507" s="150"/>
      <c r="AR507" s="150"/>
      <c r="AS507" s="150"/>
      <c r="AT507" s="150"/>
      <c r="AU507" s="150"/>
      <c r="AV507" s="150"/>
      <c r="AW507" s="150"/>
      <c r="AX507" s="150"/>
      <c r="AY507" s="150"/>
      <c r="AZ507" s="150"/>
      <c r="BA507" s="150"/>
      <c r="BB507" s="150"/>
      <c r="BC507" s="150"/>
      <c r="BD507" s="150"/>
      <c r="BE507" s="150"/>
      <c r="BF507" s="150"/>
      <c r="BG507" s="150"/>
      <c r="BH507" s="150"/>
      <c r="BI507" s="150"/>
      <c r="BJ507" s="150"/>
      <c r="BK507" s="150"/>
      <c r="BL507" s="150"/>
      <c r="BM507" s="150"/>
      <c r="BN507" s="150"/>
      <c r="BO507" s="150"/>
      <c r="BP507" s="150"/>
      <c r="BQ507" s="150"/>
      <c r="BR507" s="150"/>
      <c r="BS507" s="150"/>
      <c r="BT507" s="150"/>
      <c r="BU507" s="150"/>
      <c r="BV507" s="150"/>
      <c r="BW507" s="150"/>
      <c r="BX507" s="150"/>
      <c r="BY507" s="150"/>
      <c r="BZ507" s="150"/>
      <c r="CA507" s="150"/>
      <c r="CB507" s="150"/>
      <c r="CC507" s="150"/>
      <c r="CD507" s="150"/>
      <c r="CE507" s="150"/>
      <c r="CF507" s="150"/>
      <c r="CG507" s="150"/>
      <c r="CH507" s="150"/>
      <c r="CI507" s="150"/>
      <c r="CJ507" s="150"/>
      <c r="CK507" s="150"/>
      <c r="CL507" s="150"/>
      <c r="CM507" s="150"/>
      <c r="CN507" s="150"/>
      <c r="CO507" s="150"/>
      <c r="CP507" s="150"/>
      <c r="CQ507" s="150"/>
      <c r="CR507" s="150"/>
      <c r="CS507" s="150"/>
      <c r="CT507" s="150"/>
      <c r="CU507" s="150"/>
      <c r="CV507" s="150"/>
      <c r="CW507" s="150"/>
      <c r="CX507" s="150"/>
    </row>
    <row r="508" spans="1:102" x14ac:dyDescent="0.2">
      <c r="A508" s="150"/>
      <c r="B508" s="150"/>
      <c r="C508" s="156"/>
      <c r="D508" s="150"/>
      <c r="E508" s="150"/>
      <c r="F508" s="150"/>
      <c r="G508" s="150"/>
      <c r="H508" s="150"/>
      <c r="I508" s="150"/>
      <c r="K508" s="150"/>
      <c r="L508" s="150"/>
      <c r="M508" s="150"/>
      <c r="N508" s="150"/>
      <c r="O508" s="150"/>
      <c r="P508" s="150"/>
      <c r="Q508" s="150"/>
      <c r="R508" s="150"/>
      <c r="S508" s="150"/>
      <c r="T508" s="150"/>
      <c r="U508" s="150"/>
      <c r="V508" s="150"/>
      <c r="W508" s="150"/>
      <c r="X508" s="150"/>
      <c r="Y508" s="150"/>
      <c r="Z508" s="150"/>
      <c r="AA508" s="150"/>
      <c r="AB508" s="150"/>
      <c r="AC508" s="150"/>
      <c r="AD508" s="150"/>
      <c r="AE508" s="150"/>
      <c r="AF508" s="150"/>
      <c r="AG508" s="150"/>
      <c r="AH508" s="150"/>
      <c r="AI508" s="150"/>
      <c r="AJ508" s="150"/>
      <c r="AK508" s="150"/>
      <c r="AL508" s="150"/>
      <c r="AM508" s="150"/>
      <c r="AN508" s="150"/>
      <c r="AO508" s="150"/>
      <c r="AP508" s="150"/>
      <c r="AQ508" s="150"/>
      <c r="AR508" s="150"/>
      <c r="AS508" s="150"/>
      <c r="AT508" s="150"/>
      <c r="AU508" s="150"/>
      <c r="AV508" s="150"/>
      <c r="AW508" s="150"/>
      <c r="AX508" s="150"/>
      <c r="AY508" s="150"/>
      <c r="AZ508" s="150"/>
      <c r="BA508" s="150"/>
      <c r="BB508" s="150"/>
      <c r="BC508" s="150"/>
      <c r="BD508" s="150"/>
      <c r="BE508" s="150"/>
      <c r="BF508" s="150"/>
      <c r="BG508" s="150"/>
      <c r="BH508" s="150"/>
      <c r="BI508" s="150"/>
      <c r="BJ508" s="150"/>
      <c r="BK508" s="150"/>
      <c r="BL508" s="150"/>
      <c r="BM508" s="150"/>
      <c r="BN508" s="150"/>
      <c r="BO508" s="150"/>
      <c r="BP508" s="150"/>
      <c r="BQ508" s="150"/>
      <c r="BR508" s="150"/>
      <c r="BS508" s="150"/>
      <c r="BT508" s="150"/>
      <c r="BU508" s="150"/>
      <c r="BV508" s="150"/>
      <c r="BW508" s="150"/>
      <c r="BX508" s="150"/>
      <c r="BY508" s="150"/>
      <c r="BZ508" s="150"/>
      <c r="CA508" s="150"/>
      <c r="CB508" s="150"/>
      <c r="CC508" s="150"/>
      <c r="CD508" s="150"/>
      <c r="CE508" s="150"/>
      <c r="CF508" s="150"/>
      <c r="CG508" s="150"/>
      <c r="CH508" s="150"/>
      <c r="CI508" s="150"/>
      <c r="CJ508" s="150"/>
      <c r="CK508" s="150"/>
      <c r="CL508" s="150"/>
      <c r="CM508" s="150"/>
      <c r="CN508" s="150"/>
      <c r="CO508" s="150"/>
      <c r="CP508" s="150"/>
      <c r="CQ508" s="150"/>
      <c r="CR508" s="150"/>
      <c r="CS508" s="150"/>
      <c r="CT508" s="150"/>
      <c r="CU508" s="150"/>
      <c r="CV508" s="150"/>
      <c r="CW508" s="150"/>
      <c r="CX508" s="150"/>
    </row>
    <row r="509" spans="1:102" x14ac:dyDescent="0.2">
      <c r="A509" s="150"/>
      <c r="B509" s="150"/>
      <c r="C509" s="156"/>
      <c r="D509" s="150"/>
      <c r="E509" s="150"/>
      <c r="F509" s="150"/>
      <c r="G509" s="150"/>
      <c r="H509" s="150"/>
      <c r="I509" s="150"/>
      <c r="K509" s="150"/>
      <c r="L509" s="150"/>
      <c r="M509" s="150"/>
      <c r="N509" s="150"/>
      <c r="O509" s="150"/>
      <c r="P509" s="150"/>
      <c r="Q509" s="150"/>
      <c r="R509" s="150"/>
      <c r="S509" s="150"/>
      <c r="T509" s="150"/>
      <c r="U509" s="150"/>
      <c r="V509" s="150"/>
      <c r="W509" s="150"/>
      <c r="X509" s="150"/>
      <c r="Y509" s="150"/>
      <c r="Z509" s="150"/>
      <c r="AA509" s="150"/>
      <c r="AB509" s="150"/>
      <c r="AC509" s="150"/>
      <c r="AD509" s="150"/>
      <c r="AE509" s="150"/>
      <c r="AF509" s="150"/>
      <c r="AG509" s="150"/>
      <c r="AH509" s="150"/>
      <c r="AI509" s="150"/>
      <c r="AJ509" s="150"/>
      <c r="AK509" s="150"/>
      <c r="AL509" s="150"/>
      <c r="AM509" s="150"/>
      <c r="AN509" s="150"/>
      <c r="AO509" s="150"/>
      <c r="AP509" s="150"/>
      <c r="AQ509" s="150"/>
      <c r="AR509" s="150"/>
      <c r="AS509" s="150"/>
      <c r="AT509" s="150"/>
      <c r="AU509" s="150"/>
      <c r="AV509" s="150"/>
      <c r="AW509" s="150"/>
      <c r="AX509" s="150"/>
      <c r="AY509" s="150"/>
      <c r="AZ509" s="150"/>
      <c r="BA509" s="150"/>
      <c r="BB509" s="150"/>
      <c r="BC509" s="150"/>
      <c r="BD509" s="150"/>
      <c r="BE509" s="150"/>
      <c r="BF509" s="150"/>
      <c r="BG509" s="150"/>
      <c r="BH509" s="150"/>
      <c r="BI509" s="150"/>
      <c r="BJ509" s="150"/>
      <c r="BK509" s="150"/>
      <c r="BL509" s="150"/>
      <c r="BM509" s="150"/>
      <c r="BN509" s="150"/>
      <c r="BO509" s="150"/>
      <c r="BP509" s="150"/>
      <c r="BQ509" s="150"/>
      <c r="BR509" s="150"/>
      <c r="BS509" s="150"/>
      <c r="BT509" s="150"/>
      <c r="BU509" s="150"/>
      <c r="BV509" s="150"/>
      <c r="BW509" s="150"/>
      <c r="BX509" s="150"/>
      <c r="BY509" s="150"/>
      <c r="BZ509" s="150"/>
      <c r="CA509" s="150"/>
      <c r="CB509" s="150"/>
      <c r="CC509" s="150"/>
      <c r="CD509" s="150"/>
      <c r="CE509" s="150"/>
      <c r="CF509" s="150"/>
      <c r="CG509" s="150"/>
      <c r="CH509" s="150"/>
      <c r="CI509" s="150"/>
      <c r="CJ509" s="150"/>
      <c r="CK509" s="150"/>
      <c r="CL509" s="150"/>
      <c r="CM509" s="150"/>
      <c r="CN509" s="150"/>
      <c r="CO509" s="150"/>
      <c r="CP509" s="150"/>
      <c r="CQ509" s="150"/>
      <c r="CR509" s="150"/>
      <c r="CS509" s="150"/>
      <c r="CT509" s="150"/>
      <c r="CU509" s="150"/>
      <c r="CV509" s="150"/>
      <c r="CW509" s="150"/>
      <c r="CX509" s="150"/>
    </row>
    <row r="510" spans="1:102" x14ac:dyDescent="0.2">
      <c r="A510" s="150"/>
      <c r="B510" s="150"/>
      <c r="C510" s="156"/>
      <c r="D510" s="150"/>
      <c r="E510" s="150"/>
      <c r="F510" s="150"/>
      <c r="G510" s="150"/>
      <c r="H510" s="150"/>
      <c r="I510" s="150"/>
      <c r="K510" s="150"/>
      <c r="L510" s="150"/>
      <c r="M510" s="150"/>
      <c r="N510" s="150"/>
      <c r="O510" s="150"/>
      <c r="P510" s="150"/>
      <c r="Q510" s="150"/>
      <c r="R510" s="150"/>
      <c r="S510" s="150"/>
      <c r="T510" s="150"/>
      <c r="U510" s="150"/>
      <c r="V510" s="150"/>
      <c r="W510" s="150"/>
      <c r="X510" s="150"/>
      <c r="Y510" s="150"/>
      <c r="Z510" s="150"/>
      <c r="AA510" s="150"/>
      <c r="AB510" s="150"/>
      <c r="AC510" s="150"/>
      <c r="AD510" s="150"/>
      <c r="AE510" s="150"/>
      <c r="AF510" s="150"/>
      <c r="AG510" s="150"/>
      <c r="AH510" s="150"/>
      <c r="AI510" s="150"/>
      <c r="AJ510" s="150"/>
      <c r="AK510" s="150"/>
      <c r="AL510" s="150"/>
      <c r="AM510" s="150"/>
      <c r="AN510" s="150"/>
      <c r="AO510" s="150"/>
      <c r="AP510" s="150"/>
      <c r="AQ510" s="150"/>
      <c r="AR510" s="150"/>
      <c r="AS510" s="150"/>
      <c r="AT510" s="150"/>
      <c r="AU510" s="150"/>
      <c r="AV510" s="150"/>
      <c r="AW510" s="150"/>
      <c r="AX510" s="150"/>
      <c r="AY510" s="150"/>
      <c r="AZ510" s="150"/>
      <c r="BA510" s="150"/>
      <c r="BB510" s="150"/>
      <c r="BC510" s="150"/>
      <c r="BD510" s="150"/>
      <c r="BE510" s="150"/>
      <c r="BF510" s="150"/>
      <c r="BG510" s="150"/>
      <c r="BH510" s="150"/>
      <c r="BI510" s="150"/>
      <c r="BJ510" s="150"/>
      <c r="BK510" s="150"/>
      <c r="BL510" s="150"/>
      <c r="BM510" s="150"/>
      <c r="BN510" s="150"/>
      <c r="BO510" s="150"/>
      <c r="BP510" s="150"/>
      <c r="BQ510" s="150"/>
      <c r="BR510" s="150"/>
      <c r="BS510" s="150"/>
      <c r="BT510" s="150"/>
      <c r="BU510" s="150"/>
      <c r="BV510" s="150"/>
      <c r="BW510" s="150"/>
      <c r="BX510" s="150"/>
      <c r="BY510" s="150"/>
      <c r="BZ510" s="150"/>
      <c r="CA510" s="150"/>
      <c r="CB510" s="150"/>
      <c r="CC510" s="150"/>
      <c r="CD510" s="150"/>
      <c r="CE510" s="150"/>
      <c r="CF510" s="150"/>
      <c r="CG510" s="150"/>
      <c r="CH510" s="150"/>
      <c r="CI510" s="150"/>
      <c r="CJ510" s="150"/>
      <c r="CK510" s="150"/>
      <c r="CL510" s="150"/>
      <c r="CM510" s="150"/>
      <c r="CN510" s="150"/>
      <c r="CO510" s="150"/>
      <c r="CP510" s="150"/>
      <c r="CQ510" s="150"/>
      <c r="CR510" s="150"/>
      <c r="CS510" s="150"/>
      <c r="CT510" s="150"/>
      <c r="CU510" s="150"/>
      <c r="CV510" s="150"/>
      <c r="CW510" s="150"/>
      <c r="CX510" s="150"/>
    </row>
    <row r="511" spans="1:102" x14ac:dyDescent="0.2">
      <c r="A511" s="150"/>
      <c r="B511" s="150"/>
      <c r="C511" s="156"/>
      <c r="D511" s="150"/>
      <c r="E511" s="150"/>
      <c r="F511" s="150"/>
      <c r="G511" s="150"/>
      <c r="H511" s="150"/>
      <c r="I511" s="150"/>
      <c r="K511" s="150"/>
      <c r="L511" s="150"/>
      <c r="M511" s="150"/>
      <c r="N511" s="150"/>
      <c r="O511" s="150"/>
      <c r="P511" s="150"/>
      <c r="Q511" s="150"/>
      <c r="R511" s="150"/>
      <c r="S511" s="150"/>
      <c r="T511" s="150"/>
      <c r="U511" s="150"/>
      <c r="V511" s="150"/>
      <c r="W511" s="150"/>
      <c r="X511" s="150"/>
      <c r="Y511" s="150"/>
      <c r="Z511" s="150"/>
      <c r="AA511" s="150"/>
      <c r="AB511" s="150"/>
      <c r="AC511" s="150"/>
      <c r="AD511" s="150"/>
      <c r="AE511" s="150"/>
      <c r="AF511" s="150"/>
      <c r="AG511" s="150"/>
      <c r="AH511" s="150"/>
      <c r="AI511" s="150"/>
      <c r="AJ511" s="150"/>
      <c r="AK511" s="150"/>
      <c r="AL511" s="150"/>
      <c r="AM511" s="150"/>
      <c r="AN511" s="150"/>
      <c r="AO511" s="150"/>
      <c r="AP511" s="150"/>
      <c r="AQ511" s="150"/>
      <c r="AR511" s="150"/>
      <c r="AS511" s="150"/>
      <c r="AT511" s="150"/>
      <c r="AU511" s="150"/>
      <c r="AV511" s="150"/>
      <c r="AW511" s="150"/>
      <c r="AX511" s="150"/>
      <c r="AY511" s="150"/>
      <c r="AZ511" s="150"/>
      <c r="BA511" s="150"/>
      <c r="BB511" s="150"/>
      <c r="BC511" s="150"/>
      <c r="BD511" s="150"/>
      <c r="BE511" s="150"/>
      <c r="BF511" s="150"/>
      <c r="BG511" s="150"/>
      <c r="BH511" s="150"/>
      <c r="BI511" s="150"/>
      <c r="BJ511" s="150"/>
      <c r="BK511" s="150"/>
      <c r="BL511" s="150"/>
      <c r="BM511" s="150"/>
      <c r="BN511" s="150"/>
      <c r="BO511" s="150"/>
      <c r="BP511" s="150"/>
      <c r="BQ511" s="150"/>
      <c r="BR511" s="150"/>
      <c r="BS511" s="150"/>
      <c r="BT511" s="150"/>
      <c r="BU511" s="150"/>
      <c r="BV511" s="150"/>
      <c r="BW511" s="150"/>
      <c r="BX511" s="150"/>
      <c r="BY511" s="150"/>
      <c r="BZ511" s="150"/>
      <c r="CA511" s="150"/>
      <c r="CB511" s="150"/>
      <c r="CC511" s="150"/>
      <c r="CD511" s="150"/>
      <c r="CE511" s="150"/>
      <c r="CF511" s="150"/>
      <c r="CG511" s="150"/>
      <c r="CH511" s="150"/>
      <c r="CI511" s="150"/>
      <c r="CJ511" s="150"/>
      <c r="CK511" s="150"/>
      <c r="CL511" s="150"/>
      <c r="CM511" s="150"/>
      <c r="CN511" s="150"/>
      <c r="CO511" s="150"/>
      <c r="CP511" s="150"/>
      <c r="CQ511" s="150"/>
      <c r="CR511" s="150"/>
      <c r="CS511" s="150"/>
      <c r="CT511" s="150"/>
      <c r="CU511" s="150"/>
      <c r="CV511" s="150"/>
      <c r="CW511" s="150"/>
      <c r="CX511" s="150"/>
    </row>
    <row r="512" spans="1:102" x14ac:dyDescent="0.2">
      <c r="A512" s="150"/>
      <c r="B512" s="150"/>
      <c r="C512" s="156"/>
      <c r="D512" s="150"/>
      <c r="E512" s="150"/>
      <c r="F512" s="150"/>
      <c r="G512" s="150"/>
      <c r="H512" s="150"/>
      <c r="I512" s="150"/>
      <c r="K512" s="150"/>
      <c r="L512" s="150"/>
      <c r="M512" s="150"/>
      <c r="N512" s="150"/>
      <c r="O512" s="150"/>
      <c r="P512" s="150"/>
      <c r="Q512" s="150"/>
      <c r="R512" s="150"/>
      <c r="S512" s="150"/>
      <c r="T512" s="150"/>
      <c r="U512" s="150"/>
      <c r="V512" s="150"/>
      <c r="W512" s="150"/>
      <c r="X512" s="150"/>
      <c r="Y512" s="150"/>
      <c r="Z512" s="150"/>
      <c r="AA512" s="150"/>
      <c r="AB512" s="150"/>
      <c r="AC512" s="150"/>
      <c r="AD512" s="150"/>
      <c r="AE512" s="150"/>
      <c r="AF512" s="150"/>
      <c r="AG512" s="150"/>
      <c r="AH512" s="150"/>
      <c r="AI512" s="150"/>
      <c r="AJ512" s="150"/>
      <c r="AK512" s="150"/>
      <c r="AL512" s="150"/>
      <c r="AM512" s="150"/>
      <c r="AN512" s="150"/>
      <c r="AO512" s="150"/>
      <c r="AP512" s="150"/>
      <c r="AQ512" s="150"/>
      <c r="AR512" s="150"/>
      <c r="AS512" s="150"/>
      <c r="AT512" s="150"/>
      <c r="AU512" s="150"/>
      <c r="AV512" s="150"/>
      <c r="AW512" s="150"/>
      <c r="AX512" s="150"/>
      <c r="AY512" s="150"/>
      <c r="AZ512" s="150"/>
      <c r="BA512" s="150"/>
      <c r="BB512" s="150"/>
      <c r="BC512" s="150"/>
      <c r="BD512" s="150"/>
      <c r="BE512" s="150"/>
      <c r="BF512" s="150"/>
      <c r="BG512" s="150"/>
      <c r="BH512" s="150"/>
      <c r="BI512" s="150"/>
      <c r="BJ512" s="150"/>
      <c r="BK512" s="150"/>
      <c r="BL512" s="150"/>
      <c r="BM512" s="150"/>
      <c r="BN512" s="150"/>
      <c r="BO512" s="150"/>
      <c r="BP512" s="150"/>
      <c r="BQ512" s="150"/>
      <c r="BR512" s="150"/>
      <c r="BS512" s="150"/>
      <c r="BT512" s="150"/>
      <c r="BU512" s="150"/>
      <c r="BV512" s="150"/>
      <c r="BW512" s="150"/>
      <c r="BX512" s="150"/>
      <c r="BY512" s="150"/>
      <c r="BZ512" s="150"/>
      <c r="CA512" s="150"/>
      <c r="CB512" s="150"/>
      <c r="CC512" s="150"/>
      <c r="CD512" s="150"/>
      <c r="CE512" s="150"/>
      <c r="CF512" s="150"/>
      <c r="CG512" s="150"/>
      <c r="CH512" s="150"/>
      <c r="CI512" s="150"/>
      <c r="CJ512" s="150"/>
      <c r="CK512" s="150"/>
      <c r="CL512" s="150"/>
      <c r="CM512" s="150"/>
      <c r="CN512" s="150"/>
      <c r="CO512" s="150"/>
      <c r="CP512" s="150"/>
      <c r="CQ512" s="150"/>
      <c r="CR512" s="150"/>
      <c r="CS512" s="150"/>
      <c r="CT512" s="150"/>
      <c r="CU512" s="150"/>
      <c r="CV512" s="150"/>
      <c r="CW512" s="150"/>
      <c r="CX512" s="150"/>
    </row>
    <row r="513" spans="1:102" x14ac:dyDescent="0.2">
      <c r="A513" s="150"/>
      <c r="B513" s="150"/>
      <c r="C513" s="156"/>
      <c r="D513" s="150"/>
      <c r="E513" s="150"/>
      <c r="F513" s="150"/>
      <c r="G513" s="150"/>
      <c r="H513" s="150"/>
      <c r="I513" s="150"/>
      <c r="K513" s="150"/>
      <c r="L513" s="150"/>
      <c r="M513" s="150"/>
      <c r="N513" s="150"/>
      <c r="O513" s="150"/>
      <c r="P513" s="150"/>
      <c r="Q513" s="150"/>
      <c r="R513" s="150"/>
      <c r="S513" s="150"/>
      <c r="T513" s="150"/>
      <c r="U513" s="150"/>
      <c r="V513" s="150"/>
      <c r="W513" s="150"/>
      <c r="X513" s="150"/>
      <c r="Y513" s="150"/>
      <c r="Z513" s="150"/>
      <c r="AA513" s="150"/>
      <c r="AB513" s="150"/>
      <c r="AC513" s="150"/>
      <c r="AD513" s="150"/>
      <c r="AE513" s="150"/>
      <c r="AF513" s="150"/>
      <c r="AG513" s="150"/>
      <c r="AH513" s="150"/>
      <c r="AI513" s="150"/>
      <c r="AJ513" s="150"/>
      <c r="AK513" s="150"/>
      <c r="AL513" s="150"/>
      <c r="AM513" s="150"/>
      <c r="AN513" s="150"/>
      <c r="AO513" s="150"/>
      <c r="AP513" s="150"/>
      <c r="AQ513" s="150"/>
      <c r="AR513" s="150"/>
      <c r="AS513" s="150"/>
      <c r="AT513" s="150"/>
      <c r="AU513" s="150"/>
      <c r="AV513" s="150"/>
      <c r="AW513" s="150"/>
      <c r="AX513" s="150"/>
      <c r="AY513" s="150"/>
      <c r="AZ513" s="150"/>
      <c r="BA513" s="150"/>
      <c r="BB513" s="150"/>
      <c r="BC513" s="150"/>
      <c r="BD513" s="150"/>
      <c r="BE513" s="150"/>
      <c r="BF513" s="150"/>
      <c r="BG513" s="150"/>
      <c r="BH513" s="150"/>
      <c r="BI513" s="150"/>
      <c r="BJ513" s="150"/>
      <c r="BK513" s="150"/>
      <c r="BL513" s="150"/>
      <c r="BM513" s="150"/>
      <c r="BN513" s="150"/>
      <c r="BO513" s="150"/>
      <c r="BP513" s="150"/>
      <c r="BQ513" s="150"/>
      <c r="BR513" s="150"/>
      <c r="BS513" s="150"/>
      <c r="BT513" s="150"/>
      <c r="BU513" s="150"/>
      <c r="BV513" s="150"/>
      <c r="BW513" s="150"/>
      <c r="BX513" s="150"/>
      <c r="BY513" s="150"/>
      <c r="BZ513" s="150"/>
      <c r="CA513" s="150"/>
      <c r="CB513" s="150"/>
      <c r="CC513" s="150"/>
      <c r="CD513" s="150"/>
      <c r="CE513" s="150"/>
      <c r="CF513" s="150"/>
      <c r="CG513" s="150"/>
      <c r="CH513" s="150"/>
      <c r="CI513" s="150"/>
      <c r="CJ513" s="150"/>
      <c r="CK513" s="150"/>
      <c r="CL513" s="150"/>
      <c r="CM513" s="150"/>
      <c r="CN513" s="150"/>
      <c r="CO513" s="150"/>
      <c r="CP513" s="150"/>
      <c r="CQ513" s="150"/>
      <c r="CR513" s="150"/>
      <c r="CS513" s="150"/>
      <c r="CT513" s="150"/>
      <c r="CU513" s="150"/>
      <c r="CV513" s="150"/>
      <c r="CW513" s="150"/>
      <c r="CX513" s="150"/>
    </row>
    <row r="514" spans="1:102" x14ac:dyDescent="0.2">
      <c r="A514" s="150"/>
      <c r="B514" s="150"/>
      <c r="C514" s="156"/>
      <c r="D514" s="150"/>
      <c r="E514" s="150"/>
      <c r="F514" s="150"/>
      <c r="G514" s="150"/>
      <c r="H514" s="150"/>
      <c r="I514" s="150"/>
      <c r="K514" s="150"/>
      <c r="L514" s="150"/>
      <c r="M514" s="150"/>
      <c r="N514" s="150"/>
      <c r="O514" s="150"/>
      <c r="P514" s="150"/>
      <c r="Q514" s="150"/>
      <c r="R514" s="150"/>
      <c r="S514" s="150"/>
      <c r="T514" s="150"/>
      <c r="U514" s="150"/>
      <c r="V514" s="150"/>
      <c r="W514" s="150"/>
      <c r="X514" s="150"/>
      <c r="Y514" s="150"/>
      <c r="Z514" s="150"/>
      <c r="AA514" s="150"/>
      <c r="AB514" s="150"/>
      <c r="AC514" s="150"/>
      <c r="AD514" s="150"/>
      <c r="AE514" s="150"/>
      <c r="AF514" s="150"/>
      <c r="AG514" s="150"/>
      <c r="AH514" s="150"/>
      <c r="AI514" s="150"/>
      <c r="AJ514" s="150"/>
      <c r="AK514" s="150"/>
      <c r="AL514" s="150"/>
      <c r="AM514" s="150"/>
      <c r="AN514" s="150"/>
      <c r="AO514" s="150"/>
      <c r="AP514" s="150"/>
      <c r="AQ514" s="150"/>
      <c r="AR514" s="150"/>
      <c r="AS514" s="150"/>
      <c r="AT514" s="150"/>
      <c r="AU514" s="150"/>
      <c r="AV514" s="150"/>
      <c r="AW514" s="150"/>
      <c r="AX514" s="150"/>
      <c r="AY514" s="150"/>
      <c r="AZ514" s="150"/>
      <c r="BA514" s="150"/>
      <c r="BB514" s="150"/>
      <c r="BC514" s="150"/>
      <c r="BD514" s="150"/>
      <c r="BE514" s="150"/>
      <c r="BF514" s="150"/>
      <c r="BG514" s="150"/>
      <c r="BH514" s="150"/>
      <c r="BI514" s="150"/>
      <c r="BJ514" s="150"/>
      <c r="BK514" s="150"/>
      <c r="BL514" s="150"/>
      <c r="BM514" s="150"/>
      <c r="BN514" s="150"/>
      <c r="BO514" s="150"/>
      <c r="BP514" s="150"/>
      <c r="BQ514" s="150"/>
      <c r="BR514" s="150"/>
      <c r="BS514" s="150"/>
      <c r="BT514" s="150"/>
      <c r="BU514" s="150"/>
      <c r="BV514" s="150"/>
      <c r="BW514" s="150"/>
      <c r="BX514" s="150"/>
      <c r="BY514" s="150"/>
      <c r="BZ514" s="150"/>
      <c r="CA514" s="150"/>
      <c r="CB514" s="150"/>
      <c r="CC514" s="150"/>
      <c r="CD514" s="150"/>
      <c r="CE514" s="150"/>
      <c r="CF514" s="150"/>
      <c r="CG514" s="150"/>
      <c r="CH514" s="150"/>
      <c r="CI514" s="150"/>
      <c r="CJ514" s="150"/>
      <c r="CK514" s="150"/>
      <c r="CL514" s="150"/>
      <c r="CM514" s="150"/>
      <c r="CN514" s="150"/>
      <c r="CO514" s="150"/>
      <c r="CP514" s="150"/>
      <c r="CQ514" s="150"/>
      <c r="CR514" s="150"/>
      <c r="CS514" s="150"/>
      <c r="CT514" s="150"/>
      <c r="CU514" s="150"/>
      <c r="CV514" s="150"/>
      <c r="CW514" s="150"/>
      <c r="CX514" s="150"/>
    </row>
    <row r="515" spans="1:102" x14ac:dyDescent="0.2">
      <c r="A515" s="150"/>
      <c r="B515" s="150"/>
      <c r="C515" s="156"/>
      <c r="D515" s="150"/>
      <c r="E515" s="150"/>
      <c r="F515" s="150"/>
      <c r="G515" s="150"/>
      <c r="H515" s="150"/>
      <c r="I515" s="150"/>
      <c r="K515" s="150"/>
      <c r="L515" s="150"/>
      <c r="M515" s="150"/>
      <c r="N515" s="150"/>
      <c r="O515" s="150"/>
      <c r="P515" s="150"/>
      <c r="Q515" s="150"/>
      <c r="R515" s="150"/>
      <c r="S515" s="150"/>
      <c r="T515" s="150"/>
      <c r="U515" s="150"/>
      <c r="V515" s="150"/>
      <c r="W515" s="150"/>
      <c r="X515" s="150"/>
      <c r="Y515" s="150"/>
      <c r="Z515" s="150"/>
      <c r="AA515" s="150"/>
      <c r="AB515" s="150"/>
      <c r="AC515" s="150"/>
      <c r="AD515" s="150"/>
      <c r="AE515" s="150"/>
      <c r="AF515" s="150"/>
      <c r="AG515" s="150"/>
      <c r="AH515" s="150"/>
      <c r="AI515" s="150"/>
      <c r="AJ515" s="150"/>
      <c r="AK515" s="150"/>
      <c r="AL515" s="150"/>
      <c r="AM515" s="150"/>
      <c r="AN515" s="150"/>
      <c r="AO515" s="150"/>
      <c r="AP515" s="150"/>
      <c r="AQ515" s="150"/>
      <c r="AR515" s="150"/>
      <c r="AS515" s="150"/>
      <c r="AT515" s="150"/>
      <c r="AU515" s="150"/>
      <c r="AV515" s="150"/>
      <c r="AW515" s="150"/>
      <c r="AX515" s="150"/>
      <c r="AY515" s="150"/>
      <c r="AZ515" s="150"/>
      <c r="BA515" s="150"/>
      <c r="BB515" s="150"/>
      <c r="BC515" s="150"/>
      <c r="BD515" s="150"/>
      <c r="BE515" s="150"/>
      <c r="BF515" s="150"/>
      <c r="BG515" s="150"/>
      <c r="BH515" s="150"/>
      <c r="BI515" s="150"/>
      <c r="BJ515" s="150"/>
      <c r="BK515" s="150"/>
      <c r="BL515" s="150"/>
      <c r="BM515" s="150"/>
      <c r="BN515" s="150"/>
      <c r="BO515" s="150"/>
      <c r="BP515" s="150"/>
      <c r="BQ515" s="150"/>
      <c r="BR515" s="150"/>
      <c r="BS515" s="150"/>
      <c r="BT515" s="150"/>
      <c r="BU515" s="150"/>
      <c r="BV515" s="150"/>
      <c r="BW515" s="150"/>
      <c r="BX515" s="150"/>
      <c r="BY515" s="150"/>
      <c r="BZ515" s="150"/>
      <c r="CA515" s="150"/>
      <c r="CB515" s="150"/>
      <c r="CC515" s="150"/>
      <c r="CD515" s="150"/>
      <c r="CE515" s="150"/>
      <c r="CF515" s="150"/>
      <c r="CG515" s="150"/>
      <c r="CH515" s="150"/>
      <c r="CI515" s="150"/>
      <c r="CJ515" s="150"/>
      <c r="CK515" s="150"/>
      <c r="CL515" s="150"/>
      <c r="CM515" s="150"/>
      <c r="CN515" s="150"/>
      <c r="CO515" s="150"/>
      <c r="CP515" s="150"/>
      <c r="CQ515" s="150"/>
      <c r="CR515" s="150"/>
      <c r="CS515" s="150"/>
      <c r="CT515" s="150"/>
      <c r="CU515" s="150"/>
      <c r="CV515" s="150"/>
      <c r="CW515" s="150"/>
      <c r="CX515" s="150"/>
    </row>
    <row r="516" spans="1:102" x14ac:dyDescent="0.2">
      <c r="A516" s="150"/>
      <c r="B516" s="150"/>
      <c r="C516" s="156"/>
      <c r="D516" s="150"/>
      <c r="E516" s="150"/>
      <c r="F516" s="150"/>
      <c r="G516" s="150"/>
      <c r="H516" s="150"/>
      <c r="I516" s="150"/>
      <c r="K516" s="150"/>
      <c r="L516" s="150"/>
      <c r="M516" s="150"/>
      <c r="N516" s="150"/>
      <c r="O516" s="150"/>
      <c r="P516" s="150"/>
      <c r="Q516" s="150"/>
      <c r="R516" s="150"/>
      <c r="S516" s="150"/>
      <c r="T516" s="150"/>
      <c r="U516" s="150"/>
      <c r="V516" s="150"/>
      <c r="W516" s="150"/>
      <c r="X516" s="150"/>
      <c r="Y516" s="150"/>
      <c r="Z516" s="150"/>
      <c r="AA516" s="150"/>
      <c r="AB516" s="150"/>
      <c r="AC516" s="150"/>
      <c r="AD516" s="150"/>
      <c r="AE516" s="150"/>
      <c r="AF516" s="150"/>
      <c r="AG516" s="150"/>
      <c r="AH516" s="150"/>
      <c r="AI516" s="150"/>
      <c r="AJ516" s="150"/>
      <c r="AK516" s="150"/>
      <c r="AL516" s="150"/>
      <c r="AM516" s="150"/>
      <c r="AN516" s="150"/>
      <c r="AO516" s="150"/>
      <c r="AP516" s="150"/>
      <c r="AQ516" s="150"/>
      <c r="AR516" s="150"/>
      <c r="AS516" s="150"/>
      <c r="AT516" s="150"/>
      <c r="AU516" s="150"/>
      <c r="AV516" s="150"/>
      <c r="AW516" s="150"/>
      <c r="AX516" s="150"/>
      <c r="AY516" s="150"/>
      <c r="AZ516" s="150"/>
      <c r="BA516" s="150"/>
      <c r="BB516" s="150"/>
      <c r="BC516" s="150"/>
      <c r="BD516" s="150"/>
      <c r="BE516" s="150"/>
      <c r="BF516" s="150"/>
      <c r="BG516" s="150"/>
      <c r="BH516" s="150"/>
      <c r="BI516" s="150"/>
      <c r="BJ516" s="150"/>
      <c r="BK516" s="150"/>
      <c r="BL516" s="150"/>
      <c r="BM516" s="150"/>
      <c r="BN516" s="150"/>
      <c r="BO516" s="150"/>
      <c r="BP516" s="150"/>
      <c r="BQ516" s="150"/>
      <c r="BR516" s="150"/>
      <c r="BS516" s="150"/>
      <c r="BT516" s="150"/>
      <c r="BU516" s="150"/>
      <c r="BV516" s="150"/>
      <c r="BW516" s="150"/>
      <c r="BX516" s="150"/>
      <c r="BY516" s="150"/>
      <c r="BZ516" s="150"/>
      <c r="CA516" s="150"/>
      <c r="CB516" s="150"/>
      <c r="CC516" s="150"/>
      <c r="CD516" s="150"/>
      <c r="CE516" s="150"/>
      <c r="CF516" s="150"/>
      <c r="CG516" s="150"/>
      <c r="CH516" s="150"/>
      <c r="CI516" s="150"/>
      <c r="CJ516" s="150"/>
      <c r="CK516" s="150"/>
      <c r="CL516" s="150"/>
      <c r="CM516" s="150"/>
      <c r="CN516" s="150"/>
      <c r="CO516" s="150"/>
      <c r="CP516" s="150"/>
      <c r="CQ516" s="150"/>
      <c r="CR516" s="150"/>
      <c r="CS516" s="150"/>
      <c r="CT516" s="150"/>
      <c r="CU516" s="150"/>
      <c r="CV516" s="150"/>
      <c r="CW516" s="150"/>
      <c r="CX516" s="150"/>
    </row>
    <row r="517" spans="1:102" x14ac:dyDescent="0.2">
      <c r="A517" s="150"/>
      <c r="B517" s="150"/>
      <c r="C517" s="156"/>
      <c r="D517" s="150"/>
      <c r="E517" s="150"/>
      <c r="F517" s="150"/>
      <c r="G517" s="150"/>
      <c r="H517" s="150"/>
      <c r="I517" s="150"/>
      <c r="K517" s="150"/>
      <c r="L517" s="150"/>
      <c r="M517" s="150"/>
      <c r="N517" s="150"/>
      <c r="O517" s="150"/>
      <c r="P517" s="150"/>
      <c r="Q517" s="150"/>
      <c r="R517" s="150"/>
      <c r="S517" s="150"/>
      <c r="T517" s="150"/>
      <c r="U517" s="150"/>
      <c r="V517" s="150"/>
      <c r="W517" s="150"/>
      <c r="X517" s="150"/>
      <c r="Y517" s="150"/>
      <c r="Z517" s="150"/>
      <c r="AA517" s="150"/>
      <c r="AB517" s="150"/>
      <c r="AC517" s="150"/>
      <c r="AD517" s="150"/>
      <c r="AE517" s="150"/>
      <c r="AF517" s="150"/>
      <c r="AG517" s="150"/>
      <c r="AH517" s="150"/>
      <c r="AI517" s="150"/>
      <c r="AJ517" s="150"/>
      <c r="AK517" s="150"/>
      <c r="AL517" s="150"/>
      <c r="AM517" s="150"/>
      <c r="AN517" s="150"/>
      <c r="AO517" s="150"/>
      <c r="AP517" s="150"/>
      <c r="AQ517" s="150"/>
      <c r="AR517" s="150"/>
      <c r="AS517" s="150"/>
      <c r="AT517" s="150"/>
      <c r="AU517" s="150"/>
      <c r="AV517" s="150"/>
      <c r="AW517" s="150"/>
      <c r="AX517" s="150"/>
      <c r="AY517" s="150"/>
      <c r="AZ517" s="150"/>
      <c r="BA517" s="150"/>
      <c r="BB517" s="150"/>
      <c r="BC517" s="150"/>
      <c r="BD517" s="150"/>
      <c r="BE517" s="150"/>
      <c r="BF517" s="150"/>
      <c r="BG517" s="150"/>
      <c r="BH517" s="150"/>
      <c r="BI517" s="150"/>
      <c r="BJ517" s="150"/>
      <c r="BK517" s="150"/>
      <c r="BL517" s="150"/>
      <c r="BM517" s="150"/>
      <c r="BN517" s="150"/>
      <c r="BO517" s="150"/>
      <c r="BP517" s="150"/>
      <c r="BQ517" s="150"/>
      <c r="BR517" s="150"/>
      <c r="BS517" s="150"/>
      <c r="BT517" s="150"/>
      <c r="BU517" s="150"/>
      <c r="BV517" s="150"/>
      <c r="BW517" s="150"/>
      <c r="BX517" s="150"/>
      <c r="BY517" s="150"/>
      <c r="BZ517" s="150"/>
      <c r="CA517" s="150"/>
      <c r="CB517" s="150"/>
      <c r="CC517" s="150"/>
      <c r="CD517" s="150"/>
      <c r="CE517" s="150"/>
      <c r="CF517" s="150"/>
      <c r="CG517" s="150"/>
      <c r="CH517" s="150"/>
      <c r="CI517" s="150"/>
      <c r="CJ517" s="150"/>
      <c r="CK517" s="150"/>
      <c r="CL517" s="150"/>
      <c r="CM517" s="150"/>
      <c r="CN517" s="150"/>
      <c r="CO517" s="150"/>
      <c r="CP517" s="150"/>
      <c r="CQ517" s="150"/>
      <c r="CR517" s="150"/>
      <c r="CS517" s="150"/>
      <c r="CT517" s="150"/>
      <c r="CU517" s="150"/>
      <c r="CV517" s="150"/>
      <c r="CW517" s="150"/>
      <c r="CX517" s="150"/>
    </row>
    <row r="518" spans="1:102" x14ac:dyDescent="0.2">
      <c r="A518" s="150"/>
      <c r="B518" s="150"/>
      <c r="C518" s="156"/>
      <c r="D518" s="150"/>
      <c r="E518" s="150"/>
      <c r="F518" s="150"/>
      <c r="G518" s="150"/>
      <c r="H518" s="150"/>
      <c r="I518" s="150"/>
      <c r="K518" s="150"/>
      <c r="L518" s="150"/>
      <c r="M518" s="150"/>
      <c r="N518" s="150"/>
      <c r="O518" s="150"/>
      <c r="P518" s="150"/>
      <c r="Q518" s="150"/>
      <c r="R518" s="150"/>
      <c r="S518" s="150"/>
      <c r="T518" s="150"/>
      <c r="U518" s="150"/>
      <c r="V518" s="150"/>
      <c r="W518" s="150"/>
      <c r="X518" s="150"/>
      <c r="Y518" s="150"/>
      <c r="Z518" s="150"/>
      <c r="AA518" s="150"/>
      <c r="AB518" s="150"/>
      <c r="AC518" s="150"/>
      <c r="AD518" s="150"/>
      <c r="AE518" s="150"/>
      <c r="AF518" s="150"/>
      <c r="AG518" s="150"/>
      <c r="AH518" s="150"/>
      <c r="AI518" s="150"/>
      <c r="AJ518" s="150"/>
      <c r="AK518" s="150"/>
      <c r="AL518" s="150"/>
      <c r="AM518" s="150"/>
      <c r="AN518" s="150"/>
      <c r="AO518" s="150"/>
      <c r="AP518" s="150"/>
      <c r="AQ518" s="150"/>
      <c r="AR518" s="150"/>
      <c r="AS518" s="150"/>
      <c r="AT518" s="150"/>
      <c r="AU518" s="150"/>
      <c r="AV518" s="150"/>
      <c r="AW518" s="150"/>
      <c r="AX518" s="150"/>
      <c r="AY518" s="150"/>
      <c r="AZ518" s="150"/>
      <c r="BA518" s="150"/>
      <c r="BB518" s="150"/>
      <c r="BC518" s="150"/>
      <c r="BD518" s="150"/>
      <c r="BE518" s="150"/>
      <c r="BF518" s="150"/>
      <c r="BG518" s="150"/>
      <c r="BH518" s="150"/>
      <c r="BI518" s="150"/>
      <c r="BJ518" s="150"/>
      <c r="BK518" s="150"/>
      <c r="BL518" s="150"/>
      <c r="BM518" s="150"/>
      <c r="BN518" s="150"/>
      <c r="BO518" s="150"/>
      <c r="BP518" s="150"/>
      <c r="BQ518" s="150"/>
      <c r="BR518" s="150"/>
      <c r="BS518" s="150"/>
      <c r="BT518" s="150"/>
      <c r="BU518" s="150"/>
      <c r="BV518" s="150"/>
      <c r="BW518" s="150"/>
      <c r="BX518" s="150"/>
      <c r="BY518" s="150"/>
      <c r="BZ518" s="150"/>
      <c r="CA518" s="150"/>
      <c r="CB518" s="150"/>
      <c r="CC518" s="150"/>
      <c r="CD518" s="150"/>
      <c r="CE518" s="150"/>
      <c r="CF518" s="150"/>
      <c r="CG518" s="150"/>
      <c r="CH518" s="150"/>
      <c r="CI518" s="150"/>
      <c r="CJ518" s="150"/>
      <c r="CK518" s="150"/>
      <c r="CL518" s="150"/>
      <c r="CM518" s="150"/>
      <c r="CN518" s="150"/>
      <c r="CO518" s="150"/>
      <c r="CP518" s="150"/>
      <c r="CQ518" s="150"/>
      <c r="CR518" s="150"/>
      <c r="CS518" s="150"/>
      <c r="CT518" s="150"/>
      <c r="CU518" s="150"/>
      <c r="CV518" s="150"/>
      <c r="CW518" s="150"/>
      <c r="CX518" s="150"/>
    </row>
    <row r="519" spans="1:102" x14ac:dyDescent="0.2">
      <c r="A519" s="150"/>
      <c r="B519" s="150"/>
      <c r="C519" s="156"/>
      <c r="D519" s="150"/>
      <c r="E519" s="150"/>
      <c r="F519" s="150"/>
      <c r="G519" s="150"/>
      <c r="H519" s="150"/>
      <c r="I519" s="150"/>
      <c r="K519" s="150"/>
      <c r="L519" s="150"/>
      <c r="M519" s="150"/>
      <c r="N519" s="150"/>
      <c r="O519" s="150"/>
      <c r="P519" s="150"/>
      <c r="Q519" s="150"/>
      <c r="R519" s="150"/>
      <c r="S519" s="150"/>
      <c r="T519" s="150"/>
      <c r="U519" s="150"/>
      <c r="V519" s="150"/>
      <c r="W519" s="150"/>
      <c r="X519" s="150"/>
      <c r="Y519" s="150"/>
      <c r="Z519" s="150"/>
      <c r="AA519" s="150"/>
      <c r="AB519" s="150"/>
      <c r="AC519" s="150"/>
      <c r="AD519" s="150"/>
      <c r="AE519" s="150"/>
      <c r="AF519" s="150"/>
      <c r="AG519" s="150"/>
      <c r="AH519" s="150"/>
      <c r="AI519" s="150"/>
      <c r="AJ519" s="150"/>
      <c r="AK519" s="150"/>
      <c r="AL519" s="150"/>
      <c r="AM519" s="150"/>
      <c r="AN519" s="150"/>
      <c r="AO519" s="150"/>
      <c r="AP519" s="150"/>
      <c r="AQ519" s="150"/>
      <c r="AR519" s="150"/>
      <c r="AS519" s="150"/>
      <c r="AT519" s="150"/>
      <c r="AU519" s="150"/>
      <c r="AV519" s="150"/>
      <c r="AW519" s="150"/>
      <c r="AX519" s="150"/>
      <c r="AY519" s="150"/>
      <c r="AZ519" s="150"/>
      <c r="BA519" s="150"/>
      <c r="BB519" s="150"/>
      <c r="BC519" s="150"/>
      <c r="BD519" s="150"/>
      <c r="BE519" s="150"/>
      <c r="BF519" s="150"/>
      <c r="BG519" s="150"/>
      <c r="BH519" s="150"/>
      <c r="BI519" s="150"/>
      <c r="BJ519" s="150"/>
      <c r="BK519" s="150"/>
      <c r="BL519" s="150"/>
      <c r="BM519" s="150"/>
      <c r="BN519" s="150"/>
      <c r="BO519" s="150"/>
      <c r="BP519" s="150"/>
      <c r="BQ519" s="150"/>
      <c r="BR519" s="150"/>
      <c r="BS519" s="150"/>
      <c r="BT519" s="150"/>
      <c r="BU519" s="150"/>
      <c r="BV519" s="150"/>
      <c r="BW519" s="150"/>
      <c r="BX519" s="150"/>
      <c r="BY519" s="150"/>
      <c r="BZ519" s="150"/>
      <c r="CA519" s="150"/>
      <c r="CB519" s="150"/>
      <c r="CC519" s="150"/>
      <c r="CD519" s="150"/>
      <c r="CE519" s="150"/>
      <c r="CF519" s="150"/>
      <c r="CG519" s="150"/>
      <c r="CH519" s="150"/>
      <c r="CI519" s="150"/>
      <c r="CJ519" s="150"/>
      <c r="CK519" s="150"/>
      <c r="CL519" s="150"/>
      <c r="CM519" s="150"/>
      <c r="CN519" s="150"/>
      <c r="CO519" s="150"/>
      <c r="CP519" s="150"/>
      <c r="CQ519" s="150"/>
      <c r="CR519" s="150"/>
      <c r="CS519" s="150"/>
      <c r="CT519" s="150"/>
      <c r="CU519" s="150"/>
      <c r="CV519" s="150"/>
      <c r="CW519" s="150"/>
      <c r="CX519" s="150"/>
    </row>
    <row r="520" spans="1:102" x14ac:dyDescent="0.2">
      <c r="A520" s="150"/>
      <c r="B520" s="150"/>
      <c r="C520" s="156"/>
      <c r="D520" s="150"/>
      <c r="E520" s="150"/>
      <c r="F520" s="150"/>
      <c r="G520" s="150"/>
      <c r="H520" s="150"/>
      <c r="I520" s="150"/>
      <c r="K520" s="150"/>
      <c r="L520" s="150"/>
      <c r="M520" s="150"/>
      <c r="N520" s="150"/>
      <c r="O520" s="150"/>
      <c r="P520" s="150"/>
      <c r="Q520" s="150"/>
      <c r="R520" s="150"/>
      <c r="S520" s="150"/>
      <c r="T520" s="150"/>
      <c r="U520" s="150"/>
      <c r="V520" s="150"/>
      <c r="W520" s="150"/>
      <c r="X520" s="150"/>
      <c r="Y520" s="150"/>
      <c r="Z520" s="150"/>
      <c r="AA520" s="150"/>
      <c r="AB520" s="150"/>
      <c r="AC520" s="150"/>
      <c r="AD520" s="150"/>
      <c r="AE520" s="150"/>
      <c r="AF520" s="150"/>
      <c r="AG520" s="150"/>
      <c r="AH520" s="150"/>
      <c r="AI520" s="150"/>
      <c r="AJ520" s="150"/>
      <c r="AK520" s="150"/>
      <c r="AL520" s="150"/>
      <c r="AM520" s="150"/>
      <c r="AN520" s="150"/>
      <c r="AO520" s="150"/>
      <c r="AP520" s="150"/>
      <c r="AQ520" s="150"/>
      <c r="AR520" s="150"/>
      <c r="AS520" s="150"/>
      <c r="AT520" s="150"/>
      <c r="AU520" s="150"/>
      <c r="AV520" s="150"/>
      <c r="AW520" s="150"/>
      <c r="AX520" s="150"/>
      <c r="AY520" s="150"/>
      <c r="AZ520" s="150"/>
      <c r="BA520" s="150"/>
      <c r="BB520" s="150"/>
      <c r="BC520" s="150"/>
      <c r="BD520" s="150"/>
      <c r="BE520" s="150"/>
      <c r="BF520" s="150"/>
      <c r="BG520" s="150"/>
      <c r="BH520" s="150"/>
      <c r="BI520" s="150"/>
      <c r="BJ520" s="150"/>
      <c r="BK520" s="150"/>
      <c r="BL520" s="150"/>
      <c r="BM520" s="150"/>
      <c r="BN520" s="150"/>
      <c r="BO520" s="150"/>
      <c r="BP520" s="150"/>
      <c r="BQ520" s="150"/>
      <c r="BR520" s="150"/>
      <c r="BS520" s="150"/>
      <c r="BT520" s="150"/>
      <c r="BU520" s="150"/>
      <c r="BV520" s="150"/>
      <c r="BW520" s="150"/>
      <c r="BX520" s="150"/>
      <c r="BY520" s="150"/>
      <c r="BZ520" s="150"/>
      <c r="CA520" s="150"/>
      <c r="CB520" s="150"/>
      <c r="CC520" s="150"/>
      <c r="CD520" s="150"/>
      <c r="CE520" s="150"/>
      <c r="CF520" s="150"/>
      <c r="CG520" s="150"/>
      <c r="CH520" s="150"/>
      <c r="CI520" s="150"/>
      <c r="CJ520" s="150"/>
      <c r="CK520" s="150"/>
      <c r="CL520" s="150"/>
      <c r="CM520" s="150"/>
      <c r="CN520" s="150"/>
      <c r="CO520" s="150"/>
      <c r="CP520" s="150"/>
      <c r="CQ520" s="150"/>
      <c r="CR520" s="150"/>
      <c r="CS520" s="150"/>
      <c r="CT520" s="150"/>
      <c r="CU520" s="150"/>
      <c r="CV520" s="150"/>
      <c r="CW520" s="150"/>
      <c r="CX520" s="150"/>
    </row>
    <row r="521" spans="1:102" x14ac:dyDescent="0.2">
      <c r="A521" s="150"/>
      <c r="B521" s="150"/>
      <c r="C521" s="156"/>
      <c r="D521" s="150"/>
      <c r="E521" s="150"/>
      <c r="F521" s="150"/>
      <c r="G521" s="150"/>
      <c r="H521" s="150"/>
      <c r="I521" s="150"/>
      <c r="K521" s="150"/>
      <c r="L521" s="150"/>
      <c r="M521" s="150"/>
      <c r="N521" s="150"/>
      <c r="O521" s="150"/>
      <c r="P521" s="150"/>
      <c r="Q521" s="150"/>
      <c r="R521" s="150"/>
      <c r="S521" s="150"/>
      <c r="T521" s="150"/>
      <c r="U521" s="150"/>
      <c r="V521" s="150"/>
      <c r="W521" s="150"/>
      <c r="X521" s="150"/>
      <c r="Y521" s="150"/>
      <c r="Z521" s="150"/>
      <c r="AA521" s="150"/>
      <c r="AB521" s="150"/>
      <c r="AC521" s="150"/>
      <c r="AD521" s="150"/>
      <c r="AE521" s="150"/>
      <c r="AF521" s="150"/>
      <c r="AG521" s="150"/>
      <c r="AH521" s="150"/>
      <c r="AI521" s="150"/>
      <c r="AJ521" s="150"/>
      <c r="AK521" s="150"/>
      <c r="AL521" s="150"/>
      <c r="AM521" s="150"/>
      <c r="AN521" s="150"/>
      <c r="AO521" s="150"/>
      <c r="AP521" s="150"/>
      <c r="AQ521" s="150"/>
      <c r="AR521" s="150"/>
      <c r="AS521" s="150"/>
      <c r="AT521" s="150"/>
      <c r="AU521" s="150"/>
      <c r="AV521" s="150"/>
      <c r="AW521" s="150"/>
      <c r="AX521" s="150"/>
      <c r="AY521" s="150"/>
      <c r="AZ521" s="150"/>
      <c r="BA521" s="150"/>
      <c r="BB521" s="150"/>
      <c r="BC521" s="150"/>
      <c r="BD521" s="150"/>
      <c r="BE521" s="150"/>
      <c r="BF521" s="150"/>
      <c r="BG521" s="150"/>
      <c r="BH521" s="150"/>
      <c r="BI521" s="150"/>
      <c r="BJ521" s="150"/>
      <c r="BK521" s="150"/>
      <c r="BL521" s="150"/>
      <c r="BM521" s="150"/>
      <c r="BN521" s="150"/>
      <c r="BO521" s="150"/>
      <c r="BP521" s="150"/>
      <c r="BQ521" s="150"/>
      <c r="BR521" s="150"/>
      <c r="BS521" s="150"/>
      <c r="BT521" s="150"/>
      <c r="BU521" s="150"/>
      <c r="BV521" s="150"/>
      <c r="BW521" s="150"/>
      <c r="BX521" s="150"/>
      <c r="BY521" s="150"/>
      <c r="BZ521" s="150"/>
      <c r="CA521" s="150"/>
      <c r="CB521" s="150"/>
      <c r="CC521" s="150"/>
      <c r="CD521" s="150"/>
      <c r="CE521" s="150"/>
      <c r="CF521" s="150"/>
      <c r="CG521" s="150"/>
      <c r="CH521" s="150"/>
      <c r="CI521" s="150"/>
      <c r="CJ521" s="150"/>
      <c r="CK521" s="150"/>
      <c r="CL521" s="150"/>
      <c r="CM521" s="150"/>
      <c r="CN521" s="150"/>
      <c r="CO521" s="150"/>
      <c r="CP521" s="150"/>
      <c r="CQ521" s="150"/>
      <c r="CR521" s="150"/>
      <c r="CS521" s="150"/>
      <c r="CT521" s="150"/>
      <c r="CU521" s="150"/>
      <c r="CV521" s="150"/>
      <c r="CW521" s="150"/>
      <c r="CX521" s="150"/>
    </row>
    <row r="522" spans="1:102" x14ac:dyDescent="0.2">
      <c r="A522" s="150"/>
      <c r="B522" s="150"/>
      <c r="C522" s="156"/>
      <c r="D522" s="150"/>
      <c r="E522" s="150"/>
      <c r="F522" s="150"/>
      <c r="G522" s="150"/>
      <c r="H522" s="150"/>
      <c r="I522" s="150"/>
      <c r="K522" s="150"/>
      <c r="L522" s="150"/>
      <c r="M522" s="150"/>
      <c r="N522" s="150"/>
      <c r="O522" s="150"/>
      <c r="P522" s="150"/>
      <c r="Q522" s="150"/>
      <c r="R522" s="150"/>
      <c r="S522" s="150"/>
      <c r="T522" s="150"/>
      <c r="U522" s="150"/>
      <c r="V522" s="150"/>
      <c r="W522" s="150"/>
      <c r="X522" s="150"/>
      <c r="Y522" s="150"/>
      <c r="Z522" s="150"/>
      <c r="AA522" s="150"/>
      <c r="AB522" s="150"/>
      <c r="AC522" s="150"/>
      <c r="AD522" s="150"/>
      <c r="AE522" s="150"/>
      <c r="AF522" s="150"/>
      <c r="AG522" s="150"/>
      <c r="AH522" s="150"/>
      <c r="AI522" s="150"/>
      <c r="AJ522" s="150"/>
      <c r="AK522" s="150"/>
      <c r="AL522" s="150"/>
      <c r="AM522" s="150"/>
      <c r="AN522" s="150"/>
      <c r="AO522" s="150"/>
      <c r="AP522" s="150"/>
      <c r="AQ522" s="150"/>
      <c r="AR522" s="150"/>
      <c r="AS522" s="150"/>
      <c r="AT522" s="150"/>
      <c r="AU522" s="150"/>
      <c r="AV522" s="150"/>
      <c r="AW522" s="150"/>
      <c r="AX522" s="150"/>
      <c r="AY522" s="150"/>
      <c r="AZ522" s="150"/>
      <c r="BA522" s="150"/>
      <c r="BB522" s="150"/>
      <c r="BC522" s="150"/>
      <c r="BD522" s="150"/>
      <c r="BE522" s="150"/>
      <c r="BF522" s="150"/>
      <c r="BG522" s="150"/>
      <c r="BH522" s="150"/>
      <c r="BI522" s="150"/>
      <c r="BJ522" s="150"/>
      <c r="BK522" s="150"/>
      <c r="BL522" s="150"/>
      <c r="BM522" s="150"/>
      <c r="BN522" s="150"/>
      <c r="BO522" s="150"/>
      <c r="BP522" s="150"/>
      <c r="BQ522" s="150"/>
      <c r="BR522" s="150"/>
      <c r="BS522" s="150"/>
      <c r="BT522" s="150"/>
      <c r="BU522" s="150"/>
      <c r="BV522" s="150"/>
      <c r="BW522" s="150"/>
      <c r="BX522" s="150"/>
      <c r="BY522" s="150"/>
      <c r="BZ522" s="150"/>
      <c r="CA522" s="150"/>
      <c r="CB522" s="150"/>
      <c r="CC522" s="150"/>
      <c r="CD522" s="150"/>
      <c r="CE522" s="150"/>
      <c r="CF522" s="150"/>
      <c r="CG522" s="150"/>
      <c r="CH522" s="150"/>
      <c r="CI522" s="150"/>
      <c r="CJ522" s="150"/>
      <c r="CK522" s="150"/>
      <c r="CL522" s="150"/>
      <c r="CM522" s="150"/>
      <c r="CN522" s="150"/>
      <c r="CO522" s="150"/>
      <c r="CP522" s="150"/>
      <c r="CQ522" s="150"/>
      <c r="CR522" s="150"/>
      <c r="CS522" s="150"/>
      <c r="CT522" s="150"/>
      <c r="CU522" s="150"/>
      <c r="CV522" s="150"/>
      <c r="CW522" s="150"/>
      <c r="CX522" s="150"/>
    </row>
    <row r="523" spans="1:102" x14ac:dyDescent="0.2">
      <c r="A523" s="150"/>
      <c r="B523" s="150"/>
      <c r="C523" s="156"/>
      <c r="D523" s="150"/>
      <c r="E523" s="150"/>
      <c r="F523" s="150"/>
      <c r="G523" s="150"/>
      <c r="H523" s="150"/>
      <c r="I523" s="150"/>
      <c r="K523" s="150"/>
      <c r="L523" s="150"/>
      <c r="M523" s="150"/>
      <c r="N523" s="150"/>
      <c r="O523" s="150"/>
      <c r="P523" s="150"/>
      <c r="Q523" s="150"/>
      <c r="R523" s="150"/>
      <c r="S523" s="150"/>
      <c r="T523" s="150"/>
      <c r="U523" s="150"/>
      <c r="V523" s="150"/>
      <c r="W523" s="150"/>
      <c r="X523" s="150"/>
      <c r="Y523" s="150"/>
      <c r="Z523" s="150"/>
      <c r="AA523" s="150"/>
      <c r="AB523" s="150"/>
      <c r="AC523" s="150"/>
      <c r="AD523" s="150"/>
      <c r="AE523" s="150"/>
      <c r="AF523" s="150"/>
      <c r="AG523" s="150"/>
      <c r="AH523" s="150"/>
      <c r="AI523" s="150"/>
      <c r="AJ523" s="150"/>
      <c r="AK523" s="150"/>
      <c r="AL523" s="150"/>
      <c r="AM523" s="150"/>
      <c r="AN523" s="150"/>
      <c r="AO523" s="150"/>
      <c r="AP523" s="150"/>
      <c r="AQ523" s="150"/>
      <c r="AR523" s="150"/>
      <c r="AS523" s="150"/>
      <c r="AT523" s="150"/>
      <c r="AU523" s="150"/>
      <c r="AV523" s="150"/>
      <c r="AW523" s="150"/>
      <c r="AX523" s="150"/>
      <c r="AY523" s="150"/>
      <c r="AZ523" s="150"/>
      <c r="BA523" s="150"/>
      <c r="BB523" s="150"/>
      <c r="BC523" s="150"/>
      <c r="BD523" s="150"/>
      <c r="BE523" s="150"/>
      <c r="BF523" s="150"/>
      <c r="BG523" s="150"/>
      <c r="BH523" s="150"/>
      <c r="BI523" s="150"/>
      <c r="BJ523" s="150"/>
      <c r="BK523" s="150"/>
      <c r="BL523" s="150"/>
      <c r="BM523" s="150"/>
      <c r="BN523" s="150"/>
      <c r="BO523" s="150"/>
      <c r="BP523" s="150"/>
      <c r="BQ523" s="150"/>
      <c r="BR523" s="150"/>
      <c r="BS523" s="150"/>
      <c r="BT523" s="150"/>
      <c r="BU523" s="150"/>
      <c r="BV523" s="150"/>
      <c r="BW523" s="150"/>
      <c r="BX523" s="150"/>
      <c r="BY523" s="150"/>
      <c r="BZ523" s="150"/>
      <c r="CA523" s="150"/>
      <c r="CB523" s="150"/>
      <c r="CC523" s="150"/>
      <c r="CD523" s="150"/>
      <c r="CE523" s="150"/>
      <c r="CF523" s="150"/>
      <c r="CG523" s="150"/>
      <c r="CH523" s="150"/>
      <c r="CI523" s="150"/>
      <c r="CJ523" s="150"/>
      <c r="CK523" s="150"/>
      <c r="CL523" s="150"/>
      <c r="CM523" s="150"/>
      <c r="CN523" s="150"/>
      <c r="CO523" s="150"/>
      <c r="CP523" s="150"/>
      <c r="CQ523" s="150"/>
      <c r="CR523" s="150"/>
      <c r="CS523" s="150"/>
      <c r="CT523" s="150"/>
      <c r="CU523" s="150"/>
      <c r="CV523" s="150"/>
      <c r="CW523" s="150"/>
      <c r="CX523" s="150"/>
    </row>
    <row r="524" spans="1:102" x14ac:dyDescent="0.2">
      <c r="A524" s="150"/>
      <c r="B524" s="150"/>
      <c r="C524" s="156"/>
      <c r="D524" s="150"/>
      <c r="E524" s="150"/>
      <c r="F524" s="150"/>
      <c r="G524" s="150"/>
      <c r="H524" s="150"/>
      <c r="I524" s="150"/>
      <c r="K524" s="150"/>
      <c r="L524" s="150"/>
      <c r="M524" s="150"/>
      <c r="N524" s="150"/>
      <c r="O524" s="150"/>
      <c r="P524" s="150"/>
      <c r="Q524" s="150"/>
      <c r="R524" s="150"/>
      <c r="S524" s="150"/>
      <c r="T524" s="150"/>
      <c r="U524" s="150"/>
      <c r="V524" s="150"/>
      <c r="W524" s="150"/>
      <c r="X524" s="150"/>
      <c r="Y524" s="150"/>
      <c r="Z524" s="150"/>
      <c r="AA524" s="150"/>
      <c r="AB524" s="150"/>
      <c r="AC524" s="150"/>
      <c r="AD524" s="150"/>
      <c r="AE524" s="150"/>
      <c r="AF524" s="150"/>
      <c r="AG524" s="150"/>
      <c r="AH524" s="150"/>
      <c r="AI524" s="150"/>
      <c r="AJ524" s="150"/>
      <c r="AK524" s="150"/>
      <c r="AL524" s="150"/>
      <c r="AM524" s="150"/>
      <c r="AN524" s="150"/>
      <c r="AO524" s="150"/>
      <c r="AP524" s="150"/>
      <c r="AQ524" s="150"/>
      <c r="AR524" s="150"/>
      <c r="AS524" s="150"/>
      <c r="AT524" s="150"/>
      <c r="AU524" s="150"/>
      <c r="AV524" s="150"/>
      <c r="AW524" s="150"/>
      <c r="AX524" s="150"/>
      <c r="AY524" s="150"/>
      <c r="AZ524" s="150"/>
      <c r="BA524" s="150"/>
      <c r="BB524" s="150"/>
      <c r="BC524" s="150"/>
      <c r="BD524" s="150"/>
      <c r="BE524" s="150"/>
      <c r="BF524" s="150"/>
      <c r="BG524" s="150"/>
      <c r="BH524" s="150"/>
      <c r="BI524" s="150"/>
      <c r="BJ524" s="150"/>
      <c r="BK524" s="150"/>
      <c r="BL524" s="150"/>
      <c r="BM524" s="150"/>
      <c r="BN524" s="150"/>
      <c r="BO524" s="150"/>
      <c r="BP524" s="150"/>
      <c r="BQ524" s="150"/>
      <c r="BR524" s="150"/>
      <c r="BS524" s="150"/>
      <c r="BT524" s="150"/>
      <c r="BU524" s="150"/>
      <c r="BV524" s="150"/>
      <c r="BW524" s="150"/>
      <c r="BX524" s="150"/>
      <c r="BY524" s="150"/>
      <c r="BZ524" s="150"/>
      <c r="CA524" s="150"/>
      <c r="CB524" s="150"/>
      <c r="CC524" s="150"/>
      <c r="CD524" s="150"/>
      <c r="CE524" s="150"/>
      <c r="CF524" s="150"/>
      <c r="CG524" s="150"/>
      <c r="CH524" s="150"/>
      <c r="CI524" s="150"/>
      <c r="CJ524" s="150"/>
      <c r="CK524" s="150"/>
      <c r="CL524" s="150"/>
      <c r="CM524" s="150"/>
      <c r="CN524" s="150"/>
      <c r="CO524" s="150"/>
      <c r="CP524" s="150"/>
      <c r="CQ524" s="150"/>
      <c r="CR524" s="150"/>
      <c r="CS524" s="150"/>
      <c r="CT524" s="150"/>
      <c r="CU524" s="150"/>
      <c r="CV524" s="150"/>
      <c r="CW524" s="150"/>
      <c r="CX524" s="150"/>
    </row>
    <row r="525" spans="1:102" x14ac:dyDescent="0.2">
      <c r="A525" s="150"/>
      <c r="B525" s="150"/>
      <c r="C525" s="156"/>
      <c r="D525" s="150"/>
      <c r="E525" s="150"/>
      <c r="F525" s="150"/>
      <c r="G525" s="150"/>
      <c r="H525" s="150"/>
      <c r="I525" s="150"/>
      <c r="K525" s="150"/>
      <c r="L525" s="150"/>
      <c r="M525" s="150"/>
      <c r="N525" s="150"/>
      <c r="O525" s="150"/>
      <c r="P525" s="150"/>
      <c r="Q525" s="150"/>
      <c r="R525" s="150"/>
      <c r="S525" s="150"/>
      <c r="T525" s="150"/>
      <c r="U525" s="150"/>
      <c r="V525" s="150"/>
      <c r="W525" s="150"/>
      <c r="X525" s="150"/>
      <c r="Y525" s="150"/>
      <c r="Z525" s="150"/>
      <c r="AA525" s="150"/>
      <c r="AB525" s="150"/>
      <c r="AC525" s="150"/>
      <c r="AD525" s="150"/>
      <c r="AE525" s="150"/>
      <c r="AF525" s="150"/>
      <c r="AG525" s="150"/>
      <c r="AH525" s="150"/>
      <c r="AI525" s="150"/>
      <c r="AJ525" s="150"/>
      <c r="AK525" s="150"/>
      <c r="AL525" s="150"/>
      <c r="AM525" s="150"/>
      <c r="AN525" s="150"/>
      <c r="AO525" s="150"/>
      <c r="AP525" s="150"/>
      <c r="AQ525" s="150"/>
      <c r="AR525" s="150"/>
      <c r="AS525" s="150"/>
      <c r="AT525" s="150"/>
      <c r="AU525" s="150"/>
      <c r="AV525" s="150"/>
      <c r="AW525" s="150"/>
      <c r="AX525" s="150"/>
      <c r="AY525" s="150"/>
      <c r="AZ525" s="150"/>
      <c r="BA525" s="150"/>
      <c r="BB525" s="150"/>
      <c r="BC525" s="150"/>
      <c r="BD525" s="150"/>
      <c r="BE525" s="150"/>
      <c r="BF525" s="150"/>
      <c r="BG525" s="150"/>
      <c r="BH525" s="150"/>
      <c r="BI525" s="150"/>
      <c r="BJ525" s="150"/>
      <c r="BK525" s="150"/>
      <c r="BL525" s="150"/>
      <c r="BM525" s="150"/>
      <c r="BN525" s="150"/>
      <c r="BO525" s="150"/>
      <c r="BP525" s="150"/>
      <c r="BQ525" s="150"/>
      <c r="BR525" s="150"/>
      <c r="BS525" s="150"/>
      <c r="BT525" s="150"/>
      <c r="BU525" s="150"/>
      <c r="BV525" s="150"/>
      <c r="BW525" s="150"/>
      <c r="BX525" s="150"/>
      <c r="BY525" s="150"/>
      <c r="BZ525" s="150"/>
      <c r="CA525" s="150"/>
      <c r="CB525" s="150"/>
      <c r="CC525" s="150"/>
      <c r="CD525" s="150"/>
      <c r="CE525" s="150"/>
      <c r="CF525" s="150"/>
      <c r="CG525" s="150"/>
      <c r="CH525" s="150"/>
      <c r="CI525" s="150"/>
      <c r="CJ525" s="150"/>
      <c r="CK525" s="150"/>
      <c r="CL525" s="150"/>
      <c r="CM525" s="150"/>
      <c r="CN525" s="150"/>
      <c r="CO525" s="150"/>
      <c r="CP525" s="150"/>
      <c r="CQ525" s="150"/>
      <c r="CR525" s="150"/>
      <c r="CS525" s="150"/>
      <c r="CT525" s="150"/>
      <c r="CU525" s="150"/>
      <c r="CV525" s="150"/>
      <c r="CW525" s="150"/>
      <c r="CX525" s="150"/>
    </row>
    <row r="526" spans="1:102" x14ac:dyDescent="0.2">
      <c r="A526" s="150"/>
      <c r="B526" s="150"/>
      <c r="C526" s="156"/>
      <c r="D526" s="150"/>
      <c r="E526" s="150"/>
      <c r="F526" s="150"/>
      <c r="G526" s="150"/>
      <c r="H526" s="150"/>
      <c r="I526" s="150"/>
      <c r="K526" s="150"/>
      <c r="L526" s="150"/>
      <c r="M526" s="150"/>
      <c r="N526" s="150"/>
      <c r="O526" s="150"/>
      <c r="P526" s="150"/>
      <c r="Q526" s="150"/>
      <c r="R526" s="150"/>
      <c r="S526" s="150"/>
      <c r="T526" s="150"/>
      <c r="U526" s="150"/>
      <c r="V526" s="150"/>
      <c r="W526" s="150"/>
      <c r="X526" s="150"/>
      <c r="Y526" s="150"/>
      <c r="Z526" s="150"/>
      <c r="AA526" s="150"/>
      <c r="AB526" s="150"/>
      <c r="AC526" s="150"/>
      <c r="AD526" s="150"/>
      <c r="AE526" s="150"/>
      <c r="AF526" s="150"/>
      <c r="AG526" s="150"/>
      <c r="AH526" s="150"/>
      <c r="AI526" s="150"/>
      <c r="AJ526" s="150"/>
      <c r="AK526" s="150"/>
      <c r="AL526" s="150"/>
      <c r="AM526" s="150"/>
      <c r="AN526" s="150"/>
      <c r="AO526" s="150"/>
      <c r="AP526" s="150"/>
      <c r="AQ526" s="150"/>
      <c r="AR526" s="150"/>
      <c r="AS526" s="150"/>
      <c r="AT526" s="150"/>
      <c r="AU526" s="150"/>
      <c r="AV526" s="150"/>
      <c r="AW526" s="150"/>
      <c r="AX526" s="150"/>
      <c r="AY526" s="150"/>
      <c r="AZ526" s="150"/>
      <c r="BA526" s="150"/>
      <c r="BB526" s="150"/>
      <c r="BC526" s="150"/>
      <c r="BD526" s="150"/>
      <c r="BE526" s="150"/>
      <c r="BF526" s="150"/>
      <c r="BG526" s="150"/>
      <c r="BH526" s="150"/>
      <c r="BI526" s="150"/>
      <c r="BJ526" s="150"/>
      <c r="BK526" s="150"/>
      <c r="BL526" s="150"/>
      <c r="BM526" s="150"/>
      <c r="BN526" s="150"/>
      <c r="BO526" s="150"/>
      <c r="BP526" s="150"/>
      <c r="BQ526" s="150"/>
      <c r="BR526" s="150"/>
      <c r="BS526" s="150"/>
      <c r="BT526" s="150"/>
      <c r="BU526" s="150"/>
      <c r="BV526" s="150"/>
      <c r="BW526" s="150"/>
      <c r="BX526" s="150"/>
      <c r="BY526" s="150"/>
      <c r="BZ526" s="150"/>
      <c r="CA526" s="150"/>
      <c r="CB526" s="150"/>
      <c r="CC526" s="150"/>
      <c r="CD526" s="150"/>
      <c r="CE526" s="150"/>
      <c r="CF526" s="150"/>
      <c r="CG526" s="150"/>
      <c r="CH526" s="150"/>
      <c r="CI526" s="150"/>
      <c r="CJ526" s="150"/>
      <c r="CK526" s="150"/>
      <c r="CL526" s="150"/>
      <c r="CM526" s="150"/>
      <c r="CN526" s="150"/>
      <c r="CO526" s="150"/>
      <c r="CP526" s="150"/>
      <c r="CQ526" s="150"/>
      <c r="CR526" s="150"/>
      <c r="CS526" s="150"/>
      <c r="CT526" s="150"/>
      <c r="CU526" s="150"/>
      <c r="CV526" s="150"/>
      <c r="CW526" s="150"/>
      <c r="CX526" s="150"/>
    </row>
    <row r="527" spans="1:102" x14ac:dyDescent="0.2">
      <c r="A527" s="150"/>
      <c r="B527" s="150"/>
      <c r="C527" s="156"/>
      <c r="D527" s="150"/>
      <c r="E527" s="150"/>
      <c r="F527" s="150"/>
      <c r="G527" s="150"/>
      <c r="H527" s="150"/>
      <c r="I527" s="150"/>
      <c r="K527" s="150"/>
      <c r="L527" s="150"/>
      <c r="M527" s="150"/>
      <c r="N527" s="150"/>
      <c r="O527" s="150"/>
      <c r="P527" s="150"/>
      <c r="Q527" s="150"/>
      <c r="R527" s="150"/>
      <c r="S527" s="150"/>
      <c r="T527" s="150"/>
      <c r="U527" s="150"/>
      <c r="V527" s="150"/>
      <c r="W527" s="150"/>
      <c r="X527" s="150"/>
      <c r="Y527" s="150"/>
      <c r="Z527" s="150"/>
      <c r="AA527" s="150"/>
      <c r="AB527" s="150"/>
      <c r="AC527" s="150"/>
      <c r="AD527" s="150"/>
      <c r="AE527" s="150"/>
      <c r="AF527" s="150"/>
      <c r="AG527" s="150"/>
      <c r="AH527" s="150"/>
      <c r="AI527" s="150"/>
      <c r="AJ527" s="150"/>
      <c r="AK527" s="150"/>
      <c r="AL527" s="150"/>
      <c r="AM527" s="150"/>
      <c r="AN527" s="150"/>
      <c r="AO527" s="150"/>
      <c r="AP527" s="150"/>
      <c r="AQ527" s="150"/>
      <c r="AR527" s="150"/>
      <c r="AS527" s="150"/>
      <c r="AT527" s="150"/>
      <c r="AU527" s="150"/>
      <c r="AV527" s="150"/>
      <c r="AW527" s="150"/>
      <c r="AX527" s="150"/>
      <c r="AY527" s="150"/>
      <c r="AZ527" s="150"/>
      <c r="BA527" s="150"/>
      <c r="BB527" s="150"/>
      <c r="BC527" s="150"/>
      <c r="BD527" s="150"/>
      <c r="BE527" s="150"/>
      <c r="BF527" s="150"/>
      <c r="BG527" s="150"/>
      <c r="BH527" s="150"/>
      <c r="BI527" s="150"/>
      <c r="BJ527" s="150"/>
      <c r="BK527" s="150"/>
      <c r="BL527" s="150"/>
      <c r="BM527" s="150"/>
      <c r="BN527" s="150"/>
      <c r="BO527" s="150"/>
      <c r="BP527" s="150"/>
      <c r="BQ527" s="150"/>
      <c r="BR527" s="150"/>
      <c r="BS527" s="150"/>
      <c r="BT527" s="150"/>
      <c r="BU527" s="150"/>
      <c r="BV527" s="150"/>
      <c r="BW527" s="150"/>
      <c r="BX527" s="150"/>
      <c r="BY527" s="150"/>
      <c r="BZ527" s="150"/>
      <c r="CA527" s="150"/>
      <c r="CB527" s="150"/>
      <c r="CC527" s="150"/>
      <c r="CD527" s="150"/>
      <c r="CE527" s="150"/>
      <c r="CF527" s="150"/>
      <c r="CG527" s="150"/>
      <c r="CH527" s="150"/>
      <c r="CI527" s="150"/>
      <c r="CJ527" s="150"/>
      <c r="CK527" s="150"/>
      <c r="CL527" s="150"/>
      <c r="CM527" s="150"/>
      <c r="CN527" s="150"/>
      <c r="CO527" s="150"/>
      <c r="CP527" s="150"/>
      <c r="CQ527" s="150"/>
      <c r="CR527" s="150"/>
      <c r="CS527" s="150"/>
      <c r="CT527" s="150"/>
      <c r="CU527" s="150"/>
      <c r="CV527" s="150"/>
      <c r="CW527" s="150"/>
      <c r="CX527" s="150"/>
    </row>
    <row r="528" spans="1:102" x14ac:dyDescent="0.2">
      <c r="A528" s="150"/>
      <c r="B528" s="150"/>
      <c r="C528" s="156"/>
      <c r="D528" s="150"/>
      <c r="E528" s="150"/>
      <c r="F528" s="150"/>
      <c r="G528" s="150"/>
      <c r="H528" s="150"/>
      <c r="I528" s="150"/>
      <c r="K528" s="150"/>
      <c r="L528" s="150"/>
      <c r="M528" s="150"/>
      <c r="N528" s="150"/>
      <c r="O528" s="150"/>
      <c r="P528" s="150"/>
      <c r="Q528" s="150"/>
      <c r="R528" s="150"/>
      <c r="S528" s="150"/>
      <c r="T528" s="150"/>
      <c r="U528" s="150"/>
      <c r="V528" s="150"/>
      <c r="W528" s="150"/>
      <c r="X528" s="150"/>
      <c r="Y528" s="150"/>
      <c r="Z528" s="150"/>
      <c r="AA528" s="150"/>
      <c r="AB528" s="150"/>
      <c r="AC528" s="150"/>
      <c r="AD528" s="150"/>
      <c r="AE528" s="150"/>
      <c r="AF528" s="150"/>
      <c r="AG528" s="150"/>
      <c r="AH528" s="150"/>
      <c r="AI528" s="150"/>
      <c r="AJ528" s="150"/>
      <c r="AK528" s="150"/>
      <c r="AL528" s="150"/>
      <c r="AM528" s="150"/>
      <c r="AN528" s="150"/>
      <c r="AO528" s="150"/>
      <c r="AP528" s="150"/>
      <c r="AQ528" s="150"/>
      <c r="AR528" s="150"/>
      <c r="AS528" s="150"/>
      <c r="AT528" s="150"/>
      <c r="AU528" s="150"/>
      <c r="AV528" s="150"/>
      <c r="AW528" s="150"/>
      <c r="AX528" s="150"/>
      <c r="AY528" s="150"/>
      <c r="AZ528" s="150"/>
      <c r="BA528" s="150"/>
      <c r="BB528" s="150"/>
      <c r="BC528" s="150"/>
      <c r="BD528" s="150"/>
      <c r="BE528" s="150"/>
      <c r="BF528" s="150"/>
      <c r="BG528" s="150"/>
      <c r="BH528" s="150"/>
      <c r="BI528" s="150"/>
      <c r="BJ528" s="150"/>
      <c r="BK528" s="150"/>
      <c r="BL528" s="150"/>
      <c r="BM528" s="150"/>
      <c r="BN528" s="150"/>
      <c r="BO528" s="150"/>
      <c r="BP528" s="150"/>
      <c r="BQ528" s="150"/>
      <c r="BR528" s="150"/>
      <c r="BS528" s="150"/>
      <c r="BT528" s="150"/>
      <c r="BU528" s="150"/>
      <c r="BV528" s="150"/>
      <c r="BW528" s="150"/>
      <c r="BX528" s="150"/>
      <c r="BY528" s="150"/>
      <c r="BZ528" s="150"/>
      <c r="CA528" s="150"/>
      <c r="CB528" s="150"/>
      <c r="CC528" s="150"/>
      <c r="CD528" s="150"/>
      <c r="CE528" s="150"/>
      <c r="CF528" s="150"/>
      <c r="CG528" s="150"/>
      <c r="CH528" s="150"/>
      <c r="CI528" s="150"/>
      <c r="CJ528" s="150"/>
      <c r="CK528" s="150"/>
      <c r="CL528" s="150"/>
      <c r="CM528" s="150"/>
      <c r="CN528" s="150"/>
      <c r="CO528" s="150"/>
      <c r="CP528" s="150"/>
      <c r="CQ528" s="150"/>
      <c r="CR528" s="150"/>
      <c r="CS528" s="150"/>
      <c r="CT528" s="150"/>
      <c r="CU528" s="150"/>
      <c r="CV528" s="150"/>
      <c r="CW528" s="150"/>
      <c r="CX528" s="150"/>
    </row>
    <row r="529" spans="1:102" x14ac:dyDescent="0.2">
      <c r="A529" s="150"/>
      <c r="B529" s="150"/>
      <c r="C529" s="156"/>
      <c r="D529" s="150"/>
      <c r="E529" s="150"/>
      <c r="F529" s="150"/>
      <c r="G529" s="150"/>
      <c r="H529" s="150"/>
      <c r="I529" s="150"/>
      <c r="K529" s="150"/>
      <c r="L529" s="150"/>
      <c r="M529" s="150"/>
      <c r="N529" s="150"/>
      <c r="O529" s="150"/>
      <c r="P529" s="150"/>
      <c r="Q529" s="150"/>
      <c r="R529" s="150"/>
      <c r="S529" s="150"/>
      <c r="T529" s="150"/>
      <c r="U529" s="150"/>
      <c r="V529" s="150"/>
      <c r="W529" s="150"/>
      <c r="X529" s="150"/>
      <c r="Y529" s="150"/>
      <c r="Z529" s="150"/>
      <c r="AA529" s="150"/>
      <c r="AB529" s="150"/>
      <c r="AC529" s="150"/>
      <c r="AD529" s="150"/>
      <c r="AE529" s="150"/>
      <c r="AF529" s="150"/>
      <c r="AG529" s="150"/>
      <c r="AH529" s="150"/>
      <c r="AI529" s="150"/>
      <c r="AJ529" s="150"/>
      <c r="AK529" s="150"/>
      <c r="AL529" s="150"/>
      <c r="AM529" s="150"/>
      <c r="AN529" s="150"/>
      <c r="AO529" s="150"/>
      <c r="AP529" s="150"/>
      <c r="AQ529" s="150"/>
      <c r="AR529" s="150"/>
      <c r="AS529" s="150"/>
      <c r="AT529" s="150"/>
      <c r="AU529" s="150"/>
      <c r="AV529" s="150"/>
      <c r="AW529" s="150"/>
      <c r="AX529" s="150"/>
      <c r="AY529" s="150"/>
      <c r="AZ529" s="150"/>
      <c r="BA529" s="150"/>
      <c r="BB529" s="150"/>
      <c r="BC529" s="150"/>
      <c r="BD529" s="150"/>
      <c r="BE529" s="150"/>
      <c r="BF529" s="150"/>
      <c r="BG529" s="150"/>
      <c r="BH529" s="150"/>
      <c r="BI529" s="150"/>
      <c r="BJ529" s="150"/>
      <c r="BK529" s="150"/>
      <c r="BL529" s="150"/>
      <c r="BM529" s="150"/>
      <c r="BN529" s="150"/>
      <c r="BO529" s="150"/>
      <c r="BP529" s="150"/>
      <c r="BQ529" s="150"/>
      <c r="BR529" s="150"/>
      <c r="BS529" s="150"/>
      <c r="BT529" s="150"/>
      <c r="BU529" s="150"/>
      <c r="BV529" s="150"/>
      <c r="BW529" s="150"/>
      <c r="BX529" s="150"/>
      <c r="BY529" s="150"/>
      <c r="BZ529" s="150"/>
      <c r="CA529" s="150"/>
      <c r="CB529" s="150"/>
      <c r="CC529" s="150"/>
      <c r="CD529" s="150"/>
      <c r="CE529" s="150"/>
      <c r="CF529" s="150"/>
      <c r="CG529" s="150"/>
      <c r="CH529" s="150"/>
      <c r="CI529" s="150"/>
      <c r="CJ529" s="150"/>
      <c r="CK529" s="150"/>
      <c r="CL529" s="150"/>
      <c r="CM529" s="150"/>
      <c r="CN529" s="150"/>
      <c r="CO529" s="150"/>
      <c r="CP529" s="150"/>
      <c r="CQ529" s="150"/>
      <c r="CR529" s="150"/>
      <c r="CS529" s="150"/>
      <c r="CT529" s="150"/>
      <c r="CU529" s="150"/>
      <c r="CV529" s="150"/>
      <c r="CW529" s="150"/>
      <c r="CX529" s="150"/>
    </row>
    <row r="530" spans="1:102" x14ac:dyDescent="0.2">
      <c r="A530" s="150"/>
      <c r="B530" s="150"/>
      <c r="C530" s="156"/>
      <c r="D530" s="150"/>
      <c r="E530" s="150"/>
      <c r="F530" s="150"/>
      <c r="G530" s="150"/>
      <c r="H530" s="150"/>
      <c r="I530" s="150"/>
      <c r="K530" s="150"/>
      <c r="L530" s="150"/>
      <c r="M530" s="150"/>
      <c r="N530" s="150"/>
      <c r="O530" s="150"/>
      <c r="P530" s="150"/>
      <c r="Q530" s="150"/>
      <c r="R530" s="150"/>
      <c r="S530" s="150"/>
      <c r="T530" s="150"/>
      <c r="U530" s="150"/>
      <c r="V530" s="150"/>
      <c r="W530" s="150"/>
      <c r="X530" s="150"/>
      <c r="Y530" s="150"/>
      <c r="Z530" s="150"/>
      <c r="AA530" s="150"/>
      <c r="AB530" s="150"/>
      <c r="AC530" s="150"/>
      <c r="AD530" s="150"/>
      <c r="AE530" s="150"/>
      <c r="AF530" s="150"/>
      <c r="AG530" s="150"/>
      <c r="AH530" s="150"/>
      <c r="AI530" s="150"/>
      <c r="AJ530" s="150"/>
      <c r="AK530" s="150"/>
      <c r="AL530" s="150"/>
      <c r="AM530" s="150"/>
      <c r="AN530" s="150"/>
      <c r="AO530" s="150"/>
      <c r="AP530" s="150"/>
      <c r="AQ530" s="150"/>
      <c r="AR530" s="150"/>
      <c r="AS530" s="150"/>
      <c r="AT530" s="150"/>
      <c r="AU530" s="150"/>
      <c r="AV530" s="150"/>
      <c r="AW530" s="150"/>
      <c r="AX530" s="150"/>
      <c r="AY530" s="150"/>
      <c r="AZ530" s="150"/>
      <c r="BA530" s="150"/>
      <c r="BB530" s="150"/>
      <c r="BC530" s="150"/>
      <c r="BD530" s="150"/>
      <c r="BE530" s="150"/>
      <c r="BF530" s="150"/>
      <c r="BG530" s="150"/>
      <c r="BH530" s="150"/>
      <c r="BI530" s="150"/>
      <c r="BJ530" s="150"/>
      <c r="BK530" s="150"/>
      <c r="BL530" s="150"/>
      <c r="BM530" s="150"/>
      <c r="BN530" s="150"/>
      <c r="BO530" s="150"/>
      <c r="BP530" s="150"/>
      <c r="BQ530" s="150"/>
      <c r="BR530" s="150"/>
      <c r="BS530" s="150"/>
      <c r="BT530" s="150"/>
      <c r="BU530" s="150"/>
      <c r="BV530" s="150"/>
      <c r="BW530" s="150"/>
      <c r="BX530" s="150"/>
      <c r="BY530" s="150"/>
      <c r="BZ530" s="150"/>
      <c r="CA530" s="150"/>
      <c r="CB530" s="150"/>
      <c r="CC530" s="150"/>
      <c r="CD530" s="150"/>
      <c r="CE530" s="150"/>
      <c r="CF530" s="150"/>
      <c r="CG530" s="150"/>
      <c r="CH530" s="150"/>
      <c r="CI530" s="150"/>
      <c r="CJ530" s="150"/>
      <c r="CK530" s="150"/>
      <c r="CL530" s="150"/>
      <c r="CM530" s="150"/>
      <c r="CN530" s="150"/>
      <c r="CO530" s="150"/>
      <c r="CP530" s="150"/>
      <c r="CQ530" s="150"/>
      <c r="CR530" s="150"/>
      <c r="CS530" s="150"/>
      <c r="CT530" s="150"/>
      <c r="CU530" s="150"/>
      <c r="CV530" s="150"/>
      <c r="CW530" s="150"/>
      <c r="CX530" s="150"/>
    </row>
    <row r="531" spans="1:102" x14ac:dyDescent="0.2">
      <c r="A531" s="150"/>
      <c r="B531" s="150"/>
      <c r="C531" s="156"/>
      <c r="D531" s="150"/>
      <c r="E531" s="150"/>
      <c r="F531" s="150"/>
      <c r="G531" s="150"/>
      <c r="H531" s="150"/>
      <c r="I531" s="150"/>
      <c r="K531" s="150"/>
      <c r="L531" s="150"/>
      <c r="M531" s="150"/>
      <c r="N531" s="150"/>
      <c r="O531" s="150"/>
      <c r="P531" s="150"/>
      <c r="Q531" s="150"/>
      <c r="R531" s="150"/>
      <c r="S531" s="150"/>
      <c r="T531" s="150"/>
      <c r="U531" s="150"/>
      <c r="V531" s="150"/>
      <c r="W531" s="150"/>
      <c r="X531" s="150"/>
      <c r="Y531" s="150"/>
      <c r="Z531" s="150"/>
      <c r="AA531" s="150"/>
      <c r="AB531" s="150"/>
      <c r="AC531" s="150"/>
      <c r="AD531" s="150"/>
      <c r="AE531" s="150"/>
      <c r="AF531" s="150"/>
      <c r="AG531" s="150"/>
      <c r="AH531" s="150"/>
      <c r="AI531" s="150"/>
      <c r="AJ531" s="150"/>
      <c r="AK531" s="150"/>
      <c r="AL531" s="150"/>
      <c r="AM531" s="150"/>
      <c r="AN531" s="150"/>
      <c r="AO531" s="150"/>
      <c r="AP531" s="150"/>
      <c r="AQ531" s="150"/>
      <c r="AR531" s="150"/>
      <c r="AS531" s="150"/>
      <c r="AT531" s="150"/>
      <c r="AU531" s="150"/>
      <c r="AV531" s="150"/>
      <c r="AW531" s="150"/>
      <c r="AX531" s="150"/>
      <c r="AY531" s="150"/>
      <c r="AZ531" s="150"/>
      <c r="BA531" s="150"/>
      <c r="BB531" s="150"/>
      <c r="BC531" s="150"/>
      <c r="BD531" s="150"/>
      <c r="BE531" s="150"/>
      <c r="BF531" s="150"/>
      <c r="BG531" s="150"/>
      <c r="BH531" s="150"/>
      <c r="BI531" s="150"/>
      <c r="BJ531" s="150"/>
      <c r="BK531" s="150"/>
      <c r="BL531" s="150"/>
      <c r="BM531" s="150"/>
      <c r="BN531" s="150"/>
      <c r="BO531" s="150"/>
      <c r="BP531" s="150"/>
      <c r="BQ531" s="150"/>
      <c r="BR531" s="150"/>
      <c r="BS531" s="150"/>
      <c r="BT531" s="150"/>
      <c r="BU531" s="150"/>
      <c r="BV531" s="150"/>
      <c r="BW531" s="150"/>
      <c r="BX531" s="150"/>
      <c r="BY531" s="150"/>
      <c r="BZ531" s="150"/>
      <c r="CA531" s="150"/>
      <c r="CB531" s="150"/>
      <c r="CC531" s="150"/>
      <c r="CD531" s="150"/>
      <c r="CE531" s="150"/>
      <c r="CF531" s="150"/>
      <c r="CG531" s="150"/>
      <c r="CH531" s="150"/>
      <c r="CI531" s="150"/>
      <c r="CJ531" s="150"/>
      <c r="CK531" s="150"/>
      <c r="CL531" s="150"/>
      <c r="CM531" s="150"/>
      <c r="CN531" s="150"/>
      <c r="CO531" s="150"/>
      <c r="CP531" s="150"/>
      <c r="CQ531" s="150"/>
      <c r="CR531" s="150"/>
      <c r="CS531" s="150"/>
      <c r="CT531" s="150"/>
      <c r="CU531" s="150"/>
      <c r="CV531" s="150"/>
      <c r="CW531" s="150"/>
      <c r="CX531" s="150"/>
    </row>
    <row r="532" spans="1:102" x14ac:dyDescent="0.2">
      <c r="A532" s="150"/>
      <c r="B532" s="150"/>
      <c r="C532" s="156"/>
      <c r="D532" s="150"/>
      <c r="E532" s="150"/>
      <c r="F532" s="150"/>
      <c r="G532" s="150"/>
      <c r="H532" s="150"/>
      <c r="I532" s="150"/>
      <c r="K532" s="150"/>
      <c r="L532" s="150"/>
      <c r="M532" s="150"/>
      <c r="N532" s="150"/>
      <c r="O532" s="150"/>
      <c r="P532" s="150"/>
      <c r="Q532" s="150"/>
      <c r="R532" s="150"/>
      <c r="S532" s="150"/>
      <c r="T532" s="150"/>
      <c r="U532" s="150"/>
      <c r="V532" s="150"/>
      <c r="W532" s="150"/>
      <c r="X532" s="150"/>
      <c r="Y532" s="150"/>
      <c r="Z532" s="150"/>
      <c r="AA532" s="150"/>
      <c r="AB532" s="150"/>
      <c r="AC532" s="150"/>
      <c r="AD532" s="150"/>
      <c r="AE532" s="150"/>
      <c r="AF532" s="150"/>
      <c r="AG532" s="150"/>
      <c r="AH532" s="150"/>
      <c r="AI532" s="150"/>
      <c r="AJ532" s="150"/>
      <c r="AK532" s="150"/>
      <c r="AL532" s="150"/>
      <c r="AM532" s="150"/>
      <c r="AN532" s="150"/>
      <c r="AO532" s="150"/>
      <c r="AP532" s="150"/>
      <c r="AQ532" s="150"/>
      <c r="AR532" s="150"/>
      <c r="AS532" s="150"/>
      <c r="AT532" s="150"/>
      <c r="AU532" s="150"/>
      <c r="AV532" s="150"/>
      <c r="AW532" s="150"/>
      <c r="AX532" s="150"/>
      <c r="AY532" s="150"/>
      <c r="AZ532" s="150"/>
      <c r="BA532" s="150"/>
      <c r="BB532" s="150"/>
      <c r="BC532" s="150"/>
      <c r="BD532" s="150"/>
      <c r="BE532" s="150"/>
      <c r="BF532" s="150"/>
      <c r="BG532" s="150"/>
      <c r="BH532" s="150"/>
      <c r="BI532" s="150"/>
      <c r="BJ532" s="150"/>
      <c r="BK532" s="150"/>
      <c r="BL532" s="150"/>
      <c r="BM532" s="150"/>
      <c r="BN532" s="150"/>
      <c r="BO532" s="150"/>
      <c r="BP532" s="150"/>
      <c r="BQ532" s="150"/>
      <c r="BR532" s="150"/>
      <c r="BS532" s="150"/>
      <c r="BT532" s="150"/>
      <c r="BU532" s="150"/>
      <c r="BV532" s="150"/>
      <c r="BW532" s="150"/>
      <c r="BX532" s="150"/>
      <c r="BY532" s="150"/>
      <c r="BZ532" s="150"/>
      <c r="CA532" s="150"/>
      <c r="CB532" s="150"/>
      <c r="CC532" s="150"/>
      <c r="CD532" s="150"/>
      <c r="CE532" s="150"/>
      <c r="CF532" s="150"/>
      <c r="CG532" s="150"/>
      <c r="CH532" s="150"/>
      <c r="CI532" s="150"/>
      <c r="CJ532" s="150"/>
      <c r="CK532" s="150"/>
      <c r="CL532" s="150"/>
      <c r="CM532" s="150"/>
      <c r="CN532" s="150"/>
      <c r="CO532" s="150"/>
      <c r="CP532" s="150"/>
      <c r="CQ532" s="150"/>
      <c r="CR532" s="150"/>
      <c r="CS532" s="150"/>
      <c r="CT532" s="150"/>
      <c r="CU532" s="150"/>
      <c r="CV532" s="150"/>
      <c r="CW532" s="150"/>
      <c r="CX532" s="150"/>
    </row>
    <row r="533" spans="1:102" x14ac:dyDescent="0.2">
      <c r="A533" s="150"/>
      <c r="B533" s="150"/>
      <c r="C533" s="156"/>
      <c r="D533" s="150"/>
      <c r="E533" s="150"/>
      <c r="F533" s="150"/>
      <c r="G533" s="150"/>
      <c r="H533" s="150"/>
      <c r="I533" s="150"/>
      <c r="K533" s="150"/>
      <c r="L533" s="150"/>
      <c r="M533" s="150"/>
      <c r="N533" s="150"/>
      <c r="O533" s="150"/>
      <c r="P533" s="150"/>
      <c r="Q533" s="150"/>
      <c r="R533" s="150"/>
      <c r="S533" s="150"/>
      <c r="T533" s="150"/>
      <c r="U533" s="150"/>
      <c r="V533" s="150"/>
      <c r="W533" s="150"/>
      <c r="X533" s="150"/>
      <c r="Y533" s="150"/>
      <c r="Z533" s="150"/>
      <c r="AA533" s="150"/>
      <c r="AB533" s="150"/>
      <c r="AC533" s="150"/>
      <c r="AD533" s="150"/>
      <c r="AE533" s="150"/>
      <c r="AF533" s="150"/>
      <c r="AG533" s="150"/>
      <c r="AH533" s="150"/>
      <c r="AI533" s="150"/>
      <c r="AJ533" s="150"/>
      <c r="AK533" s="150"/>
      <c r="AL533" s="150"/>
      <c r="AM533" s="150"/>
      <c r="AN533" s="150"/>
      <c r="AO533" s="150"/>
      <c r="AP533" s="150"/>
      <c r="AQ533" s="150"/>
      <c r="AR533" s="150"/>
      <c r="AS533" s="150"/>
      <c r="AT533" s="150"/>
      <c r="AU533" s="150"/>
      <c r="AV533" s="150"/>
      <c r="AW533" s="150"/>
      <c r="AX533" s="150"/>
      <c r="AY533" s="150"/>
      <c r="AZ533" s="150"/>
      <c r="BA533" s="150"/>
      <c r="BB533" s="150"/>
      <c r="BC533" s="150"/>
      <c r="BD533" s="150"/>
      <c r="BE533" s="150"/>
      <c r="BF533" s="150"/>
      <c r="BG533" s="150"/>
      <c r="BH533" s="150"/>
      <c r="BI533" s="150"/>
      <c r="BJ533" s="150"/>
      <c r="BK533" s="150"/>
      <c r="BL533" s="150"/>
      <c r="BM533" s="150"/>
      <c r="BN533" s="150"/>
      <c r="BO533" s="150"/>
      <c r="BP533" s="150"/>
      <c r="BQ533" s="150"/>
      <c r="BR533" s="150"/>
      <c r="BS533" s="150"/>
      <c r="BT533" s="150"/>
      <c r="BU533" s="150"/>
      <c r="BV533" s="150"/>
      <c r="BW533" s="150"/>
      <c r="BX533" s="150"/>
      <c r="BY533" s="150"/>
      <c r="BZ533" s="150"/>
      <c r="CA533" s="150"/>
      <c r="CB533" s="150"/>
      <c r="CC533" s="150"/>
      <c r="CD533" s="150"/>
      <c r="CE533" s="150"/>
      <c r="CF533" s="150"/>
      <c r="CG533" s="150"/>
      <c r="CH533" s="150"/>
      <c r="CI533" s="150"/>
      <c r="CJ533" s="150"/>
      <c r="CK533" s="150"/>
      <c r="CL533" s="150"/>
      <c r="CM533" s="150"/>
      <c r="CN533" s="150"/>
      <c r="CO533" s="150"/>
      <c r="CP533" s="150"/>
      <c r="CQ533" s="150"/>
      <c r="CR533" s="150"/>
      <c r="CS533" s="150"/>
      <c r="CT533" s="150"/>
      <c r="CU533" s="150"/>
      <c r="CV533" s="150"/>
      <c r="CW533" s="150"/>
      <c r="CX533" s="150"/>
    </row>
    <row r="534" spans="1:102" x14ac:dyDescent="0.2">
      <c r="A534" s="150"/>
      <c r="B534" s="150"/>
      <c r="C534" s="156"/>
      <c r="D534" s="150"/>
      <c r="E534" s="150"/>
      <c r="F534" s="150"/>
      <c r="G534" s="150"/>
      <c r="H534" s="150"/>
      <c r="I534" s="150"/>
      <c r="K534" s="150"/>
      <c r="L534" s="150"/>
      <c r="M534" s="150"/>
      <c r="N534" s="150"/>
      <c r="O534" s="150"/>
      <c r="P534" s="150"/>
      <c r="Q534" s="150"/>
      <c r="R534" s="150"/>
      <c r="S534" s="150"/>
      <c r="T534" s="150"/>
      <c r="U534" s="150"/>
      <c r="V534" s="150"/>
      <c r="W534" s="150"/>
      <c r="X534" s="150"/>
      <c r="Y534" s="150"/>
      <c r="Z534" s="150"/>
      <c r="AA534" s="150"/>
      <c r="AB534" s="150"/>
      <c r="AC534" s="150"/>
      <c r="AD534" s="150"/>
      <c r="AE534" s="150"/>
      <c r="AF534" s="150"/>
      <c r="AG534" s="150"/>
      <c r="AH534" s="150"/>
      <c r="AI534" s="150"/>
      <c r="AJ534" s="150"/>
      <c r="AK534" s="150"/>
      <c r="AL534" s="150"/>
      <c r="AM534" s="150"/>
      <c r="AN534" s="150"/>
      <c r="AO534" s="150"/>
      <c r="AP534" s="150"/>
      <c r="AQ534" s="150"/>
      <c r="AR534" s="150"/>
      <c r="AS534" s="150"/>
      <c r="AT534" s="150"/>
      <c r="AU534" s="150"/>
      <c r="AV534" s="150"/>
      <c r="AW534" s="150"/>
      <c r="AX534" s="150"/>
      <c r="AY534" s="150"/>
      <c r="AZ534" s="150"/>
      <c r="BA534" s="150"/>
      <c r="BB534" s="150"/>
      <c r="BC534" s="150"/>
      <c r="BD534" s="150"/>
      <c r="BE534" s="150"/>
      <c r="BF534" s="150"/>
      <c r="BG534" s="150"/>
      <c r="BH534" s="150"/>
      <c r="BI534" s="150"/>
      <c r="BJ534" s="150"/>
      <c r="BK534" s="150"/>
      <c r="BL534" s="150"/>
      <c r="BM534" s="150"/>
      <c r="BN534" s="150"/>
      <c r="BO534" s="150"/>
      <c r="BP534" s="150"/>
      <c r="BQ534" s="150"/>
      <c r="BR534" s="150"/>
      <c r="BS534" s="150"/>
      <c r="BT534" s="150"/>
      <c r="BU534" s="150"/>
      <c r="BV534" s="150"/>
      <c r="BW534" s="150"/>
      <c r="BX534" s="150"/>
      <c r="BY534" s="150"/>
      <c r="BZ534" s="150"/>
      <c r="CA534" s="150"/>
      <c r="CB534" s="150"/>
      <c r="CC534" s="150"/>
      <c r="CD534" s="150"/>
      <c r="CE534" s="150"/>
      <c r="CF534" s="150"/>
      <c r="CG534" s="150"/>
      <c r="CH534" s="150"/>
      <c r="CI534" s="150"/>
      <c r="CJ534" s="150"/>
      <c r="CK534" s="150"/>
      <c r="CL534" s="150"/>
      <c r="CM534" s="150"/>
      <c r="CN534" s="150"/>
      <c r="CO534" s="150"/>
      <c r="CP534" s="150"/>
      <c r="CQ534" s="150"/>
      <c r="CR534" s="150"/>
      <c r="CS534" s="150"/>
      <c r="CT534" s="150"/>
      <c r="CU534" s="150"/>
      <c r="CV534" s="150"/>
      <c r="CW534" s="150"/>
      <c r="CX534" s="150"/>
    </row>
    <row r="535" spans="1:102" x14ac:dyDescent="0.2">
      <c r="A535" s="150"/>
      <c r="B535" s="150"/>
      <c r="C535" s="156"/>
      <c r="D535" s="150"/>
      <c r="E535" s="150"/>
      <c r="F535" s="150"/>
      <c r="G535" s="150"/>
      <c r="H535" s="150"/>
      <c r="I535" s="150"/>
      <c r="K535" s="150"/>
      <c r="L535" s="150"/>
      <c r="M535" s="150"/>
      <c r="N535" s="150"/>
      <c r="O535" s="150"/>
      <c r="P535" s="150"/>
      <c r="Q535" s="150"/>
      <c r="R535" s="150"/>
      <c r="S535" s="150"/>
      <c r="T535" s="150"/>
      <c r="U535" s="150"/>
      <c r="V535" s="150"/>
      <c r="W535" s="150"/>
      <c r="X535" s="150"/>
      <c r="Y535" s="150"/>
      <c r="Z535" s="150"/>
      <c r="AA535" s="150"/>
      <c r="AB535" s="150"/>
      <c r="AC535" s="150"/>
      <c r="AD535" s="150"/>
      <c r="AE535" s="150"/>
      <c r="AF535" s="150"/>
      <c r="AG535" s="150"/>
      <c r="AH535" s="150"/>
      <c r="AI535" s="150"/>
      <c r="AJ535" s="150"/>
      <c r="AK535" s="150"/>
      <c r="AL535" s="150"/>
      <c r="AM535" s="150"/>
      <c r="AN535" s="150"/>
      <c r="AO535" s="150"/>
      <c r="AP535" s="150"/>
      <c r="AQ535" s="150"/>
      <c r="AR535" s="150"/>
      <c r="AS535" s="150"/>
      <c r="AT535" s="150"/>
      <c r="AU535" s="150"/>
      <c r="AV535" s="150"/>
      <c r="AW535" s="150"/>
      <c r="AX535" s="150"/>
      <c r="AY535" s="150"/>
      <c r="AZ535" s="150"/>
      <c r="BA535" s="150"/>
      <c r="BB535" s="150"/>
      <c r="BC535" s="150"/>
      <c r="BD535" s="150"/>
      <c r="BE535" s="150"/>
      <c r="BF535" s="150"/>
      <c r="BG535" s="150"/>
      <c r="BH535" s="150"/>
      <c r="BI535" s="150"/>
      <c r="BJ535" s="150"/>
      <c r="BK535" s="150"/>
      <c r="BL535" s="150"/>
      <c r="BM535" s="150"/>
      <c r="BN535" s="150"/>
      <c r="BO535" s="150"/>
      <c r="BP535" s="150"/>
      <c r="BQ535" s="150"/>
      <c r="BR535" s="150"/>
      <c r="BS535" s="150"/>
      <c r="BT535" s="150"/>
      <c r="BU535" s="150"/>
      <c r="BV535" s="150"/>
      <c r="BW535" s="150"/>
      <c r="BX535" s="150"/>
      <c r="BY535" s="150"/>
      <c r="BZ535" s="150"/>
      <c r="CA535" s="150"/>
      <c r="CB535" s="150"/>
      <c r="CC535" s="150"/>
      <c r="CD535" s="150"/>
      <c r="CE535" s="150"/>
      <c r="CF535" s="150"/>
      <c r="CG535" s="150"/>
      <c r="CH535" s="150"/>
      <c r="CI535" s="150"/>
      <c r="CJ535" s="150"/>
      <c r="CK535" s="150"/>
      <c r="CL535" s="150"/>
      <c r="CM535" s="150"/>
      <c r="CN535" s="150"/>
      <c r="CO535" s="150"/>
      <c r="CP535" s="150"/>
      <c r="CQ535" s="150"/>
      <c r="CR535" s="150"/>
      <c r="CS535" s="150"/>
      <c r="CT535" s="150"/>
      <c r="CU535" s="150"/>
      <c r="CV535" s="150"/>
      <c r="CW535" s="150"/>
      <c r="CX535" s="150"/>
    </row>
    <row r="536" spans="1:102" x14ac:dyDescent="0.2">
      <c r="A536" s="150"/>
      <c r="B536" s="150"/>
      <c r="C536" s="156"/>
      <c r="D536" s="150"/>
      <c r="E536" s="150"/>
      <c r="F536" s="150"/>
      <c r="G536" s="150"/>
      <c r="H536" s="150"/>
      <c r="I536" s="150"/>
      <c r="K536" s="150"/>
      <c r="L536" s="150"/>
      <c r="M536" s="150"/>
      <c r="N536" s="150"/>
      <c r="O536" s="150"/>
      <c r="P536" s="150"/>
      <c r="Q536" s="150"/>
      <c r="R536" s="150"/>
      <c r="S536" s="150"/>
      <c r="T536" s="150"/>
      <c r="U536" s="150"/>
      <c r="V536" s="150"/>
      <c r="W536" s="150"/>
      <c r="X536" s="150"/>
      <c r="Y536" s="150"/>
      <c r="Z536" s="150"/>
      <c r="AA536" s="150"/>
      <c r="AB536" s="150"/>
      <c r="AC536" s="150"/>
      <c r="AD536" s="150"/>
      <c r="AE536" s="150"/>
      <c r="AF536" s="150"/>
      <c r="AG536" s="150"/>
      <c r="AH536" s="150"/>
      <c r="AI536" s="150"/>
      <c r="AJ536" s="150"/>
      <c r="AK536" s="150"/>
      <c r="AL536" s="150"/>
      <c r="AM536" s="150"/>
      <c r="AN536" s="150"/>
      <c r="AO536" s="150"/>
      <c r="AP536" s="150"/>
      <c r="AQ536" s="150"/>
      <c r="AR536" s="150"/>
      <c r="AS536" s="150"/>
      <c r="AT536" s="150"/>
      <c r="AU536" s="150"/>
      <c r="AV536" s="150"/>
      <c r="AW536" s="150"/>
      <c r="AX536" s="150"/>
      <c r="AY536" s="150"/>
      <c r="AZ536" s="150"/>
      <c r="BA536" s="150"/>
      <c r="BB536" s="150"/>
      <c r="BC536" s="150"/>
      <c r="BD536" s="150"/>
      <c r="BE536" s="150"/>
      <c r="BF536" s="150"/>
      <c r="BG536" s="150"/>
      <c r="BH536" s="150"/>
      <c r="BI536" s="150"/>
      <c r="BJ536" s="150"/>
      <c r="BK536" s="150"/>
      <c r="BL536" s="150"/>
      <c r="BM536" s="150"/>
      <c r="BN536" s="150"/>
      <c r="BO536" s="150"/>
      <c r="BP536" s="150"/>
      <c r="BQ536" s="150"/>
      <c r="BR536" s="150"/>
      <c r="BS536" s="150"/>
      <c r="BT536" s="150"/>
      <c r="BU536" s="150"/>
      <c r="BV536" s="150"/>
      <c r="BW536" s="150"/>
      <c r="BX536" s="150"/>
      <c r="BY536" s="150"/>
      <c r="BZ536" s="150"/>
      <c r="CA536" s="150"/>
      <c r="CB536" s="150"/>
      <c r="CC536" s="150"/>
      <c r="CD536" s="150"/>
      <c r="CE536" s="150"/>
      <c r="CF536" s="150"/>
      <c r="CG536" s="150"/>
      <c r="CH536" s="150"/>
      <c r="CI536" s="150"/>
      <c r="CJ536" s="150"/>
      <c r="CK536" s="150"/>
      <c r="CL536" s="150"/>
      <c r="CM536" s="150"/>
      <c r="CN536" s="150"/>
      <c r="CO536" s="150"/>
      <c r="CP536" s="150"/>
      <c r="CQ536" s="150"/>
      <c r="CR536" s="150"/>
      <c r="CS536" s="150"/>
      <c r="CT536" s="150"/>
      <c r="CU536" s="150"/>
      <c r="CV536" s="150"/>
      <c r="CW536" s="150"/>
      <c r="CX536" s="150"/>
    </row>
    <row r="537" spans="1:102" x14ac:dyDescent="0.2">
      <c r="A537" s="150"/>
      <c r="B537" s="150"/>
      <c r="C537" s="156"/>
      <c r="D537" s="150"/>
      <c r="E537" s="150"/>
      <c r="F537" s="150"/>
      <c r="G537" s="150"/>
      <c r="H537" s="150"/>
      <c r="I537" s="150"/>
      <c r="K537" s="150"/>
      <c r="L537" s="150"/>
      <c r="M537" s="150"/>
      <c r="N537" s="150"/>
      <c r="O537" s="150"/>
      <c r="P537" s="150"/>
      <c r="Q537" s="150"/>
      <c r="R537" s="150"/>
      <c r="S537" s="150"/>
      <c r="T537" s="150"/>
      <c r="U537" s="150"/>
      <c r="V537" s="150"/>
      <c r="W537" s="150"/>
      <c r="X537" s="150"/>
      <c r="Y537" s="150"/>
      <c r="Z537" s="150"/>
      <c r="AA537" s="150"/>
      <c r="AB537" s="150"/>
      <c r="AC537" s="150"/>
      <c r="AD537" s="150"/>
      <c r="AE537" s="150"/>
      <c r="AF537" s="150"/>
      <c r="AG537" s="150"/>
      <c r="AH537" s="150"/>
      <c r="AI537" s="150"/>
      <c r="AJ537" s="150"/>
      <c r="AK537" s="150"/>
      <c r="AL537" s="150"/>
      <c r="AM537" s="150"/>
      <c r="AN537" s="150"/>
      <c r="AO537" s="150"/>
      <c r="AP537" s="150"/>
      <c r="AQ537" s="150"/>
      <c r="AR537" s="150"/>
      <c r="AS537" s="150"/>
      <c r="AT537" s="150"/>
      <c r="AU537" s="150"/>
      <c r="AV537" s="150"/>
      <c r="AW537" s="150"/>
      <c r="AX537" s="150"/>
      <c r="AY537" s="150"/>
      <c r="AZ537" s="150"/>
      <c r="BA537" s="150"/>
      <c r="BB537" s="150"/>
      <c r="BC537" s="150"/>
      <c r="BD537" s="150"/>
      <c r="BE537" s="150"/>
      <c r="BF537" s="150"/>
      <c r="BG537" s="150"/>
      <c r="BH537" s="150"/>
      <c r="BI537" s="150"/>
      <c r="BJ537" s="150"/>
      <c r="BK537" s="150"/>
      <c r="BL537" s="150"/>
      <c r="BM537" s="150"/>
      <c r="BN537" s="150"/>
      <c r="BO537" s="150"/>
      <c r="BP537" s="150"/>
      <c r="BQ537" s="150"/>
      <c r="BR537" s="150"/>
      <c r="BS537" s="150"/>
      <c r="BT537" s="150"/>
      <c r="BU537" s="150"/>
      <c r="BV537" s="150"/>
      <c r="BW537" s="150"/>
      <c r="BX537" s="150"/>
      <c r="BY537" s="150"/>
      <c r="BZ537" s="150"/>
      <c r="CA537" s="150"/>
      <c r="CB537" s="150"/>
      <c r="CC537" s="150"/>
      <c r="CD537" s="150"/>
      <c r="CE537" s="150"/>
      <c r="CF537" s="150"/>
      <c r="CG537" s="150"/>
      <c r="CH537" s="150"/>
      <c r="CI537" s="150"/>
      <c r="CJ537" s="150"/>
      <c r="CK537" s="150"/>
      <c r="CL537" s="150"/>
      <c r="CM537" s="150"/>
      <c r="CN537" s="150"/>
      <c r="CO537" s="150"/>
      <c r="CP537" s="150"/>
      <c r="CQ537" s="150"/>
      <c r="CR537" s="150"/>
      <c r="CS537" s="150"/>
      <c r="CT537" s="150"/>
      <c r="CU537" s="150"/>
      <c r="CV537" s="150"/>
      <c r="CW537" s="150"/>
      <c r="CX537" s="150"/>
    </row>
    <row r="538" spans="1:102" x14ac:dyDescent="0.2">
      <c r="A538" s="150"/>
      <c r="B538" s="150"/>
      <c r="C538" s="156"/>
      <c r="D538" s="150"/>
      <c r="E538" s="150"/>
      <c r="F538" s="150"/>
      <c r="G538" s="150"/>
      <c r="H538" s="150"/>
      <c r="I538" s="150"/>
      <c r="K538" s="150"/>
      <c r="L538" s="150"/>
      <c r="M538" s="150"/>
      <c r="N538" s="150"/>
      <c r="O538" s="150"/>
      <c r="P538" s="150"/>
      <c r="Q538" s="150"/>
      <c r="R538" s="150"/>
      <c r="S538" s="150"/>
      <c r="T538" s="150"/>
      <c r="U538" s="150"/>
      <c r="V538" s="150"/>
      <c r="W538" s="150"/>
      <c r="X538" s="150"/>
      <c r="Y538" s="150"/>
      <c r="Z538" s="150"/>
      <c r="AA538" s="150"/>
      <c r="AB538" s="150"/>
      <c r="AC538" s="150"/>
      <c r="AD538" s="150"/>
      <c r="AE538" s="150"/>
      <c r="AF538" s="150"/>
      <c r="AG538" s="150"/>
      <c r="AH538" s="150"/>
      <c r="AI538" s="150"/>
      <c r="AJ538" s="150"/>
      <c r="AK538" s="150"/>
      <c r="AL538" s="150"/>
      <c r="AM538" s="150"/>
      <c r="AN538" s="150"/>
      <c r="AO538" s="150"/>
      <c r="AP538" s="150"/>
      <c r="AQ538" s="150"/>
      <c r="AR538" s="150"/>
      <c r="AS538" s="150"/>
      <c r="AT538" s="150"/>
      <c r="AU538" s="150"/>
      <c r="AV538" s="150"/>
      <c r="AW538" s="150"/>
      <c r="AX538" s="150"/>
      <c r="AY538" s="150"/>
      <c r="AZ538" s="150"/>
      <c r="BA538" s="150"/>
      <c r="BB538" s="150"/>
      <c r="BC538" s="150"/>
      <c r="BD538" s="150"/>
      <c r="BE538" s="150"/>
      <c r="BF538" s="150"/>
      <c r="BG538" s="150"/>
      <c r="BH538" s="150"/>
      <c r="BI538" s="150"/>
      <c r="BJ538" s="150"/>
      <c r="BK538" s="150"/>
      <c r="BL538" s="150"/>
      <c r="BM538" s="150"/>
      <c r="BN538" s="150"/>
      <c r="BO538" s="150"/>
      <c r="BP538" s="150"/>
      <c r="BQ538" s="150"/>
      <c r="BR538" s="150"/>
      <c r="BS538" s="150"/>
      <c r="BT538" s="150"/>
      <c r="BU538" s="150"/>
      <c r="BV538" s="150"/>
      <c r="BW538" s="150"/>
      <c r="BX538" s="150"/>
      <c r="BY538" s="150"/>
      <c r="BZ538" s="150"/>
      <c r="CA538" s="150"/>
      <c r="CB538" s="150"/>
      <c r="CC538" s="150"/>
      <c r="CD538" s="150"/>
      <c r="CE538" s="150"/>
      <c r="CF538" s="150"/>
      <c r="CG538" s="150"/>
      <c r="CH538" s="150"/>
      <c r="CI538" s="150"/>
      <c r="CJ538" s="150"/>
      <c r="CK538" s="150"/>
      <c r="CL538" s="150"/>
      <c r="CM538" s="150"/>
      <c r="CN538" s="150"/>
      <c r="CO538" s="150"/>
      <c r="CP538" s="150"/>
      <c r="CQ538" s="150"/>
      <c r="CR538" s="150"/>
      <c r="CS538" s="150"/>
      <c r="CT538" s="150"/>
      <c r="CU538" s="150"/>
      <c r="CV538" s="150"/>
      <c r="CW538" s="150"/>
      <c r="CX538" s="150"/>
    </row>
    <row r="539" spans="1:102" x14ac:dyDescent="0.2">
      <c r="A539" s="150"/>
      <c r="B539" s="150"/>
      <c r="C539" s="156"/>
      <c r="D539" s="150"/>
      <c r="E539" s="150"/>
      <c r="F539" s="150"/>
      <c r="G539" s="150"/>
      <c r="H539" s="150"/>
      <c r="I539" s="150"/>
      <c r="K539" s="150"/>
      <c r="L539" s="150"/>
      <c r="M539" s="150"/>
      <c r="N539" s="150"/>
      <c r="O539" s="150"/>
      <c r="P539" s="150"/>
      <c r="Q539" s="150"/>
      <c r="R539" s="150"/>
      <c r="S539" s="150"/>
      <c r="T539" s="150"/>
      <c r="U539" s="150"/>
      <c r="V539" s="150"/>
      <c r="W539" s="150"/>
      <c r="X539" s="150"/>
      <c r="Y539" s="150"/>
      <c r="Z539" s="150"/>
      <c r="AA539" s="150"/>
      <c r="AB539" s="150"/>
      <c r="AC539" s="150"/>
      <c r="AD539" s="150"/>
      <c r="AE539" s="150"/>
      <c r="AF539" s="150"/>
      <c r="AG539" s="150"/>
      <c r="AH539" s="150"/>
      <c r="AI539" s="150"/>
      <c r="AJ539" s="150"/>
      <c r="AK539" s="150"/>
      <c r="AL539" s="150"/>
      <c r="AM539" s="150"/>
      <c r="AN539" s="150"/>
      <c r="AO539" s="150"/>
      <c r="AP539" s="150"/>
      <c r="AQ539" s="150"/>
      <c r="AR539" s="150"/>
      <c r="AS539" s="150"/>
      <c r="AT539" s="150"/>
      <c r="AU539" s="150"/>
      <c r="AV539" s="150"/>
      <c r="AW539" s="150"/>
      <c r="AX539" s="150"/>
      <c r="AY539" s="150"/>
      <c r="AZ539" s="150"/>
      <c r="BA539" s="150"/>
      <c r="BB539" s="150"/>
      <c r="BC539" s="150"/>
      <c r="BD539" s="150"/>
      <c r="BE539" s="150"/>
      <c r="BF539" s="150"/>
      <c r="BG539" s="150"/>
      <c r="BH539" s="150"/>
      <c r="BI539" s="150"/>
      <c r="BJ539" s="150"/>
      <c r="BK539" s="150"/>
      <c r="BL539" s="150"/>
      <c r="BM539" s="150"/>
      <c r="BN539" s="150"/>
      <c r="BO539" s="150"/>
      <c r="BP539" s="150"/>
      <c r="BQ539" s="150"/>
      <c r="BR539" s="150"/>
      <c r="BS539" s="150"/>
      <c r="BT539" s="150"/>
      <c r="BU539" s="150"/>
      <c r="BV539" s="150"/>
      <c r="BW539" s="150"/>
      <c r="BX539" s="150"/>
      <c r="BY539" s="150"/>
      <c r="BZ539" s="150"/>
      <c r="CA539" s="150"/>
      <c r="CB539" s="150"/>
      <c r="CC539" s="150"/>
      <c r="CD539" s="150"/>
      <c r="CE539" s="150"/>
      <c r="CF539" s="150"/>
      <c r="CG539" s="150"/>
      <c r="CH539" s="150"/>
      <c r="CI539" s="150"/>
      <c r="CJ539" s="150"/>
      <c r="CK539" s="150"/>
      <c r="CL539" s="150"/>
      <c r="CM539" s="150"/>
      <c r="CN539" s="150"/>
      <c r="CO539" s="150"/>
      <c r="CP539" s="150"/>
      <c r="CQ539" s="150"/>
      <c r="CR539" s="150"/>
      <c r="CS539" s="150"/>
      <c r="CT539" s="150"/>
      <c r="CU539" s="150"/>
      <c r="CV539" s="150"/>
      <c r="CW539" s="150"/>
      <c r="CX539" s="150"/>
    </row>
    <row r="540" spans="1:102" x14ac:dyDescent="0.2">
      <c r="A540" s="150"/>
      <c r="B540" s="150"/>
      <c r="C540" s="156"/>
      <c r="D540" s="150"/>
      <c r="E540" s="150"/>
      <c r="F540" s="150"/>
      <c r="G540" s="150"/>
      <c r="H540" s="150"/>
      <c r="I540" s="150"/>
      <c r="K540" s="150"/>
      <c r="L540" s="150"/>
      <c r="M540" s="150"/>
      <c r="N540" s="150"/>
      <c r="O540" s="150"/>
      <c r="P540" s="150"/>
      <c r="Q540" s="150"/>
      <c r="R540" s="150"/>
      <c r="S540" s="150"/>
      <c r="T540" s="150"/>
      <c r="U540" s="150"/>
      <c r="V540" s="150"/>
      <c r="W540" s="150"/>
      <c r="X540" s="150"/>
      <c r="Y540" s="150"/>
      <c r="Z540" s="150"/>
      <c r="AA540" s="150"/>
      <c r="AB540" s="150"/>
      <c r="AC540" s="150"/>
      <c r="AD540" s="150"/>
      <c r="AE540" s="150"/>
      <c r="AF540" s="150"/>
      <c r="AG540" s="150"/>
      <c r="AH540" s="150"/>
      <c r="AI540" s="150"/>
      <c r="AJ540" s="150"/>
      <c r="AK540" s="150"/>
      <c r="AL540" s="150"/>
      <c r="AM540" s="150"/>
      <c r="AN540" s="150"/>
      <c r="AO540" s="150"/>
      <c r="AP540" s="150"/>
      <c r="AQ540" s="150"/>
      <c r="AR540" s="150"/>
      <c r="AS540" s="150"/>
      <c r="AT540" s="150"/>
      <c r="AU540" s="150"/>
      <c r="AV540" s="150"/>
      <c r="AW540" s="150"/>
      <c r="AX540" s="150"/>
      <c r="AY540" s="150"/>
      <c r="AZ540" s="150"/>
      <c r="BA540" s="150"/>
      <c r="BB540" s="150"/>
      <c r="BC540" s="150"/>
      <c r="BD540" s="150"/>
      <c r="BE540" s="150"/>
      <c r="BF540" s="150"/>
      <c r="BG540" s="150"/>
      <c r="BH540" s="150"/>
      <c r="BI540" s="150"/>
      <c r="BJ540" s="150"/>
      <c r="BK540" s="150"/>
      <c r="BL540" s="150"/>
      <c r="BM540" s="150"/>
      <c r="BN540" s="150"/>
      <c r="BO540" s="150"/>
      <c r="BP540" s="150"/>
      <c r="BQ540" s="150"/>
      <c r="BR540" s="150"/>
      <c r="BS540" s="150"/>
      <c r="BT540" s="150"/>
      <c r="BU540" s="150"/>
      <c r="BV540" s="150"/>
      <c r="BW540" s="150"/>
      <c r="BX540" s="150"/>
      <c r="BY540" s="150"/>
      <c r="BZ540" s="150"/>
      <c r="CA540" s="150"/>
      <c r="CB540" s="150"/>
      <c r="CC540" s="150"/>
      <c r="CD540" s="150"/>
      <c r="CE540" s="150"/>
      <c r="CF540" s="150"/>
      <c r="CG540" s="150"/>
      <c r="CH540" s="150"/>
      <c r="CI540" s="150"/>
      <c r="CJ540" s="150"/>
      <c r="CK540" s="150"/>
      <c r="CL540" s="150"/>
      <c r="CM540" s="150"/>
      <c r="CN540" s="150"/>
      <c r="CO540" s="150"/>
      <c r="CP540" s="150"/>
      <c r="CQ540" s="150"/>
      <c r="CR540" s="150"/>
      <c r="CS540" s="150"/>
      <c r="CT540" s="150"/>
      <c r="CU540" s="150"/>
      <c r="CV540" s="150"/>
      <c r="CW540" s="150"/>
      <c r="CX540" s="150"/>
    </row>
    <row r="541" spans="1:102" x14ac:dyDescent="0.2">
      <c r="A541" s="150"/>
      <c r="B541" s="150"/>
      <c r="C541" s="156"/>
      <c r="D541" s="150"/>
      <c r="E541" s="150"/>
      <c r="F541" s="150"/>
      <c r="G541" s="150"/>
      <c r="H541" s="150"/>
      <c r="I541" s="150"/>
      <c r="K541" s="150"/>
      <c r="L541" s="150"/>
      <c r="M541" s="150"/>
      <c r="N541" s="150"/>
      <c r="O541" s="150"/>
      <c r="P541" s="150"/>
      <c r="Q541" s="150"/>
      <c r="R541" s="150"/>
      <c r="S541" s="150"/>
      <c r="T541" s="150"/>
      <c r="U541" s="150"/>
      <c r="V541" s="150"/>
      <c r="W541" s="150"/>
      <c r="X541" s="150"/>
      <c r="Y541" s="150"/>
      <c r="Z541" s="150"/>
      <c r="AA541" s="150"/>
      <c r="AB541" s="150"/>
      <c r="AC541" s="150"/>
      <c r="AD541" s="150"/>
      <c r="AE541" s="150"/>
      <c r="AF541" s="150"/>
      <c r="AG541" s="150"/>
      <c r="AH541" s="150"/>
      <c r="AI541" s="150"/>
      <c r="AJ541" s="150"/>
      <c r="AK541" s="150"/>
      <c r="AL541" s="150"/>
      <c r="AM541" s="150"/>
      <c r="AN541" s="150"/>
      <c r="AO541" s="150"/>
      <c r="AP541" s="150"/>
      <c r="AQ541" s="150"/>
      <c r="AR541" s="150"/>
      <c r="AS541" s="150"/>
      <c r="AT541" s="150"/>
      <c r="AU541" s="150"/>
      <c r="AV541" s="150"/>
      <c r="AW541" s="150"/>
      <c r="AX541" s="150"/>
      <c r="AY541" s="150"/>
      <c r="AZ541" s="150"/>
      <c r="BA541" s="150"/>
      <c r="BB541" s="150"/>
      <c r="BC541" s="150"/>
      <c r="BD541" s="150"/>
      <c r="BE541" s="150"/>
      <c r="BF541" s="150"/>
      <c r="BG541" s="150"/>
      <c r="BH541" s="150"/>
      <c r="BI541" s="150"/>
      <c r="BJ541" s="150"/>
      <c r="BK541" s="150"/>
      <c r="BL541" s="150"/>
      <c r="BM541" s="150"/>
      <c r="BN541" s="150"/>
      <c r="BO541" s="150"/>
      <c r="BP541" s="150"/>
      <c r="BQ541" s="150"/>
      <c r="BR541" s="150"/>
      <c r="BS541" s="150"/>
      <c r="BT541" s="150"/>
      <c r="BU541" s="150"/>
      <c r="BV541" s="150"/>
      <c r="BW541" s="150"/>
      <c r="BX541" s="150"/>
      <c r="BY541" s="150"/>
      <c r="BZ541" s="150"/>
      <c r="CA541" s="150"/>
      <c r="CB541" s="150"/>
      <c r="CC541" s="150"/>
      <c r="CD541" s="150"/>
      <c r="CE541" s="150"/>
      <c r="CF541" s="150"/>
      <c r="CG541" s="150"/>
      <c r="CH541" s="150"/>
      <c r="CI541" s="150"/>
      <c r="CJ541" s="150"/>
      <c r="CK541" s="150"/>
      <c r="CL541" s="150"/>
      <c r="CM541" s="150"/>
      <c r="CN541" s="150"/>
      <c r="CO541" s="150"/>
      <c r="CP541" s="150"/>
      <c r="CQ541" s="150"/>
      <c r="CR541" s="150"/>
      <c r="CS541" s="150"/>
      <c r="CT541" s="150"/>
      <c r="CU541" s="150"/>
      <c r="CV541" s="150"/>
      <c r="CW541" s="150"/>
      <c r="CX541" s="150"/>
    </row>
    <row r="542" spans="1:102" x14ac:dyDescent="0.2">
      <c r="A542" s="150"/>
      <c r="B542" s="150"/>
      <c r="C542" s="156"/>
      <c r="D542" s="150"/>
      <c r="E542" s="150"/>
      <c r="F542" s="150"/>
      <c r="G542" s="150"/>
      <c r="H542" s="150"/>
      <c r="I542" s="150"/>
      <c r="K542" s="150"/>
      <c r="L542" s="150"/>
      <c r="M542" s="150"/>
      <c r="N542" s="150"/>
      <c r="O542" s="150"/>
      <c r="P542" s="150"/>
      <c r="Q542" s="150"/>
      <c r="R542" s="150"/>
      <c r="S542" s="150"/>
      <c r="T542" s="150"/>
      <c r="U542" s="150"/>
      <c r="V542" s="150"/>
      <c r="W542" s="150"/>
      <c r="X542" s="150"/>
      <c r="Y542" s="150"/>
      <c r="Z542" s="150"/>
      <c r="AA542" s="150"/>
      <c r="AB542" s="150"/>
      <c r="AC542" s="150"/>
      <c r="AD542" s="150"/>
      <c r="AE542" s="150"/>
      <c r="AF542" s="150"/>
      <c r="AG542" s="150"/>
      <c r="AH542" s="150"/>
      <c r="AI542" s="150"/>
      <c r="AJ542" s="150"/>
      <c r="AK542" s="150"/>
      <c r="AL542" s="150"/>
      <c r="AM542" s="150"/>
      <c r="AN542" s="150"/>
      <c r="AO542" s="150"/>
      <c r="AP542" s="150"/>
      <c r="AQ542" s="150"/>
      <c r="AR542" s="150"/>
      <c r="AS542" s="150"/>
      <c r="AT542" s="150"/>
      <c r="AU542" s="150"/>
      <c r="AV542" s="150"/>
      <c r="AW542" s="150"/>
      <c r="AX542" s="150"/>
      <c r="AY542" s="150"/>
      <c r="AZ542" s="150"/>
      <c r="BA542" s="150"/>
      <c r="BB542" s="150"/>
      <c r="BC542" s="150"/>
      <c r="BD542" s="150"/>
      <c r="BE542" s="150"/>
      <c r="BF542" s="150"/>
      <c r="BG542" s="150"/>
      <c r="BH542" s="150"/>
      <c r="BI542" s="150"/>
      <c r="BJ542" s="150"/>
      <c r="BK542" s="150"/>
      <c r="BL542" s="150"/>
      <c r="BM542" s="150"/>
      <c r="BN542" s="150"/>
      <c r="BO542" s="150"/>
      <c r="BP542" s="150"/>
      <c r="BQ542" s="150"/>
      <c r="BR542" s="150"/>
      <c r="BS542" s="150"/>
      <c r="BT542" s="150"/>
      <c r="BU542" s="150"/>
      <c r="BV542" s="150"/>
      <c r="BW542" s="150"/>
      <c r="BX542" s="150"/>
      <c r="BY542" s="150"/>
      <c r="BZ542" s="150"/>
      <c r="CA542" s="150"/>
      <c r="CB542" s="150"/>
      <c r="CC542" s="150"/>
      <c r="CD542" s="150"/>
      <c r="CE542" s="150"/>
      <c r="CF542" s="150"/>
      <c r="CG542" s="150"/>
      <c r="CH542" s="150"/>
      <c r="CI542" s="150"/>
      <c r="CJ542" s="150"/>
      <c r="CK542" s="150"/>
      <c r="CL542" s="150"/>
      <c r="CM542" s="150"/>
      <c r="CN542" s="150"/>
      <c r="CO542" s="150"/>
      <c r="CP542" s="150"/>
      <c r="CQ542" s="150"/>
      <c r="CR542" s="150"/>
      <c r="CS542" s="150"/>
      <c r="CT542" s="150"/>
      <c r="CU542" s="150"/>
      <c r="CV542" s="150"/>
      <c r="CW542" s="150"/>
      <c r="CX542" s="150"/>
    </row>
    <row r="543" spans="1:102" x14ac:dyDescent="0.2">
      <c r="A543" s="150"/>
      <c r="B543" s="150"/>
      <c r="C543" s="156"/>
      <c r="D543" s="150"/>
      <c r="E543" s="150"/>
      <c r="F543" s="150"/>
      <c r="G543" s="150"/>
      <c r="H543" s="150"/>
      <c r="I543" s="150"/>
      <c r="K543" s="150"/>
      <c r="L543" s="150"/>
      <c r="M543" s="150"/>
      <c r="N543" s="150"/>
      <c r="O543" s="150"/>
      <c r="P543" s="150"/>
      <c r="Q543" s="150"/>
      <c r="R543" s="150"/>
      <c r="S543" s="150"/>
      <c r="T543" s="150"/>
      <c r="U543" s="150"/>
      <c r="V543" s="150"/>
      <c r="W543" s="150"/>
      <c r="X543" s="150"/>
      <c r="Y543" s="150"/>
      <c r="Z543" s="150"/>
      <c r="AA543" s="150"/>
      <c r="AB543" s="150"/>
      <c r="AC543" s="150"/>
      <c r="AD543" s="150"/>
      <c r="AE543" s="150"/>
      <c r="AF543" s="150"/>
      <c r="AG543" s="150"/>
      <c r="AH543" s="150"/>
      <c r="AI543" s="150"/>
      <c r="AJ543" s="150"/>
      <c r="AK543" s="150"/>
      <c r="AL543" s="150"/>
      <c r="AM543" s="150"/>
      <c r="AN543" s="150"/>
      <c r="AO543" s="150"/>
      <c r="AP543" s="150"/>
      <c r="AQ543" s="150"/>
      <c r="AR543" s="150"/>
      <c r="AS543" s="150"/>
      <c r="AT543" s="150"/>
      <c r="AU543" s="150"/>
      <c r="AV543" s="150"/>
      <c r="AW543" s="150"/>
      <c r="AX543" s="150"/>
      <c r="AY543" s="150"/>
      <c r="AZ543" s="150"/>
      <c r="BA543" s="150"/>
      <c r="BB543" s="150"/>
      <c r="BC543" s="150"/>
      <c r="BD543" s="150"/>
      <c r="BE543" s="150"/>
      <c r="BF543" s="150"/>
      <c r="BG543" s="150"/>
      <c r="BH543" s="150"/>
      <c r="BI543" s="150"/>
      <c r="BJ543" s="150"/>
      <c r="BK543" s="150"/>
      <c r="BL543" s="150"/>
      <c r="BM543" s="150"/>
      <c r="BN543" s="150"/>
      <c r="BO543" s="150"/>
      <c r="BP543" s="150"/>
      <c r="BQ543" s="150"/>
      <c r="BR543" s="150"/>
      <c r="BS543" s="150"/>
      <c r="BT543" s="150"/>
      <c r="BU543" s="150"/>
      <c r="BV543" s="150"/>
      <c r="BW543" s="150"/>
      <c r="BX543" s="150"/>
      <c r="BY543" s="150"/>
      <c r="BZ543" s="150"/>
      <c r="CA543" s="150"/>
      <c r="CB543" s="150"/>
      <c r="CC543" s="150"/>
      <c r="CD543" s="150"/>
      <c r="CE543" s="150"/>
      <c r="CF543" s="150"/>
      <c r="CG543" s="150"/>
      <c r="CH543" s="150"/>
      <c r="CI543" s="150"/>
      <c r="CJ543" s="150"/>
      <c r="CK543" s="150"/>
      <c r="CL543" s="150"/>
      <c r="CM543" s="150"/>
      <c r="CN543" s="150"/>
      <c r="CO543" s="150"/>
      <c r="CP543" s="150"/>
      <c r="CQ543" s="150"/>
      <c r="CR543" s="150"/>
      <c r="CS543" s="150"/>
      <c r="CT543" s="150"/>
      <c r="CU543" s="150"/>
      <c r="CV543" s="150"/>
      <c r="CW543" s="150"/>
      <c r="CX543" s="150"/>
    </row>
    <row r="544" spans="1:102" x14ac:dyDescent="0.2">
      <c r="A544" s="150"/>
      <c r="B544" s="150"/>
      <c r="C544" s="156"/>
      <c r="D544" s="150"/>
      <c r="E544" s="150"/>
      <c r="F544" s="150"/>
      <c r="G544" s="150"/>
      <c r="H544" s="150"/>
      <c r="I544" s="150"/>
      <c r="K544" s="150"/>
      <c r="L544" s="150"/>
      <c r="M544" s="150"/>
      <c r="N544" s="150"/>
      <c r="O544" s="150"/>
      <c r="P544" s="150"/>
      <c r="Q544" s="150"/>
      <c r="R544" s="150"/>
      <c r="S544" s="150"/>
      <c r="T544" s="150"/>
      <c r="U544" s="150"/>
      <c r="V544" s="150"/>
      <c r="W544" s="150"/>
      <c r="X544" s="150"/>
      <c r="Y544" s="150"/>
      <c r="Z544" s="150"/>
      <c r="AA544" s="150"/>
      <c r="AB544" s="150"/>
      <c r="AC544" s="150"/>
      <c r="AD544" s="150"/>
      <c r="AE544" s="150"/>
      <c r="AF544" s="150"/>
      <c r="AG544" s="150"/>
      <c r="AH544" s="150"/>
      <c r="AI544" s="150"/>
      <c r="AJ544" s="150"/>
      <c r="AK544" s="150"/>
      <c r="AL544" s="150"/>
      <c r="AM544" s="150"/>
      <c r="AN544" s="150"/>
      <c r="AO544" s="150"/>
      <c r="AP544" s="150"/>
      <c r="AQ544" s="150"/>
      <c r="AR544" s="150"/>
      <c r="AS544" s="150"/>
      <c r="AT544" s="150"/>
      <c r="AU544" s="150"/>
      <c r="AV544" s="150"/>
      <c r="AW544" s="150"/>
      <c r="AX544" s="150"/>
      <c r="AY544" s="150"/>
      <c r="AZ544" s="150"/>
      <c r="BA544" s="150"/>
      <c r="BB544" s="150"/>
      <c r="BC544" s="150"/>
      <c r="BD544" s="150"/>
      <c r="BE544" s="150"/>
      <c r="BF544" s="150"/>
      <c r="BG544" s="150"/>
      <c r="BH544" s="150"/>
      <c r="BI544" s="150"/>
      <c r="BJ544" s="150"/>
      <c r="BK544" s="150"/>
      <c r="BL544" s="150"/>
      <c r="BM544" s="150"/>
      <c r="BN544" s="150"/>
      <c r="BO544" s="150"/>
      <c r="BP544" s="150"/>
      <c r="BQ544" s="150"/>
      <c r="BR544" s="150"/>
      <c r="BS544" s="150"/>
      <c r="BT544" s="150"/>
      <c r="BU544" s="150"/>
      <c r="BV544" s="150"/>
      <c r="BW544" s="150"/>
      <c r="BX544" s="150"/>
      <c r="BY544" s="150"/>
      <c r="BZ544" s="150"/>
      <c r="CA544" s="150"/>
      <c r="CB544" s="150"/>
      <c r="CC544" s="150"/>
      <c r="CD544" s="150"/>
      <c r="CE544" s="150"/>
      <c r="CF544" s="150"/>
      <c r="CG544" s="150"/>
      <c r="CH544" s="150"/>
      <c r="CI544" s="150"/>
      <c r="CJ544" s="150"/>
      <c r="CK544" s="150"/>
      <c r="CL544" s="150"/>
      <c r="CM544" s="150"/>
      <c r="CN544" s="150"/>
      <c r="CO544" s="150"/>
      <c r="CP544" s="150"/>
      <c r="CQ544" s="150"/>
      <c r="CR544" s="150"/>
      <c r="CS544" s="150"/>
      <c r="CT544" s="150"/>
      <c r="CU544" s="150"/>
      <c r="CV544" s="150"/>
      <c r="CW544" s="150"/>
      <c r="CX544" s="150"/>
    </row>
    <row r="545" spans="1:102" x14ac:dyDescent="0.2">
      <c r="A545" s="150"/>
      <c r="B545" s="150"/>
      <c r="C545" s="156"/>
      <c r="D545" s="150"/>
      <c r="E545" s="150"/>
      <c r="F545" s="150"/>
      <c r="G545" s="150"/>
      <c r="H545" s="150"/>
      <c r="I545" s="150"/>
      <c r="K545" s="150"/>
      <c r="L545" s="150"/>
      <c r="M545" s="150"/>
      <c r="N545" s="150"/>
      <c r="O545" s="150"/>
      <c r="P545" s="150"/>
      <c r="Q545" s="150"/>
      <c r="R545" s="150"/>
      <c r="S545" s="150"/>
      <c r="T545" s="150"/>
      <c r="U545" s="150"/>
      <c r="V545" s="150"/>
      <c r="W545" s="150"/>
      <c r="X545" s="150"/>
      <c r="Y545" s="150"/>
      <c r="Z545" s="150"/>
      <c r="AA545" s="150"/>
      <c r="AB545" s="150"/>
      <c r="AC545" s="150"/>
      <c r="AD545" s="150"/>
      <c r="AE545" s="150"/>
      <c r="AF545" s="150"/>
      <c r="AG545" s="150"/>
      <c r="AH545" s="150"/>
      <c r="AI545" s="150"/>
      <c r="AJ545" s="150"/>
      <c r="AK545" s="150"/>
      <c r="AL545" s="150"/>
      <c r="AM545" s="150"/>
      <c r="AN545" s="150"/>
      <c r="AO545" s="150"/>
      <c r="AP545" s="150"/>
      <c r="AQ545" s="150"/>
      <c r="AR545" s="150"/>
      <c r="AS545" s="150"/>
      <c r="AT545" s="150"/>
      <c r="AU545" s="150"/>
      <c r="AV545" s="150"/>
      <c r="AW545" s="150"/>
      <c r="AX545" s="150"/>
      <c r="AY545" s="150"/>
      <c r="AZ545" s="150"/>
      <c r="BA545" s="150"/>
      <c r="BB545" s="150"/>
      <c r="BC545" s="150"/>
      <c r="BD545" s="150"/>
      <c r="BE545" s="150"/>
      <c r="BF545" s="150"/>
      <c r="BG545" s="150"/>
      <c r="BH545" s="150"/>
      <c r="BI545" s="150"/>
      <c r="BJ545" s="150"/>
      <c r="BK545" s="150"/>
      <c r="BL545" s="150"/>
      <c r="BM545" s="150"/>
      <c r="BN545" s="150"/>
      <c r="BO545" s="150"/>
      <c r="BP545" s="150"/>
      <c r="BQ545" s="150"/>
      <c r="BR545" s="150"/>
      <c r="BS545" s="150"/>
      <c r="BT545" s="150"/>
      <c r="BU545" s="150"/>
      <c r="BV545" s="150"/>
      <c r="BW545" s="150"/>
      <c r="BX545" s="150"/>
      <c r="BY545" s="150"/>
      <c r="BZ545" s="150"/>
      <c r="CA545" s="150"/>
      <c r="CB545" s="150"/>
      <c r="CC545" s="150"/>
      <c r="CD545" s="150"/>
      <c r="CE545" s="150"/>
      <c r="CF545" s="150"/>
      <c r="CG545" s="150"/>
      <c r="CH545" s="150"/>
      <c r="CI545" s="150"/>
      <c r="CJ545" s="150"/>
      <c r="CK545" s="150"/>
      <c r="CL545" s="150"/>
      <c r="CM545" s="150"/>
      <c r="CN545" s="150"/>
      <c r="CO545" s="150"/>
      <c r="CP545" s="150"/>
      <c r="CQ545" s="150"/>
      <c r="CR545" s="150"/>
      <c r="CS545" s="150"/>
      <c r="CT545" s="150"/>
      <c r="CU545" s="150"/>
      <c r="CV545" s="150"/>
      <c r="CW545" s="150"/>
      <c r="CX545" s="150"/>
    </row>
    <row r="546" spans="1:102" x14ac:dyDescent="0.2">
      <c r="A546" s="150"/>
      <c r="B546" s="150"/>
      <c r="C546" s="156"/>
      <c r="D546" s="150"/>
      <c r="E546" s="150"/>
      <c r="F546" s="150"/>
      <c r="G546" s="150"/>
      <c r="H546" s="150"/>
      <c r="I546" s="150"/>
      <c r="K546" s="150"/>
      <c r="L546" s="150"/>
      <c r="M546" s="150"/>
      <c r="N546" s="150"/>
      <c r="O546" s="150"/>
      <c r="P546" s="150"/>
      <c r="Q546" s="150"/>
      <c r="R546" s="150"/>
      <c r="S546" s="150"/>
      <c r="T546" s="150"/>
      <c r="U546" s="150"/>
      <c r="V546" s="150"/>
      <c r="W546" s="150"/>
      <c r="X546" s="150"/>
      <c r="Y546" s="150"/>
      <c r="Z546" s="150"/>
      <c r="AA546" s="150"/>
      <c r="AB546" s="150"/>
      <c r="AC546" s="150"/>
      <c r="AD546" s="150"/>
      <c r="AE546" s="150"/>
      <c r="AF546" s="150"/>
      <c r="AG546" s="150"/>
      <c r="AH546" s="150"/>
      <c r="AI546" s="150"/>
      <c r="AJ546" s="150"/>
      <c r="AK546" s="150"/>
      <c r="AL546" s="150"/>
      <c r="AM546" s="150"/>
      <c r="AN546" s="150"/>
      <c r="AO546" s="150"/>
      <c r="AP546" s="150"/>
      <c r="AQ546" s="150"/>
      <c r="AR546" s="150"/>
      <c r="AS546" s="150"/>
      <c r="AT546" s="150"/>
      <c r="AU546" s="150"/>
      <c r="AV546" s="150"/>
      <c r="AW546" s="150"/>
      <c r="AX546" s="150"/>
      <c r="AY546" s="150"/>
      <c r="AZ546" s="150"/>
      <c r="BA546" s="150"/>
      <c r="BB546" s="150"/>
      <c r="BC546" s="150"/>
      <c r="BD546" s="150"/>
      <c r="BE546" s="150"/>
      <c r="BF546" s="150"/>
      <c r="BG546" s="150"/>
      <c r="BH546" s="150"/>
      <c r="BI546" s="150"/>
      <c r="BJ546" s="150"/>
      <c r="BK546" s="150"/>
      <c r="BL546" s="150"/>
      <c r="BM546" s="150"/>
      <c r="BN546" s="150"/>
      <c r="BO546" s="150"/>
      <c r="BP546" s="150"/>
      <c r="BQ546" s="150"/>
      <c r="BR546" s="150"/>
      <c r="BS546" s="150"/>
      <c r="BT546" s="150"/>
      <c r="BU546" s="150"/>
      <c r="BV546" s="150"/>
      <c r="BW546" s="150"/>
      <c r="BX546" s="150"/>
      <c r="BY546" s="150"/>
      <c r="BZ546" s="150"/>
      <c r="CA546" s="150"/>
      <c r="CB546" s="150"/>
      <c r="CC546" s="150"/>
      <c r="CD546" s="150"/>
      <c r="CE546" s="150"/>
      <c r="CF546" s="150"/>
      <c r="CG546" s="150"/>
      <c r="CH546" s="150"/>
      <c r="CI546" s="150"/>
      <c r="CJ546" s="150"/>
      <c r="CK546" s="150"/>
      <c r="CL546" s="150"/>
      <c r="CM546" s="150"/>
      <c r="CN546" s="150"/>
      <c r="CO546" s="150"/>
      <c r="CP546" s="150"/>
      <c r="CQ546" s="150"/>
      <c r="CR546" s="150"/>
      <c r="CS546" s="150"/>
      <c r="CT546" s="150"/>
      <c r="CU546" s="150"/>
      <c r="CV546" s="150"/>
      <c r="CW546" s="150"/>
      <c r="CX546" s="150"/>
    </row>
    <row r="547" spans="1:102" x14ac:dyDescent="0.2">
      <c r="A547" s="150"/>
      <c r="B547" s="150"/>
      <c r="C547" s="156"/>
      <c r="D547" s="150"/>
      <c r="E547" s="150"/>
      <c r="F547" s="150"/>
      <c r="G547" s="150"/>
      <c r="H547" s="150"/>
      <c r="I547" s="150"/>
      <c r="K547" s="150"/>
      <c r="L547" s="150"/>
      <c r="M547" s="150"/>
      <c r="N547" s="150"/>
      <c r="O547" s="150"/>
      <c r="P547" s="150"/>
      <c r="Q547" s="150"/>
      <c r="R547" s="150"/>
      <c r="S547" s="150"/>
      <c r="T547" s="150"/>
      <c r="U547" s="150"/>
      <c r="V547" s="150"/>
      <c r="W547" s="150"/>
      <c r="X547" s="150"/>
      <c r="Y547" s="150"/>
      <c r="Z547" s="150"/>
      <c r="AA547" s="150"/>
      <c r="AB547" s="150"/>
      <c r="AC547" s="150"/>
      <c r="AD547" s="150"/>
      <c r="AE547" s="150"/>
      <c r="AF547" s="150"/>
      <c r="AG547" s="150"/>
      <c r="AH547" s="150"/>
      <c r="AI547" s="150"/>
      <c r="AJ547" s="150"/>
      <c r="AK547" s="150"/>
      <c r="AL547" s="150"/>
      <c r="AM547" s="150"/>
      <c r="AN547" s="150"/>
      <c r="AO547" s="150"/>
      <c r="AP547" s="150"/>
      <c r="AQ547" s="150"/>
      <c r="AR547" s="150"/>
      <c r="AS547" s="150"/>
      <c r="AT547" s="150"/>
      <c r="AU547" s="150"/>
      <c r="AV547" s="150"/>
      <c r="AW547" s="150"/>
      <c r="AX547" s="150"/>
      <c r="AY547" s="150"/>
      <c r="AZ547" s="150"/>
      <c r="BA547" s="150"/>
      <c r="BB547" s="150"/>
      <c r="BC547" s="150"/>
      <c r="BD547" s="150"/>
      <c r="BE547" s="150"/>
      <c r="BF547" s="150"/>
      <c r="BG547" s="150"/>
      <c r="BH547" s="150"/>
      <c r="BI547" s="150"/>
      <c r="BJ547" s="150"/>
      <c r="BK547" s="150"/>
      <c r="BL547" s="150"/>
      <c r="BM547" s="150"/>
      <c r="BN547" s="150"/>
      <c r="BO547" s="150"/>
      <c r="BP547" s="150"/>
      <c r="BQ547" s="150"/>
      <c r="BR547" s="150"/>
      <c r="BS547" s="150"/>
      <c r="BT547" s="150"/>
      <c r="BU547" s="150"/>
      <c r="BV547" s="150"/>
      <c r="BW547" s="150"/>
      <c r="BX547" s="150"/>
      <c r="BY547" s="150"/>
      <c r="BZ547" s="150"/>
      <c r="CA547" s="150"/>
      <c r="CB547" s="150"/>
      <c r="CC547" s="150"/>
      <c r="CD547" s="150"/>
      <c r="CE547" s="150"/>
      <c r="CF547" s="150"/>
      <c r="CG547" s="150"/>
      <c r="CH547" s="150"/>
      <c r="CI547" s="150"/>
      <c r="CJ547" s="150"/>
      <c r="CK547" s="150"/>
      <c r="CL547" s="150"/>
      <c r="CM547" s="150"/>
      <c r="CN547" s="150"/>
      <c r="CO547" s="150"/>
      <c r="CP547" s="150"/>
      <c r="CQ547" s="150"/>
      <c r="CR547" s="150"/>
      <c r="CS547" s="150"/>
      <c r="CT547" s="150"/>
      <c r="CU547" s="150"/>
      <c r="CV547" s="150"/>
      <c r="CW547" s="150"/>
      <c r="CX547" s="150"/>
    </row>
    <row r="548" spans="1:102" x14ac:dyDescent="0.2">
      <c r="A548" s="150"/>
      <c r="B548" s="150"/>
      <c r="C548" s="156"/>
      <c r="D548" s="150"/>
      <c r="E548" s="150"/>
      <c r="F548" s="150"/>
      <c r="G548" s="150"/>
      <c r="H548" s="150"/>
      <c r="I548" s="150"/>
      <c r="K548" s="150"/>
      <c r="L548" s="150"/>
      <c r="M548" s="150"/>
      <c r="N548" s="150"/>
      <c r="O548" s="150"/>
      <c r="P548" s="150"/>
      <c r="Q548" s="150"/>
      <c r="R548" s="150"/>
      <c r="S548" s="150"/>
      <c r="T548" s="150"/>
      <c r="U548" s="150"/>
      <c r="V548" s="150"/>
      <c r="W548" s="150"/>
      <c r="X548" s="150"/>
      <c r="Y548" s="150"/>
      <c r="Z548" s="150"/>
      <c r="AA548" s="150"/>
      <c r="AB548" s="150"/>
      <c r="AC548" s="150"/>
      <c r="AD548" s="150"/>
      <c r="AE548" s="150"/>
      <c r="AF548" s="150"/>
      <c r="AG548" s="150"/>
      <c r="AH548" s="150"/>
      <c r="AI548" s="150"/>
      <c r="AJ548" s="150"/>
      <c r="AK548" s="150"/>
      <c r="AL548" s="150"/>
      <c r="AM548" s="150"/>
      <c r="AN548" s="150"/>
      <c r="AO548" s="150"/>
      <c r="AP548" s="150"/>
      <c r="AQ548" s="150"/>
      <c r="AR548" s="150"/>
      <c r="AS548" s="150"/>
      <c r="AT548" s="150"/>
      <c r="AU548" s="150"/>
      <c r="AV548" s="150"/>
      <c r="AW548" s="150"/>
      <c r="AX548" s="150"/>
      <c r="AY548" s="150"/>
      <c r="AZ548" s="150"/>
      <c r="BA548" s="150"/>
      <c r="BB548" s="150"/>
      <c r="BC548" s="150"/>
      <c r="BD548" s="150"/>
      <c r="BE548" s="150"/>
      <c r="BF548" s="150"/>
      <c r="BG548" s="150"/>
      <c r="BH548" s="150"/>
      <c r="BI548" s="150"/>
      <c r="BJ548" s="150"/>
      <c r="BK548" s="150"/>
      <c r="BL548" s="150"/>
      <c r="BM548" s="150"/>
      <c r="BN548" s="150"/>
      <c r="BO548" s="150"/>
      <c r="BP548" s="150"/>
      <c r="BQ548" s="150"/>
      <c r="BR548" s="150"/>
      <c r="BS548" s="150"/>
      <c r="BT548" s="150"/>
      <c r="BU548" s="150"/>
      <c r="BV548" s="150"/>
      <c r="BW548" s="150"/>
      <c r="BX548" s="150"/>
      <c r="BY548" s="150"/>
      <c r="BZ548" s="150"/>
      <c r="CA548" s="150"/>
      <c r="CB548" s="150"/>
      <c r="CC548" s="150"/>
      <c r="CD548" s="150"/>
      <c r="CE548" s="150"/>
      <c r="CF548" s="150"/>
      <c r="CG548" s="150"/>
      <c r="CH548" s="150"/>
      <c r="CI548" s="150"/>
      <c r="CJ548" s="150"/>
      <c r="CK548" s="150"/>
      <c r="CL548" s="150"/>
      <c r="CM548" s="150"/>
      <c r="CN548" s="150"/>
      <c r="CO548" s="150"/>
      <c r="CP548" s="150"/>
      <c r="CQ548" s="150"/>
      <c r="CR548" s="150"/>
      <c r="CS548" s="150"/>
      <c r="CT548" s="150"/>
      <c r="CU548" s="150"/>
      <c r="CV548" s="150"/>
      <c r="CW548" s="150"/>
      <c r="CX548" s="150"/>
    </row>
    <row r="549" spans="1:102" x14ac:dyDescent="0.2">
      <c r="A549" s="150"/>
      <c r="B549" s="150"/>
      <c r="C549" s="156"/>
      <c r="D549" s="150"/>
      <c r="E549" s="150"/>
      <c r="F549" s="150"/>
      <c r="G549" s="150"/>
      <c r="H549" s="150"/>
      <c r="I549" s="150"/>
      <c r="K549" s="150"/>
      <c r="L549" s="150"/>
      <c r="M549" s="150"/>
      <c r="N549" s="150"/>
      <c r="O549" s="150"/>
      <c r="P549" s="150"/>
      <c r="Q549" s="150"/>
      <c r="R549" s="150"/>
      <c r="S549" s="150"/>
      <c r="T549" s="150"/>
      <c r="U549" s="150"/>
      <c r="V549" s="150"/>
      <c r="W549" s="150"/>
      <c r="X549" s="150"/>
      <c r="Y549" s="150"/>
      <c r="Z549" s="150"/>
      <c r="AA549" s="150"/>
      <c r="AB549" s="150"/>
      <c r="AC549" s="150"/>
      <c r="AD549" s="150"/>
      <c r="AE549" s="150"/>
      <c r="AF549" s="150"/>
      <c r="AG549" s="150"/>
      <c r="AH549" s="150"/>
      <c r="AI549" s="150"/>
      <c r="AJ549" s="150"/>
      <c r="AK549" s="150"/>
      <c r="AL549" s="150"/>
      <c r="AM549" s="150"/>
      <c r="AN549" s="150"/>
      <c r="AO549" s="150"/>
      <c r="AP549" s="150"/>
      <c r="AQ549" s="150"/>
      <c r="AR549" s="150"/>
      <c r="AS549" s="150"/>
      <c r="AT549" s="150"/>
      <c r="AU549" s="150"/>
      <c r="AV549" s="150"/>
      <c r="AW549" s="150"/>
      <c r="AX549" s="150"/>
      <c r="AY549" s="150"/>
      <c r="AZ549" s="150"/>
      <c r="BA549" s="150"/>
      <c r="BB549" s="150"/>
      <c r="BC549" s="150"/>
      <c r="BD549" s="150"/>
      <c r="BE549" s="150"/>
      <c r="BF549" s="150"/>
      <c r="BG549" s="150"/>
      <c r="BH549" s="150"/>
      <c r="BI549" s="150"/>
      <c r="BJ549" s="150"/>
      <c r="BK549" s="150"/>
      <c r="BL549" s="150"/>
      <c r="BM549" s="150"/>
      <c r="BN549" s="150"/>
      <c r="BO549" s="150"/>
      <c r="BP549" s="150"/>
      <c r="BQ549" s="150"/>
      <c r="BR549" s="150"/>
      <c r="BS549" s="150"/>
      <c r="BT549" s="150"/>
      <c r="BU549" s="150"/>
      <c r="BV549" s="150"/>
      <c r="BW549" s="150"/>
      <c r="BX549" s="150"/>
      <c r="BY549" s="150"/>
      <c r="BZ549" s="150"/>
      <c r="CA549" s="150"/>
      <c r="CB549" s="150"/>
      <c r="CC549" s="150"/>
      <c r="CD549" s="150"/>
      <c r="CE549" s="150"/>
      <c r="CF549" s="150"/>
      <c r="CG549" s="150"/>
      <c r="CH549" s="150"/>
      <c r="CI549" s="150"/>
      <c r="CJ549" s="150"/>
      <c r="CK549" s="150"/>
      <c r="CL549" s="150"/>
      <c r="CM549" s="150"/>
      <c r="CN549" s="150"/>
      <c r="CO549" s="150"/>
      <c r="CP549" s="150"/>
      <c r="CQ549" s="150"/>
      <c r="CR549" s="150"/>
      <c r="CS549" s="150"/>
      <c r="CT549" s="150"/>
      <c r="CU549" s="150"/>
      <c r="CV549" s="150"/>
      <c r="CW549" s="150"/>
      <c r="CX549" s="150"/>
    </row>
    <row r="550" spans="1:102" x14ac:dyDescent="0.2">
      <c r="A550" s="150"/>
      <c r="B550" s="150"/>
      <c r="C550" s="156"/>
      <c r="D550" s="150"/>
      <c r="E550" s="150"/>
      <c r="F550" s="150"/>
      <c r="G550" s="150"/>
      <c r="H550" s="150"/>
      <c r="I550" s="150"/>
      <c r="K550" s="150"/>
      <c r="L550" s="150"/>
      <c r="M550" s="150"/>
      <c r="N550" s="150"/>
      <c r="O550" s="150"/>
      <c r="P550" s="150"/>
      <c r="Q550" s="150"/>
      <c r="R550" s="150"/>
      <c r="S550" s="150"/>
      <c r="T550" s="150"/>
      <c r="U550" s="150"/>
      <c r="V550" s="150"/>
      <c r="W550" s="150"/>
      <c r="X550" s="150"/>
      <c r="Y550" s="150"/>
      <c r="Z550" s="150"/>
      <c r="AA550" s="150"/>
      <c r="AB550" s="150"/>
      <c r="AC550" s="150"/>
      <c r="AD550" s="150"/>
      <c r="AE550" s="150"/>
      <c r="AF550" s="150"/>
      <c r="AG550" s="150"/>
      <c r="AH550" s="150"/>
      <c r="AI550" s="150"/>
      <c r="AJ550" s="150"/>
      <c r="AK550" s="150"/>
      <c r="AL550" s="150"/>
      <c r="AM550" s="150"/>
      <c r="AN550" s="150"/>
      <c r="AO550" s="150"/>
      <c r="AP550" s="150"/>
      <c r="AQ550" s="150"/>
      <c r="AR550" s="150"/>
      <c r="AS550" s="150"/>
      <c r="AT550" s="150"/>
      <c r="AU550" s="150"/>
      <c r="AV550" s="150"/>
      <c r="AW550" s="150"/>
      <c r="AX550" s="150"/>
      <c r="AY550" s="150"/>
      <c r="AZ550" s="150"/>
      <c r="BA550" s="150"/>
      <c r="BB550" s="150"/>
      <c r="BC550" s="150"/>
      <c r="BD550" s="150"/>
      <c r="BE550" s="150"/>
      <c r="BF550" s="150"/>
      <c r="BG550" s="150"/>
      <c r="BH550" s="150"/>
      <c r="BI550" s="150"/>
      <c r="BJ550" s="150"/>
      <c r="BK550" s="150"/>
      <c r="BL550" s="150"/>
      <c r="BM550" s="150"/>
      <c r="BN550" s="150"/>
      <c r="BO550" s="150"/>
      <c r="BP550" s="150"/>
      <c r="BQ550" s="150"/>
      <c r="BR550" s="150"/>
      <c r="BS550" s="150"/>
      <c r="BT550" s="150"/>
      <c r="BU550" s="150"/>
      <c r="BV550" s="150"/>
      <c r="BW550" s="150"/>
      <c r="BX550" s="150"/>
      <c r="BY550" s="150"/>
      <c r="BZ550" s="150"/>
      <c r="CA550" s="150"/>
      <c r="CB550" s="150"/>
      <c r="CC550" s="150"/>
      <c r="CD550" s="150"/>
      <c r="CE550" s="150"/>
      <c r="CF550" s="150"/>
      <c r="CG550" s="150"/>
      <c r="CH550" s="150"/>
      <c r="CI550" s="150"/>
      <c r="CJ550" s="150"/>
      <c r="CK550" s="150"/>
      <c r="CL550" s="150"/>
      <c r="CM550" s="150"/>
      <c r="CN550" s="150"/>
      <c r="CO550" s="150"/>
      <c r="CP550" s="150"/>
      <c r="CQ550" s="150"/>
      <c r="CR550" s="150"/>
      <c r="CS550" s="150"/>
      <c r="CT550" s="150"/>
      <c r="CU550" s="150"/>
      <c r="CV550" s="150"/>
      <c r="CW550" s="150"/>
      <c r="CX550" s="150"/>
    </row>
    <row r="551" spans="1:102" x14ac:dyDescent="0.2">
      <c r="A551" s="150"/>
      <c r="B551" s="150"/>
      <c r="C551" s="156"/>
      <c r="D551" s="150"/>
      <c r="E551" s="150"/>
      <c r="F551" s="150"/>
      <c r="G551" s="150"/>
      <c r="H551" s="150"/>
      <c r="I551" s="150"/>
      <c r="K551" s="150"/>
      <c r="L551" s="150"/>
      <c r="M551" s="150"/>
      <c r="N551" s="150"/>
      <c r="O551" s="150"/>
      <c r="P551" s="150"/>
      <c r="Q551" s="150"/>
      <c r="R551" s="150"/>
      <c r="S551" s="150"/>
      <c r="T551" s="150"/>
      <c r="U551" s="150"/>
      <c r="V551" s="150"/>
      <c r="W551" s="150"/>
      <c r="X551" s="150"/>
      <c r="Y551" s="150"/>
      <c r="Z551" s="150"/>
      <c r="AA551" s="150"/>
      <c r="AB551" s="150"/>
      <c r="AC551" s="150"/>
      <c r="AD551" s="150"/>
      <c r="AE551" s="150"/>
      <c r="AF551" s="150"/>
      <c r="AG551" s="150"/>
      <c r="AH551" s="150"/>
      <c r="AI551" s="150"/>
      <c r="AJ551" s="150"/>
      <c r="AK551" s="150"/>
      <c r="AL551" s="150"/>
      <c r="AM551" s="150"/>
      <c r="AN551" s="150"/>
      <c r="AO551" s="150"/>
      <c r="AP551" s="150"/>
      <c r="AQ551" s="150"/>
      <c r="AR551" s="150"/>
      <c r="AS551" s="150"/>
      <c r="AT551" s="150"/>
      <c r="AU551" s="150"/>
      <c r="AV551" s="150"/>
      <c r="AW551" s="150"/>
      <c r="AX551" s="150"/>
      <c r="AY551" s="150"/>
      <c r="AZ551" s="150"/>
      <c r="BA551" s="150"/>
      <c r="BB551" s="150"/>
      <c r="BC551" s="150"/>
      <c r="BD551" s="150"/>
      <c r="BE551" s="150"/>
      <c r="BF551" s="150"/>
      <c r="BG551" s="150"/>
      <c r="BH551" s="150"/>
      <c r="BI551" s="150"/>
      <c r="BJ551" s="150"/>
      <c r="BK551" s="150"/>
      <c r="BL551" s="150"/>
      <c r="BM551" s="150"/>
      <c r="BN551" s="150"/>
      <c r="BO551" s="150"/>
      <c r="BP551" s="150"/>
      <c r="BQ551" s="150"/>
      <c r="BR551" s="150"/>
      <c r="BS551" s="150"/>
      <c r="BT551" s="150"/>
      <c r="BU551" s="150"/>
      <c r="BV551" s="150"/>
      <c r="BW551" s="150"/>
      <c r="BX551" s="150"/>
      <c r="BY551" s="150"/>
      <c r="BZ551" s="150"/>
      <c r="CA551" s="150"/>
      <c r="CB551" s="150"/>
      <c r="CC551" s="150"/>
      <c r="CD551" s="150"/>
      <c r="CE551" s="150"/>
      <c r="CF551" s="150"/>
      <c r="CG551" s="150"/>
      <c r="CH551" s="150"/>
      <c r="CI551" s="150"/>
      <c r="CJ551" s="150"/>
      <c r="CK551" s="150"/>
      <c r="CL551" s="150"/>
      <c r="CM551" s="150"/>
      <c r="CN551" s="150"/>
      <c r="CO551" s="150"/>
      <c r="CP551" s="150"/>
      <c r="CQ551" s="150"/>
      <c r="CR551" s="150"/>
      <c r="CS551" s="150"/>
      <c r="CT551" s="150"/>
      <c r="CU551" s="150"/>
      <c r="CV551" s="150"/>
      <c r="CW551" s="150"/>
      <c r="CX551" s="150"/>
    </row>
    <row r="552" spans="1:102" x14ac:dyDescent="0.2">
      <c r="A552" s="150"/>
      <c r="B552" s="150"/>
      <c r="C552" s="156"/>
      <c r="D552" s="150"/>
      <c r="E552" s="150"/>
      <c r="F552" s="150"/>
      <c r="G552" s="150"/>
      <c r="H552" s="150"/>
      <c r="I552" s="150"/>
      <c r="K552" s="150"/>
      <c r="L552" s="150"/>
      <c r="M552" s="150"/>
      <c r="N552" s="150"/>
      <c r="O552" s="150"/>
      <c r="P552" s="150"/>
      <c r="Q552" s="150"/>
      <c r="R552" s="150"/>
      <c r="S552" s="150"/>
      <c r="T552" s="150"/>
      <c r="U552" s="150"/>
      <c r="V552" s="150"/>
      <c r="W552" s="150"/>
      <c r="X552" s="150"/>
      <c r="Y552" s="150"/>
      <c r="Z552" s="150"/>
      <c r="AA552" s="150"/>
      <c r="AB552" s="150"/>
      <c r="AC552" s="150"/>
      <c r="AD552" s="150"/>
      <c r="AE552" s="150"/>
      <c r="AF552" s="150"/>
      <c r="AG552" s="150"/>
      <c r="AH552" s="150"/>
      <c r="AI552" s="150"/>
      <c r="AJ552" s="150"/>
      <c r="AK552" s="150"/>
      <c r="AL552" s="150"/>
      <c r="AM552" s="150"/>
      <c r="AN552" s="150"/>
      <c r="AO552" s="150"/>
      <c r="AP552" s="150"/>
      <c r="AQ552" s="150"/>
      <c r="AR552" s="150"/>
      <c r="AS552" s="150"/>
      <c r="AT552" s="150"/>
      <c r="AU552" s="150"/>
      <c r="AV552" s="150"/>
      <c r="AW552" s="150"/>
      <c r="AX552" s="150"/>
      <c r="AY552" s="150"/>
      <c r="AZ552" s="150"/>
      <c r="BA552" s="150"/>
      <c r="BB552" s="150"/>
      <c r="BC552" s="150"/>
      <c r="BD552" s="150"/>
      <c r="BE552" s="150"/>
      <c r="BF552" s="150"/>
      <c r="BG552" s="150"/>
      <c r="BH552" s="150"/>
      <c r="BI552" s="150"/>
      <c r="BJ552" s="150"/>
      <c r="BK552" s="150"/>
      <c r="BL552" s="150"/>
      <c r="BM552" s="150"/>
      <c r="BN552" s="150"/>
      <c r="BO552" s="150"/>
      <c r="BP552" s="150"/>
      <c r="BQ552" s="150"/>
      <c r="BR552" s="150"/>
      <c r="BS552" s="150"/>
      <c r="BT552" s="150"/>
      <c r="BU552" s="150"/>
      <c r="BV552" s="150"/>
      <c r="BW552" s="150"/>
      <c r="BX552" s="150"/>
      <c r="BY552" s="150"/>
      <c r="BZ552" s="150"/>
      <c r="CA552" s="150"/>
      <c r="CB552" s="150"/>
      <c r="CC552" s="150"/>
      <c r="CD552" s="150"/>
      <c r="CE552" s="150"/>
      <c r="CF552" s="150"/>
      <c r="CG552" s="150"/>
      <c r="CH552" s="150"/>
      <c r="CI552" s="150"/>
      <c r="CJ552" s="150"/>
      <c r="CK552" s="150"/>
      <c r="CL552" s="150"/>
      <c r="CM552" s="150"/>
      <c r="CN552" s="150"/>
      <c r="CO552" s="150"/>
      <c r="CP552" s="150"/>
      <c r="CQ552" s="150"/>
      <c r="CR552" s="150"/>
      <c r="CS552" s="150"/>
      <c r="CT552" s="150"/>
      <c r="CU552" s="150"/>
      <c r="CV552" s="150"/>
      <c r="CW552" s="150"/>
      <c r="CX552" s="150"/>
    </row>
    <row r="553" spans="1:102" x14ac:dyDescent="0.2">
      <c r="A553" s="150"/>
      <c r="B553" s="150"/>
      <c r="C553" s="156"/>
      <c r="D553" s="150"/>
      <c r="E553" s="150"/>
      <c r="F553" s="150"/>
      <c r="G553" s="150"/>
      <c r="H553" s="150"/>
      <c r="I553" s="150"/>
      <c r="K553" s="150"/>
      <c r="L553" s="150"/>
      <c r="M553" s="150"/>
      <c r="N553" s="150"/>
      <c r="O553" s="150"/>
      <c r="P553" s="150"/>
      <c r="Q553" s="150"/>
      <c r="R553" s="150"/>
      <c r="S553" s="150"/>
      <c r="T553" s="150"/>
      <c r="U553" s="150"/>
      <c r="V553" s="150"/>
      <c r="W553" s="150"/>
      <c r="X553" s="150"/>
      <c r="Y553" s="150"/>
      <c r="Z553" s="150"/>
      <c r="AA553" s="150"/>
      <c r="AB553" s="150"/>
      <c r="AC553" s="150"/>
      <c r="AD553" s="150"/>
      <c r="AE553" s="150"/>
      <c r="AF553" s="150"/>
      <c r="AG553" s="150"/>
      <c r="AH553" s="150"/>
      <c r="AI553" s="150"/>
      <c r="AJ553" s="150"/>
      <c r="AK553" s="150"/>
      <c r="AL553" s="150"/>
      <c r="AM553" s="150"/>
      <c r="AN553" s="150"/>
      <c r="AO553" s="150"/>
      <c r="AP553" s="150"/>
      <c r="AQ553" s="150"/>
      <c r="AR553" s="150"/>
      <c r="AS553" s="150"/>
      <c r="AT553" s="150"/>
      <c r="AU553" s="150"/>
      <c r="AV553" s="150"/>
      <c r="AW553" s="150"/>
      <c r="AX553" s="150"/>
      <c r="AY553" s="150"/>
      <c r="AZ553" s="150"/>
      <c r="BA553" s="150"/>
      <c r="BB553" s="150"/>
      <c r="BC553" s="150"/>
      <c r="BD553" s="150"/>
      <c r="BE553" s="150"/>
      <c r="BF553" s="150"/>
      <c r="BG553" s="150"/>
      <c r="BH553" s="150"/>
      <c r="BI553" s="150"/>
      <c r="BJ553" s="150"/>
      <c r="BK553" s="150"/>
      <c r="BL553" s="150"/>
      <c r="BM553" s="150"/>
      <c r="BN553" s="150"/>
      <c r="BO553" s="150"/>
      <c r="BP553" s="150"/>
      <c r="BQ553" s="150"/>
      <c r="BR553" s="150"/>
      <c r="BS553" s="150"/>
      <c r="BT553" s="150"/>
      <c r="BU553" s="150"/>
      <c r="BV553" s="150"/>
      <c r="BW553" s="150"/>
      <c r="BX553" s="150"/>
      <c r="BY553" s="150"/>
      <c r="BZ553" s="150"/>
      <c r="CA553" s="150"/>
      <c r="CB553" s="150"/>
      <c r="CC553" s="150"/>
      <c r="CD553" s="150"/>
      <c r="CE553" s="150"/>
      <c r="CF553" s="150"/>
      <c r="CG553" s="150"/>
      <c r="CH553" s="150"/>
      <c r="CI553" s="150"/>
      <c r="CJ553" s="150"/>
      <c r="CK553" s="150"/>
      <c r="CL553" s="150"/>
      <c r="CM553" s="150"/>
      <c r="CN553" s="150"/>
      <c r="CO553" s="150"/>
      <c r="CP553" s="150"/>
      <c r="CQ553" s="150"/>
      <c r="CR553" s="150"/>
      <c r="CS553" s="150"/>
      <c r="CT553" s="150"/>
      <c r="CU553" s="150"/>
      <c r="CV553" s="150"/>
      <c r="CW553" s="150"/>
      <c r="CX553" s="150"/>
    </row>
    <row r="554" spans="1:102" x14ac:dyDescent="0.2">
      <c r="A554" s="150"/>
      <c r="B554" s="150"/>
      <c r="C554" s="156"/>
      <c r="D554" s="150"/>
      <c r="E554" s="150"/>
      <c r="F554" s="150"/>
      <c r="G554" s="150"/>
      <c r="H554" s="150"/>
      <c r="I554" s="150"/>
      <c r="K554" s="150"/>
      <c r="L554" s="150"/>
      <c r="M554" s="150"/>
      <c r="N554" s="150"/>
      <c r="O554" s="150"/>
      <c r="P554" s="150"/>
      <c r="Q554" s="150"/>
      <c r="R554" s="150"/>
      <c r="S554" s="150"/>
      <c r="T554" s="150"/>
      <c r="U554" s="150"/>
      <c r="V554" s="150"/>
      <c r="W554" s="150"/>
      <c r="X554" s="150"/>
      <c r="Y554" s="150"/>
      <c r="Z554" s="150"/>
      <c r="AA554" s="150"/>
      <c r="AB554" s="150"/>
      <c r="AC554" s="150"/>
      <c r="AD554" s="150"/>
      <c r="AE554" s="150"/>
      <c r="AF554" s="150"/>
      <c r="AG554" s="150"/>
      <c r="AH554" s="150"/>
      <c r="AI554" s="150"/>
      <c r="AJ554" s="150"/>
      <c r="AK554" s="150"/>
      <c r="AL554" s="150"/>
      <c r="AM554" s="150"/>
      <c r="AN554" s="150"/>
      <c r="AO554" s="150"/>
      <c r="AP554" s="150"/>
      <c r="AQ554" s="150"/>
      <c r="AR554" s="150"/>
      <c r="AS554" s="150"/>
      <c r="AT554" s="150"/>
      <c r="AU554" s="150"/>
      <c r="AV554" s="150"/>
      <c r="AW554" s="150"/>
      <c r="AX554" s="150"/>
      <c r="AY554" s="150"/>
      <c r="AZ554" s="150"/>
      <c r="BA554" s="150"/>
      <c r="BB554" s="150"/>
      <c r="BC554" s="150"/>
      <c r="BD554" s="150"/>
      <c r="BE554" s="150"/>
      <c r="BF554" s="150"/>
      <c r="BG554" s="150"/>
      <c r="BH554" s="150"/>
      <c r="BI554" s="150"/>
      <c r="BJ554" s="150"/>
      <c r="BK554" s="150"/>
      <c r="BL554" s="150"/>
      <c r="BM554" s="150"/>
      <c r="BN554" s="150"/>
      <c r="BO554" s="150"/>
      <c r="BP554" s="150"/>
      <c r="BQ554" s="150"/>
      <c r="BR554" s="150"/>
      <c r="BS554" s="150"/>
      <c r="BT554" s="150"/>
      <c r="BU554" s="150"/>
      <c r="BV554" s="150"/>
      <c r="BW554" s="150"/>
      <c r="BX554" s="150"/>
      <c r="BY554" s="150"/>
      <c r="BZ554" s="150"/>
      <c r="CA554" s="150"/>
      <c r="CB554" s="150"/>
      <c r="CC554" s="150"/>
      <c r="CD554" s="150"/>
      <c r="CE554" s="150"/>
      <c r="CF554" s="150"/>
      <c r="CG554" s="150"/>
      <c r="CH554" s="150"/>
      <c r="CI554" s="150"/>
      <c r="CJ554" s="150"/>
      <c r="CK554" s="150"/>
      <c r="CL554" s="150"/>
      <c r="CM554" s="150"/>
      <c r="CN554" s="150"/>
      <c r="CO554" s="150"/>
      <c r="CP554" s="150"/>
      <c r="CQ554" s="150"/>
      <c r="CR554" s="150"/>
      <c r="CS554" s="150"/>
      <c r="CT554" s="150"/>
      <c r="CU554" s="150"/>
      <c r="CV554" s="150"/>
      <c r="CW554" s="150"/>
      <c r="CX554" s="150"/>
    </row>
    <row r="555" spans="1:102" x14ac:dyDescent="0.2">
      <c r="A555" s="150"/>
      <c r="B555" s="150"/>
      <c r="C555" s="156"/>
      <c r="D555" s="150"/>
      <c r="E555" s="150"/>
      <c r="F555" s="150"/>
      <c r="G555" s="150"/>
      <c r="H555" s="150"/>
      <c r="I555" s="150"/>
      <c r="K555" s="150"/>
      <c r="L555" s="150"/>
      <c r="M555" s="150"/>
      <c r="N555" s="150"/>
      <c r="O555" s="150"/>
      <c r="P555" s="150"/>
      <c r="Q555" s="150"/>
      <c r="R555" s="150"/>
      <c r="S555" s="150"/>
      <c r="T555" s="150"/>
      <c r="U555" s="150"/>
      <c r="V555" s="150"/>
      <c r="W555" s="150"/>
      <c r="X555" s="150"/>
      <c r="Y555" s="150"/>
      <c r="Z555" s="150"/>
      <c r="AA555" s="150"/>
      <c r="AB555" s="150"/>
      <c r="AC555" s="150"/>
      <c r="AD555" s="150"/>
      <c r="AE555" s="150"/>
      <c r="AF555" s="150"/>
      <c r="AG555" s="150"/>
      <c r="AH555" s="150"/>
      <c r="AI555" s="150"/>
      <c r="AJ555" s="150"/>
      <c r="AK555" s="150"/>
      <c r="AL555" s="150"/>
      <c r="AM555" s="150"/>
      <c r="AN555" s="150"/>
      <c r="AO555" s="150"/>
      <c r="AP555" s="150"/>
      <c r="AQ555" s="150"/>
      <c r="AR555" s="150"/>
      <c r="AS555" s="150"/>
      <c r="AT555" s="150"/>
      <c r="AU555" s="150"/>
      <c r="AV555" s="150"/>
      <c r="AW555" s="150"/>
      <c r="AX555" s="150"/>
      <c r="AY555" s="150"/>
      <c r="AZ555" s="150"/>
      <c r="BA555" s="150"/>
      <c r="BB555" s="150"/>
      <c r="BC555" s="150"/>
      <c r="BD555" s="150"/>
      <c r="BE555" s="150"/>
      <c r="BF555" s="150"/>
      <c r="BG555" s="150"/>
      <c r="BH555" s="150"/>
      <c r="BI555" s="150"/>
      <c r="BJ555" s="150"/>
      <c r="BK555" s="150"/>
      <c r="BL555" s="150"/>
      <c r="BM555" s="150"/>
      <c r="BN555" s="150"/>
      <c r="BO555" s="150"/>
      <c r="BP555" s="150"/>
      <c r="BQ555" s="150"/>
      <c r="BR555" s="150"/>
      <c r="BS555" s="150"/>
      <c r="BT555" s="150"/>
      <c r="BU555" s="150"/>
      <c r="BV555" s="150"/>
      <c r="BW555" s="150"/>
      <c r="BX555" s="150"/>
      <c r="BY555" s="150"/>
      <c r="BZ555" s="150"/>
      <c r="CA555" s="150"/>
      <c r="CB555" s="150"/>
      <c r="CC555" s="150"/>
      <c r="CD555" s="150"/>
      <c r="CE555" s="150"/>
      <c r="CF555" s="150"/>
      <c r="CG555" s="150"/>
      <c r="CH555" s="150"/>
      <c r="CI555" s="150"/>
      <c r="CJ555" s="150"/>
      <c r="CK555" s="150"/>
      <c r="CL555" s="150"/>
      <c r="CM555" s="150"/>
      <c r="CN555" s="150"/>
      <c r="CO555" s="150"/>
      <c r="CP555" s="150"/>
      <c r="CQ555" s="150"/>
      <c r="CR555" s="150"/>
      <c r="CS555" s="150"/>
      <c r="CT555" s="150"/>
      <c r="CU555" s="150"/>
      <c r="CV555" s="150"/>
      <c r="CW555" s="150"/>
      <c r="CX555" s="150"/>
    </row>
    <row r="556" spans="1:102" x14ac:dyDescent="0.2">
      <c r="A556" s="150"/>
      <c r="B556" s="150"/>
      <c r="C556" s="156"/>
      <c r="D556" s="150"/>
      <c r="E556" s="150"/>
      <c r="F556" s="150"/>
      <c r="G556" s="150"/>
      <c r="H556" s="150"/>
      <c r="I556" s="150"/>
      <c r="K556" s="150"/>
      <c r="L556" s="150"/>
      <c r="M556" s="150"/>
      <c r="N556" s="150"/>
      <c r="O556" s="150"/>
      <c r="P556" s="150"/>
      <c r="Q556" s="150"/>
      <c r="R556" s="150"/>
      <c r="S556" s="150"/>
      <c r="T556" s="150"/>
      <c r="U556" s="150"/>
      <c r="V556" s="150"/>
      <c r="W556" s="150"/>
      <c r="X556" s="150"/>
      <c r="Y556" s="150"/>
      <c r="Z556" s="150"/>
      <c r="AA556" s="150"/>
      <c r="AB556" s="150"/>
      <c r="AC556" s="150"/>
      <c r="AD556" s="150"/>
      <c r="AE556" s="150"/>
      <c r="AF556" s="150"/>
      <c r="AG556" s="150"/>
      <c r="AH556" s="150"/>
      <c r="AI556" s="150"/>
      <c r="AJ556" s="150"/>
      <c r="AK556" s="150"/>
      <c r="AL556" s="150"/>
      <c r="AM556" s="150"/>
      <c r="AN556" s="150"/>
      <c r="AO556" s="150"/>
      <c r="AP556" s="150"/>
      <c r="AQ556" s="150"/>
      <c r="AR556" s="150"/>
      <c r="AS556" s="150"/>
      <c r="AT556" s="150"/>
      <c r="AU556" s="150"/>
      <c r="AV556" s="150"/>
      <c r="AW556" s="150"/>
      <c r="AX556" s="150"/>
      <c r="AY556" s="150"/>
      <c r="AZ556" s="150"/>
      <c r="BA556" s="150"/>
      <c r="BB556" s="150"/>
      <c r="BC556" s="150"/>
      <c r="BD556" s="150"/>
      <c r="BE556" s="150"/>
      <c r="BF556" s="150"/>
      <c r="BG556" s="150"/>
      <c r="BH556" s="150"/>
      <c r="BI556" s="150"/>
      <c r="BJ556" s="150"/>
      <c r="BK556" s="150"/>
      <c r="BL556" s="150"/>
      <c r="BM556" s="150"/>
      <c r="BN556" s="150"/>
      <c r="BO556" s="150"/>
      <c r="BP556" s="150"/>
      <c r="BQ556" s="150"/>
      <c r="BR556" s="150"/>
      <c r="BS556" s="150"/>
      <c r="BT556" s="150"/>
      <c r="BU556" s="150"/>
      <c r="BV556" s="150"/>
      <c r="BW556" s="150"/>
      <c r="BX556" s="150"/>
      <c r="BY556" s="150"/>
      <c r="BZ556" s="150"/>
      <c r="CA556" s="150"/>
      <c r="CB556" s="150"/>
      <c r="CC556" s="150"/>
      <c r="CD556" s="150"/>
      <c r="CE556" s="150"/>
      <c r="CF556" s="150"/>
      <c r="CG556" s="150"/>
      <c r="CH556" s="150"/>
      <c r="CI556" s="150"/>
      <c r="CJ556" s="150"/>
      <c r="CK556" s="150"/>
      <c r="CL556" s="150"/>
      <c r="CM556" s="150"/>
      <c r="CN556" s="150"/>
      <c r="CO556" s="150"/>
      <c r="CP556" s="150"/>
      <c r="CQ556" s="150"/>
      <c r="CR556" s="150"/>
      <c r="CS556" s="150"/>
      <c r="CT556" s="150"/>
      <c r="CU556" s="150"/>
      <c r="CV556" s="150"/>
      <c r="CW556" s="150"/>
      <c r="CX556" s="150"/>
    </row>
    <row r="557" spans="1:102" x14ac:dyDescent="0.2">
      <c r="A557" s="150"/>
      <c r="B557" s="150"/>
      <c r="C557" s="156"/>
      <c r="D557" s="150"/>
      <c r="E557" s="150"/>
      <c r="F557" s="150"/>
      <c r="G557" s="150"/>
      <c r="H557" s="150"/>
      <c r="I557" s="150"/>
      <c r="K557" s="150"/>
      <c r="L557" s="150"/>
      <c r="M557" s="150"/>
      <c r="N557" s="150"/>
      <c r="O557" s="150"/>
      <c r="P557" s="150"/>
      <c r="Q557" s="150"/>
      <c r="R557" s="150"/>
      <c r="S557" s="150"/>
      <c r="T557" s="150"/>
      <c r="U557" s="150"/>
      <c r="V557" s="150"/>
      <c r="W557" s="150"/>
      <c r="X557" s="150"/>
      <c r="Y557" s="150"/>
      <c r="Z557" s="150"/>
      <c r="AA557" s="150"/>
      <c r="AB557" s="150"/>
      <c r="AC557" s="150"/>
      <c r="AD557" s="150"/>
      <c r="AE557" s="150"/>
      <c r="AF557" s="150"/>
      <c r="AG557" s="150"/>
      <c r="AH557" s="150"/>
      <c r="AI557" s="150"/>
      <c r="AJ557" s="150"/>
      <c r="AK557" s="150"/>
      <c r="AL557" s="150"/>
      <c r="AM557" s="150"/>
      <c r="AN557" s="150"/>
      <c r="AO557" s="150"/>
      <c r="AP557" s="150"/>
      <c r="AQ557" s="150"/>
      <c r="AR557" s="150"/>
      <c r="AS557" s="150"/>
      <c r="AT557" s="150"/>
      <c r="AU557" s="150"/>
      <c r="AV557" s="150"/>
      <c r="AW557" s="150"/>
      <c r="AX557" s="150"/>
      <c r="AY557" s="150"/>
      <c r="AZ557" s="150"/>
      <c r="BA557" s="150"/>
      <c r="BB557" s="150"/>
      <c r="BC557" s="150"/>
      <c r="BD557" s="150"/>
      <c r="BE557" s="150"/>
      <c r="BF557" s="150"/>
      <c r="BG557" s="150"/>
      <c r="BH557" s="150"/>
      <c r="BI557" s="150"/>
      <c r="BJ557" s="150"/>
      <c r="BK557" s="150"/>
      <c r="BL557" s="150"/>
      <c r="BM557" s="150"/>
      <c r="BN557" s="150"/>
      <c r="BO557" s="150"/>
      <c r="BP557" s="150"/>
      <c r="BQ557" s="150"/>
      <c r="BR557" s="150"/>
      <c r="BS557" s="150"/>
      <c r="BT557" s="150"/>
      <c r="BU557" s="150"/>
      <c r="BV557" s="150"/>
      <c r="BW557" s="150"/>
      <c r="BX557" s="150"/>
      <c r="BY557" s="150"/>
      <c r="BZ557" s="150"/>
      <c r="CA557" s="150"/>
      <c r="CB557" s="150"/>
      <c r="CC557" s="150"/>
      <c r="CD557" s="150"/>
      <c r="CE557" s="150"/>
      <c r="CF557" s="150"/>
      <c r="CG557" s="150"/>
      <c r="CH557" s="150"/>
      <c r="CI557" s="150"/>
      <c r="CJ557" s="150"/>
      <c r="CK557" s="150"/>
      <c r="CL557" s="150"/>
      <c r="CM557" s="150"/>
      <c r="CN557" s="150"/>
      <c r="CO557" s="150"/>
      <c r="CP557" s="150"/>
      <c r="CQ557" s="150"/>
      <c r="CR557" s="150"/>
      <c r="CS557" s="150"/>
      <c r="CT557" s="150"/>
      <c r="CU557" s="150"/>
      <c r="CV557" s="150"/>
      <c r="CW557" s="150"/>
      <c r="CX557" s="150"/>
    </row>
    <row r="558" spans="1:102" x14ac:dyDescent="0.2">
      <c r="A558" s="150"/>
      <c r="B558" s="150"/>
      <c r="C558" s="156"/>
      <c r="D558" s="150"/>
      <c r="E558" s="150"/>
      <c r="F558" s="150"/>
      <c r="G558" s="150"/>
      <c r="H558" s="150"/>
      <c r="I558" s="150"/>
      <c r="K558" s="150"/>
      <c r="L558" s="150"/>
      <c r="M558" s="150"/>
      <c r="N558" s="150"/>
      <c r="O558" s="150"/>
      <c r="P558" s="150"/>
      <c r="Q558" s="150"/>
      <c r="R558" s="150"/>
      <c r="S558" s="150"/>
      <c r="T558" s="150"/>
      <c r="U558" s="150"/>
      <c r="V558" s="150"/>
      <c r="W558" s="150"/>
      <c r="X558" s="150"/>
      <c r="Y558" s="150"/>
      <c r="Z558" s="150"/>
      <c r="AA558" s="150"/>
      <c r="AB558" s="150"/>
      <c r="AC558" s="150"/>
      <c r="AD558" s="150"/>
      <c r="AE558" s="150"/>
      <c r="AF558" s="150"/>
      <c r="AG558" s="150"/>
      <c r="AH558" s="150"/>
      <c r="AI558" s="150"/>
      <c r="AJ558" s="150"/>
      <c r="AK558" s="150"/>
      <c r="AL558" s="150"/>
      <c r="AM558" s="150"/>
      <c r="AN558" s="150"/>
      <c r="AO558" s="150"/>
      <c r="AP558" s="150"/>
      <c r="AQ558" s="150"/>
      <c r="AR558" s="150"/>
      <c r="AS558" s="150"/>
      <c r="AT558" s="150"/>
      <c r="AU558" s="150"/>
      <c r="AV558" s="150"/>
      <c r="AW558" s="150"/>
      <c r="AX558" s="150"/>
      <c r="AY558" s="150"/>
      <c r="AZ558" s="150"/>
      <c r="BA558" s="150"/>
      <c r="BB558" s="150"/>
      <c r="BC558" s="150"/>
      <c r="BD558" s="150"/>
      <c r="BE558" s="150"/>
      <c r="BF558" s="150"/>
      <c r="BG558" s="150"/>
      <c r="BH558" s="150"/>
      <c r="BI558" s="150"/>
      <c r="BJ558" s="150"/>
      <c r="BK558" s="150"/>
      <c r="BL558" s="150"/>
      <c r="BM558" s="150"/>
      <c r="BN558" s="150"/>
      <c r="BO558" s="150"/>
      <c r="BP558" s="150"/>
      <c r="BQ558" s="150"/>
      <c r="BR558" s="150"/>
      <c r="BS558" s="150"/>
      <c r="BT558" s="150"/>
      <c r="BU558" s="150"/>
      <c r="BV558" s="150"/>
      <c r="BW558" s="150"/>
      <c r="BX558" s="150"/>
      <c r="BY558" s="150"/>
      <c r="BZ558" s="150"/>
      <c r="CA558" s="150"/>
      <c r="CB558" s="150"/>
      <c r="CC558" s="150"/>
      <c r="CD558" s="150"/>
      <c r="CE558" s="150"/>
      <c r="CF558" s="150"/>
      <c r="CG558" s="150"/>
      <c r="CH558" s="150"/>
      <c r="CI558" s="150"/>
      <c r="CJ558" s="150"/>
      <c r="CK558" s="150"/>
      <c r="CL558" s="150"/>
      <c r="CM558" s="150"/>
      <c r="CN558" s="150"/>
      <c r="CO558" s="150"/>
      <c r="CP558" s="150"/>
      <c r="CQ558" s="150"/>
      <c r="CR558" s="150"/>
      <c r="CS558" s="150"/>
      <c r="CT558" s="150"/>
      <c r="CU558" s="150"/>
      <c r="CV558" s="150"/>
      <c r="CW558" s="150"/>
      <c r="CX558" s="150"/>
    </row>
    <row r="559" spans="1:102" x14ac:dyDescent="0.2">
      <c r="A559" s="150"/>
      <c r="B559" s="150"/>
      <c r="C559" s="156"/>
      <c r="D559" s="150"/>
      <c r="E559" s="150"/>
      <c r="F559" s="150"/>
      <c r="G559" s="150"/>
      <c r="H559" s="150"/>
      <c r="I559" s="150"/>
      <c r="K559" s="150"/>
      <c r="L559" s="150"/>
      <c r="M559" s="150"/>
      <c r="N559" s="150"/>
      <c r="O559" s="150"/>
      <c r="P559" s="150"/>
      <c r="Q559" s="150"/>
      <c r="R559" s="150"/>
      <c r="S559" s="150"/>
      <c r="T559" s="150"/>
      <c r="U559" s="150"/>
      <c r="V559" s="150"/>
      <c r="W559" s="150"/>
      <c r="X559" s="150"/>
      <c r="Y559" s="150"/>
      <c r="Z559" s="150"/>
      <c r="AA559" s="150"/>
      <c r="AB559" s="150"/>
      <c r="AC559" s="150"/>
      <c r="AD559" s="150"/>
      <c r="AE559" s="150"/>
      <c r="AF559" s="150"/>
      <c r="AG559" s="150"/>
      <c r="AH559" s="150"/>
      <c r="AI559" s="150"/>
      <c r="AJ559" s="150"/>
      <c r="AK559" s="150"/>
      <c r="AL559" s="150"/>
      <c r="AM559" s="150"/>
      <c r="AN559" s="150"/>
      <c r="AO559" s="150"/>
      <c r="AP559" s="150"/>
      <c r="AQ559" s="150"/>
      <c r="AR559" s="150"/>
      <c r="AS559" s="150"/>
      <c r="AT559" s="150"/>
      <c r="AU559" s="150"/>
      <c r="AV559" s="150"/>
      <c r="AW559" s="150"/>
      <c r="AX559" s="150"/>
      <c r="AY559" s="150"/>
      <c r="AZ559" s="150"/>
      <c r="BA559" s="150"/>
      <c r="BB559" s="150"/>
      <c r="BC559" s="150"/>
      <c r="BD559" s="150"/>
      <c r="BE559" s="150"/>
      <c r="BF559" s="150"/>
      <c r="BG559" s="150"/>
      <c r="BH559" s="150"/>
      <c r="BI559" s="150"/>
      <c r="BJ559" s="150"/>
      <c r="BK559" s="150"/>
      <c r="BL559" s="150"/>
      <c r="BM559" s="150"/>
      <c r="BN559" s="150"/>
      <c r="BO559" s="150"/>
      <c r="BP559" s="150"/>
      <c r="BQ559" s="150"/>
      <c r="BR559" s="150"/>
      <c r="BS559" s="150"/>
      <c r="BT559" s="150"/>
      <c r="BU559" s="150"/>
      <c r="BV559" s="150"/>
      <c r="BW559" s="150"/>
      <c r="BX559" s="150"/>
      <c r="BY559" s="150"/>
      <c r="BZ559" s="150"/>
      <c r="CA559" s="150"/>
      <c r="CB559" s="150"/>
      <c r="CC559" s="150"/>
      <c r="CD559" s="150"/>
      <c r="CE559" s="150"/>
      <c r="CF559" s="150"/>
      <c r="CG559" s="150"/>
      <c r="CH559" s="150"/>
      <c r="CI559" s="150"/>
      <c r="CJ559" s="150"/>
      <c r="CK559" s="150"/>
      <c r="CL559" s="150"/>
      <c r="CM559" s="150"/>
      <c r="CN559" s="150"/>
      <c r="CO559" s="150"/>
      <c r="CP559" s="150"/>
      <c r="CQ559" s="150"/>
      <c r="CR559" s="150"/>
      <c r="CS559" s="150"/>
      <c r="CT559" s="150"/>
      <c r="CU559" s="150"/>
      <c r="CV559" s="150"/>
      <c r="CW559" s="150"/>
      <c r="CX559" s="150"/>
    </row>
    <row r="560" spans="1:102" x14ac:dyDescent="0.2">
      <c r="A560" s="150"/>
      <c r="B560" s="150"/>
      <c r="C560" s="156"/>
      <c r="D560" s="150"/>
      <c r="E560" s="150"/>
      <c r="F560" s="150"/>
      <c r="G560" s="150"/>
      <c r="H560" s="150"/>
      <c r="I560" s="150"/>
      <c r="K560" s="150"/>
      <c r="L560" s="150"/>
      <c r="M560" s="150"/>
      <c r="N560" s="150"/>
      <c r="O560" s="150"/>
      <c r="P560" s="150"/>
      <c r="Q560" s="150"/>
      <c r="R560" s="150"/>
      <c r="S560" s="150"/>
      <c r="T560" s="150"/>
      <c r="U560" s="150"/>
      <c r="V560" s="150"/>
      <c r="W560" s="150"/>
      <c r="X560" s="150"/>
      <c r="Y560" s="150"/>
      <c r="Z560" s="150"/>
      <c r="AA560" s="150"/>
      <c r="AB560" s="150"/>
      <c r="AC560" s="150"/>
      <c r="AD560" s="150"/>
      <c r="AE560" s="150"/>
      <c r="AF560" s="150"/>
      <c r="AG560" s="150"/>
      <c r="AH560" s="150"/>
      <c r="AI560" s="150"/>
      <c r="AJ560" s="150"/>
      <c r="AK560" s="150"/>
      <c r="AL560" s="150"/>
      <c r="AM560" s="150"/>
      <c r="AN560" s="150"/>
      <c r="AO560" s="150"/>
      <c r="AP560" s="150"/>
      <c r="AQ560" s="150"/>
      <c r="AR560" s="150"/>
      <c r="AS560" s="150"/>
      <c r="AT560" s="150"/>
      <c r="AU560" s="150"/>
      <c r="AV560" s="150"/>
      <c r="AW560" s="150"/>
      <c r="AX560" s="150"/>
      <c r="AY560" s="150"/>
      <c r="AZ560" s="150"/>
      <c r="BA560" s="150"/>
      <c r="BB560" s="150"/>
      <c r="BC560" s="150"/>
      <c r="BD560" s="150"/>
      <c r="BE560" s="150"/>
      <c r="BF560" s="150"/>
      <c r="BG560" s="150"/>
      <c r="BH560" s="150"/>
      <c r="BI560" s="150"/>
      <c r="BJ560" s="150"/>
      <c r="BK560" s="150"/>
      <c r="BL560" s="150"/>
      <c r="BM560" s="150"/>
      <c r="BN560" s="150"/>
      <c r="BO560" s="150"/>
      <c r="BP560" s="150"/>
      <c r="BQ560" s="150"/>
      <c r="BR560" s="150"/>
      <c r="BS560" s="150"/>
      <c r="BT560" s="150"/>
      <c r="BU560" s="150"/>
      <c r="BV560" s="150"/>
      <c r="BW560" s="150"/>
      <c r="BX560" s="150"/>
      <c r="BY560" s="150"/>
      <c r="BZ560" s="150"/>
      <c r="CA560" s="150"/>
      <c r="CB560" s="150"/>
      <c r="CC560" s="150"/>
      <c r="CD560" s="150"/>
      <c r="CE560" s="150"/>
      <c r="CF560" s="150"/>
      <c r="CG560" s="150"/>
      <c r="CH560" s="150"/>
      <c r="CI560" s="150"/>
      <c r="CJ560" s="150"/>
      <c r="CK560" s="150"/>
      <c r="CL560" s="150"/>
      <c r="CM560" s="150"/>
      <c r="CN560" s="150"/>
      <c r="CO560" s="150"/>
      <c r="CP560" s="150"/>
      <c r="CQ560" s="150"/>
      <c r="CR560" s="150"/>
      <c r="CS560" s="150"/>
      <c r="CT560" s="150"/>
      <c r="CU560" s="150"/>
      <c r="CV560" s="150"/>
      <c r="CW560" s="150"/>
      <c r="CX560" s="150"/>
    </row>
    <row r="561" spans="1:102" x14ac:dyDescent="0.2">
      <c r="A561" s="150"/>
      <c r="B561" s="150"/>
      <c r="C561" s="156"/>
      <c r="D561" s="150"/>
      <c r="E561" s="150"/>
      <c r="F561" s="150"/>
      <c r="G561" s="150"/>
      <c r="H561" s="150"/>
      <c r="I561" s="150"/>
      <c r="K561" s="150"/>
      <c r="L561" s="150"/>
      <c r="M561" s="150"/>
      <c r="N561" s="150"/>
      <c r="O561" s="150"/>
      <c r="P561" s="150"/>
      <c r="Q561" s="150"/>
      <c r="R561" s="150"/>
      <c r="S561" s="150"/>
      <c r="T561" s="150"/>
      <c r="U561" s="150"/>
      <c r="V561" s="150"/>
      <c r="W561" s="150"/>
      <c r="X561" s="150"/>
      <c r="Y561" s="150"/>
      <c r="Z561" s="150"/>
      <c r="AA561" s="150"/>
      <c r="AB561" s="150"/>
      <c r="AC561" s="150"/>
      <c r="AD561" s="150"/>
      <c r="AE561" s="150"/>
      <c r="AF561" s="150"/>
      <c r="AG561" s="150"/>
      <c r="AH561" s="150"/>
      <c r="AI561" s="150"/>
      <c r="AJ561" s="150"/>
      <c r="AK561" s="150"/>
      <c r="AL561" s="150"/>
      <c r="AM561" s="150"/>
      <c r="AN561" s="150"/>
      <c r="AO561" s="150"/>
      <c r="AP561" s="150"/>
      <c r="AQ561" s="150"/>
      <c r="AR561" s="150"/>
      <c r="AS561" s="150"/>
      <c r="AT561" s="150"/>
      <c r="AU561" s="150"/>
      <c r="AV561" s="150"/>
      <c r="AW561" s="150"/>
      <c r="AX561" s="150"/>
      <c r="AY561" s="150"/>
      <c r="AZ561" s="150"/>
      <c r="BA561" s="150"/>
      <c r="BB561" s="150"/>
      <c r="BC561" s="150"/>
      <c r="BD561" s="150"/>
      <c r="BE561" s="150"/>
      <c r="BF561" s="150"/>
      <c r="BG561" s="150"/>
      <c r="BH561" s="150"/>
      <c r="BI561" s="150"/>
      <c r="BJ561" s="150"/>
      <c r="BK561" s="150"/>
      <c r="BL561" s="150"/>
      <c r="BM561" s="150"/>
      <c r="BN561" s="150"/>
      <c r="BO561" s="150"/>
      <c r="BP561" s="150"/>
      <c r="BQ561" s="150"/>
      <c r="BR561" s="150"/>
      <c r="BS561" s="150"/>
      <c r="BT561" s="150"/>
      <c r="BU561" s="150"/>
      <c r="BV561" s="150"/>
      <c r="BW561" s="150"/>
      <c r="BX561" s="150"/>
      <c r="BY561" s="150"/>
      <c r="BZ561" s="150"/>
      <c r="CA561" s="150"/>
      <c r="CB561" s="150"/>
      <c r="CC561" s="150"/>
      <c r="CD561" s="150"/>
      <c r="CE561" s="150"/>
      <c r="CF561" s="150"/>
      <c r="CG561" s="150"/>
      <c r="CH561" s="150"/>
      <c r="CI561" s="150"/>
      <c r="CJ561" s="150"/>
      <c r="CK561" s="150"/>
      <c r="CL561" s="150"/>
      <c r="CM561" s="150"/>
      <c r="CN561" s="150"/>
      <c r="CO561" s="150"/>
      <c r="CP561" s="150"/>
      <c r="CQ561" s="150"/>
      <c r="CR561" s="150"/>
      <c r="CS561" s="150"/>
      <c r="CT561" s="150"/>
      <c r="CU561" s="150"/>
      <c r="CV561" s="150"/>
      <c r="CW561" s="150"/>
      <c r="CX561" s="150"/>
    </row>
    <row r="562" spans="1:102" x14ac:dyDescent="0.2">
      <c r="A562" s="150"/>
      <c r="B562" s="150"/>
      <c r="C562" s="156"/>
      <c r="D562" s="150"/>
      <c r="E562" s="150"/>
      <c r="F562" s="150"/>
      <c r="G562" s="150"/>
      <c r="H562" s="150"/>
      <c r="I562" s="150"/>
      <c r="K562" s="150"/>
      <c r="L562" s="150"/>
      <c r="M562" s="150"/>
      <c r="N562" s="150"/>
      <c r="O562" s="150"/>
      <c r="P562" s="150"/>
      <c r="Q562" s="150"/>
      <c r="R562" s="150"/>
      <c r="S562" s="150"/>
      <c r="T562" s="150"/>
      <c r="U562" s="150"/>
      <c r="V562" s="150"/>
      <c r="W562" s="150"/>
      <c r="X562" s="150"/>
      <c r="Y562" s="150"/>
      <c r="Z562" s="150"/>
      <c r="AA562" s="150"/>
      <c r="AB562" s="150"/>
      <c r="AC562" s="150"/>
      <c r="AD562" s="150"/>
      <c r="AE562" s="150"/>
      <c r="AF562" s="150"/>
      <c r="AG562" s="150"/>
      <c r="AH562" s="150"/>
      <c r="AI562" s="150"/>
      <c r="AJ562" s="150"/>
      <c r="AK562" s="150"/>
      <c r="AL562" s="150"/>
      <c r="AM562" s="150"/>
      <c r="AN562" s="150"/>
      <c r="AO562" s="150"/>
      <c r="AP562" s="150"/>
      <c r="AQ562" s="150"/>
      <c r="AR562" s="150"/>
      <c r="AS562" s="150"/>
      <c r="AT562" s="150"/>
      <c r="AU562" s="150"/>
      <c r="AV562" s="150"/>
      <c r="AW562" s="150"/>
      <c r="AX562" s="150"/>
      <c r="AY562" s="150"/>
      <c r="AZ562" s="150"/>
      <c r="BA562" s="150"/>
      <c r="BB562" s="150"/>
      <c r="BC562" s="150"/>
      <c r="BD562" s="150"/>
      <c r="BE562" s="150"/>
      <c r="BF562" s="150"/>
      <c r="BG562" s="150"/>
      <c r="BH562" s="150"/>
      <c r="BI562" s="150"/>
      <c r="BJ562" s="150"/>
      <c r="BK562" s="150"/>
      <c r="BL562" s="150"/>
      <c r="BM562" s="150"/>
      <c r="BN562" s="150"/>
      <c r="BO562" s="150"/>
      <c r="BP562" s="150"/>
      <c r="BQ562" s="150"/>
      <c r="BR562" s="150"/>
      <c r="BS562" s="150"/>
      <c r="BT562" s="150"/>
      <c r="BU562" s="150"/>
      <c r="BV562" s="150"/>
      <c r="BW562" s="150"/>
      <c r="BX562" s="150"/>
      <c r="BY562" s="150"/>
      <c r="BZ562" s="150"/>
      <c r="CA562" s="150"/>
      <c r="CB562" s="150"/>
      <c r="CC562" s="150"/>
      <c r="CD562" s="150"/>
      <c r="CE562" s="150"/>
      <c r="CF562" s="150"/>
      <c r="CG562" s="150"/>
      <c r="CH562" s="150"/>
      <c r="CI562" s="150"/>
      <c r="CJ562" s="150"/>
      <c r="CK562" s="150"/>
      <c r="CL562" s="150"/>
      <c r="CM562" s="150"/>
      <c r="CN562" s="150"/>
      <c r="CO562" s="150"/>
      <c r="CP562" s="150"/>
      <c r="CQ562" s="150"/>
      <c r="CR562" s="150"/>
      <c r="CS562" s="150"/>
      <c r="CT562" s="150"/>
      <c r="CU562" s="150"/>
      <c r="CV562" s="150"/>
      <c r="CW562" s="150"/>
      <c r="CX562" s="150"/>
    </row>
    <row r="563" spans="1:102" x14ac:dyDescent="0.2">
      <c r="A563" s="150"/>
      <c r="B563" s="150"/>
      <c r="C563" s="156"/>
      <c r="D563" s="150"/>
      <c r="E563" s="150"/>
      <c r="F563" s="150"/>
      <c r="G563" s="150"/>
      <c r="H563" s="150"/>
      <c r="I563" s="150"/>
      <c r="K563" s="150"/>
      <c r="L563" s="150"/>
      <c r="M563" s="150"/>
      <c r="N563" s="150"/>
      <c r="O563" s="150"/>
      <c r="P563" s="150"/>
      <c r="Q563" s="150"/>
      <c r="R563" s="150"/>
      <c r="S563" s="150"/>
      <c r="T563" s="150"/>
      <c r="U563" s="150"/>
      <c r="V563" s="150"/>
      <c r="W563" s="150"/>
      <c r="X563" s="150"/>
      <c r="Y563" s="150"/>
      <c r="Z563" s="150"/>
      <c r="AA563" s="150"/>
      <c r="AB563" s="150"/>
      <c r="AC563" s="150"/>
      <c r="AD563" s="150"/>
      <c r="AE563" s="150"/>
      <c r="AF563" s="150"/>
      <c r="AG563" s="150"/>
      <c r="AH563" s="150"/>
      <c r="AI563" s="150"/>
      <c r="AJ563" s="150"/>
      <c r="AK563" s="150"/>
      <c r="AL563" s="150"/>
      <c r="AM563" s="150"/>
      <c r="AN563" s="150"/>
      <c r="AO563" s="150"/>
      <c r="AP563" s="150"/>
      <c r="AQ563" s="150"/>
      <c r="AR563" s="150"/>
      <c r="AS563" s="150"/>
      <c r="AT563" s="150"/>
      <c r="AU563" s="150"/>
      <c r="AV563" s="150"/>
      <c r="AW563" s="150"/>
      <c r="AX563" s="150"/>
      <c r="AY563" s="150"/>
      <c r="AZ563" s="150"/>
      <c r="BA563" s="150"/>
      <c r="BB563" s="150"/>
      <c r="BC563" s="150"/>
      <c r="BD563" s="150"/>
      <c r="BE563" s="150"/>
      <c r="BF563" s="150"/>
      <c r="BG563" s="150"/>
      <c r="BH563" s="150"/>
      <c r="BI563" s="150"/>
      <c r="BJ563" s="150"/>
      <c r="BK563" s="150"/>
      <c r="BL563" s="150"/>
      <c r="BM563" s="150"/>
      <c r="BN563" s="150"/>
      <c r="BO563" s="150"/>
      <c r="BP563" s="150"/>
      <c r="BQ563" s="150"/>
      <c r="BR563" s="150"/>
      <c r="BS563" s="150"/>
      <c r="BT563" s="150"/>
      <c r="BU563" s="150"/>
      <c r="BV563" s="150"/>
      <c r="BW563" s="150"/>
      <c r="BX563" s="150"/>
      <c r="BY563" s="150"/>
      <c r="BZ563" s="150"/>
      <c r="CA563" s="150"/>
      <c r="CB563" s="150"/>
      <c r="CC563" s="150"/>
      <c r="CD563" s="150"/>
      <c r="CE563" s="150"/>
      <c r="CF563" s="150"/>
      <c r="CG563" s="150"/>
      <c r="CH563" s="150"/>
      <c r="CI563" s="150"/>
      <c r="CJ563" s="150"/>
      <c r="CK563" s="150"/>
      <c r="CL563" s="150"/>
      <c r="CM563" s="150"/>
      <c r="CN563" s="150"/>
      <c r="CO563" s="150"/>
      <c r="CP563" s="150"/>
      <c r="CQ563" s="150"/>
      <c r="CR563" s="150"/>
      <c r="CS563" s="150"/>
      <c r="CT563" s="150"/>
      <c r="CU563" s="150"/>
      <c r="CV563" s="150"/>
      <c r="CW563" s="150"/>
      <c r="CX563" s="150"/>
    </row>
    <row r="564" spans="1:102" x14ac:dyDescent="0.2">
      <c r="A564" s="150"/>
      <c r="B564" s="150"/>
      <c r="C564" s="156"/>
      <c r="D564" s="150"/>
      <c r="E564" s="150"/>
      <c r="F564" s="150"/>
      <c r="G564" s="150"/>
      <c r="H564" s="150"/>
      <c r="I564" s="150"/>
      <c r="K564" s="150"/>
      <c r="L564" s="150"/>
      <c r="M564" s="150"/>
      <c r="N564" s="150"/>
      <c r="O564" s="150"/>
      <c r="P564" s="150"/>
      <c r="Q564" s="150"/>
      <c r="R564" s="150"/>
      <c r="S564" s="150"/>
      <c r="T564" s="150"/>
      <c r="U564" s="150"/>
      <c r="V564" s="150"/>
      <c r="W564" s="150"/>
      <c r="X564" s="150"/>
      <c r="Y564" s="150"/>
      <c r="Z564" s="150"/>
      <c r="AA564" s="150"/>
      <c r="AB564" s="150"/>
      <c r="AC564" s="150"/>
      <c r="AD564" s="150"/>
      <c r="AE564" s="150"/>
      <c r="AF564" s="150"/>
      <c r="AG564" s="150"/>
      <c r="AH564" s="150"/>
      <c r="AI564" s="150"/>
      <c r="AJ564" s="150"/>
      <c r="AK564" s="150"/>
      <c r="AL564" s="150"/>
      <c r="AM564" s="150"/>
      <c r="AN564" s="150"/>
      <c r="AO564" s="150"/>
      <c r="AP564" s="150"/>
      <c r="AQ564" s="150"/>
      <c r="AR564" s="150"/>
      <c r="AS564" s="150"/>
      <c r="AT564" s="150"/>
      <c r="AU564" s="150"/>
      <c r="AV564" s="150"/>
      <c r="AW564" s="150"/>
      <c r="AX564" s="150"/>
      <c r="AY564" s="150"/>
      <c r="AZ564" s="150"/>
      <c r="BA564" s="150"/>
      <c r="BB564" s="150"/>
      <c r="BC564" s="150"/>
      <c r="BD564" s="150"/>
      <c r="BE564" s="150"/>
      <c r="BF564" s="150"/>
      <c r="BG564" s="150"/>
      <c r="BH564" s="150"/>
      <c r="BI564" s="150"/>
      <c r="BJ564" s="150"/>
      <c r="BK564" s="150"/>
      <c r="BL564" s="150"/>
      <c r="BM564" s="150"/>
      <c r="BN564" s="150"/>
      <c r="BO564" s="150"/>
      <c r="BP564" s="150"/>
      <c r="BQ564" s="150"/>
      <c r="BR564" s="150"/>
      <c r="BS564" s="150"/>
      <c r="BT564" s="150"/>
      <c r="BU564" s="150"/>
      <c r="BV564" s="150"/>
      <c r="BW564" s="150"/>
      <c r="BX564" s="150"/>
      <c r="BY564" s="150"/>
      <c r="BZ564" s="150"/>
      <c r="CA564" s="150"/>
      <c r="CB564" s="150"/>
      <c r="CC564" s="150"/>
      <c r="CD564" s="150"/>
      <c r="CE564" s="150"/>
      <c r="CF564" s="150"/>
      <c r="CG564" s="150"/>
      <c r="CH564" s="150"/>
      <c r="CI564" s="150"/>
      <c r="CJ564" s="150"/>
      <c r="CK564" s="150"/>
      <c r="CL564" s="150"/>
      <c r="CM564" s="150"/>
      <c r="CN564" s="150"/>
      <c r="CO564" s="150"/>
      <c r="CP564" s="150"/>
      <c r="CQ564" s="150"/>
      <c r="CR564" s="150"/>
      <c r="CS564" s="150"/>
      <c r="CT564" s="150"/>
      <c r="CU564" s="150"/>
      <c r="CV564" s="150"/>
      <c r="CW564" s="150"/>
      <c r="CX564" s="150"/>
    </row>
    <row r="565" spans="1:102" x14ac:dyDescent="0.2">
      <c r="A565" s="150"/>
      <c r="B565" s="150"/>
      <c r="C565" s="156"/>
      <c r="D565" s="150"/>
      <c r="E565" s="150"/>
      <c r="F565" s="150"/>
      <c r="G565" s="150"/>
      <c r="H565" s="150"/>
      <c r="I565" s="150"/>
      <c r="K565" s="150"/>
      <c r="L565" s="150"/>
      <c r="M565" s="150"/>
      <c r="N565" s="150"/>
      <c r="O565" s="150"/>
      <c r="P565" s="150"/>
      <c r="Q565" s="150"/>
      <c r="R565" s="150"/>
      <c r="S565" s="150"/>
      <c r="T565" s="150"/>
      <c r="U565" s="150"/>
      <c r="V565" s="150"/>
      <c r="W565" s="150"/>
      <c r="X565" s="150"/>
      <c r="Y565" s="150"/>
      <c r="Z565" s="150"/>
      <c r="AA565" s="150"/>
      <c r="AB565" s="150"/>
      <c r="AC565" s="150"/>
      <c r="AD565" s="150"/>
      <c r="AE565" s="150"/>
      <c r="AF565" s="150"/>
      <c r="AG565" s="150"/>
      <c r="AH565" s="150"/>
      <c r="AI565" s="150"/>
      <c r="AJ565" s="150"/>
      <c r="AK565" s="150"/>
      <c r="AL565" s="150"/>
      <c r="AM565" s="150"/>
      <c r="AN565" s="150"/>
      <c r="AO565" s="150"/>
      <c r="AP565" s="150"/>
      <c r="AQ565" s="150"/>
      <c r="AR565" s="150"/>
      <c r="AS565" s="150"/>
      <c r="AT565" s="150"/>
      <c r="AU565" s="150"/>
      <c r="AV565" s="150"/>
      <c r="AW565" s="150"/>
      <c r="AX565" s="150"/>
      <c r="AY565" s="150"/>
      <c r="AZ565" s="150"/>
      <c r="BA565" s="150"/>
      <c r="BB565" s="150"/>
      <c r="BC565" s="150"/>
      <c r="BD565" s="150"/>
      <c r="BE565" s="150"/>
      <c r="BF565" s="150"/>
      <c r="BG565" s="150"/>
      <c r="BH565" s="150"/>
      <c r="BI565" s="150"/>
      <c r="BJ565" s="150"/>
      <c r="BK565" s="150"/>
      <c r="BL565" s="150"/>
      <c r="BM565" s="150"/>
      <c r="BN565" s="150"/>
      <c r="BO565" s="150"/>
      <c r="BP565" s="150"/>
      <c r="BQ565" s="150"/>
      <c r="BR565" s="150"/>
      <c r="BS565" s="150"/>
      <c r="BT565" s="150"/>
      <c r="BU565" s="150"/>
      <c r="BV565" s="150"/>
      <c r="BW565" s="150"/>
      <c r="BX565" s="150"/>
      <c r="BY565" s="150"/>
      <c r="BZ565" s="150"/>
      <c r="CA565" s="150"/>
      <c r="CB565" s="150"/>
      <c r="CC565" s="150"/>
      <c r="CD565" s="150"/>
      <c r="CE565" s="150"/>
      <c r="CF565" s="150"/>
      <c r="CG565" s="150"/>
      <c r="CH565" s="150"/>
      <c r="CI565" s="150"/>
      <c r="CJ565" s="150"/>
      <c r="CK565" s="150"/>
      <c r="CL565" s="150"/>
      <c r="CM565" s="150"/>
      <c r="CN565" s="150"/>
      <c r="CO565" s="150"/>
      <c r="CP565" s="150"/>
      <c r="CQ565" s="150"/>
      <c r="CR565" s="150"/>
      <c r="CS565" s="150"/>
      <c r="CT565" s="150"/>
      <c r="CU565" s="150"/>
      <c r="CV565" s="150"/>
      <c r="CW565" s="150"/>
      <c r="CX565" s="150"/>
    </row>
    <row r="566" spans="1:102" x14ac:dyDescent="0.2">
      <c r="A566" s="150"/>
      <c r="B566" s="150"/>
      <c r="C566" s="156"/>
      <c r="D566" s="150"/>
      <c r="E566" s="150"/>
      <c r="F566" s="150"/>
      <c r="G566" s="150"/>
      <c r="H566" s="150"/>
      <c r="I566" s="150"/>
      <c r="K566" s="150"/>
      <c r="L566" s="150"/>
      <c r="M566" s="150"/>
      <c r="N566" s="150"/>
      <c r="O566" s="150"/>
      <c r="P566" s="150"/>
      <c r="Q566" s="150"/>
      <c r="R566" s="150"/>
      <c r="S566" s="150"/>
      <c r="T566" s="150"/>
      <c r="U566" s="150"/>
      <c r="V566" s="150"/>
      <c r="W566" s="150"/>
      <c r="X566" s="150"/>
      <c r="Y566" s="150"/>
      <c r="Z566" s="150"/>
      <c r="AA566" s="150"/>
      <c r="AB566" s="150"/>
      <c r="AC566" s="150"/>
      <c r="AD566" s="150"/>
      <c r="AE566" s="150"/>
      <c r="AF566" s="150"/>
      <c r="AG566" s="150"/>
      <c r="AH566" s="150"/>
      <c r="AI566" s="150"/>
      <c r="AJ566" s="150"/>
      <c r="AK566" s="150"/>
      <c r="AL566" s="150"/>
      <c r="AM566" s="150"/>
      <c r="AN566" s="150"/>
      <c r="AO566" s="150"/>
      <c r="AP566" s="150"/>
      <c r="AQ566" s="150"/>
      <c r="AR566" s="150"/>
      <c r="AS566" s="150"/>
      <c r="AT566" s="150"/>
      <c r="AU566" s="150"/>
      <c r="AV566" s="150"/>
      <c r="AW566" s="150"/>
      <c r="AX566" s="150"/>
      <c r="AY566" s="150"/>
      <c r="AZ566" s="150"/>
      <c r="BA566" s="150"/>
      <c r="BB566" s="150"/>
      <c r="BC566" s="150"/>
      <c r="BD566" s="150"/>
      <c r="BE566" s="150"/>
      <c r="BF566" s="150"/>
      <c r="BG566" s="150"/>
      <c r="BH566" s="150"/>
      <c r="BI566" s="150"/>
      <c r="BJ566" s="150"/>
      <c r="BK566" s="150"/>
      <c r="BL566" s="150"/>
      <c r="BM566" s="150"/>
      <c r="BN566" s="150"/>
      <c r="BO566" s="150"/>
      <c r="BP566" s="150"/>
      <c r="BQ566" s="150"/>
      <c r="BR566" s="150"/>
      <c r="BS566" s="150"/>
      <c r="BT566" s="150"/>
      <c r="BU566" s="150"/>
      <c r="BV566" s="150"/>
      <c r="BW566" s="150"/>
      <c r="BX566" s="150"/>
      <c r="BY566" s="150"/>
      <c r="BZ566" s="150"/>
      <c r="CA566" s="150"/>
      <c r="CB566" s="150"/>
      <c r="CC566" s="150"/>
      <c r="CD566" s="150"/>
      <c r="CE566" s="150"/>
      <c r="CF566" s="150"/>
      <c r="CG566" s="150"/>
      <c r="CH566" s="150"/>
      <c r="CI566" s="150"/>
      <c r="CJ566" s="150"/>
      <c r="CK566" s="150"/>
      <c r="CL566" s="150"/>
      <c r="CM566" s="150"/>
      <c r="CN566" s="150"/>
      <c r="CO566" s="150"/>
      <c r="CP566" s="150"/>
      <c r="CQ566" s="150"/>
      <c r="CR566" s="150"/>
      <c r="CS566" s="150"/>
      <c r="CT566" s="150"/>
      <c r="CU566" s="150"/>
      <c r="CV566" s="150"/>
      <c r="CW566" s="150"/>
      <c r="CX566" s="150"/>
    </row>
    <row r="567" spans="1:102" x14ac:dyDescent="0.2">
      <c r="A567" s="150"/>
      <c r="B567" s="150"/>
      <c r="C567" s="156"/>
      <c r="D567" s="150"/>
      <c r="E567" s="150"/>
      <c r="F567" s="150"/>
      <c r="G567" s="150"/>
      <c r="H567" s="150"/>
      <c r="I567" s="150"/>
      <c r="K567" s="150"/>
      <c r="L567" s="150"/>
      <c r="M567" s="150"/>
      <c r="N567" s="150"/>
      <c r="O567" s="150"/>
      <c r="P567" s="150"/>
      <c r="Q567" s="150"/>
      <c r="R567" s="150"/>
      <c r="S567" s="150"/>
      <c r="T567" s="150"/>
      <c r="U567" s="150"/>
      <c r="V567" s="150"/>
      <c r="W567" s="150"/>
      <c r="X567" s="150"/>
      <c r="Y567" s="150"/>
      <c r="Z567" s="150"/>
      <c r="AA567" s="150"/>
      <c r="AB567" s="150"/>
      <c r="AC567" s="150"/>
      <c r="AD567" s="150"/>
      <c r="AE567" s="150"/>
      <c r="AF567" s="150"/>
      <c r="AG567" s="150"/>
      <c r="AH567" s="150"/>
      <c r="AI567" s="150"/>
      <c r="AJ567" s="150"/>
      <c r="AK567" s="150"/>
      <c r="AL567" s="150"/>
      <c r="AM567" s="150"/>
      <c r="AN567" s="150"/>
      <c r="AO567" s="150"/>
      <c r="AP567" s="150"/>
      <c r="AQ567" s="150"/>
      <c r="AR567" s="150"/>
      <c r="AS567" s="150"/>
      <c r="AT567" s="150"/>
      <c r="AU567" s="150"/>
      <c r="AV567" s="150"/>
      <c r="AW567" s="150"/>
      <c r="AX567" s="150"/>
      <c r="AY567" s="150"/>
      <c r="AZ567" s="150"/>
      <c r="BA567" s="150"/>
      <c r="BB567" s="150"/>
      <c r="BC567" s="150"/>
      <c r="BD567" s="150"/>
      <c r="BE567" s="150"/>
      <c r="BF567" s="150"/>
      <c r="BG567" s="150"/>
      <c r="BH567" s="150"/>
      <c r="BI567" s="150"/>
      <c r="BJ567" s="150"/>
      <c r="BK567" s="150"/>
      <c r="BL567" s="150"/>
      <c r="BM567" s="150"/>
      <c r="BN567" s="150"/>
      <c r="BO567" s="150"/>
      <c r="BP567" s="150"/>
      <c r="BQ567" s="150"/>
      <c r="BR567" s="150"/>
      <c r="BS567" s="150"/>
      <c r="BT567" s="150"/>
      <c r="BU567" s="150"/>
      <c r="BV567" s="150"/>
      <c r="BW567" s="150"/>
      <c r="BX567" s="150"/>
      <c r="BY567" s="150"/>
      <c r="BZ567" s="150"/>
      <c r="CA567" s="150"/>
      <c r="CB567" s="150"/>
      <c r="CC567" s="150"/>
      <c r="CD567" s="150"/>
      <c r="CE567" s="150"/>
      <c r="CF567" s="150"/>
      <c r="CG567" s="150"/>
      <c r="CH567" s="150"/>
      <c r="CI567" s="150"/>
      <c r="CJ567" s="150"/>
      <c r="CK567" s="150"/>
      <c r="CL567" s="150"/>
      <c r="CM567" s="150"/>
      <c r="CN567" s="150"/>
      <c r="CO567" s="150"/>
      <c r="CP567" s="150"/>
      <c r="CQ567" s="150"/>
      <c r="CR567" s="150"/>
      <c r="CS567" s="150"/>
      <c r="CT567" s="150"/>
      <c r="CU567" s="150"/>
      <c r="CV567" s="150"/>
      <c r="CW567" s="150"/>
      <c r="CX567" s="150"/>
    </row>
    <row r="568" spans="1:102" x14ac:dyDescent="0.2">
      <c r="A568" s="150"/>
      <c r="B568" s="150"/>
      <c r="C568" s="156"/>
      <c r="D568" s="150"/>
      <c r="E568" s="150"/>
      <c r="F568" s="150"/>
      <c r="G568" s="150"/>
      <c r="H568" s="150"/>
      <c r="I568" s="150"/>
      <c r="K568" s="150"/>
      <c r="L568" s="150"/>
      <c r="M568" s="150"/>
      <c r="N568" s="150"/>
      <c r="O568" s="150"/>
      <c r="P568" s="150"/>
      <c r="Q568" s="150"/>
      <c r="R568" s="150"/>
      <c r="S568" s="150"/>
      <c r="T568" s="150"/>
      <c r="U568" s="150"/>
      <c r="V568" s="150"/>
      <c r="W568" s="150"/>
      <c r="X568" s="150"/>
      <c r="Y568" s="150"/>
      <c r="Z568" s="150"/>
      <c r="AA568" s="150"/>
      <c r="AB568" s="150"/>
      <c r="AC568" s="150"/>
      <c r="AD568" s="150"/>
      <c r="AE568" s="150"/>
      <c r="AF568" s="150"/>
      <c r="AG568" s="150"/>
      <c r="AH568" s="150"/>
      <c r="AI568" s="150"/>
      <c r="AJ568" s="150"/>
      <c r="AK568" s="150"/>
      <c r="AL568" s="150"/>
      <c r="AM568" s="150"/>
      <c r="AN568" s="150"/>
      <c r="AO568" s="150"/>
      <c r="AP568" s="150"/>
      <c r="AQ568" s="150"/>
      <c r="AR568" s="150"/>
      <c r="AS568" s="150"/>
      <c r="AT568" s="150"/>
      <c r="AU568" s="150"/>
      <c r="AV568" s="150"/>
      <c r="AW568" s="150"/>
      <c r="AX568" s="150"/>
      <c r="AY568" s="150"/>
      <c r="AZ568" s="150"/>
      <c r="BA568" s="150"/>
      <c r="BB568" s="150"/>
      <c r="BC568" s="150"/>
      <c r="BD568" s="150"/>
      <c r="BE568" s="150"/>
      <c r="BF568" s="150"/>
      <c r="BG568" s="150"/>
      <c r="BH568" s="150"/>
      <c r="BI568" s="150"/>
      <c r="BJ568" s="150"/>
      <c r="BK568" s="150"/>
      <c r="BL568" s="150"/>
      <c r="BM568" s="150"/>
      <c r="BN568" s="150"/>
      <c r="BO568" s="150"/>
      <c r="BP568" s="150"/>
      <c r="BQ568" s="150"/>
      <c r="BR568" s="150"/>
      <c r="BS568" s="150"/>
      <c r="BT568" s="150"/>
      <c r="BU568" s="150"/>
      <c r="BV568" s="150"/>
      <c r="BW568" s="150"/>
      <c r="BX568" s="150"/>
      <c r="BY568" s="150"/>
      <c r="BZ568" s="150"/>
      <c r="CA568" s="150"/>
      <c r="CB568" s="150"/>
      <c r="CC568" s="150"/>
      <c r="CD568" s="150"/>
      <c r="CE568" s="150"/>
      <c r="CF568" s="150"/>
      <c r="CG568" s="150"/>
      <c r="CH568" s="150"/>
      <c r="CI568" s="150"/>
      <c r="CJ568" s="150"/>
      <c r="CK568" s="150"/>
      <c r="CL568" s="150"/>
      <c r="CM568" s="150"/>
      <c r="CN568" s="150"/>
      <c r="CO568" s="150"/>
      <c r="CP568" s="150"/>
      <c r="CQ568" s="150"/>
      <c r="CR568" s="150"/>
      <c r="CS568" s="150"/>
      <c r="CT568" s="150"/>
      <c r="CU568" s="150"/>
      <c r="CV568" s="150"/>
      <c r="CW568" s="150"/>
      <c r="CX568" s="150"/>
    </row>
    <row r="569" spans="1:102" x14ac:dyDescent="0.2">
      <c r="A569" s="150"/>
      <c r="B569" s="150"/>
      <c r="C569" s="156"/>
      <c r="D569" s="150"/>
      <c r="E569" s="150"/>
      <c r="F569" s="150"/>
      <c r="G569" s="150"/>
      <c r="H569" s="150"/>
      <c r="I569" s="150"/>
      <c r="K569" s="150"/>
      <c r="L569" s="150"/>
      <c r="M569" s="150"/>
      <c r="N569" s="150"/>
      <c r="O569" s="150"/>
      <c r="P569" s="150"/>
      <c r="Q569" s="150"/>
      <c r="R569" s="150"/>
      <c r="S569" s="150"/>
      <c r="T569" s="150"/>
      <c r="U569" s="150"/>
      <c r="V569" s="150"/>
      <c r="W569" s="150"/>
      <c r="X569" s="150"/>
      <c r="Y569" s="150"/>
      <c r="Z569" s="150"/>
      <c r="AA569" s="150"/>
      <c r="AB569" s="150"/>
      <c r="AC569" s="150"/>
      <c r="AD569" s="150"/>
      <c r="AE569" s="150"/>
      <c r="AF569" s="150"/>
      <c r="AG569" s="150"/>
      <c r="AH569" s="150"/>
      <c r="AI569" s="150"/>
      <c r="AJ569" s="150"/>
      <c r="AK569" s="150"/>
      <c r="AL569" s="150"/>
      <c r="AM569" s="150"/>
      <c r="AN569" s="150"/>
      <c r="AO569" s="150"/>
      <c r="AP569" s="150"/>
      <c r="AQ569" s="150"/>
      <c r="AR569" s="150"/>
      <c r="AS569" s="150"/>
      <c r="AT569" s="150"/>
      <c r="AU569" s="150"/>
      <c r="AV569" s="150"/>
      <c r="AW569" s="150"/>
      <c r="AX569" s="150"/>
      <c r="AY569" s="150"/>
      <c r="AZ569" s="150"/>
      <c r="BA569" s="150"/>
      <c r="BB569" s="150"/>
      <c r="BC569" s="150"/>
      <c r="BD569" s="150"/>
      <c r="BE569" s="150"/>
      <c r="BF569" s="150"/>
      <c r="BG569" s="150"/>
      <c r="BH569" s="150"/>
      <c r="BI569" s="150"/>
      <c r="BJ569" s="150"/>
      <c r="BK569" s="150"/>
      <c r="BL569" s="150"/>
      <c r="BM569" s="150"/>
      <c r="BN569" s="150"/>
      <c r="BO569" s="150"/>
      <c r="BP569" s="150"/>
      <c r="BQ569" s="150"/>
      <c r="BR569" s="150"/>
      <c r="BS569" s="150"/>
      <c r="BT569" s="150"/>
      <c r="BU569" s="150"/>
      <c r="BV569" s="150"/>
      <c r="BW569" s="150"/>
      <c r="BX569" s="150"/>
      <c r="BY569" s="150"/>
      <c r="BZ569" s="150"/>
      <c r="CA569" s="150"/>
      <c r="CB569" s="150"/>
      <c r="CC569" s="150"/>
      <c r="CD569" s="150"/>
      <c r="CE569" s="150"/>
      <c r="CF569" s="150"/>
      <c r="CG569" s="150"/>
      <c r="CH569" s="150"/>
      <c r="CI569" s="150"/>
      <c r="CJ569" s="150"/>
      <c r="CK569" s="150"/>
      <c r="CL569" s="150"/>
      <c r="CM569" s="150"/>
      <c r="CN569" s="150"/>
      <c r="CO569" s="150"/>
      <c r="CP569" s="150"/>
      <c r="CQ569" s="150"/>
      <c r="CR569" s="150"/>
      <c r="CS569" s="150"/>
      <c r="CT569" s="150"/>
      <c r="CU569" s="150"/>
      <c r="CV569" s="150"/>
      <c r="CW569" s="150"/>
      <c r="CX569" s="150"/>
    </row>
    <row r="570" spans="1:102" x14ac:dyDescent="0.2">
      <c r="A570" s="150"/>
      <c r="B570" s="150"/>
      <c r="C570" s="156"/>
      <c r="D570" s="150"/>
      <c r="E570" s="150"/>
      <c r="F570" s="150"/>
      <c r="G570" s="150"/>
      <c r="H570" s="150"/>
      <c r="I570" s="150"/>
      <c r="K570" s="150"/>
      <c r="L570" s="150"/>
      <c r="M570" s="150"/>
      <c r="N570" s="150"/>
      <c r="O570" s="150"/>
      <c r="P570" s="150"/>
      <c r="Q570" s="150"/>
      <c r="R570" s="150"/>
      <c r="S570" s="150"/>
      <c r="T570" s="150"/>
      <c r="U570" s="150"/>
      <c r="V570" s="150"/>
      <c r="W570" s="150"/>
      <c r="X570" s="150"/>
      <c r="Y570" s="150"/>
      <c r="Z570" s="150"/>
      <c r="AA570" s="150"/>
      <c r="AB570" s="150"/>
      <c r="AC570" s="150"/>
      <c r="AD570" s="150"/>
      <c r="AE570" s="150"/>
      <c r="AF570" s="150"/>
      <c r="AG570" s="150"/>
      <c r="AH570" s="150"/>
      <c r="AI570" s="150"/>
      <c r="AJ570" s="150"/>
      <c r="AK570" s="150"/>
      <c r="AL570" s="150"/>
      <c r="AM570" s="150"/>
      <c r="AN570" s="150"/>
      <c r="AO570" s="150"/>
      <c r="AP570" s="150"/>
      <c r="AQ570" s="150"/>
      <c r="AR570" s="150"/>
      <c r="AS570" s="150"/>
      <c r="AT570" s="150"/>
      <c r="AU570" s="150"/>
      <c r="AV570" s="150"/>
      <c r="AW570" s="150"/>
      <c r="AX570" s="150"/>
      <c r="AY570" s="150"/>
      <c r="AZ570" s="150"/>
      <c r="BA570" s="150"/>
      <c r="BB570" s="150"/>
      <c r="BC570" s="150"/>
      <c r="BD570" s="150"/>
      <c r="BE570" s="150"/>
      <c r="BF570" s="150"/>
      <c r="BG570" s="150"/>
      <c r="BH570" s="150"/>
      <c r="BI570" s="150"/>
      <c r="BJ570" s="150"/>
      <c r="BK570" s="150"/>
      <c r="BL570" s="150"/>
      <c r="BM570" s="150"/>
      <c r="BN570" s="150"/>
      <c r="BO570" s="150"/>
      <c r="BP570" s="150"/>
      <c r="BQ570" s="150"/>
      <c r="BR570" s="150"/>
      <c r="BS570" s="150"/>
      <c r="BT570" s="150"/>
      <c r="BU570" s="150"/>
      <c r="BV570" s="150"/>
      <c r="BW570" s="150"/>
      <c r="BX570" s="150"/>
      <c r="BY570" s="150"/>
      <c r="BZ570" s="150"/>
      <c r="CA570" s="150"/>
      <c r="CB570" s="150"/>
      <c r="CC570" s="150"/>
      <c r="CD570" s="150"/>
      <c r="CE570" s="150"/>
      <c r="CF570" s="150"/>
      <c r="CG570" s="150"/>
      <c r="CH570" s="150"/>
      <c r="CI570" s="150"/>
      <c r="CJ570" s="150"/>
      <c r="CK570" s="150"/>
      <c r="CL570" s="150"/>
      <c r="CM570" s="150"/>
      <c r="CN570" s="150"/>
      <c r="CO570" s="150"/>
      <c r="CP570" s="150"/>
      <c r="CQ570" s="150"/>
      <c r="CR570" s="150"/>
      <c r="CS570" s="150"/>
      <c r="CT570" s="150"/>
      <c r="CU570" s="150"/>
      <c r="CV570" s="150"/>
      <c r="CW570" s="150"/>
      <c r="CX570" s="150"/>
    </row>
    <row r="571" spans="1:102" x14ac:dyDescent="0.2">
      <c r="A571" s="150"/>
      <c r="B571" s="150"/>
      <c r="C571" s="156"/>
      <c r="D571" s="150"/>
      <c r="E571" s="150"/>
      <c r="F571" s="150"/>
      <c r="G571" s="150"/>
      <c r="H571" s="150"/>
      <c r="I571" s="150"/>
      <c r="K571" s="150"/>
      <c r="L571" s="150"/>
      <c r="M571" s="150"/>
      <c r="N571" s="150"/>
      <c r="O571" s="150"/>
      <c r="P571" s="150"/>
      <c r="Q571" s="150"/>
      <c r="R571" s="150"/>
      <c r="S571" s="150"/>
      <c r="T571" s="150"/>
      <c r="U571" s="150"/>
      <c r="V571" s="150"/>
      <c r="W571" s="150"/>
      <c r="X571" s="150"/>
      <c r="Y571" s="150"/>
      <c r="Z571" s="150"/>
      <c r="AA571" s="150"/>
      <c r="AB571" s="150"/>
      <c r="AC571" s="150"/>
      <c r="AD571" s="150"/>
      <c r="AE571" s="150"/>
      <c r="AF571" s="150"/>
      <c r="AG571" s="150"/>
      <c r="AH571" s="150"/>
      <c r="AI571" s="150"/>
      <c r="AJ571" s="150"/>
      <c r="AK571" s="150"/>
      <c r="AL571" s="150"/>
      <c r="AM571" s="150"/>
      <c r="AN571" s="150"/>
      <c r="AO571" s="150"/>
      <c r="AP571" s="150"/>
      <c r="AQ571" s="150"/>
      <c r="AR571" s="150"/>
      <c r="AS571" s="150"/>
      <c r="AT571" s="150"/>
      <c r="AU571" s="150"/>
      <c r="AV571" s="150"/>
      <c r="AW571" s="150"/>
      <c r="AX571" s="150"/>
      <c r="AY571" s="150"/>
      <c r="AZ571" s="150"/>
      <c r="BA571" s="150"/>
      <c r="BB571" s="150"/>
      <c r="BC571" s="150"/>
      <c r="BD571" s="150"/>
      <c r="BE571" s="150"/>
      <c r="BF571" s="150"/>
      <c r="BG571" s="150"/>
      <c r="BH571" s="150"/>
      <c r="BI571" s="150"/>
      <c r="BJ571" s="150"/>
      <c r="BK571" s="150"/>
      <c r="BL571" s="150"/>
      <c r="BM571" s="150"/>
      <c r="BN571" s="150"/>
      <c r="BO571" s="150"/>
      <c r="BP571" s="150"/>
      <c r="BQ571" s="150"/>
      <c r="BR571" s="150"/>
      <c r="BS571" s="150"/>
      <c r="BT571" s="150"/>
      <c r="BU571" s="150"/>
      <c r="BV571" s="150"/>
      <c r="BW571" s="150"/>
      <c r="BX571" s="150"/>
      <c r="BY571" s="150"/>
      <c r="BZ571" s="150"/>
      <c r="CA571" s="150"/>
      <c r="CB571" s="150"/>
      <c r="CC571" s="150"/>
      <c r="CD571" s="150"/>
      <c r="CE571" s="150"/>
      <c r="CF571" s="150"/>
      <c r="CG571" s="150"/>
      <c r="CH571" s="150"/>
      <c r="CI571" s="150"/>
      <c r="CJ571" s="150"/>
      <c r="CK571" s="150"/>
      <c r="CL571" s="150"/>
      <c r="CM571" s="150"/>
      <c r="CN571" s="150"/>
      <c r="CO571" s="150"/>
      <c r="CP571" s="150"/>
      <c r="CQ571" s="150"/>
      <c r="CR571" s="150"/>
      <c r="CS571" s="150"/>
      <c r="CT571" s="150"/>
      <c r="CU571" s="150"/>
      <c r="CV571" s="150"/>
      <c r="CW571" s="150"/>
      <c r="CX571" s="150"/>
    </row>
    <row r="572" spans="1:102" x14ac:dyDescent="0.2">
      <c r="A572" s="150"/>
      <c r="B572" s="150"/>
      <c r="C572" s="156"/>
      <c r="D572" s="150"/>
      <c r="E572" s="150"/>
      <c r="F572" s="150"/>
      <c r="G572" s="150"/>
      <c r="H572" s="150"/>
      <c r="I572" s="150"/>
      <c r="K572" s="150"/>
      <c r="L572" s="150"/>
      <c r="M572" s="150"/>
      <c r="N572" s="150"/>
      <c r="O572" s="150"/>
      <c r="P572" s="150"/>
      <c r="Q572" s="150"/>
      <c r="R572" s="150"/>
      <c r="S572" s="150"/>
      <c r="T572" s="150"/>
      <c r="U572" s="150"/>
      <c r="V572" s="150"/>
      <c r="W572" s="150"/>
      <c r="X572" s="150"/>
      <c r="Y572" s="150"/>
      <c r="Z572" s="150"/>
      <c r="AA572" s="150"/>
      <c r="AB572" s="150"/>
      <c r="AC572" s="150"/>
      <c r="AD572" s="150"/>
      <c r="AE572" s="150"/>
      <c r="AF572" s="150"/>
      <c r="AG572" s="150"/>
      <c r="AH572" s="150"/>
      <c r="AI572" s="150"/>
      <c r="AJ572" s="150"/>
      <c r="AK572" s="150"/>
      <c r="AL572" s="150"/>
      <c r="AM572" s="150"/>
      <c r="AN572" s="150"/>
      <c r="AO572" s="150"/>
      <c r="AP572" s="150"/>
      <c r="AQ572" s="150"/>
      <c r="AR572" s="150"/>
      <c r="AS572" s="150"/>
      <c r="AT572" s="150"/>
      <c r="AU572" s="150"/>
      <c r="AV572" s="150"/>
      <c r="AW572" s="150"/>
      <c r="AX572" s="150"/>
      <c r="AY572" s="150"/>
      <c r="AZ572" s="150"/>
      <c r="BA572" s="150"/>
      <c r="BB572" s="150"/>
      <c r="BC572" s="150"/>
      <c r="BD572" s="150"/>
      <c r="BE572" s="150"/>
      <c r="BF572" s="150"/>
      <c r="BG572" s="150"/>
      <c r="BH572" s="150"/>
      <c r="BI572" s="150"/>
      <c r="BJ572" s="150"/>
      <c r="BK572" s="150"/>
      <c r="BL572" s="150"/>
      <c r="BM572" s="150"/>
      <c r="BN572" s="150"/>
      <c r="BO572" s="150"/>
      <c r="BP572" s="150"/>
      <c r="BQ572" s="150"/>
      <c r="BR572" s="150"/>
      <c r="BS572" s="150"/>
      <c r="BT572" s="150"/>
      <c r="BU572" s="150"/>
      <c r="BV572" s="150"/>
      <c r="BW572" s="150"/>
      <c r="BX572" s="150"/>
      <c r="BY572" s="150"/>
      <c r="BZ572" s="150"/>
      <c r="CA572" s="150"/>
      <c r="CB572" s="150"/>
      <c r="CC572" s="150"/>
      <c r="CD572" s="150"/>
      <c r="CE572" s="150"/>
      <c r="CF572" s="150"/>
      <c r="CG572" s="150"/>
      <c r="CH572" s="150"/>
      <c r="CI572" s="150"/>
      <c r="CJ572" s="150"/>
      <c r="CK572" s="150"/>
      <c r="CL572" s="150"/>
      <c r="CM572" s="150"/>
      <c r="CN572" s="150"/>
      <c r="CO572" s="150"/>
      <c r="CP572" s="150"/>
      <c r="CQ572" s="150"/>
      <c r="CR572" s="150"/>
      <c r="CS572" s="150"/>
      <c r="CT572" s="150"/>
      <c r="CU572" s="150"/>
      <c r="CV572" s="150"/>
      <c r="CW572" s="150"/>
      <c r="CX572" s="150"/>
    </row>
    <row r="573" spans="1:102" x14ac:dyDescent="0.2">
      <c r="A573" s="150"/>
      <c r="B573" s="150"/>
      <c r="C573" s="156"/>
      <c r="D573" s="150"/>
      <c r="E573" s="150"/>
      <c r="F573" s="150"/>
      <c r="G573" s="150"/>
      <c r="H573" s="150"/>
      <c r="I573" s="150"/>
      <c r="K573" s="150"/>
      <c r="L573" s="150"/>
      <c r="M573" s="150"/>
      <c r="N573" s="150"/>
      <c r="O573" s="150"/>
      <c r="P573" s="150"/>
      <c r="Q573" s="150"/>
      <c r="R573" s="150"/>
      <c r="S573" s="150"/>
      <c r="T573" s="150"/>
      <c r="U573" s="150"/>
      <c r="V573" s="150"/>
      <c r="W573" s="150"/>
      <c r="X573" s="150"/>
      <c r="Y573" s="150"/>
      <c r="Z573" s="150"/>
      <c r="AA573" s="150"/>
      <c r="AB573" s="150"/>
      <c r="AC573" s="150"/>
      <c r="AD573" s="150"/>
      <c r="AE573" s="150"/>
      <c r="AF573" s="150"/>
      <c r="AG573" s="150"/>
      <c r="AH573" s="150"/>
      <c r="AI573" s="150"/>
      <c r="AJ573" s="150"/>
      <c r="AK573" s="150"/>
      <c r="AL573" s="150"/>
      <c r="AM573" s="150"/>
      <c r="AN573" s="150"/>
      <c r="AO573" s="150"/>
      <c r="AP573" s="150"/>
      <c r="AQ573" s="150"/>
      <c r="AR573" s="150"/>
      <c r="AS573" s="150"/>
      <c r="AT573" s="150"/>
      <c r="AU573" s="150"/>
      <c r="AV573" s="150"/>
      <c r="AW573" s="150"/>
      <c r="AX573" s="150"/>
      <c r="AY573" s="150"/>
      <c r="AZ573" s="150"/>
      <c r="BA573" s="150"/>
      <c r="BB573" s="150"/>
      <c r="BC573" s="150"/>
      <c r="BD573" s="150"/>
      <c r="BE573" s="150"/>
      <c r="BF573" s="150"/>
      <c r="BG573" s="150"/>
      <c r="BH573" s="150"/>
      <c r="BI573" s="150"/>
      <c r="BJ573" s="150"/>
      <c r="BK573" s="150"/>
      <c r="BL573" s="150"/>
      <c r="BM573" s="150"/>
      <c r="BN573" s="150"/>
      <c r="BO573" s="150"/>
      <c r="BP573" s="150"/>
      <c r="BQ573" s="150"/>
      <c r="BR573" s="150"/>
      <c r="BS573" s="150"/>
      <c r="BT573" s="150"/>
      <c r="BU573" s="150"/>
      <c r="BV573" s="150"/>
      <c r="BW573" s="150"/>
      <c r="BX573" s="150"/>
      <c r="BY573" s="150"/>
      <c r="BZ573" s="150"/>
      <c r="CA573" s="150"/>
      <c r="CB573" s="150"/>
      <c r="CC573" s="150"/>
      <c r="CD573" s="150"/>
      <c r="CE573" s="150"/>
      <c r="CF573" s="150"/>
      <c r="CG573" s="150"/>
      <c r="CH573" s="150"/>
      <c r="CI573" s="150"/>
      <c r="CJ573" s="150"/>
      <c r="CK573" s="150"/>
      <c r="CL573" s="150"/>
      <c r="CM573" s="150"/>
      <c r="CN573" s="150"/>
      <c r="CO573" s="150"/>
      <c r="CP573" s="150"/>
      <c r="CQ573" s="150"/>
      <c r="CR573" s="150"/>
      <c r="CS573" s="150"/>
      <c r="CT573" s="150"/>
      <c r="CU573" s="150"/>
      <c r="CV573" s="150"/>
      <c r="CW573" s="150"/>
      <c r="CX573" s="150"/>
    </row>
    <row r="574" spans="1:102" x14ac:dyDescent="0.2">
      <c r="A574" s="150"/>
      <c r="B574" s="150"/>
      <c r="C574" s="156"/>
      <c r="D574" s="150"/>
      <c r="E574" s="150"/>
      <c r="F574" s="150"/>
      <c r="G574" s="150"/>
      <c r="H574" s="150"/>
      <c r="I574" s="150"/>
      <c r="K574" s="150"/>
      <c r="L574" s="150"/>
      <c r="M574" s="150"/>
      <c r="N574" s="150"/>
      <c r="O574" s="150"/>
      <c r="P574" s="150"/>
      <c r="Q574" s="150"/>
      <c r="R574" s="150"/>
      <c r="S574" s="150"/>
      <c r="T574" s="150"/>
      <c r="U574" s="150"/>
      <c r="V574" s="150"/>
      <c r="W574" s="150"/>
      <c r="X574" s="150"/>
      <c r="Y574" s="150"/>
      <c r="Z574" s="150"/>
      <c r="AA574" s="150"/>
      <c r="AB574" s="150"/>
      <c r="AC574" s="150"/>
      <c r="AD574" s="150"/>
      <c r="AE574" s="150"/>
      <c r="AF574" s="150"/>
      <c r="AG574" s="150"/>
      <c r="AH574" s="150"/>
      <c r="AI574" s="150"/>
      <c r="AJ574" s="150"/>
      <c r="AK574" s="150"/>
      <c r="AL574" s="150"/>
      <c r="AM574" s="150"/>
      <c r="AN574" s="150"/>
      <c r="AO574" s="150"/>
      <c r="AP574" s="150"/>
      <c r="AQ574" s="150"/>
      <c r="AR574" s="150"/>
      <c r="AS574" s="150"/>
      <c r="AT574" s="150"/>
      <c r="AU574" s="150"/>
      <c r="AV574" s="150"/>
      <c r="AW574" s="150"/>
      <c r="AX574" s="150"/>
      <c r="AY574" s="150"/>
      <c r="AZ574" s="150"/>
      <c r="BA574" s="150"/>
      <c r="BB574" s="150"/>
      <c r="BC574" s="150"/>
      <c r="BD574" s="150"/>
      <c r="BE574" s="150"/>
      <c r="BF574" s="150"/>
      <c r="BG574" s="150"/>
      <c r="BH574" s="150"/>
      <c r="BI574" s="150"/>
      <c r="BJ574" s="150"/>
      <c r="BK574" s="150"/>
      <c r="BL574" s="150"/>
      <c r="BM574" s="150"/>
      <c r="BN574" s="150"/>
      <c r="BO574" s="150"/>
      <c r="BP574" s="150"/>
      <c r="BQ574" s="150"/>
      <c r="BR574" s="150"/>
      <c r="BS574" s="150"/>
      <c r="BT574" s="150"/>
      <c r="BU574" s="150"/>
      <c r="BV574" s="150"/>
      <c r="BW574" s="150"/>
      <c r="BX574" s="150"/>
      <c r="BY574" s="150"/>
      <c r="BZ574" s="150"/>
      <c r="CA574" s="150"/>
      <c r="CB574" s="150"/>
      <c r="CC574" s="150"/>
      <c r="CD574" s="150"/>
      <c r="CE574" s="150"/>
      <c r="CF574" s="150"/>
      <c r="CG574" s="150"/>
      <c r="CH574" s="150"/>
      <c r="CI574" s="150"/>
      <c r="CJ574" s="150"/>
      <c r="CK574" s="150"/>
      <c r="CL574" s="150"/>
      <c r="CM574" s="150"/>
      <c r="CN574" s="150"/>
      <c r="CO574" s="150"/>
      <c r="CP574" s="150"/>
      <c r="CQ574" s="150"/>
      <c r="CR574" s="150"/>
      <c r="CS574" s="150"/>
      <c r="CT574" s="150"/>
      <c r="CU574" s="150"/>
      <c r="CV574" s="150"/>
      <c r="CW574" s="150"/>
      <c r="CX574" s="150"/>
    </row>
    <row r="575" spans="1:102" x14ac:dyDescent="0.2">
      <c r="A575" s="150"/>
      <c r="B575" s="150"/>
      <c r="C575" s="156"/>
      <c r="D575" s="150"/>
      <c r="E575" s="150"/>
      <c r="F575" s="150"/>
      <c r="G575" s="150"/>
      <c r="H575" s="150"/>
      <c r="I575" s="150"/>
      <c r="K575" s="150"/>
      <c r="L575" s="150"/>
      <c r="M575" s="150"/>
      <c r="N575" s="150"/>
      <c r="O575" s="150"/>
      <c r="P575" s="150"/>
      <c r="Q575" s="150"/>
      <c r="R575" s="150"/>
      <c r="S575" s="150"/>
      <c r="T575" s="150"/>
      <c r="U575" s="150"/>
      <c r="V575" s="150"/>
      <c r="W575" s="150"/>
      <c r="X575" s="150"/>
      <c r="Y575" s="150"/>
      <c r="Z575" s="150"/>
      <c r="AA575" s="150"/>
      <c r="AB575" s="150"/>
      <c r="AC575" s="150"/>
      <c r="AD575" s="150"/>
      <c r="AE575" s="150"/>
      <c r="AF575" s="150"/>
      <c r="AG575" s="150"/>
      <c r="AH575" s="150"/>
      <c r="AI575" s="150"/>
      <c r="AJ575" s="150"/>
      <c r="AK575" s="150"/>
      <c r="AL575" s="150"/>
      <c r="AM575" s="150"/>
      <c r="AN575" s="150"/>
      <c r="AO575" s="150"/>
      <c r="AP575" s="150"/>
      <c r="AQ575" s="150"/>
      <c r="AR575" s="150"/>
      <c r="AS575" s="150"/>
      <c r="AT575" s="150"/>
      <c r="AU575" s="150"/>
      <c r="AV575" s="150"/>
      <c r="AW575" s="150"/>
      <c r="AX575" s="150"/>
      <c r="AY575" s="150"/>
      <c r="AZ575" s="150"/>
      <c r="BA575" s="150"/>
      <c r="BB575" s="150"/>
      <c r="BC575" s="150"/>
      <c r="BD575" s="150"/>
      <c r="BE575" s="150"/>
      <c r="BF575" s="150"/>
      <c r="BG575" s="150"/>
      <c r="BH575" s="150"/>
      <c r="BI575" s="150"/>
      <c r="BJ575" s="150"/>
      <c r="BK575" s="150"/>
      <c r="BL575" s="150"/>
      <c r="BM575" s="150"/>
      <c r="BN575" s="150"/>
      <c r="BO575" s="150"/>
      <c r="BP575" s="150"/>
      <c r="BQ575" s="150"/>
      <c r="BR575" s="150"/>
      <c r="BS575" s="150"/>
      <c r="BT575" s="150"/>
      <c r="BU575" s="150"/>
      <c r="BV575" s="150"/>
      <c r="BW575" s="150"/>
      <c r="BX575" s="150"/>
      <c r="BY575" s="150"/>
      <c r="BZ575" s="150"/>
      <c r="CA575" s="150"/>
      <c r="CB575" s="150"/>
      <c r="CC575" s="150"/>
      <c r="CD575" s="150"/>
      <c r="CE575" s="150"/>
      <c r="CF575" s="150"/>
      <c r="CG575" s="150"/>
      <c r="CH575" s="150"/>
      <c r="CI575" s="150"/>
      <c r="CJ575" s="150"/>
      <c r="CK575" s="150"/>
      <c r="CL575" s="150"/>
      <c r="CM575" s="150"/>
      <c r="CN575" s="150"/>
      <c r="CO575" s="150"/>
      <c r="CP575" s="150"/>
      <c r="CQ575" s="150"/>
      <c r="CR575" s="150"/>
      <c r="CS575" s="150"/>
      <c r="CT575" s="150"/>
      <c r="CU575" s="150"/>
      <c r="CV575" s="150"/>
      <c r="CW575" s="150"/>
      <c r="CX575" s="150"/>
    </row>
    <row r="576" spans="1:102" x14ac:dyDescent="0.2">
      <c r="A576" s="150"/>
      <c r="B576" s="150"/>
      <c r="C576" s="156"/>
      <c r="D576" s="150"/>
      <c r="E576" s="150"/>
      <c r="F576" s="150"/>
      <c r="G576" s="150"/>
      <c r="H576" s="150"/>
      <c r="I576" s="150"/>
      <c r="K576" s="150"/>
      <c r="L576" s="150"/>
      <c r="M576" s="150"/>
      <c r="N576" s="150"/>
      <c r="O576" s="150"/>
      <c r="P576" s="150"/>
      <c r="Q576" s="150"/>
      <c r="R576" s="150"/>
      <c r="S576" s="150"/>
      <c r="T576" s="150"/>
      <c r="U576" s="150"/>
      <c r="V576" s="150"/>
      <c r="W576" s="150"/>
      <c r="X576" s="150"/>
      <c r="Y576" s="150"/>
      <c r="Z576" s="150"/>
      <c r="AA576" s="150"/>
      <c r="AB576" s="150"/>
      <c r="AC576" s="150"/>
      <c r="AD576" s="150"/>
      <c r="AE576" s="150"/>
      <c r="AF576" s="150"/>
      <c r="AG576" s="150"/>
      <c r="AH576" s="150"/>
      <c r="AI576" s="150"/>
      <c r="AJ576" s="150"/>
      <c r="AK576" s="150"/>
      <c r="AL576" s="150"/>
      <c r="AM576" s="150"/>
      <c r="AN576" s="150"/>
      <c r="AO576" s="150"/>
      <c r="AP576" s="150"/>
      <c r="AQ576" s="150"/>
      <c r="AR576" s="150"/>
      <c r="AS576" s="150"/>
      <c r="AT576" s="150"/>
      <c r="AU576" s="150"/>
      <c r="AV576" s="150"/>
      <c r="AW576" s="150"/>
      <c r="AX576" s="150"/>
      <c r="AY576" s="150"/>
      <c r="AZ576" s="150"/>
      <c r="BA576" s="150"/>
      <c r="BB576" s="150"/>
      <c r="BC576" s="150"/>
      <c r="BD576" s="150"/>
      <c r="BE576" s="150"/>
      <c r="BF576" s="150"/>
      <c r="BG576" s="150"/>
      <c r="BH576" s="150"/>
      <c r="BI576" s="150"/>
      <c r="BJ576" s="150"/>
      <c r="BK576" s="150"/>
      <c r="BL576" s="150"/>
      <c r="BM576" s="150"/>
      <c r="BN576" s="150"/>
      <c r="BO576" s="150"/>
      <c r="BP576" s="150"/>
      <c r="BQ576" s="150"/>
      <c r="BR576" s="150"/>
      <c r="BS576" s="150"/>
      <c r="BT576" s="150"/>
      <c r="BU576" s="150"/>
      <c r="BV576" s="150"/>
      <c r="BW576" s="150"/>
      <c r="BX576" s="150"/>
      <c r="BY576" s="150"/>
      <c r="BZ576" s="150"/>
      <c r="CA576" s="150"/>
      <c r="CB576" s="150"/>
      <c r="CC576" s="150"/>
      <c r="CD576" s="150"/>
      <c r="CE576" s="150"/>
      <c r="CF576" s="150"/>
      <c r="CG576" s="150"/>
      <c r="CH576" s="150"/>
      <c r="CI576" s="150"/>
      <c r="CJ576" s="150"/>
      <c r="CK576" s="150"/>
      <c r="CL576" s="150"/>
      <c r="CM576" s="150"/>
      <c r="CN576" s="150"/>
      <c r="CO576" s="150"/>
      <c r="CP576" s="150"/>
      <c r="CQ576" s="150"/>
      <c r="CR576" s="150"/>
      <c r="CS576" s="150"/>
      <c r="CT576" s="150"/>
      <c r="CU576" s="150"/>
      <c r="CV576" s="150"/>
      <c r="CW576" s="150"/>
      <c r="CX576" s="150"/>
    </row>
    <row r="577" spans="1:102" x14ac:dyDescent="0.2">
      <c r="A577" s="150"/>
      <c r="B577" s="150"/>
      <c r="C577" s="156"/>
      <c r="D577" s="150"/>
      <c r="E577" s="150"/>
      <c r="F577" s="150"/>
      <c r="G577" s="150"/>
      <c r="H577" s="150"/>
      <c r="I577" s="150"/>
      <c r="K577" s="150"/>
      <c r="L577" s="150"/>
      <c r="M577" s="150"/>
      <c r="N577" s="150"/>
      <c r="O577" s="150"/>
      <c r="P577" s="150"/>
      <c r="Q577" s="150"/>
      <c r="R577" s="150"/>
      <c r="S577" s="150"/>
      <c r="T577" s="150"/>
      <c r="U577" s="150"/>
      <c r="V577" s="150"/>
      <c r="W577" s="150"/>
      <c r="X577" s="150"/>
      <c r="Y577" s="150"/>
      <c r="Z577" s="150"/>
      <c r="AA577" s="150"/>
      <c r="AB577" s="150"/>
      <c r="AC577" s="150"/>
      <c r="AD577" s="150"/>
      <c r="AE577" s="150"/>
      <c r="AF577" s="150"/>
      <c r="AG577" s="150"/>
      <c r="AH577" s="150"/>
      <c r="AI577" s="150"/>
      <c r="AJ577" s="150"/>
      <c r="AK577" s="150"/>
      <c r="AL577" s="150"/>
      <c r="AM577" s="150"/>
      <c r="AN577" s="150"/>
      <c r="AO577" s="150"/>
      <c r="AP577" s="150"/>
      <c r="AQ577" s="150"/>
      <c r="AR577" s="150"/>
      <c r="AS577" s="150"/>
      <c r="AT577" s="150"/>
      <c r="AU577" s="150"/>
      <c r="AV577" s="150"/>
      <c r="AW577" s="150"/>
      <c r="AX577" s="150"/>
      <c r="AY577" s="150"/>
      <c r="AZ577" s="150"/>
      <c r="BA577" s="150"/>
      <c r="BB577" s="150"/>
      <c r="BC577" s="150"/>
      <c r="BD577" s="150"/>
      <c r="BE577" s="150"/>
      <c r="BF577" s="150"/>
      <c r="BG577" s="150"/>
      <c r="BH577" s="150"/>
      <c r="BI577" s="150"/>
      <c r="BJ577" s="150"/>
      <c r="BK577" s="150"/>
      <c r="BL577" s="150"/>
      <c r="BM577" s="150"/>
      <c r="BN577" s="150"/>
      <c r="BO577" s="150"/>
      <c r="BP577" s="150"/>
      <c r="BQ577" s="150"/>
      <c r="BR577" s="150"/>
      <c r="BS577" s="150"/>
      <c r="BT577" s="150"/>
      <c r="BU577" s="150"/>
      <c r="BV577" s="150"/>
      <c r="BW577" s="150"/>
      <c r="BX577" s="150"/>
      <c r="BY577" s="150"/>
      <c r="BZ577" s="150"/>
      <c r="CA577" s="150"/>
      <c r="CB577" s="150"/>
      <c r="CC577" s="150"/>
      <c r="CD577" s="150"/>
      <c r="CE577" s="150"/>
      <c r="CF577" s="150"/>
      <c r="CG577" s="150"/>
      <c r="CH577" s="150"/>
      <c r="CI577" s="150"/>
      <c r="CJ577" s="150"/>
      <c r="CK577" s="150"/>
      <c r="CL577" s="150"/>
      <c r="CM577" s="150"/>
      <c r="CN577" s="150"/>
      <c r="CO577" s="150"/>
      <c r="CP577" s="150"/>
      <c r="CQ577" s="150"/>
      <c r="CR577" s="150"/>
      <c r="CS577" s="150"/>
      <c r="CT577" s="150"/>
      <c r="CU577" s="150"/>
      <c r="CV577" s="150"/>
      <c r="CW577" s="150"/>
      <c r="CX577" s="150"/>
    </row>
    <row r="578" spans="1:102" x14ac:dyDescent="0.2">
      <c r="A578" s="150"/>
      <c r="B578" s="150"/>
      <c r="C578" s="156"/>
      <c r="D578" s="150"/>
      <c r="E578" s="150"/>
      <c r="F578" s="150"/>
      <c r="G578" s="150"/>
      <c r="H578" s="150"/>
      <c r="I578" s="150"/>
      <c r="K578" s="150"/>
      <c r="L578" s="150"/>
      <c r="M578" s="150"/>
      <c r="N578" s="150"/>
      <c r="O578" s="150"/>
      <c r="P578" s="150"/>
      <c r="Q578" s="150"/>
      <c r="R578" s="150"/>
      <c r="S578" s="150"/>
      <c r="T578" s="150"/>
      <c r="U578" s="150"/>
      <c r="V578" s="150"/>
      <c r="W578" s="150"/>
      <c r="X578" s="150"/>
      <c r="Y578" s="150"/>
      <c r="Z578" s="150"/>
      <c r="AA578" s="150"/>
      <c r="AB578" s="150"/>
      <c r="AC578" s="150"/>
      <c r="AD578" s="150"/>
      <c r="AE578" s="150"/>
      <c r="AF578" s="150"/>
      <c r="AG578" s="150"/>
      <c r="AH578" s="150"/>
      <c r="AI578" s="150"/>
      <c r="AJ578" s="150"/>
      <c r="AK578" s="150"/>
      <c r="AL578" s="150"/>
      <c r="AM578" s="150"/>
      <c r="AN578" s="150"/>
      <c r="AO578" s="150"/>
      <c r="AP578" s="150"/>
      <c r="AQ578" s="150"/>
      <c r="AR578" s="150"/>
      <c r="AS578" s="150"/>
      <c r="AT578" s="150"/>
      <c r="AU578" s="150"/>
      <c r="AV578" s="150"/>
      <c r="AW578" s="150"/>
      <c r="AX578" s="150"/>
      <c r="AY578" s="150"/>
      <c r="AZ578" s="150"/>
      <c r="BA578" s="150"/>
      <c r="BB578" s="150"/>
      <c r="BC578" s="150"/>
      <c r="BD578" s="150"/>
      <c r="BE578" s="150"/>
      <c r="BF578" s="150"/>
      <c r="BG578" s="150"/>
      <c r="BH578" s="150"/>
      <c r="BI578" s="150"/>
      <c r="BJ578" s="150"/>
      <c r="BK578" s="150"/>
      <c r="BL578" s="150"/>
      <c r="BM578" s="150"/>
      <c r="BN578" s="150"/>
      <c r="BO578" s="150"/>
      <c r="BP578" s="150"/>
      <c r="BQ578" s="150"/>
      <c r="BR578" s="150"/>
      <c r="BS578" s="150"/>
      <c r="BT578" s="150"/>
      <c r="BU578" s="150"/>
      <c r="BV578" s="150"/>
      <c r="BW578" s="150"/>
      <c r="BX578" s="150"/>
      <c r="BY578" s="150"/>
      <c r="BZ578" s="150"/>
      <c r="CA578" s="150"/>
      <c r="CB578" s="150"/>
      <c r="CC578" s="150"/>
      <c r="CD578" s="150"/>
      <c r="CE578" s="150"/>
      <c r="CF578" s="150"/>
      <c r="CG578" s="150"/>
      <c r="CH578" s="150"/>
      <c r="CI578" s="150"/>
      <c r="CJ578" s="150"/>
      <c r="CK578" s="150"/>
      <c r="CL578" s="150"/>
      <c r="CM578" s="150"/>
      <c r="CN578" s="150"/>
      <c r="CO578" s="150"/>
      <c r="CP578" s="150"/>
      <c r="CQ578" s="150"/>
      <c r="CR578" s="150"/>
      <c r="CS578" s="150"/>
      <c r="CT578" s="150"/>
      <c r="CU578" s="150"/>
      <c r="CV578" s="150"/>
      <c r="CW578" s="150"/>
      <c r="CX578" s="150"/>
    </row>
    <row r="579" spans="1:102" x14ac:dyDescent="0.2">
      <c r="A579" s="150"/>
      <c r="B579" s="150"/>
      <c r="C579" s="156"/>
      <c r="D579" s="150"/>
      <c r="E579" s="150"/>
      <c r="F579" s="150"/>
      <c r="G579" s="150"/>
      <c r="H579" s="150"/>
      <c r="I579" s="150"/>
      <c r="K579" s="150"/>
      <c r="L579" s="150"/>
      <c r="M579" s="150"/>
      <c r="N579" s="150"/>
      <c r="O579" s="150"/>
      <c r="P579" s="150"/>
      <c r="Q579" s="150"/>
      <c r="R579" s="150"/>
      <c r="S579" s="150"/>
      <c r="T579" s="150"/>
      <c r="U579" s="150"/>
      <c r="V579" s="150"/>
      <c r="W579" s="150"/>
      <c r="X579" s="150"/>
      <c r="Y579" s="150"/>
      <c r="Z579" s="150"/>
      <c r="AA579" s="150"/>
      <c r="AB579" s="150"/>
      <c r="AC579" s="150"/>
      <c r="AD579" s="150"/>
      <c r="AE579" s="150"/>
      <c r="AF579" s="150"/>
      <c r="AG579" s="150"/>
      <c r="AH579" s="150"/>
      <c r="AI579" s="150"/>
      <c r="AJ579" s="150"/>
      <c r="AK579" s="150"/>
      <c r="AL579" s="150"/>
      <c r="AM579" s="150"/>
      <c r="AN579" s="150"/>
      <c r="AO579" s="150"/>
      <c r="AP579" s="150"/>
      <c r="AQ579" s="150"/>
      <c r="AR579" s="150"/>
      <c r="AS579" s="150"/>
      <c r="AT579" s="150"/>
      <c r="AU579" s="150"/>
      <c r="AV579" s="150"/>
      <c r="AW579" s="150"/>
      <c r="AX579" s="150"/>
      <c r="AY579" s="150"/>
      <c r="AZ579" s="150"/>
      <c r="BA579" s="150"/>
      <c r="BB579" s="150"/>
      <c r="BC579" s="150"/>
      <c r="BD579" s="150"/>
      <c r="BE579" s="150"/>
      <c r="BF579" s="150"/>
      <c r="BG579" s="150"/>
      <c r="BH579" s="150"/>
      <c r="BI579" s="150"/>
      <c r="BJ579" s="150"/>
      <c r="BK579" s="150"/>
      <c r="BL579" s="150"/>
      <c r="BM579" s="150"/>
      <c r="BN579" s="150"/>
      <c r="BO579" s="150"/>
      <c r="BP579" s="150"/>
      <c r="BQ579" s="150"/>
      <c r="BR579" s="150"/>
      <c r="BS579" s="150"/>
      <c r="BT579" s="150"/>
      <c r="BU579" s="150"/>
      <c r="BV579" s="150"/>
      <c r="BW579" s="150"/>
      <c r="BX579" s="150"/>
      <c r="BY579" s="150"/>
      <c r="BZ579" s="150"/>
      <c r="CA579" s="150"/>
      <c r="CB579" s="150"/>
      <c r="CC579" s="150"/>
      <c r="CD579" s="150"/>
      <c r="CE579" s="150"/>
      <c r="CF579" s="150"/>
      <c r="CG579" s="150"/>
      <c r="CH579" s="150"/>
      <c r="CI579" s="150"/>
      <c r="CJ579" s="150"/>
      <c r="CK579" s="150"/>
      <c r="CL579" s="150"/>
      <c r="CM579" s="150"/>
      <c r="CN579" s="150"/>
      <c r="CO579" s="150"/>
      <c r="CP579" s="150"/>
      <c r="CQ579" s="150"/>
      <c r="CR579" s="150"/>
      <c r="CS579" s="150"/>
      <c r="CT579" s="150"/>
      <c r="CU579" s="150"/>
      <c r="CV579" s="150"/>
      <c r="CW579" s="150"/>
      <c r="CX579" s="150"/>
    </row>
    <row r="580" spans="1:102" x14ac:dyDescent="0.2">
      <c r="A580" s="150"/>
      <c r="B580" s="150"/>
      <c r="C580" s="156"/>
      <c r="D580" s="150"/>
      <c r="E580" s="150"/>
      <c r="F580" s="150"/>
      <c r="G580" s="150"/>
      <c r="H580" s="150"/>
      <c r="I580" s="150"/>
      <c r="K580" s="150"/>
      <c r="L580" s="150"/>
      <c r="M580" s="150"/>
      <c r="N580" s="150"/>
      <c r="O580" s="150"/>
      <c r="P580" s="150"/>
      <c r="Q580" s="150"/>
      <c r="R580" s="150"/>
      <c r="S580" s="150"/>
      <c r="T580" s="150"/>
      <c r="U580" s="150"/>
      <c r="V580" s="150"/>
      <c r="W580" s="150"/>
      <c r="X580" s="150"/>
      <c r="Y580" s="150"/>
      <c r="Z580" s="150"/>
      <c r="AA580" s="150"/>
      <c r="AB580" s="150"/>
      <c r="AC580" s="150"/>
      <c r="AD580" s="150"/>
      <c r="AE580" s="150"/>
      <c r="AF580" s="150"/>
      <c r="AG580" s="150"/>
      <c r="AH580" s="150"/>
      <c r="AI580" s="150"/>
      <c r="AJ580" s="150"/>
      <c r="AK580" s="150"/>
      <c r="AL580" s="150"/>
      <c r="AM580" s="150"/>
      <c r="AN580" s="150"/>
      <c r="AO580" s="150"/>
      <c r="AP580" s="150"/>
      <c r="AQ580" s="150"/>
      <c r="AR580" s="150"/>
      <c r="AS580" s="150"/>
      <c r="AT580" s="150"/>
      <c r="AU580" s="150"/>
      <c r="AV580" s="150"/>
      <c r="AW580" s="150"/>
      <c r="AX580" s="150"/>
      <c r="AY580" s="150"/>
      <c r="AZ580" s="150"/>
      <c r="BA580" s="150"/>
      <c r="BB580" s="150"/>
      <c r="BC580" s="150"/>
      <c r="BD580" s="150"/>
      <c r="BE580" s="150"/>
      <c r="BF580" s="150"/>
      <c r="BG580" s="150"/>
      <c r="BH580" s="150"/>
      <c r="BI580" s="150"/>
      <c r="BJ580" s="150"/>
      <c r="BK580" s="150"/>
      <c r="BL580" s="150"/>
      <c r="BM580" s="150"/>
      <c r="BN580" s="150"/>
      <c r="BO580" s="150"/>
      <c r="BP580" s="150"/>
      <c r="BQ580" s="150"/>
      <c r="BR580" s="150"/>
      <c r="BS580" s="150"/>
      <c r="BT580" s="150"/>
      <c r="BU580" s="150"/>
      <c r="BV580" s="150"/>
      <c r="BW580" s="150"/>
      <c r="BX580" s="150"/>
      <c r="BY580" s="150"/>
      <c r="BZ580" s="150"/>
      <c r="CA580" s="150"/>
      <c r="CB580" s="150"/>
      <c r="CC580" s="150"/>
      <c r="CD580" s="150"/>
      <c r="CE580" s="150"/>
      <c r="CF580" s="150"/>
      <c r="CG580" s="150"/>
      <c r="CH580" s="150"/>
      <c r="CI580" s="150"/>
      <c r="CJ580" s="150"/>
      <c r="CK580" s="150"/>
      <c r="CL580" s="150"/>
      <c r="CM580" s="150"/>
      <c r="CN580" s="150"/>
      <c r="CO580" s="150"/>
      <c r="CP580" s="150"/>
      <c r="CQ580" s="150"/>
      <c r="CR580" s="150"/>
      <c r="CS580" s="150"/>
      <c r="CT580" s="150"/>
      <c r="CU580" s="150"/>
      <c r="CV580" s="150"/>
      <c r="CW580" s="150"/>
      <c r="CX580" s="150"/>
    </row>
    <row r="581" spans="1:102" x14ac:dyDescent="0.2">
      <c r="A581" s="150"/>
      <c r="B581" s="150"/>
      <c r="C581" s="156"/>
      <c r="D581" s="150"/>
      <c r="E581" s="150"/>
      <c r="F581" s="150"/>
      <c r="G581" s="150"/>
      <c r="H581" s="150"/>
      <c r="I581" s="150"/>
      <c r="K581" s="150"/>
      <c r="L581" s="150"/>
      <c r="M581" s="150"/>
      <c r="N581" s="150"/>
      <c r="O581" s="150"/>
      <c r="P581" s="150"/>
      <c r="Q581" s="150"/>
      <c r="R581" s="150"/>
      <c r="S581" s="150"/>
      <c r="T581" s="150"/>
      <c r="U581" s="150"/>
      <c r="V581" s="150"/>
      <c r="W581" s="150"/>
      <c r="X581" s="150"/>
      <c r="Y581" s="150"/>
      <c r="Z581" s="150"/>
      <c r="AA581" s="150"/>
      <c r="AB581" s="150"/>
      <c r="AC581" s="150"/>
      <c r="AD581" s="150"/>
      <c r="AE581" s="150"/>
      <c r="AF581" s="150"/>
      <c r="AG581" s="150"/>
      <c r="AH581" s="150"/>
      <c r="AI581" s="150"/>
      <c r="AJ581" s="150"/>
      <c r="AK581" s="150"/>
      <c r="AL581" s="150"/>
      <c r="AM581" s="150"/>
      <c r="AN581" s="150"/>
      <c r="AO581" s="150"/>
      <c r="AP581" s="150"/>
      <c r="AQ581" s="150"/>
      <c r="AR581" s="150"/>
      <c r="AS581" s="150"/>
      <c r="AT581" s="150"/>
      <c r="AU581" s="150"/>
      <c r="AV581" s="150"/>
      <c r="AW581" s="150"/>
      <c r="AX581" s="150"/>
      <c r="AY581" s="150"/>
      <c r="AZ581" s="150"/>
      <c r="BA581" s="150"/>
      <c r="BB581" s="150"/>
      <c r="BC581" s="150"/>
      <c r="BD581" s="150"/>
      <c r="BE581" s="150"/>
      <c r="BF581" s="150"/>
      <c r="BG581" s="150"/>
      <c r="BH581" s="150"/>
      <c r="BI581" s="150"/>
      <c r="BJ581" s="150"/>
      <c r="BK581" s="150"/>
      <c r="BL581" s="150"/>
      <c r="BM581" s="150"/>
      <c r="BN581" s="150"/>
      <c r="BO581" s="150"/>
      <c r="BP581" s="150"/>
      <c r="BQ581" s="150"/>
      <c r="BR581" s="150"/>
      <c r="BS581" s="150"/>
      <c r="BT581" s="150"/>
      <c r="BU581" s="150"/>
      <c r="BV581" s="150"/>
      <c r="BW581" s="150"/>
      <c r="BX581" s="150"/>
      <c r="BY581" s="150"/>
      <c r="BZ581" s="150"/>
      <c r="CA581" s="150"/>
      <c r="CB581" s="150"/>
      <c r="CC581" s="150"/>
      <c r="CD581" s="150"/>
      <c r="CE581" s="150"/>
      <c r="CF581" s="150"/>
      <c r="CG581" s="150"/>
      <c r="CH581" s="150"/>
      <c r="CI581" s="150"/>
      <c r="CJ581" s="150"/>
      <c r="CK581" s="150"/>
      <c r="CL581" s="150"/>
      <c r="CM581" s="150"/>
      <c r="CN581" s="150"/>
      <c r="CO581" s="150"/>
      <c r="CP581" s="150"/>
      <c r="CQ581" s="150"/>
      <c r="CR581" s="150"/>
      <c r="CS581" s="150"/>
      <c r="CT581" s="150"/>
      <c r="CU581" s="150"/>
      <c r="CV581" s="150"/>
      <c r="CW581" s="150"/>
      <c r="CX581" s="150"/>
    </row>
    <row r="582" spans="1:102" x14ac:dyDescent="0.2">
      <c r="A582" s="150"/>
      <c r="B582" s="150"/>
      <c r="C582" s="156"/>
      <c r="D582" s="150"/>
      <c r="E582" s="150"/>
      <c r="F582" s="150"/>
      <c r="G582" s="150"/>
      <c r="H582" s="150"/>
      <c r="I582" s="150"/>
      <c r="K582" s="150"/>
      <c r="L582" s="150"/>
      <c r="M582" s="150"/>
      <c r="N582" s="150"/>
      <c r="O582" s="150"/>
      <c r="P582" s="150"/>
      <c r="Q582" s="150"/>
      <c r="R582" s="150"/>
      <c r="S582" s="150"/>
      <c r="T582" s="150"/>
      <c r="U582" s="150"/>
      <c r="V582" s="150"/>
      <c r="W582" s="150"/>
      <c r="X582" s="150"/>
      <c r="Y582" s="150"/>
      <c r="Z582" s="150"/>
      <c r="AA582" s="150"/>
      <c r="AB582" s="150"/>
      <c r="AC582" s="150"/>
      <c r="AD582" s="150"/>
      <c r="AE582" s="150"/>
      <c r="AF582" s="150"/>
      <c r="AG582" s="150"/>
      <c r="AH582" s="150"/>
      <c r="AI582" s="150"/>
      <c r="AJ582" s="150"/>
      <c r="AK582" s="150"/>
      <c r="AL582" s="150"/>
      <c r="AM582" s="150"/>
      <c r="AN582" s="150"/>
      <c r="AO582" s="150"/>
      <c r="AP582" s="150"/>
      <c r="AQ582" s="150"/>
      <c r="AR582" s="150"/>
      <c r="AS582" s="150"/>
      <c r="AT582" s="150"/>
      <c r="AU582" s="150"/>
      <c r="AV582" s="150"/>
      <c r="AW582" s="150"/>
      <c r="AX582" s="150"/>
      <c r="AY582" s="150"/>
      <c r="AZ582" s="150"/>
      <c r="BA582" s="150"/>
      <c r="BB582" s="150"/>
      <c r="BC582" s="150"/>
      <c r="BD582" s="150"/>
      <c r="BE582" s="150"/>
      <c r="BF582" s="150"/>
      <c r="BG582" s="150"/>
      <c r="BH582" s="150"/>
      <c r="BI582" s="150"/>
      <c r="BJ582" s="150"/>
      <c r="BK582" s="150"/>
      <c r="BL582" s="150"/>
      <c r="BM582" s="150"/>
      <c r="BN582" s="150"/>
      <c r="BO582" s="150"/>
      <c r="BP582" s="150"/>
      <c r="BQ582" s="150"/>
      <c r="BR582" s="150"/>
      <c r="BS582" s="150"/>
      <c r="BT582" s="150"/>
      <c r="BU582" s="150"/>
      <c r="BV582" s="150"/>
      <c r="BW582" s="150"/>
      <c r="BX582" s="150"/>
      <c r="BY582" s="150"/>
      <c r="BZ582" s="150"/>
      <c r="CA582" s="150"/>
      <c r="CB582" s="150"/>
      <c r="CC582" s="150"/>
      <c r="CD582" s="150"/>
      <c r="CE582" s="150"/>
      <c r="CF582" s="150"/>
      <c r="CG582" s="150"/>
      <c r="CH582" s="150"/>
      <c r="CI582" s="150"/>
      <c r="CJ582" s="150"/>
      <c r="CK582" s="150"/>
      <c r="CL582" s="150"/>
      <c r="CM582" s="150"/>
      <c r="CN582" s="150"/>
      <c r="CO582" s="150"/>
      <c r="CP582" s="150"/>
      <c r="CQ582" s="150"/>
      <c r="CR582" s="150"/>
      <c r="CS582" s="150"/>
      <c r="CT582" s="150"/>
      <c r="CU582" s="150"/>
      <c r="CV582" s="150"/>
      <c r="CW582" s="150"/>
      <c r="CX582" s="150"/>
    </row>
    <row r="583" spans="1:102" x14ac:dyDescent="0.2">
      <c r="A583" s="150"/>
      <c r="B583" s="150"/>
      <c r="C583" s="156"/>
      <c r="D583" s="150"/>
      <c r="E583" s="150"/>
      <c r="F583" s="150"/>
      <c r="G583" s="150"/>
      <c r="H583" s="150"/>
      <c r="I583" s="150"/>
      <c r="K583" s="150"/>
      <c r="L583" s="150"/>
      <c r="M583" s="150"/>
      <c r="N583" s="150"/>
      <c r="O583" s="150"/>
      <c r="P583" s="150"/>
      <c r="Q583" s="150"/>
      <c r="R583" s="150"/>
      <c r="S583" s="150"/>
      <c r="T583" s="150"/>
      <c r="U583" s="150"/>
      <c r="V583" s="150"/>
      <c r="W583" s="150"/>
      <c r="X583" s="150"/>
      <c r="Y583" s="150"/>
      <c r="Z583" s="150"/>
      <c r="AA583" s="150"/>
      <c r="AB583" s="150"/>
      <c r="AC583" s="150"/>
      <c r="AD583" s="150"/>
      <c r="AE583" s="150"/>
      <c r="AF583" s="150"/>
      <c r="AG583" s="150"/>
      <c r="AH583" s="150"/>
      <c r="AI583" s="150"/>
      <c r="AJ583" s="150"/>
      <c r="AK583" s="150"/>
      <c r="AL583" s="150"/>
      <c r="AM583" s="150"/>
      <c r="AN583" s="150"/>
      <c r="AO583" s="150"/>
      <c r="AP583" s="150"/>
      <c r="AQ583" s="150"/>
      <c r="AR583" s="150"/>
      <c r="AS583" s="150"/>
      <c r="AT583" s="150"/>
      <c r="AU583" s="150"/>
      <c r="AV583" s="150"/>
      <c r="AW583" s="150"/>
      <c r="AX583" s="150"/>
      <c r="AY583" s="150"/>
      <c r="AZ583" s="150"/>
      <c r="BA583" s="150"/>
      <c r="BB583" s="150"/>
      <c r="BC583" s="150"/>
      <c r="BD583" s="150"/>
      <c r="BE583" s="150"/>
      <c r="BF583" s="150"/>
      <c r="BG583" s="150"/>
      <c r="BH583" s="150"/>
      <c r="BI583" s="150"/>
      <c r="BJ583" s="150"/>
      <c r="BK583" s="150"/>
      <c r="BL583" s="150"/>
      <c r="BM583" s="150"/>
      <c r="BN583" s="150"/>
      <c r="BO583" s="150"/>
      <c r="BP583" s="150"/>
      <c r="BQ583" s="150"/>
      <c r="BR583" s="150"/>
      <c r="BS583" s="150"/>
      <c r="BT583" s="150"/>
      <c r="BU583" s="150"/>
      <c r="BV583" s="150"/>
      <c r="BW583" s="150"/>
      <c r="BX583" s="150"/>
      <c r="BY583" s="150"/>
      <c r="BZ583" s="150"/>
      <c r="CA583" s="150"/>
      <c r="CB583" s="150"/>
      <c r="CC583" s="150"/>
      <c r="CD583" s="150"/>
      <c r="CE583" s="150"/>
      <c r="CF583" s="150"/>
      <c r="CG583" s="150"/>
      <c r="CH583" s="150"/>
      <c r="CI583" s="150"/>
      <c r="CJ583" s="150"/>
      <c r="CK583" s="150"/>
      <c r="CL583" s="150"/>
      <c r="CM583" s="150"/>
      <c r="CN583" s="150"/>
      <c r="CO583" s="150"/>
      <c r="CP583" s="150"/>
      <c r="CQ583" s="150"/>
      <c r="CR583" s="150"/>
      <c r="CS583" s="150"/>
      <c r="CT583" s="150"/>
      <c r="CU583" s="150"/>
      <c r="CV583" s="150"/>
      <c r="CW583" s="150"/>
      <c r="CX583" s="150"/>
    </row>
    <row r="584" spans="1:102" x14ac:dyDescent="0.2">
      <c r="A584" s="150"/>
      <c r="B584" s="150"/>
      <c r="C584" s="156"/>
      <c r="D584" s="150"/>
      <c r="E584" s="150"/>
      <c r="F584" s="150"/>
      <c r="G584" s="150"/>
      <c r="H584" s="150"/>
      <c r="I584" s="150"/>
      <c r="K584" s="150"/>
      <c r="L584" s="150"/>
      <c r="M584" s="150"/>
      <c r="N584" s="150"/>
      <c r="O584" s="150"/>
      <c r="P584" s="150"/>
      <c r="Q584" s="150"/>
      <c r="R584" s="150"/>
      <c r="S584" s="150"/>
      <c r="T584" s="150"/>
      <c r="U584" s="150"/>
      <c r="V584" s="150"/>
      <c r="W584" s="150"/>
      <c r="X584" s="150"/>
      <c r="Y584" s="150"/>
      <c r="Z584" s="150"/>
      <c r="AA584" s="150"/>
      <c r="AB584" s="150"/>
      <c r="AC584" s="150"/>
      <c r="AD584" s="150"/>
      <c r="AE584" s="150"/>
      <c r="AF584" s="150"/>
      <c r="AG584" s="150"/>
      <c r="AH584" s="150"/>
      <c r="AI584" s="150"/>
      <c r="AJ584" s="150"/>
      <c r="AK584" s="150"/>
      <c r="AL584" s="150"/>
      <c r="AM584" s="150"/>
      <c r="AN584" s="150"/>
      <c r="AO584" s="150"/>
      <c r="AP584" s="150"/>
      <c r="AQ584" s="150"/>
      <c r="AR584" s="150"/>
      <c r="AS584" s="150"/>
      <c r="AT584" s="150"/>
      <c r="AU584" s="150"/>
      <c r="AV584" s="150"/>
      <c r="AW584" s="150"/>
      <c r="AX584" s="150"/>
      <c r="AY584" s="150"/>
      <c r="AZ584" s="150"/>
      <c r="BA584" s="150"/>
      <c r="BB584" s="150"/>
      <c r="BC584" s="150"/>
      <c r="BD584" s="150"/>
      <c r="BE584" s="150"/>
      <c r="BF584" s="150"/>
      <c r="BG584" s="150"/>
      <c r="BH584" s="150"/>
      <c r="BI584" s="150"/>
      <c r="BJ584" s="150"/>
      <c r="BK584" s="150"/>
      <c r="BL584" s="150"/>
      <c r="BM584" s="150"/>
      <c r="BN584" s="150"/>
      <c r="BO584" s="150"/>
      <c r="BP584" s="150"/>
      <c r="BQ584" s="150"/>
      <c r="BR584" s="150"/>
      <c r="BS584" s="150"/>
      <c r="BT584" s="150"/>
      <c r="BU584" s="150"/>
      <c r="BV584" s="150"/>
      <c r="BW584" s="150"/>
      <c r="BX584" s="150"/>
      <c r="BY584" s="150"/>
      <c r="BZ584" s="150"/>
      <c r="CA584" s="150"/>
      <c r="CB584" s="150"/>
      <c r="CC584" s="150"/>
      <c r="CD584" s="150"/>
      <c r="CE584" s="150"/>
      <c r="CF584" s="150"/>
      <c r="CG584" s="150"/>
      <c r="CH584" s="150"/>
      <c r="CI584" s="150"/>
      <c r="CJ584" s="150"/>
      <c r="CK584" s="150"/>
      <c r="CL584" s="150"/>
      <c r="CM584" s="150"/>
      <c r="CN584" s="150"/>
      <c r="CO584" s="150"/>
      <c r="CP584" s="150"/>
      <c r="CQ584" s="150"/>
      <c r="CR584" s="150"/>
      <c r="CS584" s="150"/>
      <c r="CT584" s="150"/>
      <c r="CU584" s="150"/>
      <c r="CV584" s="150"/>
      <c r="CW584" s="150"/>
      <c r="CX584" s="150"/>
    </row>
    <row r="585" spans="1:102" x14ac:dyDescent="0.2">
      <c r="A585" s="150"/>
      <c r="B585" s="150"/>
      <c r="C585" s="156"/>
      <c r="D585" s="150"/>
      <c r="E585" s="150"/>
      <c r="F585" s="150"/>
      <c r="G585" s="150"/>
      <c r="H585" s="150"/>
      <c r="I585" s="150"/>
      <c r="K585" s="150"/>
      <c r="L585" s="150"/>
      <c r="M585" s="150"/>
      <c r="N585" s="150"/>
      <c r="O585" s="150"/>
      <c r="P585" s="150"/>
      <c r="Q585" s="150"/>
      <c r="R585" s="150"/>
      <c r="S585" s="150"/>
      <c r="T585" s="150"/>
      <c r="U585" s="150"/>
      <c r="V585" s="150"/>
      <c r="W585" s="150"/>
      <c r="X585" s="150"/>
      <c r="Y585" s="150"/>
      <c r="Z585" s="150"/>
      <c r="AA585" s="150"/>
      <c r="AB585" s="150"/>
      <c r="AC585" s="150"/>
      <c r="AD585" s="150"/>
      <c r="AE585" s="150"/>
      <c r="AF585" s="150"/>
      <c r="AG585" s="150"/>
      <c r="AH585" s="150"/>
      <c r="AI585" s="150"/>
      <c r="AJ585" s="150"/>
      <c r="AK585" s="150"/>
      <c r="AL585" s="150"/>
      <c r="AM585" s="150"/>
      <c r="AN585" s="150"/>
      <c r="AO585" s="150"/>
      <c r="AP585" s="150"/>
      <c r="AQ585" s="150"/>
      <c r="AR585" s="150"/>
      <c r="AS585" s="150"/>
      <c r="AT585" s="150"/>
      <c r="AU585" s="150"/>
      <c r="AV585" s="150"/>
      <c r="AW585" s="150"/>
      <c r="AX585" s="150"/>
      <c r="AY585" s="150"/>
      <c r="AZ585" s="150"/>
      <c r="BA585" s="150"/>
      <c r="BB585" s="150"/>
      <c r="BC585" s="150"/>
      <c r="BD585" s="150"/>
      <c r="BE585" s="150"/>
      <c r="BF585" s="150"/>
      <c r="BG585" s="150"/>
      <c r="BH585" s="150"/>
      <c r="BI585" s="150"/>
      <c r="BJ585" s="150"/>
      <c r="BK585" s="150"/>
      <c r="BL585" s="150"/>
      <c r="BM585" s="150"/>
      <c r="BN585" s="150"/>
      <c r="BO585" s="150"/>
      <c r="BP585" s="150"/>
      <c r="BQ585" s="150"/>
      <c r="BR585" s="150"/>
      <c r="BS585" s="150"/>
      <c r="BT585" s="150"/>
      <c r="BU585" s="150"/>
      <c r="BV585" s="150"/>
      <c r="BW585" s="150"/>
      <c r="BX585" s="150"/>
      <c r="BY585" s="150"/>
      <c r="BZ585" s="150"/>
      <c r="CA585" s="150"/>
      <c r="CB585" s="150"/>
      <c r="CC585" s="150"/>
      <c r="CD585" s="150"/>
      <c r="CE585" s="150"/>
      <c r="CF585" s="150"/>
      <c r="CG585" s="150"/>
      <c r="CH585" s="150"/>
      <c r="CI585" s="150"/>
      <c r="CJ585" s="150"/>
      <c r="CK585" s="150"/>
      <c r="CL585" s="150"/>
      <c r="CM585" s="150"/>
      <c r="CN585" s="150"/>
      <c r="CO585" s="150"/>
      <c r="CP585" s="150"/>
      <c r="CQ585" s="150"/>
      <c r="CR585" s="150"/>
      <c r="CS585" s="150"/>
      <c r="CT585" s="150"/>
      <c r="CU585" s="150"/>
      <c r="CV585" s="150"/>
      <c r="CW585" s="150"/>
      <c r="CX585" s="150"/>
    </row>
    <row r="586" spans="1:102" x14ac:dyDescent="0.2">
      <c r="A586" s="150"/>
      <c r="B586" s="150"/>
      <c r="C586" s="156"/>
      <c r="D586" s="150"/>
      <c r="E586" s="150"/>
      <c r="F586" s="150"/>
      <c r="G586" s="150"/>
      <c r="H586" s="150"/>
      <c r="I586" s="150"/>
      <c r="K586" s="150"/>
      <c r="L586" s="150"/>
      <c r="M586" s="150"/>
      <c r="N586" s="150"/>
      <c r="O586" s="150"/>
      <c r="P586" s="150"/>
      <c r="Q586" s="150"/>
      <c r="R586" s="150"/>
      <c r="S586" s="150"/>
      <c r="T586" s="150"/>
      <c r="U586" s="150"/>
      <c r="V586" s="150"/>
      <c r="W586" s="150"/>
      <c r="X586" s="150"/>
      <c r="Y586" s="150"/>
      <c r="Z586" s="150"/>
      <c r="AA586" s="150"/>
      <c r="AB586" s="150"/>
      <c r="AC586" s="150"/>
      <c r="AD586" s="150"/>
      <c r="AE586" s="150"/>
      <c r="AF586" s="150"/>
      <c r="AG586" s="150"/>
      <c r="AH586" s="150"/>
      <c r="AI586" s="150"/>
      <c r="AJ586" s="150"/>
      <c r="AK586" s="150"/>
      <c r="AL586" s="150"/>
      <c r="AM586" s="150"/>
      <c r="AN586" s="150"/>
      <c r="AO586" s="150"/>
      <c r="AP586" s="150"/>
      <c r="AQ586" s="150"/>
      <c r="AR586" s="150"/>
      <c r="AS586" s="150"/>
      <c r="AT586" s="150"/>
      <c r="AU586" s="150"/>
      <c r="AV586" s="150"/>
      <c r="AW586" s="150"/>
      <c r="AX586" s="150"/>
      <c r="AY586" s="150"/>
      <c r="AZ586" s="150"/>
      <c r="BA586" s="150"/>
      <c r="BB586" s="150"/>
      <c r="BC586" s="150"/>
      <c r="BD586" s="150"/>
      <c r="BE586" s="150"/>
      <c r="BF586" s="150"/>
      <c r="BG586" s="150"/>
      <c r="BH586" s="150"/>
      <c r="BI586" s="150"/>
      <c r="BJ586" s="150"/>
      <c r="BK586" s="150"/>
      <c r="BL586" s="150"/>
      <c r="BM586" s="150"/>
      <c r="BN586" s="150"/>
      <c r="BO586" s="150"/>
      <c r="BP586" s="150"/>
      <c r="BQ586" s="150"/>
      <c r="BR586" s="150"/>
      <c r="BS586" s="150"/>
      <c r="BT586" s="150"/>
      <c r="BU586" s="150"/>
      <c r="BV586" s="150"/>
      <c r="BW586" s="150"/>
      <c r="BX586" s="150"/>
      <c r="BY586" s="150"/>
      <c r="BZ586" s="150"/>
      <c r="CA586" s="150"/>
      <c r="CB586" s="150"/>
      <c r="CC586" s="150"/>
      <c r="CD586" s="150"/>
      <c r="CE586" s="150"/>
      <c r="CF586" s="150"/>
      <c r="CG586" s="150"/>
      <c r="CH586" s="150"/>
      <c r="CI586" s="150"/>
      <c r="CJ586" s="150"/>
      <c r="CK586" s="150"/>
      <c r="CL586" s="150"/>
      <c r="CM586" s="150"/>
      <c r="CN586" s="150"/>
      <c r="CO586" s="150"/>
      <c r="CP586" s="150"/>
      <c r="CQ586" s="150"/>
      <c r="CR586" s="150"/>
      <c r="CS586" s="150"/>
      <c r="CT586" s="150"/>
      <c r="CU586" s="150"/>
      <c r="CV586" s="150"/>
      <c r="CW586" s="150"/>
      <c r="CX586" s="150"/>
    </row>
    <row r="587" spans="1:102" x14ac:dyDescent="0.2">
      <c r="A587" s="150"/>
      <c r="B587" s="150"/>
      <c r="C587" s="156"/>
      <c r="D587" s="150"/>
      <c r="E587" s="150"/>
      <c r="F587" s="150"/>
      <c r="G587" s="150"/>
      <c r="H587" s="150"/>
      <c r="I587" s="150"/>
      <c r="K587" s="150"/>
      <c r="L587" s="150"/>
      <c r="M587" s="150"/>
      <c r="N587" s="150"/>
      <c r="O587" s="150"/>
      <c r="P587" s="150"/>
      <c r="Q587" s="150"/>
      <c r="R587" s="150"/>
      <c r="S587" s="150"/>
      <c r="T587" s="150"/>
      <c r="U587" s="150"/>
      <c r="V587" s="150"/>
      <c r="W587" s="150"/>
      <c r="X587" s="150"/>
      <c r="Y587" s="150"/>
      <c r="Z587" s="150"/>
      <c r="AA587" s="150"/>
      <c r="AB587" s="150"/>
      <c r="AC587" s="150"/>
      <c r="AD587" s="150"/>
      <c r="AE587" s="150"/>
      <c r="AF587" s="150"/>
      <c r="AG587" s="150"/>
      <c r="AH587" s="150"/>
      <c r="AI587" s="150"/>
      <c r="AJ587" s="150"/>
      <c r="AK587" s="150"/>
      <c r="AL587" s="150"/>
      <c r="AM587" s="150"/>
      <c r="AN587" s="150"/>
      <c r="AO587" s="150"/>
      <c r="AP587" s="150"/>
      <c r="AQ587" s="150"/>
      <c r="AR587" s="150"/>
      <c r="AS587" s="150"/>
      <c r="AT587" s="150"/>
      <c r="AU587" s="150"/>
      <c r="AV587" s="150"/>
      <c r="AW587" s="150"/>
      <c r="AX587" s="150"/>
      <c r="AY587" s="150"/>
      <c r="AZ587" s="150"/>
      <c r="BA587" s="150"/>
      <c r="BB587" s="150"/>
      <c r="BC587" s="150"/>
      <c r="BD587" s="150"/>
      <c r="BE587" s="150"/>
      <c r="BF587" s="150"/>
      <c r="BG587" s="150"/>
      <c r="BH587" s="150"/>
      <c r="BI587" s="150"/>
      <c r="BJ587" s="150"/>
      <c r="BK587" s="150"/>
      <c r="BL587" s="150"/>
      <c r="BM587" s="150"/>
      <c r="BN587" s="150"/>
      <c r="BO587" s="150"/>
      <c r="BP587" s="150"/>
      <c r="BQ587" s="150"/>
      <c r="BR587" s="150"/>
      <c r="BS587" s="150"/>
      <c r="BT587" s="150"/>
      <c r="BU587" s="150"/>
      <c r="BV587" s="150"/>
      <c r="BW587" s="150"/>
      <c r="BX587" s="150"/>
      <c r="BY587" s="150"/>
      <c r="BZ587" s="150"/>
      <c r="CA587" s="150"/>
      <c r="CB587" s="150"/>
      <c r="CC587" s="150"/>
      <c r="CD587" s="150"/>
      <c r="CE587" s="150"/>
      <c r="CF587" s="150"/>
      <c r="CG587" s="150"/>
      <c r="CH587" s="150"/>
      <c r="CI587" s="150"/>
      <c r="CJ587" s="150"/>
      <c r="CK587" s="150"/>
      <c r="CL587" s="150"/>
      <c r="CM587" s="150"/>
      <c r="CN587" s="150"/>
      <c r="CO587" s="150"/>
      <c r="CP587" s="150"/>
      <c r="CQ587" s="150"/>
      <c r="CR587" s="150"/>
      <c r="CS587" s="150"/>
      <c r="CT587" s="150"/>
      <c r="CU587" s="150"/>
      <c r="CV587" s="150"/>
      <c r="CW587" s="150"/>
      <c r="CX587" s="150"/>
    </row>
    <row r="588" spans="1:102" x14ac:dyDescent="0.2">
      <c r="A588" s="150"/>
      <c r="B588" s="150"/>
      <c r="C588" s="156"/>
      <c r="D588" s="150"/>
      <c r="E588" s="150"/>
      <c r="F588" s="150"/>
      <c r="G588" s="150"/>
      <c r="H588" s="150"/>
      <c r="I588" s="150"/>
      <c r="K588" s="150"/>
      <c r="L588" s="150"/>
      <c r="M588" s="150"/>
      <c r="N588" s="150"/>
      <c r="O588" s="150"/>
      <c r="P588" s="150"/>
      <c r="Q588" s="150"/>
      <c r="R588" s="150"/>
      <c r="S588" s="150"/>
      <c r="T588" s="150"/>
      <c r="U588" s="150"/>
      <c r="V588" s="150"/>
      <c r="W588" s="150"/>
      <c r="X588" s="150"/>
      <c r="Y588" s="150"/>
      <c r="Z588" s="150"/>
      <c r="AA588" s="150"/>
      <c r="AB588" s="150"/>
      <c r="AC588" s="150"/>
      <c r="AD588" s="150"/>
      <c r="AE588" s="150"/>
      <c r="AF588" s="150"/>
      <c r="AG588" s="150"/>
      <c r="AH588" s="150"/>
      <c r="AI588" s="150"/>
      <c r="AJ588" s="150"/>
      <c r="AK588" s="150"/>
      <c r="AL588" s="150"/>
      <c r="AM588" s="150"/>
      <c r="AN588" s="150"/>
      <c r="AO588" s="150"/>
      <c r="AP588" s="150"/>
      <c r="AQ588" s="150"/>
      <c r="AR588" s="150"/>
      <c r="AS588" s="150"/>
      <c r="AT588" s="150"/>
      <c r="AU588" s="150"/>
      <c r="AV588" s="150"/>
      <c r="AW588" s="150"/>
      <c r="AX588" s="150"/>
      <c r="AY588" s="150"/>
      <c r="AZ588" s="150"/>
      <c r="BA588" s="150"/>
      <c r="BB588" s="150"/>
      <c r="BC588" s="150"/>
      <c r="BD588" s="150"/>
      <c r="BE588" s="150"/>
      <c r="BF588" s="150"/>
      <c r="BG588" s="150"/>
      <c r="BH588" s="150"/>
      <c r="BI588" s="150"/>
      <c r="BJ588" s="150"/>
      <c r="BK588" s="150"/>
      <c r="BL588" s="150"/>
      <c r="BM588" s="150"/>
      <c r="BN588" s="150"/>
      <c r="BO588" s="150"/>
      <c r="BP588" s="150"/>
      <c r="BQ588" s="150"/>
      <c r="BR588" s="150"/>
      <c r="BS588" s="150"/>
      <c r="BT588" s="150"/>
      <c r="BU588" s="150"/>
      <c r="BV588" s="150"/>
      <c r="BW588" s="150"/>
      <c r="BX588" s="150"/>
      <c r="BY588" s="150"/>
      <c r="BZ588" s="150"/>
      <c r="CA588" s="150"/>
      <c r="CB588" s="150"/>
      <c r="CC588" s="150"/>
      <c r="CD588" s="150"/>
      <c r="CE588" s="150"/>
      <c r="CF588" s="150"/>
      <c r="CG588" s="150"/>
      <c r="CH588" s="150"/>
      <c r="CI588" s="150"/>
      <c r="CJ588" s="150"/>
      <c r="CK588" s="150"/>
      <c r="CL588" s="150"/>
      <c r="CM588" s="150"/>
      <c r="CN588" s="150"/>
      <c r="CO588" s="150"/>
      <c r="CP588" s="150"/>
      <c r="CQ588" s="150"/>
      <c r="CR588" s="150"/>
      <c r="CS588" s="150"/>
      <c r="CT588" s="150"/>
      <c r="CU588" s="150"/>
      <c r="CV588" s="150"/>
      <c r="CW588" s="150"/>
      <c r="CX588" s="150"/>
    </row>
    <row r="589" spans="1:102" x14ac:dyDescent="0.2">
      <c r="A589" s="150"/>
      <c r="B589" s="150"/>
      <c r="C589" s="156"/>
      <c r="D589" s="150"/>
      <c r="E589" s="150"/>
      <c r="F589" s="150"/>
      <c r="G589" s="150"/>
      <c r="H589" s="150"/>
      <c r="I589" s="150"/>
      <c r="K589" s="150"/>
      <c r="L589" s="150"/>
      <c r="M589" s="150"/>
      <c r="N589" s="150"/>
      <c r="O589" s="150"/>
      <c r="P589" s="150"/>
      <c r="Q589" s="150"/>
      <c r="R589" s="150"/>
      <c r="S589" s="150"/>
      <c r="T589" s="150"/>
      <c r="U589" s="150"/>
      <c r="V589" s="150"/>
      <c r="W589" s="150"/>
      <c r="X589" s="150"/>
      <c r="Y589" s="150"/>
      <c r="Z589" s="150"/>
      <c r="AA589" s="150"/>
      <c r="AB589" s="150"/>
      <c r="AC589" s="150"/>
      <c r="AD589" s="150"/>
      <c r="AE589" s="150"/>
      <c r="AF589" s="150"/>
      <c r="AG589" s="150"/>
      <c r="AH589" s="150"/>
      <c r="AI589" s="150"/>
      <c r="AJ589" s="150"/>
      <c r="AK589" s="150"/>
      <c r="AL589" s="150"/>
      <c r="AM589" s="150"/>
      <c r="AN589" s="150"/>
      <c r="AO589" s="150"/>
      <c r="AP589" s="150"/>
      <c r="AQ589" s="150"/>
      <c r="AR589" s="150"/>
      <c r="AS589" s="150"/>
      <c r="AT589" s="150"/>
      <c r="AU589" s="150"/>
      <c r="AV589" s="150"/>
      <c r="AW589" s="150"/>
      <c r="AX589" s="150"/>
      <c r="AY589" s="150"/>
      <c r="AZ589" s="150"/>
      <c r="BA589" s="150"/>
      <c r="BB589" s="150"/>
      <c r="BC589" s="150"/>
      <c r="BD589" s="150"/>
      <c r="BE589" s="150"/>
      <c r="BF589" s="150"/>
      <c r="BG589" s="150"/>
      <c r="BH589" s="150"/>
      <c r="BI589" s="150"/>
      <c r="BJ589" s="150"/>
      <c r="BK589" s="150"/>
      <c r="BL589" s="150"/>
      <c r="BM589" s="150"/>
      <c r="BN589" s="150"/>
      <c r="BO589" s="150"/>
      <c r="BP589" s="150"/>
      <c r="BQ589" s="150"/>
      <c r="BR589" s="150"/>
      <c r="BS589" s="150"/>
      <c r="BT589" s="150"/>
      <c r="BU589" s="150"/>
      <c r="BV589" s="150"/>
      <c r="BW589" s="150"/>
      <c r="BX589" s="150"/>
      <c r="BY589" s="150"/>
      <c r="BZ589" s="150"/>
      <c r="CA589" s="150"/>
      <c r="CB589" s="150"/>
      <c r="CC589" s="150"/>
      <c r="CD589" s="150"/>
      <c r="CE589" s="150"/>
      <c r="CF589" s="150"/>
      <c r="CG589" s="150"/>
      <c r="CH589" s="150"/>
      <c r="CI589" s="150"/>
      <c r="CJ589" s="150"/>
      <c r="CK589" s="150"/>
      <c r="CL589" s="150"/>
      <c r="CM589" s="150"/>
      <c r="CN589" s="150"/>
      <c r="CO589" s="150"/>
      <c r="CP589" s="150"/>
      <c r="CQ589" s="150"/>
      <c r="CR589" s="150"/>
      <c r="CS589" s="150"/>
      <c r="CT589" s="150"/>
      <c r="CU589" s="150"/>
      <c r="CV589" s="150"/>
      <c r="CW589" s="150"/>
      <c r="CX589" s="150"/>
    </row>
    <row r="590" spans="1:102" x14ac:dyDescent="0.2">
      <c r="A590" s="150"/>
      <c r="B590" s="150"/>
      <c r="C590" s="156"/>
      <c r="D590" s="150"/>
      <c r="E590" s="150"/>
      <c r="F590" s="150"/>
      <c r="G590" s="150"/>
      <c r="H590" s="150"/>
      <c r="I590" s="150"/>
      <c r="K590" s="150"/>
      <c r="L590" s="150"/>
      <c r="M590" s="150"/>
      <c r="N590" s="150"/>
      <c r="O590" s="150"/>
      <c r="P590" s="150"/>
      <c r="Q590" s="150"/>
      <c r="R590" s="150"/>
      <c r="S590" s="150"/>
      <c r="T590" s="150"/>
      <c r="U590" s="150"/>
      <c r="V590" s="150"/>
      <c r="W590" s="150"/>
      <c r="X590" s="150"/>
      <c r="Y590" s="150"/>
      <c r="Z590" s="150"/>
      <c r="AA590" s="150"/>
      <c r="AB590" s="150"/>
      <c r="AC590" s="150"/>
      <c r="AD590" s="150"/>
      <c r="AE590" s="150"/>
      <c r="AF590" s="150"/>
      <c r="AG590" s="150"/>
      <c r="AH590" s="150"/>
      <c r="AI590" s="150"/>
      <c r="AJ590" s="150"/>
      <c r="AK590" s="150"/>
      <c r="AL590" s="150"/>
      <c r="AM590" s="150"/>
      <c r="AN590" s="150"/>
      <c r="AO590" s="150"/>
      <c r="AP590" s="150"/>
      <c r="AQ590" s="150"/>
      <c r="AR590" s="150"/>
      <c r="AS590" s="150"/>
      <c r="AT590" s="150"/>
      <c r="AU590" s="150"/>
      <c r="AV590" s="150"/>
      <c r="AW590" s="150"/>
      <c r="AX590" s="150"/>
      <c r="AY590" s="150"/>
      <c r="AZ590" s="150"/>
      <c r="BA590" s="150"/>
      <c r="BB590" s="150"/>
      <c r="BC590" s="150"/>
      <c r="BD590" s="150"/>
      <c r="BE590" s="150"/>
      <c r="BF590" s="150"/>
      <c r="BG590" s="150"/>
      <c r="BH590" s="150"/>
      <c r="BI590" s="150"/>
      <c r="BJ590" s="150"/>
      <c r="BK590" s="150"/>
      <c r="BL590" s="150"/>
      <c r="BM590" s="150"/>
      <c r="BN590" s="150"/>
      <c r="BO590" s="150"/>
      <c r="BP590" s="150"/>
      <c r="BQ590" s="150"/>
      <c r="BR590" s="150"/>
      <c r="BS590" s="150"/>
      <c r="BT590" s="150"/>
      <c r="BU590" s="150"/>
      <c r="BV590" s="150"/>
      <c r="BW590" s="150"/>
      <c r="BX590" s="150"/>
      <c r="BY590" s="150"/>
      <c r="BZ590" s="150"/>
      <c r="CA590" s="150"/>
      <c r="CB590" s="150"/>
      <c r="CC590" s="150"/>
      <c r="CD590" s="150"/>
      <c r="CE590" s="150"/>
      <c r="CF590" s="150"/>
      <c r="CG590" s="150"/>
      <c r="CH590" s="150"/>
      <c r="CI590" s="150"/>
      <c r="CJ590" s="150"/>
      <c r="CK590" s="150"/>
      <c r="CL590" s="150"/>
      <c r="CM590" s="150"/>
      <c r="CN590" s="150"/>
      <c r="CO590" s="150"/>
      <c r="CP590" s="150"/>
      <c r="CQ590" s="150"/>
      <c r="CR590" s="150"/>
      <c r="CS590" s="150"/>
      <c r="CT590" s="150"/>
      <c r="CU590" s="150"/>
      <c r="CV590" s="150"/>
      <c r="CW590" s="150"/>
      <c r="CX590" s="150"/>
    </row>
    <row r="591" spans="1:102" x14ac:dyDescent="0.2">
      <c r="A591" s="150"/>
      <c r="B591" s="150"/>
      <c r="C591" s="156"/>
      <c r="D591" s="150"/>
      <c r="E591" s="150"/>
      <c r="F591" s="150"/>
      <c r="G591" s="150"/>
      <c r="H591" s="150"/>
      <c r="I591" s="150"/>
      <c r="K591" s="150"/>
      <c r="L591" s="150"/>
      <c r="M591" s="150"/>
      <c r="N591" s="150"/>
      <c r="O591" s="150"/>
      <c r="P591" s="150"/>
      <c r="Q591" s="150"/>
      <c r="R591" s="150"/>
      <c r="S591" s="150"/>
      <c r="T591" s="150"/>
      <c r="U591" s="150"/>
      <c r="V591" s="150"/>
      <c r="W591" s="150"/>
      <c r="X591" s="150"/>
      <c r="Y591" s="150"/>
      <c r="Z591" s="150"/>
      <c r="AA591" s="150"/>
      <c r="AB591" s="150"/>
      <c r="AC591" s="150"/>
      <c r="AD591" s="150"/>
      <c r="AE591" s="150"/>
      <c r="AF591" s="150"/>
      <c r="AG591" s="150"/>
      <c r="AH591" s="150"/>
      <c r="AI591" s="150"/>
      <c r="AJ591" s="150"/>
      <c r="AK591" s="150"/>
      <c r="AL591" s="150"/>
      <c r="AM591" s="150"/>
      <c r="AN591" s="150"/>
      <c r="AO591" s="150"/>
      <c r="AP591" s="150"/>
      <c r="AQ591" s="150"/>
      <c r="AR591" s="150"/>
      <c r="AS591" s="150"/>
      <c r="AT591" s="150"/>
      <c r="AU591" s="150"/>
      <c r="AV591" s="150"/>
      <c r="AW591" s="150"/>
      <c r="AX591" s="150"/>
      <c r="AY591" s="150"/>
      <c r="AZ591" s="150"/>
      <c r="BA591" s="150"/>
      <c r="BB591" s="150"/>
      <c r="BC591" s="150"/>
      <c r="BD591" s="150"/>
      <c r="BE591" s="150"/>
      <c r="BF591" s="150"/>
      <c r="BG591" s="150"/>
      <c r="BH591" s="150"/>
      <c r="BI591" s="150"/>
      <c r="BJ591" s="150"/>
      <c r="BK591" s="150"/>
      <c r="BL591" s="150"/>
      <c r="BM591" s="150"/>
      <c r="BN591" s="150"/>
      <c r="BO591" s="150"/>
      <c r="BP591" s="150"/>
      <c r="BQ591" s="150"/>
      <c r="BR591" s="150"/>
      <c r="BS591" s="150"/>
      <c r="BT591" s="150"/>
      <c r="BU591" s="150"/>
      <c r="BV591" s="150"/>
      <c r="BW591" s="150"/>
      <c r="BX591" s="150"/>
      <c r="BY591" s="150"/>
      <c r="BZ591" s="150"/>
      <c r="CA591" s="150"/>
      <c r="CB591" s="150"/>
      <c r="CC591" s="150"/>
      <c r="CD591" s="150"/>
      <c r="CE591" s="150"/>
      <c r="CF591" s="150"/>
      <c r="CG591" s="150"/>
      <c r="CH591" s="150"/>
      <c r="CI591" s="150"/>
      <c r="CJ591" s="150"/>
      <c r="CK591" s="150"/>
      <c r="CL591" s="150"/>
      <c r="CM591" s="150"/>
      <c r="CN591" s="150"/>
      <c r="CO591" s="150"/>
      <c r="CP591" s="150"/>
      <c r="CQ591" s="150"/>
      <c r="CR591" s="150"/>
      <c r="CS591" s="150"/>
      <c r="CT591" s="150"/>
      <c r="CU591" s="150"/>
      <c r="CV591" s="150"/>
      <c r="CW591" s="150"/>
      <c r="CX591" s="150"/>
    </row>
    <row r="592" spans="1:102" x14ac:dyDescent="0.2">
      <c r="A592" s="150"/>
      <c r="B592" s="150"/>
      <c r="C592" s="156"/>
      <c r="D592" s="150"/>
      <c r="E592" s="150"/>
      <c r="F592" s="150"/>
      <c r="G592" s="150"/>
      <c r="H592" s="150"/>
      <c r="I592" s="150"/>
      <c r="K592" s="150"/>
      <c r="L592" s="150"/>
      <c r="M592" s="150"/>
      <c r="N592" s="150"/>
      <c r="O592" s="150"/>
      <c r="P592" s="150"/>
      <c r="Q592" s="150"/>
      <c r="R592" s="150"/>
      <c r="S592" s="150"/>
      <c r="T592" s="150"/>
      <c r="U592" s="150"/>
      <c r="V592" s="150"/>
      <c r="W592" s="150"/>
      <c r="X592" s="150"/>
      <c r="Y592" s="150"/>
      <c r="Z592" s="150"/>
      <c r="AA592" s="150"/>
      <c r="AB592" s="150"/>
      <c r="AC592" s="150"/>
      <c r="AD592" s="150"/>
      <c r="AE592" s="150"/>
      <c r="AF592" s="150"/>
      <c r="AG592" s="150"/>
      <c r="AH592" s="150"/>
      <c r="AI592" s="150"/>
      <c r="AJ592" s="150"/>
      <c r="AK592" s="150"/>
      <c r="AL592" s="150"/>
      <c r="AM592" s="150"/>
      <c r="AN592" s="150"/>
      <c r="AO592" s="150"/>
      <c r="AP592" s="150"/>
      <c r="AQ592" s="150"/>
      <c r="AR592" s="150"/>
      <c r="AS592" s="150"/>
      <c r="AT592" s="150"/>
      <c r="AU592" s="150"/>
      <c r="AV592" s="150"/>
      <c r="AW592" s="150"/>
      <c r="AX592" s="150"/>
      <c r="AY592" s="150"/>
      <c r="AZ592" s="150"/>
      <c r="BA592" s="150"/>
      <c r="BB592" s="150"/>
      <c r="BC592" s="150"/>
      <c r="BD592" s="150"/>
      <c r="BE592" s="150"/>
      <c r="BF592" s="150"/>
      <c r="BG592" s="150"/>
      <c r="BH592" s="150"/>
      <c r="BI592" s="150"/>
      <c r="BJ592" s="150"/>
      <c r="BK592" s="150"/>
      <c r="BL592" s="150"/>
      <c r="BM592" s="150"/>
      <c r="BN592" s="150"/>
      <c r="BO592" s="150"/>
      <c r="BP592" s="150"/>
      <c r="BQ592" s="150"/>
      <c r="BR592" s="150"/>
      <c r="BS592" s="150"/>
      <c r="BT592" s="150"/>
      <c r="BU592" s="150"/>
      <c r="BV592" s="150"/>
      <c r="BW592" s="150"/>
      <c r="BX592" s="150"/>
      <c r="BY592" s="150"/>
      <c r="BZ592" s="150"/>
      <c r="CA592" s="150"/>
      <c r="CB592" s="150"/>
      <c r="CC592" s="150"/>
      <c r="CD592" s="150"/>
      <c r="CE592" s="150"/>
      <c r="CF592" s="150"/>
      <c r="CG592" s="150"/>
      <c r="CH592" s="150"/>
      <c r="CI592" s="150"/>
      <c r="CJ592" s="150"/>
      <c r="CK592" s="150"/>
      <c r="CL592" s="150"/>
      <c r="CM592" s="150"/>
      <c r="CN592" s="150"/>
      <c r="CO592" s="150"/>
      <c r="CP592" s="150"/>
      <c r="CQ592" s="150"/>
      <c r="CR592" s="150"/>
      <c r="CS592" s="150"/>
      <c r="CT592" s="150"/>
      <c r="CU592" s="150"/>
      <c r="CV592" s="150"/>
      <c r="CW592" s="150"/>
      <c r="CX592" s="150"/>
    </row>
    <row r="593" spans="1:102" x14ac:dyDescent="0.2">
      <c r="A593" s="150"/>
      <c r="B593" s="150"/>
      <c r="C593" s="156"/>
      <c r="D593" s="150"/>
      <c r="E593" s="150"/>
      <c r="F593" s="150"/>
      <c r="G593" s="150"/>
      <c r="H593" s="150"/>
      <c r="I593" s="150"/>
      <c r="K593" s="150"/>
      <c r="L593" s="150"/>
      <c r="M593" s="150"/>
      <c r="N593" s="150"/>
      <c r="O593" s="150"/>
      <c r="P593" s="150"/>
      <c r="Q593" s="150"/>
      <c r="R593" s="150"/>
      <c r="S593" s="150"/>
      <c r="T593" s="150"/>
      <c r="U593" s="150"/>
      <c r="V593" s="150"/>
      <c r="W593" s="150"/>
      <c r="X593" s="150"/>
      <c r="Y593" s="150"/>
      <c r="Z593" s="150"/>
      <c r="AA593" s="150"/>
      <c r="AB593" s="150"/>
      <c r="AC593" s="150"/>
      <c r="AD593" s="150"/>
      <c r="AE593" s="150"/>
      <c r="AF593" s="150"/>
      <c r="AG593" s="150"/>
      <c r="AH593" s="150"/>
      <c r="AI593" s="150"/>
      <c r="AJ593" s="150"/>
      <c r="AK593" s="150"/>
      <c r="AL593" s="150"/>
      <c r="AM593" s="150"/>
      <c r="AN593" s="150"/>
      <c r="AO593" s="150"/>
      <c r="AP593" s="150"/>
      <c r="AQ593" s="150"/>
      <c r="AR593" s="150"/>
      <c r="AS593" s="150"/>
      <c r="AT593" s="150"/>
      <c r="AU593" s="150"/>
      <c r="AV593" s="150"/>
      <c r="AW593" s="150"/>
      <c r="AX593" s="150"/>
      <c r="AY593" s="150"/>
      <c r="AZ593" s="150"/>
      <c r="BA593" s="150"/>
      <c r="BB593" s="150"/>
      <c r="BC593" s="150"/>
      <c r="BD593" s="150"/>
      <c r="BE593" s="150"/>
      <c r="BF593" s="150"/>
      <c r="BG593" s="150"/>
      <c r="BH593" s="150"/>
      <c r="BI593" s="150"/>
      <c r="BJ593" s="150"/>
      <c r="BK593" s="150"/>
      <c r="BL593" s="150"/>
      <c r="BM593" s="150"/>
      <c r="BN593" s="150"/>
      <c r="BO593" s="150"/>
      <c r="BP593" s="150"/>
      <c r="BQ593" s="150"/>
      <c r="BR593" s="150"/>
      <c r="BS593" s="150"/>
      <c r="BT593" s="150"/>
      <c r="BU593" s="150"/>
      <c r="BV593" s="150"/>
      <c r="BW593" s="150"/>
      <c r="BX593" s="150"/>
      <c r="BY593" s="150"/>
      <c r="BZ593" s="150"/>
      <c r="CA593" s="150"/>
      <c r="CB593" s="150"/>
      <c r="CC593" s="150"/>
      <c r="CD593" s="150"/>
      <c r="CE593" s="150"/>
      <c r="CF593" s="150"/>
      <c r="CG593" s="150"/>
      <c r="CH593" s="150"/>
      <c r="CI593" s="150"/>
      <c r="CJ593" s="150"/>
      <c r="CK593" s="150"/>
      <c r="CL593" s="150"/>
      <c r="CM593" s="150"/>
      <c r="CN593" s="150"/>
      <c r="CO593" s="150"/>
      <c r="CP593" s="150"/>
      <c r="CQ593" s="150"/>
      <c r="CR593" s="150"/>
      <c r="CS593" s="150"/>
      <c r="CT593" s="150"/>
      <c r="CU593" s="150"/>
      <c r="CV593" s="150"/>
      <c r="CW593" s="150"/>
      <c r="CX593" s="150"/>
    </row>
    <row r="594" spans="1:102" x14ac:dyDescent="0.2">
      <c r="A594" s="150"/>
      <c r="B594" s="150"/>
      <c r="C594" s="156"/>
      <c r="D594" s="150"/>
      <c r="E594" s="150"/>
      <c r="F594" s="150"/>
      <c r="G594" s="150"/>
      <c r="H594" s="150"/>
      <c r="I594" s="150"/>
      <c r="K594" s="150"/>
      <c r="L594" s="150"/>
      <c r="M594" s="150"/>
      <c r="N594" s="150"/>
      <c r="O594" s="150"/>
      <c r="P594" s="150"/>
      <c r="Q594" s="150"/>
      <c r="R594" s="150"/>
      <c r="S594" s="150"/>
      <c r="T594" s="150"/>
      <c r="U594" s="150"/>
      <c r="V594" s="150"/>
      <c r="W594" s="150"/>
      <c r="X594" s="150"/>
      <c r="Y594" s="150"/>
      <c r="Z594" s="150"/>
      <c r="AA594" s="150"/>
      <c r="AB594" s="150"/>
      <c r="AC594" s="150"/>
      <c r="AD594" s="150"/>
      <c r="AE594" s="150"/>
      <c r="AF594" s="150"/>
      <c r="AG594" s="150"/>
      <c r="AH594" s="150"/>
      <c r="AI594" s="150"/>
      <c r="AJ594" s="150"/>
      <c r="AK594" s="150"/>
      <c r="AL594" s="150"/>
      <c r="AM594" s="150"/>
      <c r="AN594" s="150"/>
      <c r="AO594" s="150"/>
      <c r="AP594" s="150"/>
      <c r="AQ594" s="150"/>
      <c r="AR594" s="150"/>
      <c r="AS594" s="150"/>
      <c r="AT594" s="150"/>
      <c r="AU594" s="150"/>
      <c r="AV594" s="150"/>
      <c r="AW594" s="150"/>
      <c r="AX594" s="150"/>
      <c r="AY594" s="150"/>
      <c r="AZ594" s="150"/>
      <c r="BA594" s="150"/>
      <c r="BB594" s="150"/>
      <c r="BC594" s="150"/>
      <c r="BD594" s="150"/>
      <c r="BE594" s="150"/>
      <c r="BF594" s="150"/>
      <c r="BG594" s="150"/>
      <c r="BH594" s="150"/>
      <c r="BI594" s="150"/>
      <c r="BJ594" s="150"/>
      <c r="BK594" s="150"/>
      <c r="BL594" s="150"/>
      <c r="BM594" s="150"/>
      <c r="BN594" s="150"/>
      <c r="BO594" s="150"/>
      <c r="BP594" s="150"/>
      <c r="BQ594" s="150"/>
      <c r="BR594" s="150"/>
      <c r="BS594" s="150"/>
      <c r="BT594" s="150"/>
      <c r="BU594" s="150"/>
      <c r="BV594" s="150"/>
      <c r="BW594" s="150"/>
      <c r="BX594" s="150"/>
      <c r="BY594" s="150"/>
      <c r="BZ594" s="150"/>
      <c r="CA594" s="150"/>
      <c r="CB594" s="150"/>
      <c r="CC594" s="150"/>
      <c r="CD594" s="150"/>
      <c r="CE594" s="150"/>
      <c r="CF594" s="150"/>
      <c r="CG594" s="150"/>
      <c r="CH594" s="150"/>
      <c r="CI594" s="150"/>
      <c r="CJ594" s="150"/>
      <c r="CK594" s="150"/>
      <c r="CL594" s="150"/>
      <c r="CM594" s="150"/>
      <c r="CN594" s="150"/>
      <c r="CO594" s="150"/>
      <c r="CP594" s="150"/>
      <c r="CQ594" s="150"/>
      <c r="CR594" s="150"/>
      <c r="CS594" s="150"/>
      <c r="CT594" s="150"/>
      <c r="CU594" s="150"/>
      <c r="CV594" s="150"/>
      <c r="CW594" s="150"/>
      <c r="CX594" s="150"/>
    </row>
    <row r="595" spans="1:102" x14ac:dyDescent="0.2">
      <c r="A595" s="150"/>
      <c r="B595" s="150"/>
      <c r="C595" s="156"/>
      <c r="D595" s="150"/>
      <c r="E595" s="150"/>
      <c r="F595" s="150"/>
      <c r="G595" s="150"/>
      <c r="H595" s="150"/>
      <c r="I595" s="150"/>
      <c r="K595" s="150"/>
      <c r="L595" s="150"/>
      <c r="M595" s="150"/>
      <c r="N595" s="150"/>
      <c r="O595" s="150"/>
      <c r="P595" s="150"/>
      <c r="Q595" s="150"/>
      <c r="R595" s="150"/>
      <c r="S595" s="150"/>
      <c r="T595" s="150"/>
      <c r="U595" s="150"/>
      <c r="V595" s="150"/>
      <c r="W595" s="150"/>
      <c r="X595" s="150"/>
      <c r="Y595" s="150"/>
      <c r="Z595" s="150"/>
      <c r="AA595" s="150"/>
      <c r="AB595" s="150"/>
      <c r="AC595" s="150"/>
      <c r="AD595" s="150"/>
      <c r="AE595" s="150"/>
      <c r="AF595" s="150"/>
      <c r="AG595" s="150"/>
      <c r="AH595" s="150"/>
      <c r="AI595" s="150"/>
      <c r="AJ595" s="150"/>
      <c r="AK595" s="150"/>
      <c r="AL595" s="150"/>
      <c r="AM595" s="150"/>
      <c r="AN595" s="150"/>
      <c r="AO595" s="150"/>
      <c r="AP595" s="150"/>
      <c r="AQ595" s="150"/>
      <c r="AR595" s="150"/>
      <c r="AS595" s="150"/>
      <c r="AT595" s="150"/>
      <c r="AU595" s="150"/>
      <c r="AV595" s="150"/>
      <c r="AW595" s="150"/>
      <c r="AX595" s="150"/>
      <c r="AY595" s="150"/>
      <c r="AZ595" s="150"/>
      <c r="BA595" s="150"/>
      <c r="BB595" s="150"/>
      <c r="BC595" s="150"/>
      <c r="BD595" s="150"/>
      <c r="BE595" s="150"/>
      <c r="BF595" s="150"/>
      <c r="BG595" s="150"/>
      <c r="BH595" s="150"/>
      <c r="BI595" s="150"/>
      <c r="BJ595" s="150"/>
      <c r="BK595" s="150"/>
      <c r="BL595" s="150"/>
      <c r="BM595" s="150"/>
      <c r="BN595" s="150"/>
      <c r="BO595" s="150"/>
      <c r="BP595" s="150"/>
      <c r="BQ595" s="150"/>
      <c r="BR595" s="150"/>
      <c r="BS595" s="150"/>
      <c r="BT595" s="150"/>
      <c r="BU595" s="150"/>
      <c r="BV595" s="150"/>
      <c r="BW595" s="150"/>
      <c r="BX595" s="150"/>
      <c r="BY595" s="150"/>
      <c r="BZ595" s="150"/>
      <c r="CA595" s="150"/>
      <c r="CB595" s="150"/>
      <c r="CC595" s="150"/>
      <c r="CD595" s="150"/>
      <c r="CE595" s="150"/>
      <c r="CF595" s="150"/>
      <c r="CG595" s="150"/>
      <c r="CH595" s="150"/>
      <c r="CI595" s="150"/>
      <c r="CJ595" s="150"/>
      <c r="CK595" s="150"/>
      <c r="CL595" s="150"/>
      <c r="CM595" s="150"/>
      <c r="CN595" s="150"/>
      <c r="CO595" s="150"/>
      <c r="CP595" s="150"/>
      <c r="CQ595" s="150"/>
      <c r="CR595" s="150"/>
      <c r="CS595" s="150"/>
      <c r="CT595" s="150"/>
      <c r="CU595" s="150"/>
      <c r="CV595" s="150"/>
      <c r="CW595" s="150"/>
      <c r="CX595" s="150"/>
    </row>
    <row r="596" spans="1:102" x14ac:dyDescent="0.2">
      <c r="A596" s="150"/>
      <c r="B596" s="150"/>
      <c r="C596" s="156"/>
      <c r="D596" s="150"/>
      <c r="E596" s="150"/>
      <c r="F596" s="150"/>
      <c r="G596" s="150"/>
      <c r="H596" s="150"/>
      <c r="I596" s="150"/>
      <c r="K596" s="150"/>
      <c r="L596" s="150"/>
      <c r="M596" s="150"/>
      <c r="N596" s="150"/>
      <c r="O596" s="150"/>
      <c r="P596" s="150"/>
      <c r="Q596" s="150"/>
      <c r="R596" s="150"/>
      <c r="S596" s="150"/>
      <c r="T596" s="150"/>
      <c r="U596" s="150"/>
      <c r="V596" s="150"/>
      <c r="W596" s="150"/>
      <c r="X596" s="150"/>
      <c r="Y596" s="150"/>
      <c r="Z596" s="150"/>
      <c r="AA596" s="150"/>
      <c r="AB596" s="150"/>
      <c r="AC596" s="150"/>
      <c r="AD596" s="150"/>
      <c r="AE596" s="150"/>
      <c r="AF596" s="150"/>
      <c r="AG596" s="150"/>
      <c r="AH596" s="150"/>
      <c r="AI596" s="150"/>
      <c r="AJ596" s="150"/>
      <c r="AK596" s="150"/>
      <c r="AL596" s="150"/>
      <c r="AM596" s="150"/>
      <c r="AN596" s="150"/>
      <c r="AO596" s="150"/>
      <c r="AP596" s="150"/>
      <c r="AQ596" s="150"/>
      <c r="AR596" s="150"/>
      <c r="AS596" s="150"/>
      <c r="AT596" s="150"/>
      <c r="AU596" s="150"/>
      <c r="AV596" s="150"/>
      <c r="AW596" s="150"/>
      <c r="AX596" s="150"/>
      <c r="AY596" s="150"/>
      <c r="AZ596" s="150"/>
      <c r="BA596" s="150"/>
      <c r="BB596" s="150"/>
      <c r="BC596" s="150"/>
      <c r="BD596" s="150"/>
      <c r="BE596" s="150"/>
      <c r="BF596" s="150"/>
      <c r="BG596" s="150"/>
      <c r="BH596" s="150"/>
      <c r="BI596" s="150"/>
      <c r="BJ596" s="150"/>
      <c r="BK596" s="150"/>
      <c r="BL596" s="150"/>
      <c r="BM596" s="150"/>
      <c r="BN596" s="150"/>
      <c r="BO596" s="150"/>
      <c r="BP596" s="150"/>
      <c r="BQ596" s="150"/>
      <c r="BR596" s="150"/>
      <c r="BS596" s="150"/>
      <c r="BT596" s="150"/>
      <c r="BU596" s="150"/>
      <c r="BV596" s="150"/>
      <c r="BW596" s="150"/>
      <c r="BX596" s="150"/>
      <c r="BY596" s="150"/>
      <c r="BZ596" s="150"/>
      <c r="CA596" s="150"/>
      <c r="CB596" s="150"/>
      <c r="CC596" s="150"/>
      <c r="CD596" s="150"/>
      <c r="CE596" s="150"/>
      <c r="CF596" s="150"/>
      <c r="CG596" s="150"/>
      <c r="CH596" s="150"/>
      <c r="CI596" s="150"/>
      <c r="CJ596" s="150"/>
      <c r="CK596" s="150"/>
      <c r="CL596" s="150"/>
      <c r="CM596" s="150"/>
      <c r="CN596" s="150"/>
      <c r="CO596" s="150"/>
      <c r="CP596" s="150"/>
      <c r="CQ596" s="150"/>
      <c r="CR596" s="150"/>
      <c r="CS596" s="150"/>
      <c r="CT596" s="150"/>
      <c r="CU596" s="150"/>
      <c r="CV596" s="150"/>
      <c r="CW596" s="150"/>
      <c r="CX596" s="150"/>
    </row>
    <row r="597" spans="1:102" x14ac:dyDescent="0.2">
      <c r="A597" s="150"/>
      <c r="B597" s="150"/>
      <c r="C597" s="156"/>
      <c r="D597" s="150"/>
      <c r="E597" s="150"/>
      <c r="F597" s="150"/>
      <c r="G597" s="150"/>
      <c r="H597" s="150"/>
      <c r="I597" s="150"/>
      <c r="K597" s="150"/>
      <c r="L597" s="150"/>
      <c r="M597" s="150"/>
      <c r="N597" s="150"/>
      <c r="O597" s="150"/>
      <c r="P597" s="150"/>
      <c r="Q597" s="150"/>
      <c r="R597" s="150"/>
      <c r="S597" s="150"/>
      <c r="T597" s="150"/>
      <c r="U597" s="150"/>
      <c r="V597" s="150"/>
      <c r="W597" s="150"/>
      <c r="X597" s="150"/>
      <c r="Y597" s="150"/>
      <c r="Z597" s="150"/>
      <c r="AA597" s="150"/>
      <c r="AB597" s="150"/>
      <c r="AC597" s="150"/>
      <c r="AD597" s="150"/>
      <c r="AE597" s="150"/>
      <c r="AF597" s="150"/>
      <c r="AG597" s="150"/>
      <c r="AH597" s="150"/>
      <c r="AI597" s="150"/>
      <c r="AJ597" s="150"/>
      <c r="AK597" s="150"/>
      <c r="AL597" s="150"/>
      <c r="AM597" s="150"/>
      <c r="AN597" s="150"/>
      <c r="AO597" s="150"/>
      <c r="AP597" s="150"/>
      <c r="AQ597" s="150"/>
      <c r="AR597" s="150"/>
      <c r="AS597" s="150"/>
      <c r="AT597" s="150"/>
      <c r="AU597" s="150"/>
      <c r="AV597" s="150"/>
      <c r="AW597" s="150"/>
      <c r="AX597" s="150"/>
      <c r="AY597" s="150"/>
      <c r="AZ597" s="150"/>
      <c r="BA597" s="150"/>
      <c r="BB597" s="150"/>
      <c r="BC597" s="150"/>
      <c r="BD597" s="150"/>
      <c r="BE597" s="150"/>
      <c r="BF597" s="150"/>
      <c r="BG597" s="150"/>
      <c r="BH597" s="150"/>
      <c r="BI597" s="150"/>
      <c r="BJ597" s="150"/>
      <c r="BK597" s="150"/>
      <c r="BL597" s="150"/>
      <c r="BM597" s="150"/>
      <c r="BN597" s="150"/>
      <c r="BO597" s="150"/>
      <c r="BP597" s="150"/>
      <c r="BQ597" s="150"/>
      <c r="BR597" s="150"/>
      <c r="BS597" s="150"/>
      <c r="BT597" s="150"/>
      <c r="BU597" s="150"/>
      <c r="BV597" s="150"/>
      <c r="BW597" s="150"/>
      <c r="BX597" s="150"/>
      <c r="BY597" s="150"/>
      <c r="BZ597" s="150"/>
      <c r="CA597" s="150"/>
      <c r="CB597" s="150"/>
      <c r="CC597" s="150"/>
      <c r="CD597" s="150"/>
      <c r="CE597" s="150"/>
      <c r="CF597" s="150"/>
      <c r="CG597" s="150"/>
      <c r="CH597" s="150"/>
      <c r="CI597" s="150"/>
      <c r="CJ597" s="150"/>
      <c r="CK597" s="150"/>
      <c r="CL597" s="150"/>
      <c r="CM597" s="150"/>
      <c r="CN597" s="150"/>
      <c r="CO597" s="150"/>
      <c r="CP597" s="150"/>
      <c r="CQ597" s="150"/>
      <c r="CR597" s="150"/>
      <c r="CS597" s="150"/>
      <c r="CT597" s="150"/>
      <c r="CU597" s="150"/>
      <c r="CV597" s="150"/>
      <c r="CW597" s="150"/>
      <c r="CX597" s="150"/>
    </row>
    <row r="598" spans="1:102" x14ac:dyDescent="0.2">
      <c r="A598" s="150"/>
      <c r="B598" s="150"/>
      <c r="C598" s="156"/>
      <c r="D598" s="150"/>
      <c r="E598" s="150"/>
      <c r="F598" s="150"/>
      <c r="G598" s="150"/>
      <c r="H598" s="150"/>
      <c r="I598" s="150"/>
      <c r="K598" s="150"/>
      <c r="L598" s="150"/>
      <c r="M598" s="150"/>
      <c r="N598" s="150"/>
      <c r="O598" s="150"/>
      <c r="P598" s="150"/>
      <c r="Q598" s="150"/>
      <c r="R598" s="150"/>
      <c r="S598" s="150"/>
      <c r="T598" s="150"/>
      <c r="U598" s="150"/>
      <c r="V598" s="150"/>
      <c r="W598" s="150"/>
      <c r="X598" s="150"/>
      <c r="Y598" s="150"/>
      <c r="Z598" s="150"/>
      <c r="AA598" s="150"/>
      <c r="AB598" s="150"/>
      <c r="AC598" s="150"/>
      <c r="AD598" s="150"/>
      <c r="AE598" s="150"/>
      <c r="AF598" s="150"/>
      <c r="AG598" s="150"/>
      <c r="AH598" s="150"/>
      <c r="AI598" s="150"/>
      <c r="AJ598" s="150"/>
      <c r="AK598" s="150"/>
      <c r="AL598" s="150"/>
      <c r="AM598" s="150"/>
      <c r="AN598" s="150"/>
      <c r="AO598" s="150"/>
      <c r="AP598" s="150"/>
      <c r="AQ598" s="150"/>
      <c r="AR598" s="150"/>
      <c r="AS598" s="150"/>
      <c r="AT598" s="150"/>
      <c r="AU598" s="150"/>
      <c r="AV598" s="150"/>
      <c r="AW598" s="150"/>
      <c r="AX598" s="150"/>
      <c r="AY598" s="150"/>
      <c r="AZ598" s="150"/>
      <c r="BA598" s="150"/>
      <c r="BB598" s="150"/>
      <c r="BC598" s="150"/>
      <c r="BD598" s="150"/>
      <c r="BE598" s="150"/>
      <c r="BF598" s="150"/>
      <c r="BG598" s="150"/>
      <c r="BH598" s="150"/>
      <c r="BI598" s="150"/>
      <c r="BJ598" s="150"/>
      <c r="BK598" s="150"/>
      <c r="BL598" s="150"/>
      <c r="BM598" s="150"/>
      <c r="BN598" s="150"/>
      <c r="BO598" s="150"/>
      <c r="BP598" s="150"/>
      <c r="BQ598" s="150"/>
      <c r="BR598" s="150"/>
      <c r="BS598" s="150"/>
      <c r="BT598" s="150"/>
      <c r="BU598" s="150"/>
      <c r="BV598" s="150"/>
      <c r="BW598" s="150"/>
      <c r="BX598" s="150"/>
      <c r="BY598" s="150"/>
      <c r="BZ598" s="150"/>
      <c r="CA598" s="150"/>
      <c r="CB598" s="150"/>
      <c r="CC598" s="150"/>
      <c r="CD598" s="150"/>
      <c r="CE598" s="150"/>
      <c r="CF598" s="150"/>
      <c r="CG598" s="150"/>
      <c r="CH598" s="150"/>
      <c r="CI598" s="150"/>
      <c r="CJ598" s="150"/>
      <c r="CK598" s="150"/>
      <c r="CL598" s="150"/>
      <c r="CM598" s="150"/>
      <c r="CN598" s="150"/>
      <c r="CO598" s="150"/>
      <c r="CP598" s="150"/>
      <c r="CQ598" s="150"/>
      <c r="CR598" s="150"/>
      <c r="CS598" s="150"/>
      <c r="CT598" s="150"/>
      <c r="CU598" s="150"/>
      <c r="CV598" s="150"/>
      <c r="CW598" s="150"/>
      <c r="CX598" s="150"/>
    </row>
    <row r="599" spans="1:102" x14ac:dyDescent="0.2">
      <c r="A599" s="150"/>
      <c r="B599" s="150"/>
      <c r="C599" s="156"/>
      <c r="D599" s="150"/>
      <c r="E599" s="150"/>
      <c r="F599" s="150"/>
      <c r="G599" s="150"/>
      <c r="H599" s="150"/>
      <c r="I599" s="150"/>
      <c r="K599" s="150"/>
      <c r="L599" s="150"/>
      <c r="M599" s="150"/>
      <c r="N599" s="150"/>
      <c r="O599" s="150"/>
      <c r="P599" s="150"/>
      <c r="Q599" s="150"/>
      <c r="R599" s="150"/>
      <c r="S599" s="150"/>
      <c r="T599" s="150"/>
      <c r="U599" s="150"/>
      <c r="V599" s="150"/>
      <c r="W599" s="150"/>
      <c r="X599" s="150"/>
      <c r="Y599" s="150"/>
      <c r="Z599" s="150"/>
      <c r="AA599" s="150"/>
      <c r="AB599" s="150"/>
      <c r="AC599" s="150"/>
      <c r="AD599" s="150"/>
      <c r="AE599" s="150"/>
      <c r="AF599" s="150"/>
      <c r="AG599" s="150"/>
      <c r="AH599" s="150"/>
      <c r="AI599" s="150"/>
      <c r="AJ599" s="150"/>
      <c r="AK599" s="150"/>
      <c r="AL599" s="150"/>
      <c r="AM599" s="150"/>
      <c r="AN599" s="150"/>
      <c r="AO599" s="150"/>
      <c r="AP599" s="150"/>
      <c r="AQ599" s="150"/>
      <c r="AR599" s="150"/>
      <c r="AS599" s="150"/>
      <c r="AT599" s="150"/>
      <c r="AU599" s="150"/>
      <c r="AV599" s="150"/>
      <c r="AW599" s="150"/>
      <c r="AX599" s="150"/>
      <c r="AY599" s="150"/>
      <c r="AZ599" s="150"/>
      <c r="BA599" s="150"/>
      <c r="BB599" s="150"/>
      <c r="BC599" s="150"/>
      <c r="BD599" s="150"/>
      <c r="BE599" s="150"/>
      <c r="BF599" s="150"/>
      <c r="BG599" s="150"/>
      <c r="BH599" s="150"/>
      <c r="BI599" s="150"/>
      <c r="BJ599" s="150"/>
      <c r="BK599" s="150"/>
      <c r="BL599" s="150"/>
      <c r="BM599" s="150"/>
      <c r="BN599" s="150"/>
      <c r="BO599" s="150"/>
      <c r="BP599" s="150"/>
      <c r="BQ599" s="150"/>
      <c r="BR599" s="150"/>
      <c r="BS599" s="150"/>
      <c r="BT599" s="150"/>
      <c r="BU599" s="150"/>
      <c r="BV599" s="150"/>
      <c r="BW599" s="150"/>
      <c r="BX599" s="150"/>
      <c r="BY599" s="150"/>
      <c r="BZ599" s="150"/>
      <c r="CA599" s="150"/>
      <c r="CB599" s="150"/>
      <c r="CC599" s="150"/>
      <c r="CD599" s="150"/>
      <c r="CE599" s="150"/>
      <c r="CF599" s="150"/>
      <c r="CG599" s="150"/>
      <c r="CH599" s="150"/>
      <c r="CI599" s="150"/>
      <c r="CJ599" s="150"/>
      <c r="CK599" s="150"/>
      <c r="CL599" s="150"/>
      <c r="CM599" s="150"/>
      <c r="CN599" s="150"/>
      <c r="CO599" s="150"/>
      <c r="CP599" s="150"/>
      <c r="CQ599" s="150"/>
      <c r="CR599" s="150"/>
      <c r="CS599" s="150"/>
      <c r="CT599" s="150"/>
      <c r="CU599" s="150"/>
      <c r="CV599" s="150"/>
      <c r="CW599" s="150"/>
      <c r="CX599" s="150"/>
    </row>
    <row r="600" spans="1:102" x14ac:dyDescent="0.2">
      <c r="A600" s="150"/>
      <c r="B600" s="150"/>
      <c r="C600" s="156"/>
      <c r="D600" s="150"/>
      <c r="E600" s="150"/>
      <c r="F600" s="150"/>
      <c r="G600" s="150"/>
      <c r="H600" s="150"/>
      <c r="I600" s="150"/>
      <c r="K600" s="150"/>
      <c r="L600" s="150"/>
      <c r="M600" s="150"/>
      <c r="N600" s="150"/>
      <c r="O600" s="150"/>
      <c r="P600" s="150"/>
      <c r="Q600" s="150"/>
      <c r="R600" s="150"/>
      <c r="S600" s="150"/>
      <c r="T600" s="150"/>
      <c r="U600" s="150"/>
      <c r="V600" s="150"/>
      <c r="W600" s="150"/>
      <c r="X600" s="150"/>
      <c r="Y600" s="150"/>
      <c r="Z600" s="150"/>
      <c r="AA600" s="150"/>
      <c r="AB600" s="150"/>
      <c r="AC600" s="150"/>
      <c r="AD600" s="150"/>
      <c r="AE600" s="150"/>
      <c r="AF600" s="150"/>
      <c r="AG600" s="150"/>
      <c r="AH600" s="150"/>
      <c r="AI600" s="150"/>
      <c r="AJ600" s="150"/>
      <c r="AK600" s="150"/>
      <c r="AL600" s="150"/>
      <c r="AM600" s="150"/>
      <c r="AN600" s="150"/>
      <c r="AO600" s="150"/>
      <c r="AP600" s="150"/>
      <c r="AQ600" s="150"/>
      <c r="AR600" s="150"/>
      <c r="AS600" s="150"/>
      <c r="AT600" s="150"/>
      <c r="AU600" s="150"/>
      <c r="AV600" s="150"/>
      <c r="AW600" s="150"/>
      <c r="AX600" s="150"/>
      <c r="AY600" s="150"/>
      <c r="AZ600" s="150"/>
      <c r="BA600" s="150"/>
      <c r="BB600" s="150"/>
      <c r="BC600" s="150"/>
      <c r="BD600" s="150"/>
      <c r="BE600" s="150"/>
      <c r="BF600" s="150"/>
      <c r="BG600" s="150"/>
      <c r="BH600" s="150"/>
      <c r="BI600" s="150"/>
      <c r="BJ600" s="150"/>
      <c r="BK600" s="150"/>
      <c r="BL600" s="150"/>
      <c r="BM600" s="150"/>
      <c r="BN600" s="150"/>
      <c r="BO600" s="150"/>
      <c r="BP600" s="150"/>
      <c r="BQ600" s="150"/>
      <c r="BR600" s="150"/>
      <c r="BS600" s="150"/>
      <c r="BT600" s="150"/>
      <c r="BU600" s="150"/>
      <c r="BV600" s="150"/>
      <c r="BW600" s="150"/>
      <c r="BX600" s="150"/>
      <c r="BY600" s="150"/>
      <c r="BZ600" s="150"/>
      <c r="CA600" s="150"/>
      <c r="CB600" s="150"/>
      <c r="CC600" s="150"/>
      <c r="CD600" s="150"/>
      <c r="CE600" s="150"/>
      <c r="CF600" s="150"/>
      <c r="CG600" s="150"/>
      <c r="CH600" s="150"/>
      <c r="CI600" s="150"/>
      <c r="CJ600" s="150"/>
      <c r="CK600" s="150"/>
      <c r="CL600" s="150"/>
      <c r="CM600" s="150"/>
      <c r="CN600" s="150"/>
      <c r="CO600" s="150"/>
      <c r="CP600" s="150"/>
      <c r="CQ600" s="150"/>
      <c r="CR600" s="150"/>
      <c r="CS600" s="150"/>
      <c r="CT600" s="150"/>
      <c r="CU600" s="150"/>
      <c r="CV600" s="150"/>
      <c r="CW600" s="150"/>
      <c r="CX600" s="150"/>
    </row>
    <row r="601" spans="1:102" x14ac:dyDescent="0.2">
      <c r="A601" s="150"/>
      <c r="B601" s="150"/>
      <c r="C601" s="156"/>
      <c r="D601" s="150"/>
      <c r="E601" s="150"/>
      <c r="F601" s="150"/>
      <c r="G601" s="150"/>
      <c r="H601" s="150"/>
      <c r="I601" s="150"/>
      <c r="K601" s="150"/>
      <c r="L601" s="150"/>
      <c r="M601" s="150"/>
      <c r="N601" s="150"/>
      <c r="O601" s="150"/>
      <c r="P601" s="150"/>
      <c r="Q601" s="150"/>
      <c r="R601" s="150"/>
      <c r="S601" s="150"/>
      <c r="T601" s="150"/>
      <c r="U601" s="150"/>
      <c r="V601" s="150"/>
      <c r="W601" s="150"/>
      <c r="X601" s="150"/>
      <c r="Y601" s="150"/>
      <c r="Z601" s="150"/>
      <c r="AA601" s="150"/>
      <c r="AB601" s="150"/>
      <c r="AC601" s="150"/>
      <c r="AD601" s="150"/>
      <c r="AE601" s="150"/>
      <c r="AF601" s="150"/>
      <c r="AG601" s="150"/>
      <c r="AH601" s="150"/>
      <c r="AI601" s="150"/>
      <c r="AJ601" s="150"/>
      <c r="AK601" s="150"/>
      <c r="AL601" s="150"/>
      <c r="AM601" s="150"/>
      <c r="AN601" s="150"/>
      <c r="AO601" s="150"/>
      <c r="AP601" s="150"/>
      <c r="AQ601" s="150"/>
      <c r="AR601" s="150"/>
      <c r="AS601" s="150"/>
      <c r="AT601" s="150"/>
      <c r="AU601" s="150"/>
      <c r="AV601" s="150"/>
      <c r="AW601" s="150"/>
      <c r="AX601" s="150"/>
      <c r="AY601" s="150"/>
      <c r="AZ601" s="150"/>
      <c r="BA601" s="150"/>
      <c r="BB601" s="150"/>
      <c r="BC601" s="150"/>
      <c r="BD601" s="150"/>
      <c r="BE601" s="150"/>
      <c r="BF601" s="150"/>
      <c r="BG601" s="150"/>
      <c r="BH601" s="150"/>
      <c r="BI601" s="150"/>
      <c r="BJ601" s="150"/>
      <c r="BK601" s="150"/>
      <c r="BL601" s="150"/>
      <c r="BM601" s="150"/>
      <c r="BN601" s="150"/>
      <c r="BO601" s="150"/>
      <c r="BP601" s="150"/>
      <c r="BQ601" s="150"/>
      <c r="BR601" s="150"/>
      <c r="BS601" s="150"/>
      <c r="BT601" s="150"/>
      <c r="BU601" s="150"/>
      <c r="BV601" s="150"/>
      <c r="BW601" s="150"/>
      <c r="BX601" s="150"/>
      <c r="BY601" s="150"/>
      <c r="BZ601" s="150"/>
      <c r="CA601" s="150"/>
      <c r="CB601" s="150"/>
      <c r="CC601" s="150"/>
      <c r="CD601" s="150"/>
      <c r="CE601" s="150"/>
      <c r="CF601" s="150"/>
      <c r="CG601" s="150"/>
      <c r="CH601" s="150"/>
      <c r="CI601" s="150"/>
      <c r="CJ601" s="150"/>
      <c r="CK601" s="150"/>
      <c r="CL601" s="150"/>
      <c r="CM601" s="150"/>
      <c r="CN601" s="150"/>
      <c r="CO601" s="150"/>
      <c r="CP601" s="150"/>
      <c r="CQ601" s="150"/>
      <c r="CR601" s="150"/>
      <c r="CS601" s="150"/>
      <c r="CT601" s="150"/>
      <c r="CU601" s="150"/>
      <c r="CV601" s="150"/>
      <c r="CW601" s="150"/>
      <c r="CX601" s="150"/>
    </row>
    <row r="602" spans="1:102" x14ac:dyDescent="0.2">
      <c r="A602" s="150"/>
      <c r="B602" s="150"/>
      <c r="C602" s="156"/>
      <c r="D602" s="150"/>
      <c r="E602" s="150"/>
      <c r="F602" s="150"/>
      <c r="G602" s="150"/>
      <c r="H602" s="150"/>
      <c r="I602" s="150"/>
      <c r="K602" s="150"/>
      <c r="L602" s="150"/>
      <c r="M602" s="150"/>
      <c r="N602" s="150"/>
      <c r="O602" s="150"/>
      <c r="P602" s="150"/>
      <c r="Q602" s="150"/>
      <c r="R602" s="150"/>
      <c r="S602" s="150"/>
      <c r="T602" s="150"/>
      <c r="U602" s="150"/>
      <c r="V602" s="150"/>
      <c r="W602" s="150"/>
      <c r="X602" s="150"/>
      <c r="Y602" s="150"/>
      <c r="Z602" s="150"/>
      <c r="AA602" s="150"/>
      <c r="AB602" s="150"/>
      <c r="AC602" s="150"/>
      <c r="AD602" s="150"/>
      <c r="AE602" s="150"/>
      <c r="AF602" s="150"/>
      <c r="AG602" s="150"/>
      <c r="AH602" s="150"/>
      <c r="AI602" s="150"/>
      <c r="AJ602" s="150"/>
      <c r="AK602" s="150"/>
      <c r="AL602" s="150"/>
      <c r="AM602" s="150"/>
      <c r="AN602" s="150"/>
      <c r="AO602" s="150"/>
      <c r="AP602" s="150"/>
      <c r="AQ602" s="150"/>
      <c r="AR602" s="150"/>
      <c r="AS602" s="150"/>
      <c r="AT602" s="150"/>
      <c r="AU602" s="150"/>
      <c r="AV602" s="150"/>
      <c r="AW602" s="150"/>
      <c r="AX602" s="150"/>
      <c r="AY602" s="150"/>
      <c r="AZ602" s="150"/>
      <c r="BA602" s="150"/>
      <c r="BB602" s="150"/>
      <c r="BC602" s="150"/>
      <c r="BD602" s="150"/>
      <c r="BE602" s="150"/>
      <c r="BF602" s="150"/>
      <c r="BG602" s="150"/>
      <c r="BH602" s="150"/>
      <c r="BI602" s="150"/>
      <c r="BJ602" s="150"/>
      <c r="BK602" s="150"/>
      <c r="BL602" s="150"/>
      <c r="BM602" s="150"/>
      <c r="BN602" s="150"/>
      <c r="BO602" s="150"/>
      <c r="BP602" s="150"/>
      <c r="BQ602" s="150"/>
      <c r="BR602" s="150"/>
      <c r="BS602" s="150"/>
      <c r="BT602" s="150"/>
      <c r="BU602" s="150"/>
      <c r="BV602" s="150"/>
      <c r="BW602" s="150"/>
      <c r="BX602" s="150"/>
      <c r="BY602" s="150"/>
      <c r="BZ602" s="150"/>
      <c r="CA602" s="150"/>
      <c r="CB602" s="150"/>
      <c r="CC602" s="150"/>
      <c r="CD602" s="150"/>
      <c r="CE602" s="150"/>
      <c r="CF602" s="150"/>
      <c r="CG602" s="150"/>
      <c r="CH602" s="150"/>
      <c r="CI602" s="150"/>
      <c r="CJ602" s="150"/>
      <c r="CK602" s="150"/>
      <c r="CL602" s="150"/>
      <c r="CM602" s="150"/>
      <c r="CN602" s="150"/>
      <c r="CO602" s="150"/>
      <c r="CP602" s="150"/>
      <c r="CQ602" s="150"/>
      <c r="CR602" s="150"/>
      <c r="CS602" s="150"/>
      <c r="CT602" s="150"/>
      <c r="CU602" s="150"/>
      <c r="CV602" s="150"/>
      <c r="CW602" s="150"/>
      <c r="CX602" s="150"/>
    </row>
    <row r="603" spans="1:102" x14ac:dyDescent="0.2">
      <c r="A603" s="150"/>
      <c r="B603" s="150"/>
      <c r="C603" s="156"/>
      <c r="D603" s="150"/>
      <c r="E603" s="150"/>
      <c r="F603" s="150"/>
      <c r="G603" s="150"/>
      <c r="H603" s="150"/>
      <c r="I603" s="150"/>
      <c r="K603" s="150"/>
      <c r="L603" s="150"/>
      <c r="M603" s="150"/>
      <c r="N603" s="150"/>
      <c r="O603" s="150"/>
      <c r="P603" s="150"/>
      <c r="Q603" s="150"/>
      <c r="R603" s="150"/>
      <c r="S603" s="150"/>
      <c r="T603" s="150"/>
      <c r="U603" s="150"/>
      <c r="V603" s="150"/>
      <c r="W603" s="150"/>
      <c r="X603" s="150"/>
      <c r="Y603" s="150"/>
      <c r="Z603" s="150"/>
      <c r="AA603" s="150"/>
      <c r="AB603" s="150"/>
      <c r="AC603" s="150"/>
      <c r="AD603" s="150"/>
      <c r="AE603" s="150"/>
      <c r="AF603" s="150"/>
      <c r="AG603" s="150"/>
      <c r="AH603" s="150"/>
      <c r="AI603" s="150"/>
      <c r="AJ603" s="150"/>
      <c r="AK603" s="150"/>
      <c r="AL603" s="150"/>
      <c r="AM603" s="150"/>
      <c r="AN603" s="150"/>
      <c r="AO603" s="150"/>
      <c r="AP603" s="150"/>
      <c r="AQ603" s="150"/>
      <c r="AR603" s="150"/>
      <c r="AS603" s="150"/>
      <c r="AT603" s="150"/>
      <c r="AU603" s="150"/>
      <c r="AV603" s="150"/>
      <c r="AW603" s="150"/>
      <c r="AX603" s="150"/>
      <c r="AY603" s="150"/>
      <c r="AZ603" s="150"/>
      <c r="BA603" s="150"/>
      <c r="BB603" s="150"/>
      <c r="BC603" s="150"/>
      <c r="BD603" s="150"/>
      <c r="BE603" s="150"/>
      <c r="BF603" s="150"/>
      <c r="BG603" s="150"/>
      <c r="BH603" s="150"/>
      <c r="BI603" s="150"/>
      <c r="BJ603" s="150"/>
      <c r="BK603" s="150"/>
      <c r="BL603" s="150"/>
      <c r="BM603" s="150"/>
      <c r="BN603" s="150"/>
      <c r="BO603" s="150"/>
      <c r="BP603" s="150"/>
      <c r="BQ603" s="150"/>
      <c r="BR603" s="150"/>
      <c r="BS603" s="150"/>
      <c r="BT603" s="150"/>
      <c r="BU603" s="150"/>
      <c r="BV603" s="150"/>
      <c r="BW603" s="150"/>
      <c r="BX603" s="150"/>
      <c r="BY603" s="150"/>
      <c r="BZ603" s="150"/>
      <c r="CA603" s="150"/>
      <c r="CB603" s="150"/>
      <c r="CC603" s="150"/>
      <c r="CD603" s="150"/>
      <c r="CE603" s="150"/>
      <c r="CF603" s="150"/>
      <c r="CG603" s="150"/>
      <c r="CH603" s="150"/>
      <c r="CI603" s="150"/>
      <c r="CJ603" s="150"/>
      <c r="CK603" s="150"/>
      <c r="CL603" s="150"/>
      <c r="CM603" s="150"/>
      <c r="CN603" s="150"/>
      <c r="CO603" s="150"/>
      <c r="CP603" s="150"/>
      <c r="CQ603" s="150"/>
      <c r="CR603" s="150"/>
      <c r="CS603" s="150"/>
      <c r="CT603" s="150"/>
      <c r="CU603" s="150"/>
      <c r="CV603" s="150"/>
      <c r="CW603" s="150"/>
      <c r="CX603" s="150"/>
    </row>
    <row r="604" spans="1:102" x14ac:dyDescent="0.2">
      <c r="A604" s="150"/>
      <c r="B604" s="150"/>
      <c r="C604" s="156"/>
      <c r="D604" s="150"/>
      <c r="E604" s="150"/>
      <c r="F604" s="150"/>
      <c r="G604" s="150"/>
      <c r="H604" s="150"/>
      <c r="I604" s="150"/>
      <c r="K604" s="150"/>
      <c r="L604" s="150"/>
      <c r="M604" s="150"/>
      <c r="N604" s="150"/>
      <c r="O604" s="150"/>
      <c r="P604" s="150"/>
      <c r="Q604" s="150"/>
      <c r="R604" s="150"/>
      <c r="S604" s="150"/>
      <c r="T604" s="150"/>
      <c r="U604" s="150"/>
      <c r="V604" s="150"/>
      <c r="W604" s="150"/>
      <c r="X604" s="150"/>
      <c r="Y604" s="150"/>
      <c r="Z604" s="150"/>
      <c r="AA604" s="150"/>
      <c r="AB604" s="150"/>
      <c r="AC604" s="150"/>
      <c r="AD604" s="150"/>
      <c r="AE604" s="150"/>
      <c r="AF604" s="150"/>
      <c r="AG604" s="150"/>
      <c r="AH604" s="150"/>
      <c r="AI604" s="150"/>
      <c r="AJ604" s="150"/>
      <c r="AK604" s="150"/>
      <c r="AL604" s="150"/>
      <c r="AM604" s="150"/>
      <c r="AN604" s="150"/>
      <c r="AO604" s="150"/>
      <c r="AP604" s="150"/>
      <c r="AQ604" s="150"/>
      <c r="AR604" s="150"/>
      <c r="AS604" s="150"/>
      <c r="AT604" s="150"/>
      <c r="AU604" s="150"/>
      <c r="AV604" s="150"/>
      <c r="AW604" s="150"/>
      <c r="AX604" s="150"/>
      <c r="AY604" s="150"/>
      <c r="AZ604" s="150"/>
      <c r="BA604" s="150"/>
      <c r="BB604" s="150"/>
      <c r="BC604" s="150"/>
      <c r="BD604" s="150"/>
      <c r="BE604" s="150"/>
      <c r="BF604" s="150"/>
      <c r="BG604" s="150"/>
      <c r="BH604" s="150"/>
      <c r="BI604" s="150"/>
      <c r="BJ604" s="150"/>
      <c r="BK604" s="150"/>
      <c r="BL604" s="150"/>
      <c r="BM604" s="150"/>
      <c r="BN604" s="150"/>
      <c r="BO604" s="150"/>
      <c r="BP604" s="150"/>
      <c r="BQ604" s="150"/>
      <c r="BR604" s="150"/>
      <c r="BS604" s="150"/>
      <c r="BT604" s="150"/>
      <c r="BU604" s="150"/>
      <c r="BV604" s="150"/>
      <c r="BW604" s="150"/>
      <c r="BX604" s="150"/>
      <c r="BY604" s="150"/>
      <c r="BZ604" s="150"/>
      <c r="CA604" s="150"/>
      <c r="CB604" s="150"/>
      <c r="CC604" s="150"/>
      <c r="CD604" s="150"/>
      <c r="CE604" s="150"/>
      <c r="CF604" s="150"/>
      <c r="CG604" s="150"/>
      <c r="CH604" s="150"/>
      <c r="CI604" s="150"/>
      <c r="CJ604" s="150"/>
      <c r="CK604" s="150"/>
      <c r="CL604" s="150"/>
      <c r="CM604" s="150"/>
      <c r="CN604" s="150"/>
      <c r="CO604" s="150"/>
      <c r="CP604" s="150"/>
      <c r="CQ604" s="150"/>
      <c r="CR604" s="150"/>
      <c r="CS604" s="150"/>
      <c r="CT604" s="150"/>
      <c r="CU604" s="150"/>
      <c r="CV604" s="150"/>
      <c r="CW604" s="150"/>
      <c r="CX604" s="150"/>
    </row>
    <row r="605" spans="1:102" x14ac:dyDescent="0.2">
      <c r="A605" s="150"/>
      <c r="B605" s="150"/>
      <c r="C605" s="156"/>
      <c r="D605" s="150"/>
      <c r="E605" s="150"/>
      <c r="F605" s="150"/>
      <c r="G605" s="150"/>
      <c r="H605" s="150"/>
      <c r="I605" s="150"/>
      <c r="K605" s="150"/>
      <c r="L605" s="150"/>
      <c r="M605" s="150"/>
      <c r="N605" s="150"/>
      <c r="O605" s="150"/>
      <c r="P605" s="150"/>
      <c r="Q605" s="150"/>
      <c r="R605" s="150"/>
      <c r="S605" s="150"/>
      <c r="T605" s="150"/>
      <c r="U605" s="150"/>
      <c r="V605" s="150"/>
      <c r="W605" s="150"/>
      <c r="X605" s="150"/>
      <c r="Y605" s="150"/>
      <c r="Z605" s="150"/>
      <c r="AA605" s="150"/>
      <c r="AB605" s="150"/>
      <c r="AC605" s="150"/>
      <c r="AD605" s="150"/>
      <c r="AE605" s="150"/>
      <c r="AF605" s="150"/>
      <c r="AG605" s="150"/>
      <c r="AH605" s="150"/>
      <c r="AI605" s="150"/>
      <c r="AJ605" s="150"/>
      <c r="AK605" s="150"/>
      <c r="AL605" s="150"/>
      <c r="AM605" s="150"/>
      <c r="AN605" s="150"/>
      <c r="AO605" s="150"/>
      <c r="AP605" s="150"/>
      <c r="AQ605" s="150"/>
      <c r="AR605" s="150"/>
      <c r="AS605" s="150"/>
      <c r="AT605" s="150"/>
      <c r="AU605" s="150"/>
      <c r="AV605" s="150"/>
      <c r="AW605" s="150"/>
      <c r="AX605" s="150"/>
      <c r="AY605" s="150"/>
      <c r="AZ605" s="150"/>
      <c r="BA605" s="150"/>
      <c r="BB605" s="150"/>
      <c r="BC605" s="150"/>
      <c r="BD605" s="150"/>
      <c r="BE605" s="150"/>
      <c r="BF605" s="150"/>
      <c r="BG605" s="150"/>
      <c r="BH605" s="150"/>
      <c r="BI605" s="150"/>
      <c r="BJ605" s="150"/>
      <c r="BK605" s="150"/>
      <c r="BL605" s="150"/>
      <c r="BM605" s="150"/>
      <c r="BN605" s="150"/>
      <c r="BO605" s="150"/>
      <c r="BP605" s="150"/>
      <c r="BQ605" s="150"/>
      <c r="BR605" s="150"/>
      <c r="BS605" s="150"/>
      <c r="BT605" s="150"/>
      <c r="BU605" s="150"/>
      <c r="BV605" s="150"/>
      <c r="BW605" s="150"/>
      <c r="BX605" s="150"/>
      <c r="BY605" s="150"/>
      <c r="BZ605" s="150"/>
      <c r="CA605" s="150"/>
      <c r="CB605" s="150"/>
      <c r="CC605" s="150"/>
      <c r="CD605" s="150"/>
      <c r="CE605" s="150"/>
      <c r="CF605" s="150"/>
      <c r="CG605" s="150"/>
      <c r="CH605" s="150"/>
      <c r="CI605" s="150"/>
      <c r="CJ605" s="150"/>
      <c r="CK605" s="150"/>
      <c r="CL605" s="150"/>
      <c r="CM605" s="150"/>
      <c r="CN605" s="150"/>
      <c r="CO605" s="150"/>
      <c r="CP605" s="150"/>
      <c r="CQ605" s="150"/>
      <c r="CR605" s="150"/>
      <c r="CS605" s="150"/>
      <c r="CT605" s="150"/>
      <c r="CU605" s="150"/>
      <c r="CV605" s="150"/>
      <c r="CW605" s="150"/>
      <c r="CX605" s="150"/>
    </row>
    <row r="606" spans="1:102" x14ac:dyDescent="0.2">
      <c r="A606" s="150"/>
      <c r="B606" s="150"/>
      <c r="C606" s="156"/>
      <c r="D606" s="150"/>
      <c r="E606" s="150"/>
      <c r="F606" s="150"/>
      <c r="G606" s="150"/>
      <c r="H606" s="150"/>
      <c r="I606" s="150"/>
      <c r="K606" s="150"/>
      <c r="L606" s="150"/>
      <c r="M606" s="150"/>
      <c r="N606" s="150"/>
      <c r="O606" s="150"/>
      <c r="P606" s="150"/>
      <c r="Q606" s="150"/>
      <c r="R606" s="150"/>
      <c r="S606" s="150"/>
      <c r="T606" s="150"/>
      <c r="U606" s="150"/>
      <c r="V606" s="150"/>
      <c r="W606" s="150"/>
      <c r="X606" s="150"/>
      <c r="Y606" s="150"/>
      <c r="Z606" s="150"/>
      <c r="AA606" s="150"/>
      <c r="AB606" s="150"/>
      <c r="AC606" s="150"/>
      <c r="AD606" s="150"/>
      <c r="AE606" s="150"/>
      <c r="AF606" s="150"/>
      <c r="AG606" s="150"/>
      <c r="AH606" s="150"/>
      <c r="AI606" s="150"/>
      <c r="AJ606" s="150"/>
      <c r="AK606" s="150"/>
      <c r="AL606" s="150"/>
      <c r="AM606" s="150"/>
      <c r="AN606" s="150"/>
      <c r="AO606" s="150"/>
      <c r="AP606" s="150"/>
      <c r="AQ606" s="150"/>
      <c r="AR606" s="150"/>
      <c r="AS606" s="150"/>
      <c r="AT606" s="150"/>
      <c r="AU606" s="150"/>
      <c r="AV606" s="150"/>
      <c r="AW606" s="150"/>
      <c r="AX606" s="150"/>
      <c r="AY606" s="150"/>
      <c r="AZ606" s="150"/>
      <c r="BA606" s="150"/>
      <c r="BB606" s="150"/>
      <c r="BC606" s="150"/>
      <c r="BD606" s="150"/>
      <c r="BE606" s="150"/>
      <c r="BF606" s="150"/>
      <c r="BG606" s="150"/>
      <c r="BH606" s="150"/>
      <c r="BI606" s="150"/>
      <c r="BJ606" s="150"/>
      <c r="BK606" s="150"/>
      <c r="BL606" s="150"/>
      <c r="BM606" s="150"/>
      <c r="BN606" s="150"/>
      <c r="BO606" s="150"/>
      <c r="BP606" s="150"/>
      <c r="BQ606" s="150"/>
      <c r="BR606" s="150"/>
      <c r="BS606" s="150"/>
      <c r="BT606" s="150"/>
      <c r="BU606" s="150"/>
      <c r="BV606" s="150"/>
      <c r="BW606" s="150"/>
      <c r="BX606" s="150"/>
      <c r="BY606" s="150"/>
      <c r="BZ606" s="150"/>
      <c r="CA606" s="150"/>
      <c r="CB606" s="150"/>
      <c r="CC606" s="150"/>
      <c r="CD606" s="150"/>
      <c r="CE606" s="150"/>
      <c r="CF606" s="150"/>
      <c r="CG606" s="150"/>
      <c r="CH606" s="150"/>
      <c r="CI606" s="150"/>
      <c r="CJ606" s="150"/>
      <c r="CK606" s="150"/>
      <c r="CL606" s="150"/>
      <c r="CM606" s="150"/>
      <c r="CN606" s="150"/>
      <c r="CO606" s="150"/>
      <c r="CP606" s="150"/>
      <c r="CQ606" s="150"/>
      <c r="CR606" s="150"/>
      <c r="CS606" s="150"/>
      <c r="CT606" s="150"/>
      <c r="CU606" s="150"/>
      <c r="CV606" s="150"/>
      <c r="CW606" s="150"/>
      <c r="CX606" s="150"/>
    </row>
    <row r="607" spans="1:102" x14ac:dyDescent="0.2">
      <c r="A607" s="150"/>
      <c r="B607" s="150"/>
      <c r="C607" s="156"/>
      <c r="D607" s="150"/>
      <c r="E607" s="150"/>
      <c r="F607" s="150"/>
      <c r="G607" s="150"/>
      <c r="H607" s="150"/>
      <c r="I607" s="150"/>
      <c r="K607" s="150"/>
      <c r="L607" s="150"/>
      <c r="M607" s="150"/>
      <c r="N607" s="150"/>
      <c r="O607" s="150"/>
      <c r="P607" s="150"/>
      <c r="Q607" s="150"/>
      <c r="R607" s="150"/>
      <c r="S607" s="150"/>
      <c r="T607" s="150"/>
      <c r="U607" s="150"/>
      <c r="V607" s="150"/>
      <c r="W607" s="150"/>
      <c r="X607" s="150"/>
      <c r="Y607" s="150"/>
      <c r="Z607" s="150"/>
      <c r="AA607" s="150"/>
      <c r="AB607" s="150"/>
      <c r="AC607" s="150"/>
      <c r="AD607" s="150"/>
      <c r="AE607" s="150"/>
      <c r="AF607" s="150"/>
      <c r="AG607" s="150"/>
      <c r="AH607" s="150"/>
      <c r="AI607" s="150"/>
      <c r="AJ607" s="150"/>
      <c r="AK607" s="150"/>
      <c r="AL607" s="150"/>
      <c r="AM607" s="150"/>
      <c r="AN607" s="150"/>
      <c r="AO607" s="150"/>
      <c r="AP607" s="150"/>
      <c r="AQ607" s="150"/>
      <c r="AR607" s="150"/>
      <c r="AS607" s="150"/>
      <c r="AT607" s="150"/>
      <c r="AU607" s="150"/>
      <c r="AV607" s="150"/>
      <c r="AW607" s="150"/>
      <c r="AX607" s="150"/>
      <c r="AY607" s="150"/>
      <c r="AZ607" s="150"/>
      <c r="BA607" s="150"/>
      <c r="BB607" s="150"/>
      <c r="BC607" s="150"/>
      <c r="BD607" s="150"/>
      <c r="BE607" s="150"/>
      <c r="BF607" s="150"/>
      <c r="BG607" s="150"/>
      <c r="BH607" s="150"/>
      <c r="BI607" s="150"/>
      <c r="BJ607" s="150"/>
      <c r="BK607" s="150"/>
      <c r="BL607" s="150"/>
      <c r="BM607" s="150"/>
      <c r="BN607" s="150"/>
      <c r="BO607" s="150"/>
      <c r="BP607" s="150"/>
      <c r="BQ607" s="150"/>
      <c r="BR607" s="150"/>
      <c r="BS607" s="150"/>
      <c r="BT607" s="150"/>
      <c r="BU607" s="150"/>
      <c r="BV607" s="150"/>
      <c r="BW607" s="150"/>
      <c r="BX607" s="150"/>
      <c r="BY607" s="150"/>
      <c r="BZ607" s="150"/>
      <c r="CA607" s="150"/>
      <c r="CB607" s="150"/>
      <c r="CC607" s="150"/>
      <c r="CD607" s="150"/>
      <c r="CE607" s="150"/>
      <c r="CF607" s="150"/>
      <c r="CG607" s="150"/>
      <c r="CH607" s="150"/>
      <c r="CI607" s="150"/>
      <c r="CJ607" s="150"/>
      <c r="CK607" s="150"/>
      <c r="CL607" s="150"/>
      <c r="CM607" s="150"/>
      <c r="CN607" s="150"/>
      <c r="CO607" s="150"/>
      <c r="CP607" s="150"/>
      <c r="CQ607" s="150"/>
      <c r="CR607" s="150"/>
      <c r="CS607" s="150"/>
      <c r="CT607" s="150"/>
      <c r="CU607" s="150"/>
      <c r="CV607" s="150"/>
      <c r="CW607" s="150"/>
      <c r="CX607" s="150"/>
    </row>
    <row r="608" spans="1:102" x14ac:dyDescent="0.2">
      <c r="A608" s="150"/>
      <c r="B608" s="150"/>
      <c r="C608" s="156"/>
      <c r="D608" s="150"/>
      <c r="E608" s="150"/>
      <c r="F608" s="150"/>
      <c r="G608" s="150"/>
      <c r="H608" s="150"/>
      <c r="I608" s="150"/>
      <c r="K608" s="150"/>
      <c r="L608" s="150"/>
      <c r="M608" s="150"/>
      <c r="N608" s="150"/>
      <c r="O608" s="150"/>
      <c r="P608" s="150"/>
      <c r="Q608" s="150"/>
      <c r="R608" s="150"/>
      <c r="S608" s="150"/>
      <c r="T608" s="150"/>
      <c r="U608" s="150"/>
      <c r="V608" s="150"/>
      <c r="W608" s="150"/>
      <c r="X608" s="150"/>
      <c r="Y608" s="150"/>
      <c r="Z608" s="150"/>
      <c r="AA608" s="150"/>
      <c r="AB608" s="150"/>
      <c r="AC608" s="150"/>
      <c r="AD608" s="150"/>
      <c r="AE608" s="150"/>
      <c r="AF608" s="150"/>
      <c r="AG608" s="150"/>
      <c r="AH608" s="150"/>
      <c r="AI608" s="150"/>
      <c r="AJ608" s="150"/>
      <c r="AK608" s="150"/>
      <c r="AL608" s="150"/>
      <c r="AM608" s="150"/>
      <c r="AN608" s="150"/>
      <c r="AO608" s="150"/>
      <c r="AP608" s="150"/>
      <c r="AQ608" s="150"/>
      <c r="AR608" s="150"/>
      <c r="AS608" s="150"/>
      <c r="AT608" s="150"/>
      <c r="AU608" s="150"/>
      <c r="AV608" s="150"/>
      <c r="AW608" s="150"/>
      <c r="AX608" s="150"/>
      <c r="AY608" s="150"/>
      <c r="AZ608" s="150"/>
      <c r="BA608" s="150"/>
      <c r="BB608" s="150"/>
      <c r="BC608" s="150"/>
      <c r="BD608" s="150"/>
      <c r="BE608" s="150"/>
      <c r="BF608" s="150"/>
      <c r="BG608" s="150"/>
      <c r="BH608" s="150"/>
      <c r="BI608" s="150"/>
      <c r="BJ608" s="150"/>
      <c r="BK608" s="150"/>
      <c r="BL608" s="150"/>
      <c r="BM608" s="150"/>
      <c r="BN608" s="150"/>
      <c r="BO608" s="150"/>
      <c r="BP608" s="150"/>
      <c r="BQ608" s="150"/>
      <c r="BR608" s="150"/>
      <c r="BS608" s="150"/>
      <c r="BT608" s="150"/>
      <c r="BU608" s="150"/>
      <c r="BV608" s="150"/>
      <c r="BW608" s="150"/>
      <c r="BX608" s="150"/>
      <c r="BY608" s="150"/>
      <c r="BZ608" s="150"/>
      <c r="CA608" s="150"/>
      <c r="CB608" s="150"/>
      <c r="CC608" s="150"/>
      <c r="CD608" s="150"/>
      <c r="CE608" s="150"/>
      <c r="CF608" s="150"/>
      <c r="CG608" s="150"/>
      <c r="CH608" s="150"/>
      <c r="CI608" s="150"/>
      <c r="CJ608" s="150"/>
      <c r="CK608" s="150"/>
      <c r="CL608" s="150"/>
      <c r="CM608" s="150"/>
      <c r="CN608" s="150"/>
      <c r="CO608" s="150"/>
      <c r="CP608" s="150"/>
      <c r="CQ608" s="150"/>
      <c r="CR608" s="150"/>
      <c r="CS608" s="150"/>
      <c r="CT608" s="150"/>
      <c r="CU608" s="150"/>
      <c r="CV608" s="150"/>
      <c r="CW608" s="150"/>
      <c r="CX608" s="150"/>
    </row>
    <row r="609" spans="1:102" x14ac:dyDescent="0.2">
      <c r="A609" s="150"/>
      <c r="B609" s="150"/>
      <c r="C609" s="156"/>
      <c r="D609" s="150"/>
      <c r="E609" s="150"/>
      <c r="F609" s="150"/>
      <c r="G609" s="150"/>
      <c r="H609" s="150"/>
      <c r="I609" s="150"/>
      <c r="K609" s="150"/>
      <c r="L609" s="150"/>
      <c r="M609" s="150"/>
      <c r="N609" s="150"/>
      <c r="O609" s="150"/>
      <c r="P609" s="150"/>
      <c r="Q609" s="150"/>
      <c r="R609" s="150"/>
      <c r="S609" s="150"/>
      <c r="T609" s="150"/>
      <c r="U609" s="150"/>
      <c r="V609" s="150"/>
      <c r="W609" s="150"/>
      <c r="X609" s="150"/>
      <c r="Y609" s="150"/>
      <c r="Z609" s="150"/>
      <c r="AA609" s="150"/>
      <c r="AB609" s="150"/>
      <c r="AC609" s="150"/>
      <c r="AD609" s="150"/>
      <c r="AE609" s="150"/>
      <c r="AF609" s="150"/>
      <c r="AG609" s="150"/>
      <c r="AH609" s="150"/>
      <c r="AI609" s="150"/>
      <c r="AJ609" s="150"/>
      <c r="AK609" s="150"/>
      <c r="AL609" s="150"/>
      <c r="AM609" s="150"/>
      <c r="AN609" s="150"/>
      <c r="AO609" s="150"/>
      <c r="AP609" s="150"/>
      <c r="AQ609" s="150"/>
      <c r="AR609" s="150"/>
      <c r="AS609" s="150"/>
      <c r="AT609" s="150"/>
      <c r="AU609" s="150"/>
      <c r="AV609" s="150"/>
      <c r="AW609" s="150"/>
      <c r="AX609" s="150"/>
      <c r="AY609" s="150"/>
      <c r="AZ609" s="150"/>
      <c r="BA609" s="150"/>
      <c r="BB609" s="150"/>
      <c r="BC609" s="150"/>
      <c r="BD609" s="150"/>
      <c r="BE609" s="150"/>
      <c r="BF609" s="150"/>
      <c r="BG609" s="150"/>
      <c r="BH609" s="150"/>
      <c r="BI609" s="150"/>
      <c r="BJ609" s="150"/>
      <c r="BK609" s="150"/>
      <c r="BL609" s="150"/>
      <c r="BM609" s="150"/>
      <c r="BN609" s="150"/>
      <c r="BO609" s="150"/>
      <c r="BP609" s="150"/>
      <c r="BQ609" s="150"/>
      <c r="BR609" s="150"/>
      <c r="BS609" s="150"/>
      <c r="BT609" s="150"/>
      <c r="BU609" s="150"/>
      <c r="BV609" s="150"/>
      <c r="BW609" s="150"/>
      <c r="BX609" s="150"/>
      <c r="BY609" s="150"/>
      <c r="BZ609" s="150"/>
      <c r="CA609" s="150"/>
      <c r="CB609" s="150"/>
      <c r="CC609" s="150"/>
      <c r="CD609" s="150"/>
      <c r="CE609" s="150"/>
      <c r="CF609" s="150"/>
      <c r="CG609" s="150"/>
      <c r="CH609" s="150"/>
      <c r="CI609" s="150"/>
      <c r="CJ609" s="150"/>
      <c r="CK609" s="150"/>
      <c r="CL609" s="150"/>
      <c r="CM609" s="150"/>
      <c r="CN609" s="150"/>
      <c r="CO609" s="150"/>
      <c r="CP609" s="150"/>
      <c r="CQ609" s="150"/>
      <c r="CR609" s="150"/>
      <c r="CS609" s="150"/>
      <c r="CT609" s="150"/>
      <c r="CU609" s="150"/>
      <c r="CV609" s="150"/>
      <c r="CW609" s="150"/>
      <c r="CX609" s="150"/>
    </row>
    <row r="610" spans="1:102" x14ac:dyDescent="0.2">
      <c r="A610" s="150"/>
      <c r="B610" s="150"/>
      <c r="C610" s="156"/>
      <c r="D610" s="150"/>
      <c r="E610" s="150"/>
      <c r="F610" s="150"/>
      <c r="G610" s="150"/>
      <c r="H610" s="150"/>
      <c r="I610" s="150"/>
      <c r="K610" s="150"/>
      <c r="L610" s="150"/>
      <c r="M610" s="150"/>
      <c r="N610" s="150"/>
      <c r="O610" s="150"/>
      <c r="P610" s="150"/>
      <c r="Q610" s="150"/>
      <c r="R610" s="150"/>
      <c r="S610" s="150"/>
      <c r="T610" s="150"/>
      <c r="U610" s="150"/>
      <c r="V610" s="150"/>
      <c r="W610" s="150"/>
      <c r="X610" s="150"/>
      <c r="Y610" s="150"/>
      <c r="Z610" s="150"/>
      <c r="AA610" s="150"/>
      <c r="AB610" s="150"/>
      <c r="AC610" s="150"/>
      <c r="AD610" s="150"/>
      <c r="AE610" s="150"/>
      <c r="AF610" s="150"/>
      <c r="AG610" s="150"/>
      <c r="AH610" s="150"/>
      <c r="AI610" s="150"/>
      <c r="AJ610" s="150"/>
      <c r="AK610" s="150"/>
      <c r="AL610" s="150"/>
      <c r="AM610" s="150"/>
      <c r="AN610" s="150"/>
      <c r="AO610" s="150"/>
      <c r="AP610" s="150"/>
      <c r="AQ610" s="150"/>
      <c r="AR610" s="150"/>
      <c r="AS610" s="150"/>
      <c r="AT610" s="150"/>
      <c r="AU610" s="150"/>
      <c r="AV610" s="150"/>
      <c r="AW610" s="150"/>
      <c r="AX610" s="150"/>
      <c r="AY610" s="150"/>
      <c r="AZ610" s="150"/>
      <c r="BA610" s="150"/>
      <c r="BB610" s="150"/>
      <c r="BC610" s="150"/>
      <c r="BD610" s="150"/>
      <c r="BE610" s="150"/>
      <c r="BF610" s="150"/>
      <c r="BG610" s="150"/>
      <c r="BH610" s="150"/>
      <c r="BI610" s="150"/>
      <c r="BJ610" s="150"/>
      <c r="BK610" s="150"/>
      <c r="BL610" s="150"/>
      <c r="BM610" s="150"/>
      <c r="BN610" s="150"/>
      <c r="BO610" s="150"/>
      <c r="BP610" s="150"/>
      <c r="BQ610" s="150"/>
      <c r="BR610" s="150"/>
      <c r="BS610" s="150"/>
      <c r="BT610" s="150"/>
      <c r="BU610" s="150"/>
      <c r="BV610" s="150"/>
      <c r="BW610" s="150"/>
      <c r="BX610" s="150"/>
      <c r="BY610" s="150"/>
      <c r="BZ610" s="150"/>
      <c r="CA610" s="150"/>
      <c r="CB610" s="150"/>
      <c r="CC610" s="150"/>
      <c r="CD610" s="150"/>
      <c r="CE610" s="150"/>
      <c r="CF610" s="150"/>
      <c r="CG610" s="150"/>
      <c r="CH610" s="150"/>
      <c r="CI610" s="150"/>
      <c r="CJ610" s="150"/>
      <c r="CK610" s="150"/>
      <c r="CL610" s="150"/>
      <c r="CM610" s="150"/>
      <c r="CN610" s="150"/>
      <c r="CO610" s="150"/>
      <c r="CP610" s="150"/>
      <c r="CQ610" s="150"/>
      <c r="CR610" s="150"/>
      <c r="CS610" s="150"/>
      <c r="CT610" s="150"/>
      <c r="CU610" s="150"/>
      <c r="CV610" s="150"/>
      <c r="CW610" s="150"/>
      <c r="CX610" s="150"/>
    </row>
    <row r="611" spans="1:102" x14ac:dyDescent="0.2">
      <c r="A611" s="150"/>
      <c r="B611" s="150"/>
      <c r="C611" s="156"/>
      <c r="D611" s="150"/>
      <c r="E611" s="150"/>
      <c r="F611" s="150"/>
      <c r="G611" s="150"/>
      <c r="H611" s="150"/>
      <c r="I611" s="150"/>
      <c r="K611" s="150"/>
      <c r="L611" s="150"/>
      <c r="M611" s="150"/>
      <c r="N611" s="150"/>
      <c r="O611" s="150"/>
      <c r="P611" s="150"/>
      <c r="Q611" s="150"/>
      <c r="R611" s="150"/>
      <c r="S611" s="150"/>
      <c r="T611" s="150"/>
      <c r="U611" s="150"/>
      <c r="V611" s="150"/>
      <c r="W611" s="150"/>
      <c r="X611" s="150"/>
      <c r="Y611" s="150"/>
      <c r="Z611" s="150"/>
      <c r="AA611" s="150"/>
      <c r="AB611" s="150"/>
      <c r="AC611" s="150"/>
      <c r="AD611" s="150"/>
      <c r="AE611" s="150"/>
      <c r="AF611" s="150"/>
      <c r="AG611" s="150"/>
      <c r="AH611" s="150"/>
      <c r="AI611" s="150"/>
      <c r="AJ611" s="150"/>
      <c r="AK611" s="150"/>
      <c r="AL611" s="150"/>
      <c r="AM611" s="150"/>
      <c r="AN611" s="150"/>
      <c r="AO611" s="150"/>
      <c r="AP611" s="150"/>
      <c r="AQ611" s="150"/>
      <c r="AR611" s="150"/>
      <c r="AS611" s="150"/>
      <c r="AT611" s="150"/>
      <c r="AU611" s="150"/>
      <c r="AV611" s="150"/>
      <c r="AW611" s="150"/>
      <c r="AX611" s="150"/>
      <c r="AY611" s="150"/>
      <c r="AZ611" s="150"/>
      <c r="BA611" s="150"/>
      <c r="BB611" s="150"/>
      <c r="BC611" s="150"/>
      <c r="BD611" s="150"/>
      <c r="BE611" s="150"/>
      <c r="BF611" s="150"/>
      <c r="BG611" s="150"/>
      <c r="BH611" s="150"/>
      <c r="BI611" s="150"/>
      <c r="BJ611" s="150"/>
      <c r="BK611" s="150"/>
      <c r="BL611" s="150"/>
      <c r="BM611" s="150"/>
      <c r="BN611" s="150"/>
      <c r="BO611" s="150"/>
      <c r="BP611" s="150"/>
      <c r="BQ611" s="150"/>
      <c r="BR611" s="150"/>
      <c r="BS611" s="150"/>
      <c r="BT611" s="150"/>
      <c r="BU611" s="150"/>
      <c r="BV611" s="150"/>
      <c r="BW611" s="150"/>
      <c r="BX611" s="150"/>
      <c r="BY611" s="150"/>
      <c r="BZ611" s="150"/>
      <c r="CA611" s="150"/>
      <c r="CB611" s="150"/>
      <c r="CC611" s="150"/>
      <c r="CD611" s="150"/>
      <c r="CE611" s="150"/>
      <c r="CF611" s="150"/>
      <c r="CG611" s="150"/>
      <c r="CH611" s="150"/>
      <c r="CI611" s="150"/>
      <c r="CJ611" s="150"/>
      <c r="CK611" s="150"/>
      <c r="CL611" s="150"/>
      <c r="CM611" s="150"/>
      <c r="CN611" s="150"/>
      <c r="CO611" s="150"/>
      <c r="CP611" s="150"/>
      <c r="CQ611" s="150"/>
      <c r="CR611" s="150"/>
      <c r="CS611" s="150"/>
      <c r="CT611" s="150"/>
      <c r="CU611" s="150"/>
      <c r="CV611" s="150"/>
      <c r="CW611" s="150"/>
      <c r="CX611" s="150"/>
    </row>
    <row r="612" spans="1:102" x14ac:dyDescent="0.2">
      <c r="A612" s="150"/>
      <c r="B612" s="150"/>
      <c r="C612" s="156"/>
      <c r="D612" s="150"/>
      <c r="E612" s="150"/>
      <c r="F612" s="150"/>
      <c r="G612" s="150"/>
      <c r="H612" s="150"/>
      <c r="I612" s="150"/>
      <c r="K612" s="150"/>
      <c r="L612" s="150"/>
      <c r="M612" s="150"/>
      <c r="N612" s="150"/>
      <c r="O612" s="150"/>
      <c r="P612" s="150"/>
      <c r="Q612" s="150"/>
      <c r="R612" s="150"/>
      <c r="S612" s="150"/>
      <c r="T612" s="150"/>
      <c r="U612" s="150"/>
      <c r="V612" s="150"/>
      <c r="W612" s="150"/>
      <c r="X612" s="150"/>
      <c r="Y612" s="150"/>
      <c r="Z612" s="150"/>
      <c r="AA612" s="150"/>
      <c r="AB612" s="150"/>
      <c r="AC612" s="150"/>
      <c r="AD612" s="150"/>
      <c r="AE612" s="150"/>
      <c r="AF612" s="150"/>
      <c r="AG612" s="150"/>
      <c r="AH612" s="150"/>
      <c r="AI612" s="150"/>
      <c r="AJ612" s="150"/>
      <c r="AK612" s="150"/>
      <c r="AL612" s="150"/>
      <c r="AM612" s="150"/>
      <c r="AN612" s="150"/>
      <c r="AO612" s="150"/>
      <c r="AP612" s="150"/>
      <c r="AQ612" s="150"/>
      <c r="AR612" s="150"/>
      <c r="AS612" s="150"/>
      <c r="AT612" s="150"/>
      <c r="AU612" s="150"/>
      <c r="AV612" s="150"/>
      <c r="AW612" s="150"/>
      <c r="AX612" s="150"/>
      <c r="AY612" s="150"/>
      <c r="AZ612" s="150"/>
      <c r="BA612" s="150"/>
      <c r="BB612" s="150"/>
      <c r="BC612" s="150"/>
      <c r="BD612" s="150"/>
      <c r="BE612" s="150"/>
      <c r="BF612" s="150"/>
      <c r="BG612" s="150"/>
      <c r="BH612" s="150"/>
      <c r="BI612" s="150"/>
      <c r="BJ612" s="150"/>
      <c r="BK612" s="150"/>
      <c r="BL612" s="150"/>
      <c r="BM612" s="150"/>
      <c r="BN612" s="150"/>
      <c r="BO612" s="150"/>
      <c r="BP612" s="150"/>
      <c r="BQ612" s="150"/>
      <c r="BR612" s="150"/>
      <c r="BS612" s="150"/>
      <c r="BT612" s="150"/>
      <c r="BU612" s="150"/>
      <c r="BV612" s="150"/>
      <c r="BW612" s="150"/>
      <c r="BX612" s="150"/>
      <c r="BY612" s="150"/>
      <c r="BZ612" s="150"/>
      <c r="CA612" s="150"/>
      <c r="CB612" s="150"/>
      <c r="CC612" s="150"/>
      <c r="CD612" s="150"/>
      <c r="CE612" s="150"/>
      <c r="CF612" s="150"/>
      <c r="CG612" s="150"/>
      <c r="CH612" s="150"/>
      <c r="CI612" s="150"/>
      <c r="CJ612" s="150"/>
      <c r="CK612" s="150"/>
      <c r="CL612" s="150"/>
      <c r="CM612" s="150"/>
      <c r="CN612" s="150"/>
      <c r="CO612" s="150"/>
      <c r="CP612" s="150"/>
      <c r="CQ612" s="150"/>
      <c r="CR612" s="150"/>
      <c r="CS612" s="150"/>
      <c r="CT612" s="150"/>
      <c r="CU612" s="150"/>
      <c r="CV612" s="150"/>
      <c r="CW612" s="150"/>
      <c r="CX612" s="150"/>
    </row>
    <row r="613" spans="1:102" x14ac:dyDescent="0.2">
      <c r="A613" s="150"/>
      <c r="B613" s="150"/>
      <c r="C613" s="156"/>
      <c r="D613" s="150"/>
      <c r="E613" s="150"/>
      <c r="F613" s="150"/>
      <c r="G613" s="150"/>
      <c r="H613" s="150"/>
      <c r="I613" s="150"/>
      <c r="K613" s="150"/>
      <c r="L613" s="150"/>
      <c r="M613" s="150"/>
      <c r="N613" s="150"/>
      <c r="O613" s="150"/>
      <c r="P613" s="150"/>
      <c r="Q613" s="150"/>
      <c r="R613" s="150"/>
      <c r="S613" s="150"/>
      <c r="T613" s="150"/>
      <c r="U613" s="150"/>
      <c r="V613" s="150"/>
      <c r="W613" s="150"/>
      <c r="X613" s="150"/>
      <c r="Y613" s="150"/>
      <c r="Z613" s="150"/>
      <c r="AA613" s="150"/>
      <c r="AB613" s="150"/>
      <c r="AC613" s="150"/>
      <c r="AD613" s="150"/>
      <c r="AE613" s="150"/>
      <c r="AF613" s="150"/>
      <c r="AG613" s="150"/>
      <c r="AH613" s="150"/>
      <c r="AI613" s="150"/>
      <c r="AJ613" s="150"/>
      <c r="AK613" s="150"/>
      <c r="AL613" s="150"/>
      <c r="AM613" s="150"/>
      <c r="AN613" s="150"/>
      <c r="AO613" s="150"/>
      <c r="AP613" s="150"/>
      <c r="AQ613" s="150"/>
      <c r="AR613" s="150"/>
      <c r="AS613" s="150"/>
      <c r="AT613" s="150"/>
      <c r="AU613" s="150"/>
      <c r="AV613" s="150"/>
      <c r="AW613" s="150"/>
      <c r="AX613" s="150"/>
      <c r="AY613" s="150"/>
      <c r="AZ613" s="150"/>
      <c r="BA613" s="150"/>
      <c r="BB613" s="150"/>
      <c r="BC613" s="150"/>
      <c r="BD613" s="150"/>
      <c r="BE613" s="150"/>
      <c r="BF613" s="150"/>
      <c r="BG613" s="150"/>
      <c r="BH613" s="150"/>
      <c r="BI613" s="150"/>
      <c r="BJ613" s="150"/>
      <c r="BK613" s="150"/>
      <c r="BL613" s="150"/>
      <c r="BM613" s="150"/>
      <c r="BN613" s="150"/>
      <c r="BO613" s="150"/>
      <c r="BP613" s="150"/>
      <c r="BQ613" s="150"/>
      <c r="BR613" s="150"/>
      <c r="BS613" s="150"/>
      <c r="BT613" s="150"/>
      <c r="BU613" s="150"/>
      <c r="BV613" s="150"/>
      <c r="BW613" s="150"/>
      <c r="BX613" s="150"/>
      <c r="BY613" s="150"/>
      <c r="BZ613" s="150"/>
      <c r="CA613" s="150"/>
      <c r="CB613" s="150"/>
      <c r="CC613" s="150"/>
      <c r="CD613" s="150"/>
      <c r="CE613" s="150"/>
      <c r="CF613" s="150"/>
      <c r="CG613" s="150"/>
      <c r="CH613" s="150"/>
      <c r="CI613" s="150"/>
      <c r="CJ613" s="150"/>
      <c r="CK613" s="150"/>
      <c r="CL613" s="150"/>
      <c r="CM613" s="150"/>
      <c r="CN613" s="150"/>
      <c r="CO613" s="150"/>
      <c r="CP613" s="150"/>
      <c r="CQ613" s="150"/>
      <c r="CR613" s="150"/>
      <c r="CS613" s="150"/>
      <c r="CT613" s="150"/>
      <c r="CU613" s="150"/>
      <c r="CV613" s="150"/>
      <c r="CW613" s="150"/>
      <c r="CX613" s="150"/>
    </row>
    <row r="614" spans="1:102" x14ac:dyDescent="0.2">
      <c r="A614" s="150"/>
      <c r="B614" s="150"/>
      <c r="C614" s="156"/>
      <c r="D614" s="150"/>
      <c r="E614" s="150"/>
      <c r="F614" s="150"/>
      <c r="G614" s="150"/>
      <c r="H614" s="150"/>
      <c r="I614" s="150"/>
      <c r="K614" s="150"/>
      <c r="L614" s="150"/>
      <c r="M614" s="150"/>
      <c r="N614" s="150"/>
      <c r="O614" s="150"/>
      <c r="P614" s="150"/>
      <c r="Q614" s="150"/>
      <c r="R614" s="150"/>
      <c r="S614" s="150"/>
      <c r="T614" s="150"/>
      <c r="U614" s="150"/>
      <c r="V614" s="150"/>
      <c r="W614" s="150"/>
      <c r="X614" s="150"/>
      <c r="Y614" s="150"/>
      <c r="Z614" s="150"/>
      <c r="AA614" s="150"/>
      <c r="AB614" s="150"/>
      <c r="AC614" s="150"/>
      <c r="AD614" s="150"/>
      <c r="AE614" s="150"/>
      <c r="AF614" s="150"/>
      <c r="AG614" s="150"/>
      <c r="AH614" s="150"/>
      <c r="AI614" s="150"/>
      <c r="AJ614" s="150"/>
      <c r="AK614" s="150"/>
      <c r="AL614" s="150"/>
      <c r="AM614" s="150"/>
      <c r="AN614" s="150"/>
      <c r="AO614" s="150"/>
      <c r="AP614" s="150"/>
      <c r="AQ614" s="150"/>
      <c r="AR614" s="150"/>
      <c r="AS614" s="150"/>
      <c r="AT614" s="150"/>
      <c r="AU614" s="150"/>
      <c r="AV614" s="150"/>
      <c r="AW614" s="150"/>
      <c r="AX614" s="150"/>
      <c r="AY614" s="150"/>
      <c r="AZ614" s="150"/>
      <c r="BA614" s="150"/>
      <c r="BB614" s="150"/>
      <c r="BC614" s="150"/>
      <c r="BD614" s="150"/>
      <c r="BE614" s="150"/>
      <c r="BF614" s="150"/>
      <c r="BG614" s="150"/>
      <c r="BH614" s="150"/>
      <c r="BI614" s="150"/>
      <c r="BJ614" s="150"/>
      <c r="BK614" s="150"/>
      <c r="BL614" s="150"/>
      <c r="BM614" s="150"/>
      <c r="BN614" s="150"/>
      <c r="BO614" s="150"/>
      <c r="BP614" s="150"/>
      <c r="BQ614" s="150"/>
      <c r="BR614" s="150"/>
      <c r="BS614" s="150"/>
      <c r="BT614" s="150"/>
      <c r="BU614" s="150"/>
      <c r="BV614" s="150"/>
      <c r="BW614" s="150"/>
      <c r="BX614" s="150"/>
      <c r="BY614" s="150"/>
      <c r="BZ614" s="150"/>
      <c r="CA614" s="150"/>
      <c r="CB614" s="150"/>
      <c r="CC614" s="150"/>
      <c r="CD614" s="150"/>
      <c r="CE614" s="150"/>
      <c r="CF614" s="150"/>
      <c r="CG614" s="150"/>
      <c r="CH614" s="150"/>
      <c r="CI614" s="150"/>
      <c r="CJ614" s="150"/>
      <c r="CK614" s="150"/>
      <c r="CL614" s="150"/>
      <c r="CM614" s="150"/>
      <c r="CN614" s="150"/>
      <c r="CO614" s="150"/>
      <c r="CP614" s="150"/>
      <c r="CQ614" s="150"/>
      <c r="CR614" s="150"/>
      <c r="CS614" s="150"/>
      <c r="CT614" s="150"/>
      <c r="CU614" s="150"/>
      <c r="CV614" s="150"/>
      <c r="CW614" s="150"/>
      <c r="CX614" s="150"/>
    </row>
    <row r="615" spans="1:102" x14ac:dyDescent="0.2">
      <c r="A615" s="150"/>
      <c r="B615" s="150"/>
      <c r="C615" s="156"/>
      <c r="D615" s="150"/>
      <c r="E615" s="150"/>
      <c r="F615" s="150"/>
      <c r="G615" s="150"/>
      <c r="H615" s="150"/>
      <c r="I615" s="150"/>
      <c r="K615" s="150"/>
      <c r="L615" s="150"/>
      <c r="M615" s="150"/>
      <c r="N615" s="150"/>
      <c r="O615" s="150"/>
      <c r="P615" s="150"/>
      <c r="Q615" s="150"/>
      <c r="R615" s="150"/>
      <c r="S615" s="150"/>
      <c r="T615" s="150"/>
      <c r="U615" s="150"/>
      <c r="V615" s="150"/>
      <c r="W615" s="150"/>
      <c r="X615" s="150"/>
      <c r="Y615" s="150"/>
      <c r="Z615" s="150"/>
      <c r="AA615" s="150"/>
      <c r="AB615" s="150"/>
      <c r="AC615" s="150"/>
      <c r="AD615" s="150"/>
      <c r="AE615" s="150"/>
      <c r="AF615" s="150"/>
      <c r="AG615" s="150"/>
      <c r="AH615" s="150"/>
      <c r="AI615" s="150"/>
      <c r="AJ615" s="150"/>
      <c r="AK615" s="150"/>
      <c r="AL615" s="150"/>
      <c r="AM615" s="150"/>
      <c r="AN615" s="150"/>
      <c r="AO615" s="150"/>
      <c r="AP615" s="150"/>
      <c r="AQ615" s="150"/>
      <c r="AR615" s="150"/>
      <c r="AS615" s="150"/>
      <c r="AT615" s="150"/>
      <c r="AU615" s="150"/>
      <c r="AV615" s="150"/>
      <c r="AW615" s="150"/>
      <c r="AX615" s="150"/>
      <c r="AY615" s="150"/>
      <c r="AZ615" s="150"/>
      <c r="BA615" s="150"/>
      <c r="BB615" s="150"/>
      <c r="BC615" s="150"/>
      <c r="BD615" s="150"/>
      <c r="BE615" s="150"/>
      <c r="BF615" s="150"/>
      <c r="BG615" s="150"/>
      <c r="BH615" s="150"/>
      <c r="BI615" s="150"/>
      <c r="BJ615" s="150"/>
      <c r="BK615" s="150"/>
      <c r="BL615" s="150"/>
      <c r="BM615" s="150"/>
      <c r="BN615" s="150"/>
      <c r="BO615" s="150"/>
      <c r="BP615" s="150"/>
      <c r="BQ615" s="150"/>
      <c r="BR615" s="150"/>
      <c r="BS615" s="150"/>
      <c r="BT615" s="150"/>
      <c r="BU615" s="150"/>
      <c r="BV615" s="150"/>
      <c r="BW615" s="150"/>
      <c r="BX615" s="150"/>
      <c r="BY615" s="150"/>
      <c r="BZ615" s="150"/>
      <c r="CA615" s="150"/>
      <c r="CB615" s="150"/>
      <c r="CC615" s="150"/>
      <c r="CD615" s="150"/>
      <c r="CE615" s="150"/>
      <c r="CF615" s="150"/>
      <c r="CG615" s="150"/>
      <c r="CH615" s="150"/>
      <c r="CI615" s="150"/>
      <c r="CJ615" s="150"/>
      <c r="CK615" s="150"/>
      <c r="CL615" s="150"/>
      <c r="CM615" s="150"/>
      <c r="CN615" s="150"/>
      <c r="CO615" s="150"/>
      <c r="CP615" s="150"/>
      <c r="CQ615" s="150"/>
      <c r="CR615" s="150"/>
      <c r="CS615" s="150"/>
      <c r="CT615" s="150"/>
      <c r="CU615" s="150"/>
      <c r="CV615" s="150"/>
      <c r="CW615" s="150"/>
      <c r="CX615" s="150"/>
    </row>
    <row r="616" spans="1:102" x14ac:dyDescent="0.2">
      <c r="A616" s="150"/>
      <c r="B616" s="150"/>
      <c r="C616" s="156"/>
      <c r="D616" s="150"/>
      <c r="E616" s="150"/>
      <c r="F616" s="150"/>
      <c r="G616" s="150"/>
      <c r="H616" s="150"/>
      <c r="I616" s="150"/>
      <c r="K616" s="150"/>
      <c r="L616" s="150"/>
      <c r="M616" s="150"/>
      <c r="N616" s="150"/>
      <c r="O616" s="150"/>
      <c r="P616" s="150"/>
      <c r="Q616" s="150"/>
      <c r="R616" s="150"/>
      <c r="S616" s="150"/>
      <c r="T616" s="150"/>
      <c r="U616" s="150"/>
      <c r="V616" s="150"/>
      <c r="W616" s="150"/>
      <c r="X616" s="150"/>
      <c r="Y616" s="150"/>
      <c r="Z616" s="150"/>
      <c r="AA616" s="150"/>
      <c r="AB616" s="150"/>
      <c r="AC616" s="150"/>
      <c r="AD616" s="150"/>
      <c r="AE616" s="150"/>
      <c r="AF616" s="150"/>
      <c r="AG616" s="150"/>
      <c r="AH616" s="150"/>
      <c r="AI616" s="150"/>
      <c r="AJ616" s="150"/>
      <c r="AK616" s="150"/>
      <c r="AL616" s="150"/>
      <c r="AM616" s="150"/>
      <c r="AN616" s="150"/>
      <c r="AO616" s="150"/>
      <c r="AP616" s="150"/>
      <c r="AQ616" s="150"/>
      <c r="AR616" s="150"/>
      <c r="AS616" s="150"/>
      <c r="AT616" s="150"/>
      <c r="AU616" s="150"/>
      <c r="AV616" s="150"/>
      <c r="AW616" s="150"/>
      <c r="AX616" s="150"/>
      <c r="AY616" s="150"/>
      <c r="AZ616" s="150"/>
      <c r="BA616" s="150"/>
      <c r="BB616" s="150"/>
      <c r="BC616" s="150"/>
      <c r="BD616" s="150"/>
      <c r="BE616" s="150"/>
      <c r="BF616" s="150"/>
      <c r="BG616" s="150"/>
      <c r="BH616" s="150"/>
      <c r="BI616" s="150"/>
      <c r="BJ616" s="150"/>
      <c r="BK616" s="150"/>
      <c r="BL616" s="150"/>
      <c r="BM616" s="150"/>
      <c r="BN616" s="150"/>
      <c r="BO616" s="150"/>
      <c r="BP616" s="150"/>
      <c r="BQ616" s="150"/>
      <c r="BR616" s="150"/>
      <c r="BS616" s="150"/>
      <c r="BT616" s="150"/>
      <c r="BU616" s="150"/>
      <c r="BV616" s="150"/>
      <c r="BW616" s="150"/>
      <c r="BX616" s="150"/>
      <c r="BY616" s="150"/>
      <c r="BZ616" s="150"/>
      <c r="CA616" s="150"/>
      <c r="CB616" s="150"/>
      <c r="CC616" s="150"/>
      <c r="CD616" s="150"/>
      <c r="CE616" s="150"/>
      <c r="CF616" s="150"/>
      <c r="CG616" s="150"/>
      <c r="CH616" s="150"/>
      <c r="CI616" s="150"/>
      <c r="CJ616" s="150"/>
      <c r="CK616" s="150"/>
      <c r="CL616" s="150"/>
      <c r="CM616" s="150"/>
      <c r="CN616" s="150"/>
      <c r="CO616" s="150"/>
      <c r="CP616" s="150"/>
      <c r="CQ616" s="150"/>
      <c r="CR616" s="150"/>
      <c r="CS616" s="150"/>
      <c r="CT616" s="150"/>
      <c r="CU616" s="150"/>
      <c r="CV616" s="150"/>
      <c r="CW616" s="150"/>
      <c r="CX616" s="150"/>
    </row>
    <row r="617" spans="1:102" x14ac:dyDescent="0.2">
      <c r="A617" s="150"/>
      <c r="B617" s="150"/>
      <c r="C617" s="156"/>
      <c r="D617" s="150"/>
      <c r="E617" s="150"/>
      <c r="F617" s="150"/>
      <c r="G617" s="150"/>
      <c r="H617" s="150"/>
      <c r="I617" s="150"/>
      <c r="K617" s="150"/>
      <c r="L617" s="150"/>
      <c r="M617" s="150"/>
      <c r="N617" s="150"/>
      <c r="O617" s="150"/>
      <c r="P617" s="150"/>
      <c r="Q617" s="150"/>
      <c r="R617" s="150"/>
      <c r="S617" s="150"/>
      <c r="T617" s="150"/>
      <c r="U617" s="150"/>
      <c r="V617" s="150"/>
      <c r="W617" s="150"/>
      <c r="X617" s="150"/>
      <c r="Y617" s="150"/>
      <c r="Z617" s="150"/>
      <c r="AA617" s="150"/>
      <c r="AB617" s="150"/>
      <c r="AC617" s="150"/>
      <c r="AD617" s="150"/>
      <c r="AE617" s="150"/>
      <c r="AF617" s="150"/>
      <c r="AG617" s="150"/>
      <c r="AH617" s="150"/>
      <c r="AI617" s="150"/>
      <c r="AJ617" s="150"/>
      <c r="AK617" s="150"/>
      <c r="AL617" s="150"/>
      <c r="AM617" s="150"/>
      <c r="AN617" s="150"/>
      <c r="AO617" s="150"/>
      <c r="AP617" s="150"/>
      <c r="AQ617" s="150"/>
      <c r="AR617" s="150"/>
      <c r="AS617" s="150"/>
      <c r="AT617" s="150"/>
      <c r="AU617" s="150"/>
      <c r="AV617" s="150"/>
      <c r="AW617" s="150"/>
      <c r="AX617" s="150"/>
      <c r="AY617" s="150"/>
      <c r="AZ617" s="150"/>
      <c r="BA617" s="150"/>
      <c r="BB617" s="150"/>
      <c r="BC617" s="150"/>
      <c r="BD617" s="150"/>
      <c r="BE617" s="150"/>
      <c r="BF617" s="150"/>
      <c r="BG617" s="150"/>
      <c r="BH617" s="150"/>
      <c r="BI617" s="150"/>
      <c r="BJ617" s="150"/>
      <c r="BK617" s="150"/>
      <c r="BL617" s="150"/>
      <c r="BM617" s="150"/>
      <c r="BN617" s="150"/>
      <c r="BO617" s="150"/>
      <c r="BP617" s="150"/>
      <c r="BQ617" s="150"/>
      <c r="BR617" s="150"/>
      <c r="BS617" s="150"/>
      <c r="BT617" s="150"/>
      <c r="BU617" s="150"/>
      <c r="BV617" s="150"/>
      <c r="BW617" s="150"/>
      <c r="BX617" s="150"/>
      <c r="BY617" s="150"/>
      <c r="BZ617" s="150"/>
      <c r="CA617" s="150"/>
      <c r="CB617" s="150"/>
      <c r="CC617" s="150"/>
      <c r="CD617" s="150"/>
      <c r="CE617" s="150"/>
      <c r="CF617" s="150"/>
      <c r="CG617" s="150"/>
      <c r="CH617" s="150"/>
      <c r="CI617" s="150"/>
      <c r="CJ617" s="150"/>
      <c r="CK617" s="150"/>
      <c r="CL617" s="150"/>
      <c r="CM617" s="150"/>
      <c r="CN617" s="150"/>
      <c r="CO617" s="150"/>
      <c r="CP617" s="150"/>
      <c r="CQ617" s="150"/>
      <c r="CR617" s="150"/>
      <c r="CS617" s="150"/>
      <c r="CT617" s="150"/>
      <c r="CU617" s="150"/>
      <c r="CV617" s="150"/>
      <c r="CW617" s="150"/>
      <c r="CX617" s="150"/>
    </row>
    <row r="618" spans="1:102" x14ac:dyDescent="0.2">
      <c r="A618" s="150"/>
      <c r="B618" s="150"/>
      <c r="C618" s="156"/>
      <c r="D618" s="150"/>
      <c r="E618" s="150"/>
      <c r="F618" s="150"/>
      <c r="G618" s="150"/>
      <c r="H618" s="150"/>
      <c r="I618" s="150"/>
      <c r="K618" s="150"/>
      <c r="L618" s="150"/>
      <c r="M618" s="150"/>
      <c r="N618" s="150"/>
      <c r="O618" s="150"/>
      <c r="P618" s="150"/>
      <c r="Q618" s="150"/>
      <c r="R618" s="150"/>
      <c r="S618" s="150"/>
      <c r="T618" s="150"/>
      <c r="U618" s="150"/>
      <c r="V618" s="150"/>
      <c r="W618" s="150"/>
      <c r="X618" s="150"/>
      <c r="Y618" s="150"/>
      <c r="Z618" s="150"/>
      <c r="AA618" s="150"/>
      <c r="AB618" s="150"/>
      <c r="AC618" s="150"/>
      <c r="AD618" s="150"/>
      <c r="AE618" s="150"/>
      <c r="AF618" s="150"/>
      <c r="AG618" s="150"/>
      <c r="AH618" s="150"/>
      <c r="AI618" s="150"/>
      <c r="AJ618" s="150"/>
      <c r="AK618" s="150"/>
      <c r="AL618" s="150"/>
      <c r="AM618" s="150"/>
      <c r="AN618" s="150"/>
      <c r="AO618" s="150"/>
      <c r="AP618" s="150"/>
      <c r="AQ618" s="150"/>
      <c r="AR618" s="150"/>
      <c r="AS618" s="150"/>
      <c r="AT618" s="150"/>
      <c r="AU618" s="150"/>
      <c r="AV618" s="150"/>
      <c r="AW618" s="150"/>
      <c r="AX618" s="150"/>
      <c r="AY618" s="150"/>
      <c r="AZ618" s="150"/>
      <c r="BA618" s="150"/>
      <c r="BB618" s="150"/>
      <c r="BC618" s="150"/>
      <c r="BD618" s="150"/>
      <c r="BE618" s="150"/>
      <c r="BF618" s="150"/>
      <c r="BG618" s="150"/>
      <c r="BH618" s="150"/>
      <c r="BI618" s="150"/>
      <c r="BJ618" s="150"/>
      <c r="BK618" s="150"/>
      <c r="BL618" s="150"/>
      <c r="BM618" s="150"/>
      <c r="BN618" s="150"/>
      <c r="BO618" s="150"/>
      <c r="BP618" s="150"/>
      <c r="BQ618" s="150"/>
      <c r="BR618" s="150"/>
      <c r="BS618" s="150"/>
      <c r="BT618" s="150"/>
      <c r="BU618" s="150"/>
      <c r="BV618" s="150"/>
      <c r="BW618" s="150"/>
      <c r="BX618" s="150"/>
      <c r="BY618" s="150"/>
      <c r="BZ618" s="150"/>
      <c r="CA618" s="150"/>
      <c r="CB618" s="150"/>
      <c r="CC618" s="150"/>
      <c r="CD618" s="150"/>
      <c r="CE618" s="150"/>
      <c r="CF618" s="150"/>
      <c r="CG618" s="150"/>
      <c r="CH618" s="150"/>
      <c r="CI618" s="150"/>
      <c r="CJ618" s="150"/>
      <c r="CK618" s="150"/>
      <c r="CL618" s="150"/>
      <c r="CM618" s="150"/>
      <c r="CN618" s="150"/>
      <c r="CO618" s="150"/>
      <c r="CP618" s="150"/>
      <c r="CQ618" s="150"/>
      <c r="CR618" s="150"/>
      <c r="CS618" s="150"/>
      <c r="CT618" s="150"/>
      <c r="CU618" s="150"/>
      <c r="CV618" s="150"/>
      <c r="CW618" s="150"/>
      <c r="CX618" s="150"/>
    </row>
    <row r="619" spans="1:102" x14ac:dyDescent="0.2">
      <c r="A619" s="150"/>
      <c r="B619" s="150"/>
      <c r="C619" s="156"/>
      <c r="D619" s="150"/>
      <c r="E619" s="150"/>
      <c r="F619" s="150"/>
      <c r="G619" s="150"/>
      <c r="H619" s="150"/>
      <c r="I619" s="150"/>
      <c r="K619" s="150"/>
      <c r="L619" s="150"/>
      <c r="M619" s="150"/>
      <c r="N619" s="150"/>
      <c r="O619" s="150"/>
      <c r="P619" s="150"/>
      <c r="Q619" s="150"/>
      <c r="R619" s="150"/>
      <c r="S619" s="150"/>
      <c r="T619" s="150"/>
      <c r="U619" s="150"/>
      <c r="V619" s="150"/>
      <c r="W619" s="150"/>
      <c r="X619" s="150"/>
      <c r="Y619" s="150"/>
      <c r="Z619" s="150"/>
      <c r="AA619" s="150"/>
      <c r="AB619" s="150"/>
      <c r="AC619" s="150"/>
      <c r="AD619" s="150"/>
      <c r="AE619" s="150"/>
      <c r="AF619" s="150"/>
      <c r="AG619" s="150"/>
      <c r="AH619" s="150"/>
      <c r="AI619" s="150"/>
      <c r="AJ619" s="150"/>
      <c r="AK619" s="150"/>
      <c r="AL619" s="150"/>
      <c r="AM619" s="150"/>
      <c r="AN619" s="150"/>
      <c r="AO619" s="150"/>
      <c r="AP619" s="150"/>
      <c r="AQ619" s="150"/>
      <c r="AR619" s="150"/>
      <c r="AS619" s="150"/>
      <c r="AT619" s="150"/>
      <c r="AU619" s="150"/>
      <c r="AV619" s="150"/>
      <c r="AW619" s="150"/>
      <c r="AX619" s="150"/>
      <c r="AY619" s="150"/>
      <c r="AZ619" s="150"/>
      <c r="BA619" s="150"/>
      <c r="BB619" s="150"/>
      <c r="BC619" s="150"/>
      <c r="BD619" s="150"/>
      <c r="BE619" s="150"/>
      <c r="BF619" s="150"/>
      <c r="BG619" s="150"/>
      <c r="BH619" s="150"/>
      <c r="BI619" s="150"/>
      <c r="BJ619" s="150"/>
      <c r="BK619" s="150"/>
      <c r="BL619" s="150"/>
      <c r="BM619" s="150"/>
      <c r="BN619" s="150"/>
      <c r="BO619" s="150"/>
      <c r="BP619" s="150"/>
      <c r="BQ619" s="150"/>
      <c r="BR619" s="150"/>
      <c r="BS619" s="150"/>
      <c r="BT619" s="150"/>
      <c r="BU619" s="150"/>
      <c r="BV619" s="150"/>
      <c r="BW619" s="150"/>
      <c r="BX619" s="150"/>
      <c r="BY619" s="150"/>
      <c r="BZ619" s="150"/>
      <c r="CA619" s="150"/>
      <c r="CB619" s="150"/>
      <c r="CC619" s="150"/>
      <c r="CD619" s="150"/>
      <c r="CE619" s="150"/>
      <c r="CF619" s="150"/>
      <c r="CG619" s="150"/>
      <c r="CH619" s="150"/>
      <c r="CI619" s="150"/>
      <c r="CJ619" s="150"/>
      <c r="CK619" s="150"/>
      <c r="CL619" s="150"/>
      <c r="CM619" s="150"/>
      <c r="CN619" s="150"/>
      <c r="CO619" s="150"/>
      <c r="CP619" s="150"/>
      <c r="CQ619" s="150"/>
      <c r="CR619" s="150"/>
      <c r="CS619" s="150"/>
      <c r="CT619" s="150"/>
      <c r="CU619" s="150"/>
      <c r="CV619" s="150"/>
      <c r="CW619" s="150"/>
      <c r="CX619" s="150"/>
    </row>
    <row r="620" spans="1:102" x14ac:dyDescent="0.2">
      <c r="A620" s="150"/>
      <c r="B620" s="150"/>
      <c r="C620" s="156"/>
      <c r="D620" s="150"/>
      <c r="E620" s="150"/>
      <c r="F620" s="150"/>
      <c r="G620" s="150"/>
      <c r="H620" s="150"/>
      <c r="I620" s="150"/>
      <c r="K620" s="150"/>
      <c r="L620" s="150"/>
      <c r="M620" s="150"/>
      <c r="N620" s="150"/>
      <c r="O620" s="150"/>
      <c r="P620" s="150"/>
      <c r="Q620" s="150"/>
      <c r="R620" s="150"/>
      <c r="S620" s="150"/>
      <c r="T620" s="150"/>
      <c r="U620" s="150"/>
      <c r="V620" s="150"/>
      <c r="W620" s="150"/>
      <c r="X620" s="150"/>
      <c r="Y620" s="150"/>
      <c r="Z620" s="150"/>
      <c r="AA620" s="150"/>
      <c r="AB620" s="150"/>
      <c r="AC620" s="150"/>
      <c r="AD620" s="150"/>
      <c r="AE620" s="150"/>
      <c r="AF620" s="150"/>
      <c r="AG620" s="150"/>
      <c r="AH620" s="150"/>
      <c r="AI620" s="150"/>
      <c r="AJ620" s="150"/>
      <c r="AK620" s="150"/>
      <c r="AL620" s="150"/>
      <c r="AM620" s="150"/>
      <c r="AN620" s="150"/>
      <c r="AO620" s="150"/>
      <c r="AP620" s="150"/>
      <c r="AQ620" s="150"/>
      <c r="AR620" s="150"/>
      <c r="AS620" s="150"/>
      <c r="AT620" s="150"/>
      <c r="AU620" s="150"/>
      <c r="AV620" s="150"/>
      <c r="AW620" s="150"/>
      <c r="AX620" s="150"/>
      <c r="AY620" s="150"/>
      <c r="AZ620" s="150"/>
      <c r="BA620" s="150"/>
      <c r="BB620" s="150"/>
      <c r="BC620" s="150"/>
      <c r="BD620" s="150"/>
      <c r="BE620" s="150"/>
      <c r="BF620" s="150"/>
      <c r="BG620" s="150"/>
      <c r="BH620" s="150"/>
      <c r="BI620" s="150"/>
      <c r="BJ620" s="150"/>
      <c r="BK620" s="150"/>
      <c r="BL620" s="150"/>
      <c r="BM620" s="150"/>
      <c r="BN620" s="150"/>
      <c r="BO620" s="150"/>
      <c r="BP620" s="150"/>
      <c r="BQ620" s="150"/>
      <c r="BR620" s="150"/>
      <c r="BS620" s="150"/>
      <c r="BT620" s="150"/>
      <c r="BU620" s="150"/>
      <c r="BV620" s="150"/>
      <c r="BW620" s="150"/>
      <c r="BX620" s="150"/>
      <c r="BY620" s="150"/>
      <c r="BZ620" s="150"/>
      <c r="CA620" s="150"/>
      <c r="CB620" s="150"/>
      <c r="CC620" s="150"/>
      <c r="CD620" s="150"/>
      <c r="CE620" s="150"/>
      <c r="CF620" s="150"/>
      <c r="CG620" s="150"/>
      <c r="CH620" s="150"/>
      <c r="CI620" s="150"/>
      <c r="CJ620" s="150"/>
      <c r="CK620" s="150"/>
      <c r="CL620" s="150"/>
      <c r="CM620" s="150"/>
      <c r="CN620" s="150"/>
      <c r="CO620" s="150"/>
      <c r="CP620" s="150"/>
      <c r="CQ620" s="150"/>
      <c r="CR620" s="150"/>
      <c r="CS620" s="150"/>
      <c r="CT620" s="150"/>
      <c r="CU620" s="150"/>
      <c r="CV620" s="150"/>
      <c r="CW620" s="150"/>
      <c r="CX620" s="150"/>
    </row>
    <row r="621" spans="1:102" x14ac:dyDescent="0.2">
      <c r="A621" s="150"/>
      <c r="B621" s="150"/>
      <c r="C621" s="156"/>
      <c r="D621" s="150"/>
      <c r="E621" s="150"/>
      <c r="F621" s="150"/>
      <c r="G621" s="150"/>
      <c r="H621" s="150"/>
      <c r="I621" s="150"/>
      <c r="K621" s="150"/>
      <c r="L621" s="150"/>
      <c r="M621" s="150"/>
      <c r="N621" s="150"/>
      <c r="O621" s="150"/>
      <c r="P621" s="150"/>
      <c r="Q621" s="150"/>
      <c r="R621" s="150"/>
      <c r="S621" s="150"/>
      <c r="T621" s="150"/>
      <c r="U621" s="150"/>
      <c r="V621" s="150"/>
      <c r="W621" s="150"/>
      <c r="X621" s="150"/>
      <c r="Y621" s="150"/>
      <c r="Z621" s="150"/>
      <c r="AA621" s="150"/>
      <c r="AB621" s="150"/>
      <c r="AC621" s="150"/>
      <c r="AD621" s="150"/>
      <c r="AE621" s="150"/>
      <c r="AF621" s="150"/>
      <c r="AG621" s="150"/>
      <c r="AH621" s="150"/>
      <c r="AI621" s="150"/>
      <c r="AJ621" s="150"/>
      <c r="AK621" s="150"/>
      <c r="AL621" s="150"/>
      <c r="AM621" s="150"/>
      <c r="AN621" s="150"/>
      <c r="AO621" s="150"/>
      <c r="AP621" s="150"/>
      <c r="AQ621" s="150"/>
      <c r="AR621" s="150"/>
      <c r="AS621" s="150"/>
      <c r="AT621" s="150"/>
      <c r="AU621" s="150"/>
      <c r="AV621" s="150"/>
      <c r="AW621" s="150"/>
      <c r="AX621" s="150"/>
      <c r="AY621" s="150"/>
      <c r="AZ621" s="150"/>
      <c r="BA621" s="150"/>
      <c r="BB621" s="150"/>
      <c r="BC621" s="150"/>
      <c r="BD621" s="150"/>
      <c r="BE621" s="150"/>
      <c r="BF621" s="150"/>
      <c r="BG621" s="150"/>
      <c r="BH621" s="150"/>
      <c r="BI621" s="150"/>
      <c r="BJ621" s="150"/>
      <c r="BK621" s="150"/>
      <c r="BL621" s="150"/>
      <c r="BM621" s="150"/>
      <c r="BN621" s="150"/>
      <c r="BO621" s="150"/>
      <c r="BP621" s="150"/>
      <c r="BQ621" s="150"/>
      <c r="BR621" s="150"/>
      <c r="BS621" s="150"/>
      <c r="BT621" s="150"/>
      <c r="BU621" s="150"/>
      <c r="BV621" s="150"/>
      <c r="BW621" s="150"/>
      <c r="BX621" s="150"/>
      <c r="BY621" s="150"/>
      <c r="BZ621" s="150"/>
      <c r="CA621" s="150"/>
      <c r="CB621" s="150"/>
      <c r="CC621" s="150"/>
      <c r="CD621" s="150"/>
      <c r="CE621" s="150"/>
      <c r="CF621" s="150"/>
      <c r="CG621" s="150"/>
      <c r="CH621" s="150"/>
      <c r="CI621" s="150"/>
      <c r="CJ621" s="150"/>
      <c r="CK621" s="150"/>
      <c r="CL621" s="150"/>
      <c r="CM621" s="150"/>
      <c r="CN621" s="150"/>
      <c r="CO621" s="150"/>
      <c r="CP621" s="150"/>
      <c r="CQ621" s="150"/>
      <c r="CR621" s="150"/>
      <c r="CS621" s="150"/>
      <c r="CT621" s="150"/>
      <c r="CU621" s="150"/>
      <c r="CV621" s="150"/>
      <c r="CW621" s="150"/>
      <c r="CX621" s="150"/>
    </row>
    <row r="622" spans="1:102" x14ac:dyDescent="0.2">
      <c r="A622" s="150"/>
      <c r="B622" s="150"/>
      <c r="C622" s="156"/>
      <c r="D622" s="150"/>
      <c r="E622" s="150"/>
      <c r="F622" s="150"/>
      <c r="G622" s="150"/>
      <c r="H622" s="150"/>
      <c r="I622" s="150"/>
      <c r="K622" s="150"/>
      <c r="L622" s="150"/>
      <c r="M622" s="150"/>
      <c r="N622" s="150"/>
      <c r="O622" s="150"/>
      <c r="P622" s="150"/>
      <c r="Q622" s="150"/>
      <c r="R622" s="150"/>
      <c r="S622" s="150"/>
      <c r="T622" s="150"/>
      <c r="U622" s="150"/>
      <c r="V622" s="150"/>
      <c r="W622" s="150"/>
      <c r="X622" s="150"/>
      <c r="Y622" s="150"/>
      <c r="Z622" s="150"/>
      <c r="AA622" s="150"/>
      <c r="AB622" s="150"/>
      <c r="AC622" s="150"/>
      <c r="AD622" s="150"/>
      <c r="AE622" s="150"/>
      <c r="AF622" s="150"/>
      <c r="AG622" s="150"/>
      <c r="AH622" s="150"/>
      <c r="AI622" s="150"/>
      <c r="AJ622" s="150"/>
      <c r="AK622" s="150"/>
      <c r="AL622" s="150"/>
      <c r="AM622" s="150"/>
      <c r="AN622" s="150"/>
      <c r="AO622" s="150"/>
      <c r="AP622" s="150"/>
      <c r="AQ622" s="150"/>
      <c r="AR622" s="150"/>
      <c r="AS622" s="150"/>
      <c r="AT622" s="150"/>
      <c r="AU622" s="150"/>
      <c r="AV622" s="150"/>
      <c r="AW622" s="150"/>
      <c r="AX622" s="150"/>
      <c r="AY622" s="150"/>
      <c r="AZ622" s="150"/>
      <c r="BA622" s="150"/>
      <c r="BB622" s="150"/>
      <c r="BC622" s="150"/>
      <c r="BD622" s="150"/>
      <c r="BE622" s="150"/>
      <c r="BF622" s="150"/>
      <c r="BG622" s="150"/>
      <c r="BH622" s="150"/>
      <c r="BI622" s="150"/>
      <c r="BJ622" s="150"/>
      <c r="BK622" s="150"/>
      <c r="BL622" s="150"/>
      <c r="BM622" s="150"/>
      <c r="BN622" s="150"/>
      <c r="BO622" s="150"/>
      <c r="BP622" s="150"/>
      <c r="BQ622" s="150"/>
      <c r="BR622" s="150"/>
      <c r="BS622" s="150"/>
      <c r="BT622" s="150"/>
      <c r="BU622" s="150"/>
      <c r="BV622" s="150"/>
      <c r="BW622" s="150"/>
      <c r="BX622" s="150"/>
      <c r="BY622" s="150"/>
      <c r="BZ622" s="150"/>
      <c r="CA622" s="150"/>
      <c r="CB622" s="150"/>
      <c r="CC622" s="150"/>
      <c r="CD622" s="150"/>
      <c r="CE622" s="150"/>
      <c r="CF622" s="150"/>
      <c r="CG622" s="150"/>
      <c r="CH622" s="150"/>
      <c r="CI622" s="150"/>
      <c r="CJ622" s="150"/>
      <c r="CK622" s="150"/>
      <c r="CL622" s="150"/>
      <c r="CM622" s="150"/>
      <c r="CN622" s="150"/>
      <c r="CO622" s="150"/>
      <c r="CP622" s="150"/>
      <c r="CQ622" s="150"/>
      <c r="CR622" s="150"/>
      <c r="CS622" s="150"/>
      <c r="CT622" s="150"/>
      <c r="CU622" s="150"/>
      <c r="CV622" s="150"/>
      <c r="CW622" s="150"/>
      <c r="CX622" s="150"/>
    </row>
    <row r="623" spans="1:102" x14ac:dyDescent="0.2">
      <c r="A623" s="150"/>
      <c r="B623" s="150"/>
      <c r="C623" s="156"/>
      <c r="D623" s="150"/>
      <c r="E623" s="150"/>
      <c r="F623" s="150"/>
      <c r="G623" s="150"/>
      <c r="H623" s="150"/>
      <c r="I623" s="150"/>
      <c r="K623" s="150"/>
      <c r="L623" s="150"/>
      <c r="M623" s="150"/>
      <c r="N623" s="150"/>
      <c r="O623" s="150"/>
      <c r="P623" s="150"/>
      <c r="Q623" s="150"/>
      <c r="R623" s="150"/>
      <c r="S623" s="150"/>
      <c r="T623" s="150"/>
      <c r="U623" s="150"/>
      <c r="V623" s="150"/>
      <c r="W623" s="150"/>
      <c r="X623" s="150"/>
      <c r="Y623" s="150"/>
      <c r="Z623" s="150"/>
      <c r="AA623" s="150"/>
      <c r="AB623" s="150"/>
      <c r="AC623" s="150"/>
      <c r="AD623" s="150"/>
      <c r="AE623" s="150"/>
      <c r="AF623" s="150"/>
      <c r="AG623" s="150"/>
      <c r="AH623" s="150"/>
      <c r="AI623" s="150"/>
      <c r="AJ623" s="150"/>
      <c r="AK623" s="150"/>
      <c r="AL623" s="150"/>
      <c r="AM623" s="150"/>
      <c r="AN623" s="150"/>
      <c r="AO623" s="150"/>
      <c r="AP623" s="150"/>
      <c r="AQ623" s="150"/>
      <c r="AR623" s="150"/>
      <c r="AS623" s="150"/>
      <c r="AT623" s="150"/>
      <c r="AU623" s="150"/>
      <c r="AV623" s="150"/>
      <c r="AW623" s="150"/>
      <c r="AX623" s="150"/>
      <c r="AY623" s="150"/>
      <c r="AZ623" s="150"/>
      <c r="BA623" s="150"/>
      <c r="BB623" s="150"/>
      <c r="BC623" s="150"/>
      <c r="BD623" s="150"/>
      <c r="BE623" s="150"/>
      <c r="BF623" s="150"/>
      <c r="BG623" s="150"/>
      <c r="BH623" s="150"/>
      <c r="BI623" s="150"/>
      <c r="BJ623" s="150"/>
      <c r="BK623" s="150"/>
      <c r="BL623" s="150"/>
      <c r="BM623" s="150"/>
      <c r="BN623" s="150"/>
      <c r="BO623" s="150"/>
      <c r="BP623" s="150"/>
      <c r="BQ623" s="150"/>
      <c r="BR623" s="150"/>
      <c r="BS623" s="150"/>
      <c r="BT623" s="150"/>
      <c r="BU623" s="150"/>
      <c r="BV623" s="150"/>
      <c r="BW623" s="150"/>
      <c r="BX623" s="150"/>
      <c r="BY623" s="150"/>
      <c r="BZ623" s="150"/>
      <c r="CA623" s="150"/>
      <c r="CB623" s="150"/>
      <c r="CC623" s="150"/>
      <c r="CD623" s="150"/>
      <c r="CE623" s="150"/>
      <c r="CF623" s="150"/>
      <c r="CG623" s="150"/>
      <c r="CH623" s="150"/>
      <c r="CI623" s="150"/>
      <c r="CJ623" s="150"/>
      <c r="CK623" s="150"/>
      <c r="CL623" s="150"/>
      <c r="CM623" s="150"/>
      <c r="CN623" s="150"/>
      <c r="CO623" s="150"/>
      <c r="CP623" s="150"/>
      <c r="CQ623" s="150"/>
      <c r="CR623" s="150"/>
      <c r="CS623" s="150"/>
      <c r="CT623" s="150"/>
      <c r="CU623" s="150"/>
      <c r="CV623" s="150"/>
      <c r="CW623" s="150"/>
      <c r="CX623" s="150"/>
    </row>
    <row r="624" spans="1:102" x14ac:dyDescent="0.2">
      <c r="A624" s="150"/>
      <c r="B624" s="150"/>
      <c r="C624" s="156"/>
      <c r="D624" s="150"/>
      <c r="E624" s="150"/>
      <c r="F624" s="150"/>
      <c r="G624" s="150"/>
      <c r="H624" s="150"/>
      <c r="I624" s="150"/>
      <c r="K624" s="150"/>
      <c r="L624" s="150"/>
      <c r="M624" s="150"/>
      <c r="N624" s="150"/>
      <c r="O624" s="150"/>
      <c r="P624" s="150"/>
      <c r="Q624" s="150"/>
      <c r="R624" s="150"/>
      <c r="S624" s="150"/>
      <c r="T624" s="150"/>
      <c r="U624" s="150"/>
      <c r="V624" s="150"/>
      <c r="W624" s="150"/>
      <c r="X624" s="150"/>
      <c r="Y624" s="150"/>
      <c r="Z624" s="150"/>
      <c r="AA624" s="150"/>
      <c r="AB624" s="150"/>
      <c r="AC624" s="150"/>
      <c r="AD624" s="150"/>
      <c r="AE624" s="150"/>
      <c r="AF624" s="150"/>
      <c r="AG624" s="150"/>
      <c r="AH624" s="150"/>
      <c r="AI624" s="150"/>
      <c r="AJ624" s="150"/>
      <c r="AK624" s="150"/>
      <c r="AL624" s="150"/>
      <c r="AM624" s="150"/>
      <c r="AN624" s="150"/>
      <c r="AO624" s="150"/>
      <c r="AP624" s="150"/>
      <c r="AQ624" s="150"/>
      <c r="AR624" s="150"/>
      <c r="AS624" s="150"/>
      <c r="AT624" s="150"/>
      <c r="AU624" s="150"/>
      <c r="AV624" s="150"/>
      <c r="AW624" s="150"/>
      <c r="AX624" s="150"/>
      <c r="AY624" s="150"/>
      <c r="AZ624" s="150"/>
      <c r="BA624" s="150"/>
      <c r="BB624" s="150"/>
      <c r="BC624" s="150"/>
      <c r="BD624" s="150"/>
      <c r="BE624" s="150"/>
      <c r="BF624" s="150"/>
      <c r="BG624" s="150"/>
      <c r="BH624" s="150"/>
      <c r="BI624" s="150"/>
      <c r="BJ624" s="150"/>
      <c r="BK624" s="150"/>
      <c r="BL624" s="150"/>
      <c r="BM624" s="150"/>
      <c r="BN624" s="150"/>
      <c r="BO624" s="150"/>
      <c r="BP624" s="150"/>
      <c r="BQ624" s="150"/>
      <c r="BR624" s="150"/>
      <c r="BS624" s="150"/>
      <c r="BT624" s="150"/>
      <c r="BU624" s="150"/>
      <c r="BV624" s="150"/>
      <c r="BW624" s="150"/>
      <c r="BX624" s="150"/>
      <c r="BY624" s="150"/>
      <c r="BZ624" s="150"/>
      <c r="CA624" s="150"/>
      <c r="CB624" s="150"/>
      <c r="CC624" s="150"/>
      <c r="CD624" s="150"/>
      <c r="CE624" s="150"/>
      <c r="CF624" s="150"/>
      <c r="CG624" s="150"/>
      <c r="CH624" s="150"/>
      <c r="CI624" s="150"/>
      <c r="CJ624" s="150"/>
      <c r="CK624" s="150"/>
      <c r="CL624" s="150"/>
      <c r="CM624" s="150"/>
      <c r="CN624" s="150"/>
      <c r="CO624" s="150"/>
      <c r="CP624" s="150"/>
      <c r="CQ624" s="150"/>
      <c r="CR624" s="150"/>
      <c r="CS624" s="150"/>
      <c r="CT624" s="150"/>
      <c r="CU624" s="150"/>
      <c r="CV624" s="150"/>
      <c r="CW624" s="150"/>
      <c r="CX624" s="150"/>
    </row>
    <row r="625" spans="1:102" x14ac:dyDescent="0.2">
      <c r="A625" s="150"/>
      <c r="B625" s="150"/>
      <c r="C625" s="156"/>
      <c r="D625" s="150"/>
      <c r="E625" s="150"/>
      <c r="F625" s="150"/>
      <c r="G625" s="150"/>
      <c r="H625" s="150"/>
      <c r="I625" s="150"/>
      <c r="K625" s="150"/>
      <c r="L625" s="150"/>
      <c r="M625" s="150"/>
      <c r="N625" s="150"/>
      <c r="O625" s="150"/>
      <c r="P625" s="150"/>
      <c r="Q625" s="150"/>
      <c r="R625" s="150"/>
      <c r="S625" s="150"/>
      <c r="T625" s="150"/>
      <c r="U625" s="150"/>
      <c r="V625" s="150"/>
      <c r="W625" s="150"/>
      <c r="X625" s="150"/>
      <c r="Y625" s="150"/>
      <c r="Z625" s="150"/>
      <c r="AA625" s="150"/>
      <c r="AB625" s="150"/>
      <c r="AC625" s="150"/>
      <c r="AD625" s="150"/>
      <c r="AE625" s="150"/>
      <c r="AF625" s="150"/>
      <c r="AG625" s="150"/>
      <c r="AH625" s="150"/>
      <c r="AI625" s="150"/>
      <c r="AJ625" s="150"/>
      <c r="AK625" s="150"/>
      <c r="AL625" s="150"/>
      <c r="AM625" s="150"/>
      <c r="AN625" s="150"/>
      <c r="AO625" s="150"/>
      <c r="AP625" s="150"/>
      <c r="AQ625" s="150"/>
      <c r="AR625" s="150"/>
      <c r="AS625" s="150"/>
      <c r="AT625" s="150"/>
      <c r="AU625" s="150"/>
      <c r="AV625" s="150"/>
      <c r="AW625" s="150"/>
      <c r="AX625" s="150"/>
      <c r="AY625" s="150"/>
      <c r="AZ625" s="150"/>
      <c r="BA625" s="150"/>
      <c r="BB625" s="150"/>
      <c r="BC625" s="150"/>
      <c r="BD625" s="150"/>
      <c r="BE625" s="150"/>
      <c r="BF625" s="150"/>
      <c r="BG625" s="150"/>
      <c r="BH625" s="150"/>
      <c r="BI625" s="150"/>
      <c r="BJ625" s="150"/>
      <c r="BK625" s="150"/>
      <c r="BL625" s="150"/>
      <c r="BM625" s="150"/>
      <c r="BN625" s="150"/>
      <c r="BO625" s="150"/>
      <c r="BP625" s="150"/>
      <c r="BQ625" s="150"/>
      <c r="BR625" s="150"/>
      <c r="BS625" s="150"/>
      <c r="BT625" s="150"/>
      <c r="BU625" s="150"/>
      <c r="BV625" s="150"/>
      <c r="BW625" s="150"/>
      <c r="BX625" s="150"/>
      <c r="BY625" s="150"/>
      <c r="BZ625" s="150"/>
      <c r="CA625" s="150"/>
      <c r="CB625" s="150"/>
      <c r="CC625" s="150"/>
      <c r="CD625" s="150"/>
      <c r="CE625" s="150"/>
      <c r="CF625" s="150"/>
      <c r="CG625" s="150"/>
      <c r="CH625" s="150"/>
      <c r="CI625" s="150"/>
      <c r="CJ625" s="150"/>
      <c r="CK625" s="150"/>
      <c r="CL625" s="150"/>
      <c r="CM625" s="150"/>
      <c r="CN625" s="150"/>
      <c r="CO625" s="150"/>
      <c r="CP625" s="150"/>
      <c r="CQ625" s="150"/>
      <c r="CR625" s="150"/>
      <c r="CS625" s="150"/>
      <c r="CT625" s="150"/>
      <c r="CU625" s="150"/>
      <c r="CV625" s="150"/>
      <c r="CW625" s="150"/>
      <c r="CX625" s="150"/>
    </row>
    <row r="626" spans="1:102" x14ac:dyDescent="0.2">
      <c r="A626" s="150"/>
      <c r="B626" s="150"/>
      <c r="C626" s="156"/>
      <c r="D626" s="150"/>
      <c r="E626" s="150"/>
      <c r="F626" s="150"/>
      <c r="G626" s="150"/>
      <c r="H626" s="150"/>
      <c r="I626" s="150"/>
      <c r="K626" s="150"/>
      <c r="L626" s="150"/>
      <c r="M626" s="150"/>
      <c r="N626" s="150"/>
      <c r="O626" s="150"/>
      <c r="P626" s="150"/>
      <c r="Q626" s="150"/>
      <c r="R626" s="150"/>
      <c r="S626" s="150"/>
      <c r="T626" s="150"/>
      <c r="U626" s="150"/>
      <c r="V626" s="150"/>
      <c r="W626" s="150"/>
      <c r="X626" s="150"/>
      <c r="Y626" s="150"/>
      <c r="Z626" s="150"/>
      <c r="AA626" s="150"/>
      <c r="AB626" s="150"/>
      <c r="AC626" s="150"/>
      <c r="AD626" s="150"/>
      <c r="AE626" s="150"/>
      <c r="AF626" s="150"/>
      <c r="AG626" s="150"/>
      <c r="AH626" s="150"/>
      <c r="AI626" s="150"/>
      <c r="AJ626" s="150"/>
      <c r="AK626" s="150"/>
      <c r="AL626" s="150"/>
      <c r="AM626" s="150"/>
      <c r="AN626" s="150"/>
      <c r="AO626" s="150"/>
      <c r="AP626" s="150"/>
      <c r="AQ626" s="150"/>
      <c r="AR626" s="150"/>
      <c r="AS626" s="150"/>
      <c r="AT626" s="150"/>
      <c r="AU626" s="150"/>
      <c r="AV626" s="150"/>
      <c r="AW626" s="150"/>
      <c r="AX626" s="150"/>
      <c r="AY626" s="150"/>
      <c r="AZ626" s="150"/>
      <c r="BA626" s="150"/>
      <c r="BB626" s="150"/>
      <c r="BC626" s="150"/>
      <c r="BD626" s="150"/>
      <c r="BE626" s="150"/>
      <c r="BF626" s="150"/>
      <c r="BG626" s="150"/>
      <c r="BH626" s="150"/>
      <c r="BI626" s="150"/>
      <c r="BJ626" s="150"/>
      <c r="BK626" s="150"/>
      <c r="BL626" s="150"/>
      <c r="BM626" s="150"/>
      <c r="BN626" s="150"/>
      <c r="BO626" s="150"/>
      <c r="BP626" s="150"/>
      <c r="BQ626" s="150"/>
      <c r="BR626" s="150"/>
      <c r="BS626" s="150"/>
      <c r="BT626" s="150"/>
      <c r="BU626" s="150"/>
      <c r="BV626" s="150"/>
      <c r="BW626" s="150"/>
      <c r="BX626" s="150"/>
      <c r="BY626" s="150"/>
      <c r="BZ626" s="150"/>
      <c r="CA626" s="150"/>
      <c r="CB626" s="150"/>
      <c r="CC626" s="150"/>
      <c r="CD626" s="150"/>
      <c r="CE626" s="150"/>
      <c r="CF626" s="150"/>
      <c r="CG626" s="150"/>
      <c r="CH626" s="150"/>
      <c r="CI626" s="150"/>
      <c r="CJ626" s="150"/>
      <c r="CK626" s="150"/>
      <c r="CL626" s="150"/>
      <c r="CM626" s="150"/>
      <c r="CN626" s="150"/>
      <c r="CO626" s="150"/>
      <c r="CP626" s="150"/>
      <c r="CQ626" s="150"/>
      <c r="CR626" s="150"/>
      <c r="CS626" s="150"/>
      <c r="CT626" s="150"/>
      <c r="CU626" s="150"/>
      <c r="CV626" s="150"/>
      <c r="CW626" s="150"/>
      <c r="CX626" s="150"/>
    </row>
    <row r="627" spans="1:102" x14ac:dyDescent="0.2">
      <c r="A627" s="150"/>
      <c r="B627" s="150"/>
      <c r="C627" s="156"/>
      <c r="D627" s="150"/>
      <c r="E627" s="150"/>
      <c r="F627" s="150"/>
      <c r="G627" s="150"/>
      <c r="H627" s="150"/>
      <c r="I627" s="150"/>
      <c r="K627" s="150"/>
      <c r="L627" s="150"/>
      <c r="M627" s="150"/>
      <c r="N627" s="150"/>
      <c r="O627" s="150"/>
      <c r="P627" s="150"/>
      <c r="Q627" s="150"/>
      <c r="R627" s="150"/>
      <c r="S627" s="150"/>
      <c r="T627" s="150"/>
      <c r="U627" s="150"/>
      <c r="V627" s="150"/>
      <c r="W627" s="150"/>
      <c r="X627" s="150"/>
      <c r="Y627" s="150"/>
      <c r="Z627" s="150"/>
      <c r="AA627" s="150"/>
      <c r="AB627" s="150"/>
      <c r="AC627" s="150"/>
      <c r="AD627" s="150"/>
      <c r="AE627" s="150"/>
      <c r="AF627" s="150"/>
      <c r="AG627" s="150"/>
      <c r="AH627" s="150"/>
      <c r="AI627" s="150"/>
      <c r="AJ627" s="150"/>
      <c r="AK627" s="150"/>
      <c r="AL627" s="150"/>
      <c r="AM627" s="150"/>
      <c r="AN627" s="150"/>
      <c r="AO627" s="150"/>
      <c r="AP627" s="150"/>
      <c r="AQ627" s="150"/>
      <c r="AR627" s="150"/>
      <c r="AS627" s="150"/>
      <c r="AT627" s="150"/>
      <c r="AU627" s="150"/>
      <c r="AV627" s="150"/>
      <c r="AW627" s="150"/>
      <c r="AX627" s="150"/>
      <c r="AY627" s="150"/>
      <c r="AZ627" s="150"/>
      <c r="BA627" s="150"/>
      <c r="BB627" s="150"/>
      <c r="BC627" s="150"/>
      <c r="BD627" s="150"/>
      <c r="BE627" s="150"/>
      <c r="BF627" s="150"/>
      <c r="BG627" s="150"/>
      <c r="BH627" s="150"/>
      <c r="BI627" s="150"/>
      <c r="BJ627" s="150"/>
      <c r="BK627" s="150"/>
      <c r="BL627" s="150"/>
      <c r="BM627" s="150"/>
      <c r="BN627" s="150"/>
      <c r="BO627" s="150"/>
      <c r="BP627" s="150"/>
      <c r="BQ627" s="150"/>
      <c r="BR627" s="150"/>
      <c r="BS627" s="150"/>
      <c r="BT627" s="150"/>
      <c r="BU627" s="150"/>
      <c r="BV627" s="150"/>
      <c r="BW627" s="150"/>
      <c r="BX627" s="150"/>
      <c r="BY627" s="150"/>
      <c r="BZ627" s="150"/>
      <c r="CA627" s="150"/>
      <c r="CB627" s="150"/>
      <c r="CC627" s="150"/>
      <c r="CD627" s="150"/>
      <c r="CE627" s="150"/>
      <c r="CF627" s="150"/>
      <c r="CG627" s="150"/>
      <c r="CH627" s="150"/>
      <c r="CI627" s="150"/>
      <c r="CJ627" s="150"/>
      <c r="CK627" s="150"/>
      <c r="CL627" s="150"/>
      <c r="CM627" s="150"/>
      <c r="CN627" s="150"/>
      <c r="CO627" s="150"/>
      <c r="CP627" s="150"/>
      <c r="CQ627" s="150"/>
      <c r="CR627" s="150"/>
      <c r="CS627" s="150"/>
      <c r="CT627" s="150"/>
      <c r="CU627" s="150"/>
      <c r="CV627" s="150"/>
      <c r="CW627" s="150"/>
      <c r="CX627" s="150"/>
    </row>
    <row r="628" spans="1:102" x14ac:dyDescent="0.2">
      <c r="A628" s="150"/>
      <c r="B628" s="150"/>
      <c r="C628" s="156"/>
      <c r="D628" s="150"/>
      <c r="E628" s="150"/>
      <c r="F628" s="150"/>
      <c r="G628" s="150"/>
      <c r="H628" s="150"/>
      <c r="I628" s="150"/>
      <c r="K628" s="150"/>
      <c r="L628" s="150"/>
      <c r="M628" s="150"/>
      <c r="N628" s="150"/>
      <c r="O628" s="150"/>
      <c r="P628" s="150"/>
      <c r="Q628" s="150"/>
      <c r="R628" s="150"/>
      <c r="S628" s="150"/>
      <c r="T628" s="150"/>
      <c r="U628" s="150"/>
      <c r="V628" s="150"/>
      <c r="W628" s="150"/>
      <c r="X628" s="150"/>
      <c r="Y628" s="150"/>
      <c r="Z628" s="150"/>
      <c r="AA628" s="150"/>
      <c r="AB628" s="150"/>
      <c r="AC628" s="150"/>
      <c r="AD628" s="150"/>
      <c r="AE628" s="150"/>
      <c r="AF628" s="150"/>
      <c r="AG628" s="150"/>
      <c r="AH628" s="150"/>
      <c r="AI628" s="150"/>
      <c r="AJ628" s="150"/>
      <c r="AK628" s="150"/>
      <c r="AL628" s="150"/>
      <c r="AM628" s="150"/>
      <c r="AN628" s="150"/>
      <c r="AO628" s="150"/>
      <c r="AP628" s="150"/>
      <c r="AQ628" s="150"/>
      <c r="AR628" s="150"/>
      <c r="AS628" s="150"/>
      <c r="AT628" s="150"/>
      <c r="AU628" s="150"/>
      <c r="AV628" s="150"/>
      <c r="AW628" s="150"/>
      <c r="AX628" s="150"/>
      <c r="AY628" s="150"/>
      <c r="AZ628" s="150"/>
      <c r="BA628" s="150"/>
      <c r="BB628" s="150"/>
      <c r="BC628" s="150"/>
      <c r="BD628" s="150"/>
      <c r="BE628" s="150"/>
      <c r="BF628" s="150"/>
      <c r="BG628" s="150"/>
      <c r="BH628" s="150"/>
      <c r="BI628" s="150"/>
      <c r="BJ628" s="150"/>
      <c r="BK628" s="150"/>
      <c r="BL628" s="150"/>
      <c r="BM628" s="150"/>
      <c r="BN628" s="150"/>
      <c r="BO628" s="150"/>
      <c r="BP628" s="150"/>
      <c r="BQ628" s="150"/>
      <c r="BR628" s="150"/>
      <c r="BS628" s="150"/>
      <c r="BT628" s="150"/>
      <c r="BU628" s="150"/>
      <c r="BV628" s="150"/>
      <c r="BW628" s="150"/>
      <c r="BX628" s="150"/>
      <c r="BY628" s="150"/>
      <c r="BZ628" s="150"/>
      <c r="CA628" s="150"/>
      <c r="CB628" s="150"/>
      <c r="CC628" s="150"/>
      <c r="CD628" s="150"/>
      <c r="CE628" s="150"/>
      <c r="CF628" s="150"/>
      <c r="CG628" s="150"/>
      <c r="CH628" s="150"/>
      <c r="CI628" s="150"/>
      <c r="CJ628" s="150"/>
      <c r="CK628" s="150"/>
      <c r="CL628" s="150"/>
      <c r="CM628" s="150"/>
      <c r="CN628" s="150"/>
      <c r="CO628" s="150"/>
      <c r="CP628" s="150"/>
      <c r="CQ628" s="150"/>
      <c r="CR628" s="150"/>
      <c r="CS628" s="150"/>
      <c r="CT628" s="150"/>
      <c r="CU628" s="150"/>
      <c r="CV628" s="150"/>
      <c r="CW628" s="150"/>
      <c r="CX628" s="150"/>
    </row>
    <row r="629" spans="1:102" x14ac:dyDescent="0.2">
      <c r="A629" s="150"/>
      <c r="B629" s="150"/>
      <c r="C629" s="156"/>
      <c r="D629" s="150"/>
      <c r="E629" s="150"/>
      <c r="F629" s="150"/>
      <c r="G629" s="150"/>
      <c r="H629" s="150"/>
      <c r="I629" s="150"/>
      <c r="K629" s="150"/>
      <c r="L629" s="150"/>
      <c r="M629" s="150"/>
      <c r="N629" s="150"/>
      <c r="O629" s="150"/>
      <c r="P629" s="150"/>
      <c r="Q629" s="150"/>
      <c r="R629" s="150"/>
      <c r="S629" s="150"/>
      <c r="T629" s="150"/>
      <c r="U629" s="150"/>
      <c r="V629" s="150"/>
      <c r="W629" s="150"/>
      <c r="X629" s="150"/>
      <c r="Y629" s="150"/>
      <c r="Z629" s="150"/>
      <c r="AA629" s="150"/>
      <c r="AB629" s="150"/>
      <c r="AC629" s="150"/>
      <c r="AD629" s="150"/>
      <c r="AE629" s="150"/>
      <c r="AF629" s="150"/>
      <c r="AG629" s="150"/>
      <c r="AH629" s="150"/>
      <c r="AI629" s="150"/>
      <c r="AJ629" s="150"/>
      <c r="AK629" s="150"/>
      <c r="AL629" s="150"/>
      <c r="AM629" s="150"/>
      <c r="AN629" s="150"/>
      <c r="AO629" s="150"/>
      <c r="AP629" s="150"/>
      <c r="AQ629" s="150"/>
      <c r="AR629" s="150"/>
      <c r="AS629" s="150"/>
      <c r="AT629" s="150"/>
      <c r="AU629" s="150"/>
      <c r="AV629" s="150"/>
      <c r="AW629" s="150"/>
      <c r="AX629" s="150"/>
      <c r="AY629" s="150"/>
      <c r="AZ629" s="150"/>
      <c r="BA629" s="150"/>
      <c r="BB629" s="150"/>
      <c r="BC629" s="150"/>
      <c r="BD629" s="150"/>
      <c r="BE629" s="150"/>
      <c r="BF629" s="150"/>
      <c r="BG629" s="150"/>
      <c r="BH629" s="150"/>
      <c r="BI629" s="150"/>
      <c r="BJ629" s="150"/>
      <c r="BK629" s="150"/>
      <c r="BL629" s="150"/>
      <c r="BM629" s="150"/>
      <c r="BN629" s="150"/>
      <c r="BO629" s="150"/>
      <c r="BP629" s="150"/>
      <c r="BQ629" s="150"/>
      <c r="BR629" s="150"/>
      <c r="BS629" s="150"/>
      <c r="BT629" s="150"/>
      <c r="BU629" s="150"/>
      <c r="BV629" s="150"/>
      <c r="BW629" s="150"/>
      <c r="BX629" s="150"/>
      <c r="BY629" s="150"/>
      <c r="BZ629" s="150"/>
      <c r="CA629" s="150"/>
      <c r="CB629" s="150"/>
      <c r="CC629" s="150"/>
      <c r="CD629" s="150"/>
      <c r="CE629" s="150"/>
      <c r="CF629" s="150"/>
      <c r="CG629" s="150"/>
      <c r="CH629" s="150"/>
      <c r="CI629" s="150"/>
      <c r="CJ629" s="150"/>
      <c r="CK629" s="150"/>
      <c r="CL629" s="150"/>
      <c r="CM629" s="150"/>
      <c r="CN629" s="150"/>
      <c r="CO629" s="150"/>
      <c r="CP629" s="150"/>
      <c r="CQ629" s="150"/>
      <c r="CR629" s="150"/>
      <c r="CS629" s="150"/>
      <c r="CT629" s="150"/>
      <c r="CU629" s="150"/>
      <c r="CV629" s="150"/>
      <c r="CW629" s="150"/>
      <c r="CX629" s="150"/>
    </row>
    <row r="630" spans="1:102" x14ac:dyDescent="0.2">
      <c r="A630" s="150"/>
      <c r="B630" s="150"/>
      <c r="C630" s="156"/>
      <c r="D630" s="150"/>
      <c r="E630" s="150"/>
      <c r="F630" s="150"/>
      <c r="G630" s="150"/>
      <c r="H630" s="150"/>
      <c r="I630" s="150"/>
      <c r="K630" s="150"/>
      <c r="L630" s="150"/>
      <c r="M630" s="150"/>
      <c r="N630" s="150"/>
      <c r="O630" s="150"/>
      <c r="P630" s="150"/>
      <c r="Q630" s="150"/>
      <c r="R630" s="150"/>
      <c r="S630" s="150"/>
      <c r="T630" s="150"/>
      <c r="U630" s="150"/>
      <c r="V630" s="150"/>
      <c r="W630" s="150"/>
      <c r="X630" s="150"/>
      <c r="Y630" s="150"/>
      <c r="Z630" s="150"/>
      <c r="AA630" s="150"/>
      <c r="AB630" s="150"/>
      <c r="AC630" s="150"/>
      <c r="AD630" s="150"/>
      <c r="AE630" s="150"/>
      <c r="AF630" s="150"/>
      <c r="AG630" s="150"/>
      <c r="AH630" s="150"/>
      <c r="AI630" s="150"/>
      <c r="AJ630" s="150"/>
      <c r="AK630" s="150"/>
      <c r="AL630" s="150"/>
      <c r="AM630" s="150"/>
      <c r="AN630" s="150"/>
      <c r="AO630" s="150"/>
      <c r="AP630" s="150"/>
      <c r="AQ630" s="150"/>
      <c r="AR630" s="150"/>
      <c r="AS630" s="150"/>
      <c r="AT630" s="150"/>
      <c r="AU630" s="150"/>
      <c r="AV630" s="150"/>
      <c r="AW630" s="150"/>
      <c r="AX630" s="150"/>
      <c r="AY630" s="150"/>
      <c r="AZ630" s="150"/>
      <c r="BA630" s="150"/>
      <c r="BB630" s="150"/>
      <c r="BC630" s="150"/>
      <c r="BD630" s="150"/>
      <c r="BE630" s="150"/>
      <c r="BF630" s="150"/>
      <c r="BG630" s="150"/>
      <c r="BH630" s="150"/>
      <c r="BI630" s="150"/>
      <c r="BJ630" s="150"/>
      <c r="BK630" s="150"/>
      <c r="BL630" s="150"/>
      <c r="BM630" s="150"/>
      <c r="BN630" s="150"/>
      <c r="BO630" s="150"/>
      <c r="BP630" s="150"/>
      <c r="BQ630" s="150"/>
      <c r="BR630" s="150"/>
      <c r="BS630" s="150"/>
      <c r="BT630" s="150"/>
      <c r="BU630" s="150"/>
      <c r="BV630" s="150"/>
      <c r="BW630" s="150"/>
      <c r="BX630" s="150"/>
      <c r="BY630" s="150"/>
      <c r="BZ630" s="150"/>
      <c r="CA630" s="150"/>
      <c r="CB630" s="150"/>
      <c r="CC630" s="150"/>
      <c r="CD630" s="150"/>
      <c r="CE630" s="150"/>
      <c r="CF630" s="150"/>
      <c r="CG630" s="150"/>
      <c r="CH630" s="150"/>
      <c r="CI630" s="150"/>
      <c r="CJ630" s="150"/>
      <c r="CK630" s="150"/>
      <c r="CL630" s="150"/>
      <c r="CM630" s="150"/>
      <c r="CN630" s="150"/>
      <c r="CO630" s="150"/>
      <c r="CP630" s="150"/>
      <c r="CQ630" s="150"/>
      <c r="CR630" s="150"/>
      <c r="CS630" s="150"/>
      <c r="CT630" s="150"/>
      <c r="CU630" s="150"/>
      <c r="CV630" s="150"/>
      <c r="CW630" s="150"/>
      <c r="CX630" s="150"/>
    </row>
    <row r="631" spans="1:102" x14ac:dyDescent="0.2">
      <c r="A631" s="150"/>
      <c r="B631" s="150"/>
      <c r="C631" s="156"/>
      <c r="D631" s="150"/>
      <c r="E631" s="150"/>
      <c r="F631" s="150"/>
      <c r="G631" s="150"/>
      <c r="H631" s="150"/>
      <c r="I631" s="150"/>
      <c r="K631" s="150"/>
      <c r="L631" s="150"/>
      <c r="M631" s="150"/>
      <c r="N631" s="150"/>
      <c r="O631" s="150"/>
      <c r="P631" s="150"/>
      <c r="Q631" s="150"/>
      <c r="R631" s="150"/>
      <c r="S631" s="150"/>
      <c r="T631" s="150"/>
      <c r="U631" s="150"/>
      <c r="V631" s="150"/>
      <c r="W631" s="150"/>
      <c r="X631" s="150"/>
      <c r="Y631" s="150"/>
      <c r="Z631" s="150"/>
      <c r="AA631" s="150"/>
      <c r="AB631" s="150"/>
      <c r="AC631" s="150"/>
      <c r="AD631" s="150"/>
      <c r="AE631" s="150"/>
      <c r="AF631" s="150"/>
      <c r="AG631" s="150"/>
      <c r="AH631" s="150"/>
      <c r="AI631" s="150"/>
      <c r="AJ631" s="150"/>
      <c r="AK631" s="150"/>
      <c r="AL631" s="150"/>
      <c r="AM631" s="150"/>
      <c r="AN631" s="150"/>
      <c r="AO631" s="150"/>
      <c r="AP631" s="150"/>
      <c r="AQ631" s="150"/>
      <c r="AR631" s="150"/>
      <c r="AS631" s="150"/>
      <c r="AT631" s="150"/>
      <c r="AU631" s="150"/>
      <c r="AV631" s="150"/>
      <c r="AW631" s="150"/>
      <c r="AX631" s="150"/>
      <c r="AY631" s="150"/>
      <c r="AZ631" s="150"/>
      <c r="BA631" s="150"/>
      <c r="BB631" s="150"/>
      <c r="BC631" s="150"/>
      <c r="BD631" s="150"/>
      <c r="BE631" s="150"/>
      <c r="BF631" s="150"/>
      <c r="BG631" s="150"/>
      <c r="BH631" s="150"/>
      <c r="BI631" s="150"/>
      <c r="BJ631" s="150"/>
      <c r="BK631" s="150"/>
      <c r="BL631" s="150"/>
      <c r="BM631" s="150"/>
      <c r="BN631" s="150"/>
      <c r="BO631" s="150"/>
      <c r="BP631" s="150"/>
      <c r="BQ631" s="150"/>
      <c r="BR631" s="150"/>
      <c r="BS631" s="150"/>
      <c r="BT631" s="150"/>
      <c r="BU631" s="150"/>
      <c r="BV631" s="150"/>
      <c r="BW631" s="150"/>
      <c r="BX631" s="150"/>
      <c r="BY631" s="150"/>
      <c r="BZ631" s="150"/>
      <c r="CA631" s="150"/>
      <c r="CB631" s="150"/>
      <c r="CC631" s="150"/>
      <c r="CD631" s="150"/>
      <c r="CE631" s="150"/>
      <c r="CF631" s="150"/>
      <c r="CG631" s="150"/>
      <c r="CH631" s="150"/>
      <c r="CI631" s="150"/>
      <c r="CJ631" s="150"/>
      <c r="CK631" s="150"/>
      <c r="CL631" s="150"/>
      <c r="CM631" s="150"/>
      <c r="CN631" s="150"/>
      <c r="CO631" s="150"/>
      <c r="CP631" s="150"/>
      <c r="CQ631" s="150"/>
      <c r="CR631" s="150"/>
      <c r="CS631" s="150"/>
      <c r="CT631" s="150"/>
      <c r="CU631" s="150"/>
      <c r="CV631" s="150"/>
      <c r="CW631" s="150"/>
      <c r="CX631" s="150"/>
    </row>
    <row r="632" spans="1:102" x14ac:dyDescent="0.2">
      <c r="A632" s="150"/>
      <c r="B632" s="150"/>
      <c r="C632" s="156"/>
      <c r="D632" s="150"/>
      <c r="E632" s="150"/>
      <c r="F632" s="150"/>
      <c r="G632" s="150"/>
      <c r="H632" s="150"/>
      <c r="I632" s="150"/>
      <c r="K632" s="150"/>
      <c r="L632" s="150"/>
      <c r="M632" s="150"/>
      <c r="N632" s="150"/>
      <c r="O632" s="150"/>
      <c r="P632" s="150"/>
      <c r="Q632" s="150"/>
      <c r="R632" s="150"/>
      <c r="S632" s="150"/>
      <c r="T632" s="150"/>
      <c r="U632" s="150"/>
      <c r="V632" s="150"/>
      <c r="W632" s="150"/>
      <c r="X632" s="150"/>
      <c r="Y632" s="150"/>
      <c r="Z632" s="150"/>
      <c r="AA632" s="150"/>
      <c r="AB632" s="150"/>
      <c r="AC632" s="150"/>
      <c r="AD632" s="150"/>
      <c r="AE632" s="150"/>
      <c r="AF632" s="150"/>
      <c r="AG632" s="150"/>
      <c r="AH632" s="150"/>
      <c r="AI632" s="150"/>
      <c r="AJ632" s="150"/>
      <c r="AK632" s="150"/>
      <c r="AL632" s="150"/>
      <c r="AM632" s="150"/>
      <c r="AN632" s="150"/>
      <c r="AO632" s="150"/>
      <c r="AP632" s="150"/>
      <c r="AQ632" s="150"/>
      <c r="AR632" s="150"/>
      <c r="AS632" s="150"/>
      <c r="AT632" s="150"/>
      <c r="AU632" s="150"/>
      <c r="AV632" s="150"/>
      <c r="AW632" s="150"/>
      <c r="AX632" s="150"/>
      <c r="AY632" s="150"/>
      <c r="AZ632" s="150"/>
      <c r="BA632" s="150"/>
      <c r="BB632" s="150"/>
      <c r="BC632" s="150"/>
      <c r="BD632" s="150"/>
      <c r="BE632" s="150"/>
      <c r="BF632" s="150"/>
      <c r="BG632" s="150"/>
      <c r="BH632" s="150"/>
      <c r="BI632" s="150"/>
      <c r="BJ632" s="150"/>
      <c r="BK632" s="150"/>
      <c r="BL632" s="150"/>
      <c r="BM632" s="150"/>
      <c r="BN632" s="150"/>
      <c r="BO632" s="150"/>
      <c r="BP632" s="150"/>
      <c r="BQ632" s="150"/>
      <c r="BR632" s="150"/>
      <c r="BS632" s="150"/>
      <c r="BT632" s="150"/>
      <c r="BU632" s="150"/>
      <c r="BV632" s="150"/>
      <c r="BW632" s="150"/>
      <c r="BX632" s="150"/>
      <c r="BY632" s="150"/>
      <c r="BZ632" s="150"/>
      <c r="CA632" s="150"/>
      <c r="CB632" s="150"/>
      <c r="CC632" s="150"/>
      <c r="CD632" s="150"/>
      <c r="CE632" s="150"/>
      <c r="CF632" s="150"/>
      <c r="CG632" s="150"/>
      <c r="CH632" s="150"/>
      <c r="CI632" s="150"/>
      <c r="CJ632" s="150"/>
      <c r="CK632" s="150"/>
      <c r="CL632" s="150"/>
      <c r="CM632" s="150"/>
      <c r="CN632" s="150"/>
      <c r="CO632" s="150"/>
      <c r="CP632" s="150"/>
      <c r="CQ632" s="150"/>
      <c r="CR632" s="150"/>
      <c r="CS632" s="150"/>
      <c r="CT632" s="150"/>
      <c r="CU632" s="150"/>
      <c r="CV632" s="150"/>
      <c r="CW632" s="150"/>
      <c r="CX632" s="150"/>
    </row>
    <row r="633" spans="1:102" x14ac:dyDescent="0.2">
      <c r="A633" s="150"/>
      <c r="B633" s="150"/>
      <c r="C633" s="156"/>
      <c r="D633" s="150"/>
      <c r="E633" s="150"/>
      <c r="F633" s="150"/>
      <c r="G633" s="150"/>
      <c r="H633" s="150"/>
      <c r="I633" s="150"/>
      <c r="K633" s="150"/>
      <c r="L633" s="150"/>
      <c r="M633" s="150"/>
      <c r="N633" s="150"/>
      <c r="O633" s="150"/>
      <c r="P633" s="150"/>
      <c r="Q633" s="150"/>
      <c r="R633" s="150"/>
      <c r="S633" s="150"/>
      <c r="T633" s="150"/>
      <c r="U633" s="150"/>
      <c r="V633" s="150"/>
      <c r="W633" s="150"/>
      <c r="X633" s="150"/>
      <c r="Y633" s="150"/>
      <c r="Z633" s="150"/>
      <c r="AA633" s="150"/>
      <c r="AB633" s="150"/>
      <c r="AC633" s="150"/>
      <c r="AD633" s="150"/>
      <c r="AE633" s="150"/>
      <c r="AF633" s="150"/>
      <c r="AG633" s="150"/>
      <c r="AH633" s="150"/>
      <c r="AI633" s="150"/>
      <c r="AJ633" s="150"/>
      <c r="AK633" s="150"/>
      <c r="AL633" s="150"/>
      <c r="AM633" s="150"/>
      <c r="AN633" s="150"/>
      <c r="AO633" s="150"/>
      <c r="AP633" s="150"/>
      <c r="AQ633" s="150"/>
      <c r="AR633" s="150"/>
      <c r="AS633" s="150"/>
      <c r="AT633" s="150"/>
      <c r="AU633" s="150"/>
      <c r="AV633" s="150"/>
      <c r="AW633" s="150"/>
      <c r="AX633" s="150"/>
      <c r="AY633" s="150"/>
      <c r="AZ633" s="150"/>
      <c r="BA633" s="150"/>
      <c r="BB633" s="150"/>
      <c r="BC633" s="150"/>
      <c r="BD633" s="150"/>
      <c r="BE633" s="150"/>
      <c r="BF633" s="150"/>
      <c r="BG633" s="150"/>
      <c r="BH633" s="150"/>
      <c r="BI633" s="150"/>
      <c r="BJ633" s="150"/>
      <c r="BK633" s="150"/>
      <c r="BL633" s="150"/>
      <c r="BM633" s="150"/>
      <c r="BN633" s="150"/>
      <c r="BO633" s="150"/>
      <c r="BP633" s="150"/>
      <c r="BQ633" s="150"/>
      <c r="BR633" s="150"/>
      <c r="BS633" s="150"/>
      <c r="BT633" s="150"/>
      <c r="BU633" s="150"/>
      <c r="BV633" s="150"/>
      <c r="BW633" s="150"/>
      <c r="BX633" s="150"/>
      <c r="BY633" s="150"/>
      <c r="BZ633" s="150"/>
      <c r="CA633" s="150"/>
      <c r="CB633" s="150"/>
      <c r="CC633" s="150"/>
      <c r="CD633" s="150"/>
      <c r="CE633" s="150"/>
      <c r="CF633" s="150"/>
      <c r="CG633" s="150"/>
      <c r="CH633" s="150"/>
      <c r="CI633" s="150"/>
      <c r="CJ633" s="150"/>
      <c r="CK633" s="150"/>
      <c r="CL633" s="150"/>
      <c r="CM633" s="150"/>
      <c r="CN633" s="150"/>
      <c r="CO633" s="150"/>
      <c r="CP633" s="150"/>
      <c r="CQ633" s="150"/>
      <c r="CR633" s="150"/>
      <c r="CS633" s="150"/>
      <c r="CT633" s="150"/>
      <c r="CU633" s="150"/>
      <c r="CV633" s="150"/>
      <c r="CW633" s="150"/>
      <c r="CX633" s="150"/>
    </row>
    <row r="634" spans="1:102" x14ac:dyDescent="0.2">
      <c r="A634" s="150"/>
      <c r="B634" s="150"/>
      <c r="C634" s="156"/>
      <c r="D634" s="150"/>
      <c r="E634" s="150"/>
      <c r="F634" s="150"/>
      <c r="G634" s="150"/>
      <c r="H634" s="150"/>
      <c r="I634" s="150"/>
      <c r="K634" s="150"/>
      <c r="L634" s="150"/>
      <c r="M634" s="150"/>
      <c r="N634" s="150"/>
      <c r="O634" s="150"/>
      <c r="P634" s="150"/>
      <c r="Q634" s="150"/>
      <c r="R634" s="150"/>
      <c r="S634" s="150"/>
      <c r="T634" s="150"/>
      <c r="U634" s="150"/>
      <c r="V634" s="150"/>
      <c r="W634" s="150"/>
      <c r="X634" s="150"/>
      <c r="Y634" s="150"/>
      <c r="Z634" s="150"/>
      <c r="AA634" s="150"/>
      <c r="AB634" s="150"/>
      <c r="AC634" s="150"/>
      <c r="AD634" s="150"/>
      <c r="AE634" s="150"/>
      <c r="AF634" s="150"/>
      <c r="AG634" s="150"/>
      <c r="AH634" s="150"/>
      <c r="AI634" s="150"/>
      <c r="AJ634" s="150"/>
      <c r="AK634" s="150"/>
      <c r="AL634" s="150"/>
      <c r="AM634" s="150"/>
      <c r="AN634" s="150"/>
      <c r="AO634" s="150"/>
      <c r="AP634" s="150"/>
      <c r="AQ634" s="150"/>
      <c r="AR634" s="150"/>
      <c r="AS634" s="150"/>
      <c r="AT634" s="150"/>
      <c r="AU634" s="150"/>
      <c r="AV634" s="150"/>
      <c r="AW634" s="150"/>
      <c r="AX634" s="150"/>
      <c r="AY634" s="150"/>
      <c r="AZ634" s="150"/>
      <c r="BA634" s="150"/>
      <c r="BB634" s="150"/>
      <c r="BC634" s="150"/>
      <c r="BD634" s="150"/>
      <c r="BE634" s="150"/>
      <c r="BF634" s="150"/>
      <c r="BG634" s="150"/>
      <c r="BH634" s="150"/>
      <c r="BI634" s="150"/>
      <c r="BJ634" s="150"/>
      <c r="BK634" s="150"/>
      <c r="BL634" s="150"/>
      <c r="BM634" s="150"/>
      <c r="BN634" s="150"/>
      <c r="BO634" s="150"/>
      <c r="BP634" s="150"/>
      <c r="BQ634" s="150"/>
      <c r="BR634" s="150"/>
      <c r="BS634" s="150"/>
      <c r="BT634" s="150"/>
      <c r="BU634" s="150"/>
      <c r="BV634" s="150"/>
      <c r="BW634" s="150"/>
      <c r="BX634" s="150"/>
      <c r="BY634" s="150"/>
      <c r="BZ634" s="150"/>
      <c r="CA634" s="150"/>
      <c r="CB634" s="150"/>
      <c r="CC634" s="150"/>
      <c r="CD634" s="150"/>
      <c r="CE634" s="150"/>
      <c r="CF634" s="150"/>
      <c r="CG634" s="150"/>
      <c r="CH634" s="150"/>
      <c r="CI634" s="150"/>
      <c r="CJ634" s="150"/>
      <c r="CK634" s="150"/>
      <c r="CL634" s="150"/>
      <c r="CM634" s="150"/>
      <c r="CN634" s="150"/>
      <c r="CO634" s="150"/>
      <c r="CP634" s="150"/>
      <c r="CQ634" s="150"/>
      <c r="CR634" s="150"/>
      <c r="CS634" s="150"/>
      <c r="CT634" s="150"/>
      <c r="CU634" s="150"/>
      <c r="CV634" s="150"/>
      <c r="CW634" s="150"/>
      <c r="CX634" s="150"/>
    </row>
    <row r="635" spans="1:102" x14ac:dyDescent="0.2">
      <c r="A635" s="150"/>
      <c r="B635" s="150"/>
      <c r="C635" s="156"/>
      <c r="D635" s="150"/>
      <c r="E635" s="150"/>
      <c r="F635" s="150"/>
      <c r="G635" s="150"/>
      <c r="H635" s="150"/>
      <c r="I635" s="150"/>
      <c r="K635" s="150"/>
      <c r="L635" s="150"/>
      <c r="M635" s="150"/>
      <c r="N635" s="150"/>
      <c r="O635" s="150"/>
      <c r="P635" s="150"/>
      <c r="Q635" s="150"/>
      <c r="R635" s="150"/>
      <c r="S635" s="150"/>
      <c r="T635" s="150"/>
      <c r="U635" s="150"/>
      <c r="V635" s="150"/>
      <c r="W635" s="150"/>
      <c r="X635" s="150"/>
      <c r="Y635" s="150"/>
      <c r="Z635" s="150"/>
      <c r="AA635" s="150"/>
      <c r="AB635" s="150"/>
      <c r="AC635" s="150"/>
      <c r="AD635" s="150"/>
      <c r="AE635" s="150"/>
      <c r="AF635" s="150"/>
      <c r="AG635" s="150"/>
      <c r="AH635" s="150"/>
      <c r="AI635" s="150"/>
      <c r="AJ635" s="150"/>
      <c r="AK635" s="150"/>
      <c r="AL635" s="150"/>
      <c r="AM635" s="150"/>
      <c r="AN635" s="150"/>
      <c r="AO635" s="150"/>
      <c r="AP635" s="150"/>
      <c r="AQ635" s="150"/>
      <c r="AR635" s="150"/>
      <c r="AS635" s="150"/>
      <c r="AT635" s="150"/>
      <c r="AU635" s="150"/>
      <c r="AV635" s="150"/>
      <c r="AW635" s="150"/>
      <c r="AX635" s="150"/>
      <c r="AY635" s="150"/>
      <c r="AZ635" s="150"/>
      <c r="BA635" s="150"/>
      <c r="BB635" s="150"/>
      <c r="BC635" s="150"/>
      <c r="BD635" s="150"/>
      <c r="BE635" s="150"/>
      <c r="BF635" s="150"/>
      <c r="BG635" s="150"/>
      <c r="BH635" s="150"/>
      <c r="BI635" s="150"/>
      <c r="BJ635" s="150"/>
      <c r="BK635" s="150"/>
      <c r="BL635" s="150"/>
      <c r="BM635" s="150"/>
      <c r="BN635" s="150"/>
      <c r="BO635" s="150"/>
      <c r="BP635" s="150"/>
      <c r="BQ635" s="150"/>
      <c r="BR635" s="150"/>
      <c r="BS635" s="150"/>
      <c r="BT635" s="150"/>
      <c r="BU635" s="150"/>
      <c r="BV635" s="150"/>
      <c r="BW635" s="150"/>
      <c r="BX635" s="150"/>
      <c r="BY635" s="150"/>
      <c r="BZ635" s="150"/>
      <c r="CA635" s="150"/>
      <c r="CB635" s="150"/>
      <c r="CC635" s="150"/>
      <c r="CD635" s="150"/>
      <c r="CE635" s="150"/>
      <c r="CF635" s="150"/>
      <c r="CG635" s="150"/>
      <c r="CH635" s="150"/>
      <c r="CI635" s="150"/>
      <c r="CJ635" s="150"/>
      <c r="CK635" s="150"/>
      <c r="CL635" s="150"/>
      <c r="CM635" s="150"/>
      <c r="CN635" s="150"/>
      <c r="CO635" s="150"/>
      <c r="CP635" s="150"/>
      <c r="CQ635" s="150"/>
      <c r="CR635" s="150"/>
      <c r="CS635" s="150"/>
      <c r="CT635" s="150"/>
      <c r="CU635" s="150"/>
      <c r="CV635" s="150"/>
      <c r="CW635" s="150"/>
      <c r="CX635" s="150"/>
    </row>
    <row r="636" spans="1:102" x14ac:dyDescent="0.2">
      <c r="A636" s="150"/>
      <c r="B636" s="150"/>
      <c r="C636" s="156"/>
      <c r="D636" s="150"/>
      <c r="E636" s="150"/>
      <c r="F636" s="150"/>
      <c r="G636" s="150"/>
      <c r="H636" s="150"/>
      <c r="I636" s="150"/>
      <c r="K636" s="150"/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  <c r="V636" s="150"/>
      <c r="W636" s="150"/>
      <c r="X636" s="150"/>
      <c r="Y636" s="150"/>
      <c r="Z636" s="150"/>
      <c r="AA636" s="150"/>
      <c r="AB636" s="150"/>
      <c r="AC636" s="150"/>
      <c r="AD636" s="150"/>
      <c r="AE636" s="150"/>
      <c r="AF636" s="150"/>
      <c r="AG636" s="150"/>
      <c r="AH636" s="150"/>
      <c r="AI636" s="150"/>
      <c r="AJ636" s="150"/>
      <c r="AK636" s="150"/>
      <c r="AL636" s="150"/>
      <c r="AM636" s="150"/>
      <c r="AN636" s="150"/>
      <c r="AO636" s="150"/>
      <c r="AP636" s="150"/>
      <c r="AQ636" s="150"/>
      <c r="AR636" s="150"/>
      <c r="AS636" s="150"/>
      <c r="AT636" s="150"/>
      <c r="AU636" s="150"/>
      <c r="AV636" s="150"/>
      <c r="AW636" s="150"/>
      <c r="AX636" s="150"/>
      <c r="AY636" s="150"/>
      <c r="AZ636" s="150"/>
      <c r="BA636" s="150"/>
      <c r="BB636" s="150"/>
      <c r="BC636" s="150"/>
      <c r="BD636" s="150"/>
      <c r="BE636" s="150"/>
      <c r="BF636" s="150"/>
      <c r="BG636" s="150"/>
      <c r="BH636" s="150"/>
      <c r="BI636" s="150"/>
      <c r="BJ636" s="150"/>
      <c r="BK636" s="150"/>
      <c r="BL636" s="150"/>
      <c r="BM636" s="150"/>
      <c r="BN636" s="150"/>
      <c r="BO636" s="150"/>
      <c r="BP636" s="150"/>
      <c r="BQ636" s="150"/>
      <c r="BR636" s="150"/>
      <c r="BS636" s="150"/>
      <c r="BT636" s="150"/>
      <c r="BU636" s="150"/>
      <c r="BV636" s="150"/>
      <c r="BW636" s="150"/>
      <c r="BX636" s="150"/>
      <c r="BY636" s="150"/>
      <c r="BZ636" s="150"/>
      <c r="CA636" s="150"/>
      <c r="CB636" s="150"/>
      <c r="CC636" s="150"/>
      <c r="CD636" s="150"/>
      <c r="CE636" s="150"/>
      <c r="CF636" s="150"/>
      <c r="CG636" s="150"/>
      <c r="CH636" s="150"/>
      <c r="CI636" s="150"/>
      <c r="CJ636" s="150"/>
      <c r="CK636" s="150"/>
      <c r="CL636" s="150"/>
      <c r="CM636" s="150"/>
      <c r="CN636" s="150"/>
      <c r="CO636" s="150"/>
      <c r="CP636" s="150"/>
      <c r="CQ636" s="150"/>
      <c r="CR636" s="150"/>
      <c r="CS636" s="150"/>
      <c r="CT636" s="150"/>
      <c r="CU636" s="150"/>
      <c r="CV636" s="150"/>
      <c r="CW636" s="150"/>
      <c r="CX636" s="150"/>
    </row>
    <row r="637" spans="1:102" x14ac:dyDescent="0.2">
      <c r="A637" s="150"/>
      <c r="B637" s="150"/>
      <c r="C637" s="156"/>
      <c r="D637" s="150"/>
      <c r="E637" s="150"/>
      <c r="F637" s="150"/>
      <c r="G637" s="150"/>
      <c r="H637" s="150"/>
      <c r="I637" s="150"/>
      <c r="K637" s="150"/>
      <c r="L637" s="150"/>
      <c r="M637" s="150"/>
      <c r="N637" s="150"/>
      <c r="O637" s="150"/>
      <c r="P637" s="150"/>
      <c r="Q637" s="150"/>
      <c r="R637" s="150"/>
      <c r="S637" s="150"/>
      <c r="T637" s="150"/>
      <c r="U637" s="150"/>
      <c r="V637" s="150"/>
      <c r="W637" s="150"/>
      <c r="X637" s="150"/>
      <c r="Y637" s="150"/>
      <c r="Z637" s="150"/>
      <c r="AA637" s="150"/>
      <c r="AB637" s="150"/>
      <c r="AC637" s="150"/>
      <c r="AD637" s="150"/>
      <c r="AE637" s="150"/>
      <c r="AF637" s="150"/>
      <c r="AG637" s="150"/>
      <c r="AH637" s="150"/>
      <c r="AI637" s="150"/>
      <c r="AJ637" s="150"/>
      <c r="AK637" s="150"/>
      <c r="AL637" s="150"/>
      <c r="AM637" s="150"/>
      <c r="AN637" s="150"/>
      <c r="AO637" s="150"/>
      <c r="AP637" s="150"/>
      <c r="AQ637" s="150"/>
      <c r="AR637" s="150"/>
      <c r="AS637" s="150"/>
      <c r="AT637" s="150"/>
      <c r="AU637" s="150"/>
      <c r="AV637" s="150"/>
      <c r="AW637" s="150"/>
      <c r="AX637" s="150"/>
      <c r="AY637" s="150"/>
      <c r="AZ637" s="150"/>
      <c r="BA637" s="150"/>
      <c r="BB637" s="150"/>
      <c r="BC637" s="150"/>
      <c r="BD637" s="150"/>
      <c r="BE637" s="150"/>
      <c r="BF637" s="150"/>
      <c r="BG637" s="150"/>
      <c r="BH637" s="150"/>
      <c r="BI637" s="150"/>
      <c r="BJ637" s="150"/>
      <c r="BK637" s="150"/>
      <c r="BL637" s="150"/>
      <c r="BM637" s="150"/>
      <c r="BN637" s="150"/>
      <c r="BO637" s="150"/>
      <c r="BP637" s="150"/>
      <c r="BQ637" s="150"/>
      <c r="BR637" s="150"/>
      <c r="BS637" s="150"/>
      <c r="BT637" s="150"/>
      <c r="BU637" s="150"/>
      <c r="BV637" s="150"/>
      <c r="BW637" s="150"/>
      <c r="BX637" s="150"/>
      <c r="BY637" s="150"/>
      <c r="BZ637" s="150"/>
      <c r="CA637" s="150"/>
      <c r="CB637" s="150"/>
      <c r="CC637" s="150"/>
      <c r="CD637" s="150"/>
      <c r="CE637" s="150"/>
      <c r="CF637" s="150"/>
      <c r="CG637" s="150"/>
      <c r="CH637" s="150"/>
      <c r="CI637" s="150"/>
      <c r="CJ637" s="150"/>
      <c r="CK637" s="150"/>
      <c r="CL637" s="150"/>
      <c r="CM637" s="150"/>
      <c r="CN637" s="150"/>
      <c r="CO637" s="150"/>
      <c r="CP637" s="150"/>
      <c r="CQ637" s="150"/>
      <c r="CR637" s="150"/>
      <c r="CS637" s="150"/>
      <c r="CT637" s="150"/>
      <c r="CU637" s="150"/>
      <c r="CV637" s="150"/>
      <c r="CW637" s="150"/>
      <c r="CX637" s="150"/>
    </row>
    <row r="638" spans="1:102" x14ac:dyDescent="0.2">
      <c r="A638" s="150"/>
      <c r="B638" s="150"/>
      <c r="C638" s="156"/>
      <c r="D638" s="150"/>
      <c r="E638" s="150"/>
      <c r="F638" s="150"/>
      <c r="G638" s="150"/>
      <c r="H638" s="150"/>
      <c r="I638" s="150"/>
      <c r="K638" s="150"/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  <c r="V638" s="150"/>
      <c r="W638" s="150"/>
      <c r="X638" s="150"/>
      <c r="Y638" s="150"/>
      <c r="Z638" s="150"/>
      <c r="AA638" s="150"/>
      <c r="AB638" s="150"/>
      <c r="AC638" s="150"/>
      <c r="AD638" s="150"/>
      <c r="AE638" s="150"/>
      <c r="AF638" s="150"/>
      <c r="AG638" s="150"/>
      <c r="AH638" s="150"/>
      <c r="AI638" s="150"/>
      <c r="AJ638" s="150"/>
      <c r="AK638" s="150"/>
      <c r="AL638" s="150"/>
      <c r="AM638" s="150"/>
      <c r="AN638" s="150"/>
      <c r="AO638" s="150"/>
      <c r="AP638" s="150"/>
      <c r="AQ638" s="150"/>
      <c r="AR638" s="150"/>
      <c r="AS638" s="150"/>
      <c r="AT638" s="150"/>
      <c r="AU638" s="150"/>
      <c r="AV638" s="150"/>
      <c r="AW638" s="150"/>
      <c r="AX638" s="150"/>
      <c r="AY638" s="150"/>
      <c r="AZ638" s="150"/>
      <c r="BA638" s="150"/>
      <c r="BB638" s="150"/>
      <c r="BC638" s="150"/>
      <c r="BD638" s="150"/>
      <c r="BE638" s="150"/>
      <c r="BF638" s="150"/>
      <c r="BG638" s="150"/>
      <c r="BH638" s="150"/>
      <c r="BI638" s="150"/>
      <c r="BJ638" s="150"/>
      <c r="BK638" s="150"/>
      <c r="BL638" s="150"/>
      <c r="BM638" s="150"/>
      <c r="BN638" s="150"/>
      <c r="BO638" s="150"/>
      <c r="BP638" s="150"/>
      <c r="BQ638" s="150"/>
      <c r="BR638" s="150"/>
      <c r="BS638" s="150"/>
      <c r="BT638" s="150"/>
      <c r="BU638" s="150"/>
      <c r="BV638" s="150"/>
      <c r="BW638" s="150"/>
      <c r="BX638" s="150"/>
      <c r="BY638" s="150"/>
      <c r="BZ638" s="150"/>
      <c r="CA638" s="150"/>
      <c r="CB638" s="150"/>
      <c r="CC638" s="150"/>
      <c r="CD638" s="150"/>
      <c r="CE638" s="150"/>
      <c r="CF638" s="150"/>
      <c r="CG638" s="150"/>
      <c r="CH638" s="150"/>
      <c r="CI638" s="150"/>
      <c r="CJ638" s="150"/>
      <c r="CK638" s="150"/>
      <c r="CL638" s="150"/>
      <c r="CM638" s="150"/>
      <c r="CN638" s="150"/>
      <c r="CO638" s="150"/>
      <c r="CP638" s="150"/>
      <c r="CQ638" s="150"/>
      <c r="CR638" s="150"/>
      <c r="CS638" s="150"/>
      <c r="CT638" s="150"/>
      <c r="CU638" s="150"/>
      <c r="CV638" s="150"/>
      <c r="CW638" s="150"/>
      <c r="CX638" s="150"/>
    </row>
    <row r="639" spans="1:102" x14ac:dyDescent="0.2">
      <c r="A639" s="150"/>
      <c r="B639" s="150"/>
      <c r="C639" s="156"/>
      <c r="D639" s="150"/>
      <c r="E639" s="150"/>
      <c r="F639" s="150"/>
      <c r="G639" s="150"/>
      <c r="H639" s="150"/>
      <c r="I639" s="150"/>
      <c r="K639" s="150"/>
      <c r="L639" s="150"/>
      <c r="M639" s="150"/>
      <c r="N639" s="150"/>
      <c r="O639" s="150"/>
      <c r="P639" s="150"/>
      <c r="Q639" s="150"/>
      <c r="R639" s="150"/>
      <c r="S639" s="150"/>
      <c r="T639" s="150"/>
      <c r="U639" s="150"/>
      <c r="V639" s="150"/>
      <c r="W639" s="150"/>
      <c r="X639" s="150"/>
      <c r="Y639" s="150"/>
      <c r="Z639" s="150"/>
      <c r="AA639" s="150"/>
      <c r="AB639" s="150"/>
      <c r="AC639" s="150"/>
      <c r="AD639" s="150"/>
      <c r="AE639" s="150"/>
      <c r="AF639" s="150"/>
      <c r="AG639" s="150"/>
      <c r="AH639" s="150"/>
      <c r="AI639" s="150"/>
      <c r="AJ639" s="150"/>
      <c r="AK639" s="150"/>
      <c r="AL639" s="150"/>
      <c r="AM639" s="150"/>
      <c r="AN639" s="150"/>
      <c r="AO639" s="150"/>
      <c r="AP639" s="150"/>
      <c r="AQ639" s="150"/>
      <c r="AR639" s="150"/>
      <c r="AS639" s="150"/>
      <c r="AT639" s="150"/>
      <c r="AU639" s="150"/>
      <c r="AV639" s="150"/>
      <c r="AW639" s="150"/>
      <c r="AX639" s="150"/>
      <c r="AY639" s="150"/>
      <c r="AZ639" s="150"/>
      <c r="BA639" s="150"/>
      <c r="BB639" s="150"/>
      <c r="BC639" s="150"/>
      <c r="BD639" s="150"/>
      <c r="BE639" s="150"/>
      <c r="BF639" s="150"/>
      <c r="BG639" s="150"/>
      <c r="BH639" s="150"/>
      <c r="BI639" s="150"/>
      <c r="BJ639" s="150"/>
      <c r="BK639" s="150"/>
      <c r="BL639" s="150"/>
      <c r="BM639" s="150"/>
      <c r="BN639" s="150"/>
      <c r="BO639" s="150"/>
      <c r="BP639" s="150"/>
      <c r="BQ639" s="150"/>
      <c r="BR639" s="150"/>
      <c r="BS639" s="150"/>
      <c r="BT639" s="150"/>
      <c r="BU639" s="150"/>
      <c r="BV639" s="150"/>
      <c r="BW639" s="150"/>
      <c r="BX639" s="150"/>
      <c r="BY639" s="150"/>
      <c r="BZ639" s="150"/>
      <c r="CA639" s="150"/>
      <c r="CB639" s="150"/>
      <c r="CC639" s="150"/>
      <c r="CD639" s="150"/>
      <c r="CE639" s="150"/>
      <c r="CF639" s="150"/>
      <c r="CG639" s="150"/>
      <c r="CH639" s="150"/>
      <c r="CI639" s="150"/>
      <c r="CJ639" s="150"/>
      <c r="CK639" s="150"/>
      <c r="CL639" s="150"/>
      <c r="CM639" s="150"/>
      <c r="CN639" s="150"/>
      <c r="CO639" s="150"/>
      <c r="CP639" s="150"/>
      <c r="CQ639" s="150"/>
      <c r="CR639" s="150"/>
      <c r="CS639" s="150"/>
      <c r="CT639" s="150"/>
      <c r="CU639" s="150"/>
      <c r="CV639" s="150"/>
      <c r="CW639" s="150"/>
      <c r="CX639" s="150"/>
    </row>
    <row r="640" spans="1:102" x14ac:dyDescent="0.2">
      <c r="A640" s="150"/>
      <c r="B640" s="150"/>
      <c r="C640" s="156"/>
      <c r="D640" s="150"/>
      <c r="E640" s="150"/>
      <c r="F640" s="150"/>
      <c r="G640" s="150"/>
      <c r="H640" s="150"/>
      <c r="I640" s="150"/>
      <c r="K640" s="150"/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  <c r="Z640" s="150"/>
      <c r="AA640" s="150"/>
      <c r="AB640" s="150"/>
      <c r="AC640" s="150"/>
      <c r="AD640" s="150"/>
      <c r="AE640" s="150"/>
      <c r="AF640" s="150"/>
      <c r="AG640" s="150"/>
      <c r="AH640" s="150"/>
      <c r="AI640" s="150"/>
      <c r="AJ640" s="150"/>
      <c r="AK640" s="150"/>
      <c r="AL640" s="150"/>
      <c r="AM640" s="150"/>
      <c r="AN640" s="150"/>
      <c r="AO640" s="150"/>
      <c r="AP640" s="150"/>
      <c r="AQ640" s="150"/>
      <c r="AR640" s="150"/>
      <c r="AS640" s="150"/>
      <c r="AT640" s="150"/>
      <c r="AU640" s="150"/>
      <c r="AV640" s="150"/>
      <c r="AW640" s="150"/>
      <c r="AX640" s="150"/>
      <c r="AY640" s="150"/>
      <c r="AZ640" s="150"/>
      <c r="BA640" s="150"/>
      <c r="BB640" s="150"/>
      <c r="BC640" s="150"/>
      <c r="BD640" s="150"/>
      <c r="BE640" s="150"/>
      <c r="BF640" s="150"/>
      <c r="BG640" s="150"/>
      <c r="BH640" s="150"/>
      <c r="BI640" s="150"/>
      <c r="BJ640" s="150"/>
      <c r="BK640" s="150"/>
      <c r="BL640" s="150"/>
      <c r="BM640" s="150"/>
      <c r="BN640" s="150"/>
      <c r="BO640" s="150"/>
      <c r="BP640" s="150"/>
      <c r="BQ640" s="150"/>
      <c r="BR640" s="150"/>
      <c r="BS640" s="150"/>
      <c r="BT640" s="150"/>
      <c r="BU640" s="150"/>
      <c r="BV640" s="150"/>
      <c r="BW640" s="150"/>
      <c r="BX640" s="150"/>
      <c r="BY640" s="150"/>
      <c r="BZ640" s="150"/>
      <c r="CA640" s="150"/>
      <c r="CB640" s="150"/>
      <c r="CC640" s="150"/>
      <c r="CD640" s="150"/>
      <c r="CE640" s="150"/>
      <c r="CF640" s="150"/>
      <c r="CG640" s="150"/>
      <c r="CH640" s="150"/>
      <c r="CI640" s="150"/>
      <c r="CJ640" s="150"/>
      <c r="CK640" s="150"/>
      <c r="CL640" s="150"/>
      <c r="CM640" s="150"/>
      <c r="CN640" s="150"/>
      <c r="CO640" s="150"/>
      <c r="CP640" s="150"/>
      <c r="CQ640" s="150"/>
      <c r="CR640" s="150"/>
      <c r="CS640" s="150"/>
      <c r="CT640" s="150"/>
      <c r="CU640" s="150"/>
      <c r="CV640" s="150"/>
      <c r="CW640" s="150"/>
      <c r="CX640" s="150"/>
    </row>
    <row r="641" spans="1:102" x14ac:dyDescent="0.2">
      <c r="A641" s="150"/>
      <c r="B641" s="150"/>
      <c r="C641" s="156"/>
      <c r="D641" s="150"/>
      <c r="E641" s="150"/>
      <c r="F641" s="150"/>
      <c r="G641" s="150"/>
      <c r="H641" s="150"/>
      <c r="I641" s="150"/>
      <c r="K641" s="150"/>
      <c r="L641" s="150"/>
      <c r="M641" s="150"/>
      <c r="N641" s="150"/>
      <c r="O641" s="150"/>
      <c r="P641" s="150"/>
      <c r="Q641" s="150"/>
      <c r="R641" s="150"/>
      <c r="S641" s="150"/>
      <c r="T641" s="150"/>
      <c r="U641" s="150"/>
      <c r="V641" s="150"/>
      <c r="W641" s="150"/>
      <c r="X641" s="150"/>
      <c r="Y641" s="150"/>
      <c r="Z641" s="150"/>
      <c r="AA641" s="150"/>
      <c r="AB641" s="150"/>
      <c r="AC641" s="150"/>
      <c r="AD641" s="150"/>
      <c r="AE641" s="150"/>
      <c r="AF641" s="150"/>
      <c r="AG641" s="150"/>
      <c r="AH641" s="150"/>
      <c r="AI641" s="150"/>
      <c r="AJ641" s="150"/>
      <c r="AK641" s="150"/>
      <c r="AL641" s="150"/>
      <c r="AM641" s="150"/>
      <c r="AN641" s="150"/>
      <c r="AO641" s="150"/>
      <c r="AP641" s="150"/>
      <c r="AQ641" s="150"/>
      <c r="AR641" s="150"/>
      <c r="AS641" s="150"/>
      <c r="AT641" s="150"/>
      <c r="AU641" s="150"/>
      <c r="AV641" s="150"/>
      <c r="AW641" s="150"/>
      <c r="AX641" s="150"/>
      <c r="AY641" s="150"/>
      <c r="AZ641" s="150"/>
      <c r="BA641" s="150"/>
      <c r="BB641" s="150"/>
      <c r="BC641" s="150"/>
      <c r="BD641" s="150"/>
      <c r="BE641" s="150"/>
      <c r="BF641" s="150"/>
      <c r="BG641" s="150"/>
      <c r="BH641" s="150"/>
      <c r="BI641" s="150"/>
      <c r="BJ641" s="150"/>
      <c r="BK641" s="150"/>
      <c r="BL641" s="150"/>
      <c r="BM641" s="150"/>
      <c r="BN641" s="150"/>
      <c r="BO641" s="150"/>
      <c r="BP641" s="150"/>
      <c r="BQ641" s="150"/>
      <c r="BR641" s="150"/>
      <c r="BS641" s="150"/>
      <c r="BT641" s="150"/>
      <c r="BU641" s="150"/>
      <c r="BV641" s="150"/>
      <c r="BW641" s="150"/>
      <c r="BX641" s="150"/>
      <c r="BY641" s="150"/>
      <c r="BZ641" s="150"/>
      <c r="CA641" s="150"/>
      <c r="CB641" s="150"/>
      <c r="CC641" s="150"/>
      <c r="CD641" s="150"/>
      <c r="CE641" s="150"/>
      <c r="CF641" s="150"/>
      <c r="CG641" s="150"/>
      <c r="CH641" s="150"/>
      <c r="CI641" s="150"/>
      <c r="CJ641" s="150"/>
      <c r="CK641" s="150"/>
      <c r="CL641" s="150"/>
      <c r="CM641" s="150"/>
      <c r="CN641" s="150"/>
      <c r="CO641" s="150"/>
      <c r="CP641" s="150"/>
      <c r="CQ641" s="150"/>
      <c r="CR641" s="150"/>
      <c r="CS641" s="150"/>
      <c r="CT641" s="150"/>
      <c r="CU641" s="150"/>
      <c r="CV641" s="150"/>
      <c r="CW641" s="150"/>
      <c r="CX641" s="150"/>
    </row>
    <row r="642" spans="1:102" x14ac:dyDescent="0.2">
      <c r="A642" s="150"/>
      <c r="B642" s="150"/>
      <c r="C642" s="156"/>
      <c r="D642" s="150"/>
      <c r="E642" s="150"/>
      <c r="F642" s="150"/>
      <c r="G642" s="150"/>
      <c r="H642" s="150"/>
      <c r="I642" s="150"/>
      <c r="K642" s="150"/>
      <c r="L642" s="150"/>
      <c r="M642" s="150"/>
      <c r="N642" s="150"/>
      <c r="O642" s="150"/>
      <c r="P642" s="150"/>
      <c r="Q642" s="150"/>
      <c r="R642" s="150"/>
      <c r="S642" s="150"/>
      <c r="T642" s="150"/>
      <c r="U642" s="150"/>
      <c r="V642" s="150"/>
      <c r="W642" s="150"/>
      <c r="X642" s="150"/>
      <c r="Y642" s="150"/>
      <c r="Z642" s="150"/>
      <c r="AA642" s="150"/>
      <c r="AB642" s="150"/>
      <c r="AC642" s="150"/>
      <c r="AD642" s="150"/>
      <c r="AE642" s="150"/>
      <c r="AF642" s="150"/>
      <c r="AG642" s="150"/>
      <c r="AH642" s="150"/>
      <c r="AI642" s="150"/>
      <c r="AJ642" s="150"/>
      <c r="AK642" s="150"/>
      <c r="AL642" s="150"/>
      <c r="AM642" s="150"/>
      <c r="AN642" s="150"/>
      <c r="AO642" s="150"/>
      <c r="AP642" s="150"/>
      <c r="AQ642" s="150"/>
      <c r="AR642" s="150"/>
      <c r="AS642" s="150"/>
      <c r="AT642" s="150"/>
      <c r="AU642" s="150"/>
      <c r="AV642" s="150"/>
      <c r="AW642" s="150"/>
      <c r="AX642" s="150"/>
      <c r="AY642" s="150"/>
      <c r="AZ642" s="150"/>
      <c r="BA642" s="150"/>
      <c r="BB642" s="150"/>
      <c r="BC642" s="150"/>
      <c r="BD642" s="150"/>
      <c r="BE642" s="150"/>
      <c r="BF642" s="150"/>
      <c r="BG642" s="150"/>
      <c r="BH642" s="150"/>
      <c r="BI642" s="150"/>
      <c r="BJ642" s="150"/>
      <c r="BK642" s="150"/>
      <c r="BL642" s="150"/>
      <c r="BM642" s="150"/>
      <c r="BN642" s="150"/>
      <c r="BO642" s="150"/>
      <c r="BP642" s="150"/>
      <c r="BQ642" s="150"/>
      <c r="BR642" s="150"/>
      <c r="BS642" s="150"/>
      <c r="BT642" s="150"/>
      <c r="BU642" s="150"/>
      <c r="BV642" s="150"/>
      <c r="BW642" s="150"/>
      <c r="BX642" s="150"/>
      <c r="BY642" s="150"/>
      <c r="BZ642" s="150"/>
      <c r="CA642" s="150"/>
      <c r="CB642" s="150"/>
      <c r="CC642" s="150"/>
      <c r="CD642" s="150"/>
      <c r="CE642" s="150"/>
      <c r="CF642" s="150"/>
      <c r="CG642" s="150"/>
      <c r="CH642" s="150"/>
      <c r="CI642" s="150"/>
      <c r="CJ642" s="150"/>
      <c r="CK642" s="150"/>
      <c r="CL642" s="150"/>
      <c r="CM642" s="150"/>
      <c r="CN642" s="150"/>
      <c r="CO642" s="150"/>
      <c r="CP642" s="150"/>
      <c r="CQ642" s="150"/>
      <c r="CR642" s="150"/>
      <c r="CS642" s="150"/>
      <c r="CT642" s="150"/>
      <c r="CU642" s="150"/>
      <c r="CV642" s="150"/>
      <c r="CW642" s="150"/>
      <c r="CX642" s="150"/>
    </row>
    <row r="643" spans="1:102" x14ac:dyDescent="0.2">
      <c r="A643" s="150"/>
      <c r="B643" s="150"/>
      <c r="C643" s="156"/>
      <c r="D643" s="150"/>
      <c r="E643" s="150"/>
      <c r="F643" s="150"/>
      <c r="G643" s="150"/>
      <c r="H643" s="150"/>
      <c r="I643" s="150"/>
      <c r="K643" s="150"/>
      <c r="L643" s="150"/>
      <c r="M643" s="150"/>
      <c r="N643" s="150"/>
      <c r="O643" s="150"/>
      <c r="P643" s="150"/>
      <c r="Q643" s="150"/>
      <c r="R643" s="150"/>
      <c r="S643" s="150"/>
      <c r="T643" s="150"/>
      <c r="U643" s="150"/>
      <c r="V643" s="150"/>
      <c r="W643" s="150"/>
      <c r="X643" s="150"/>
      <c r="Y643" s="150"/>
      <c r="Z643" s="150"/>
      <c r="AA643" s="150"/>
      <c r="AB643" s="150"/>
      <c r="AC643" s="150"/>
      <c r="AD643" s="150"/>
      <c r="AE643" s="150"/>
      <c r="AF643" s="150"/>
      <c r="AG643" s="150"/>
      <c r="AH643" s="150"/>
      <c r="AI643" s="150"/>
      <c r="AJ643" s="150"/>
      <c r="AK643" s="150"/>
      <c r="AL643" s="150"/>
      <c r="AM643" s="150"/>
      <c r="AN643" s="150"/>
      <c r="AO643" s="150"/>
      <c r="AP643" s="150"/>
      <c r="AQ643" s="150"/>
      <c r="AR643" s="150"/>
      <c r="AS643" s="150"/>
      <c r="AT643" s="150"/>
      <c r="AU643" s="150"/>
      <c r="AV643" s="150"/>
      <c r="AW643" s="150"/>
      <c r="AX643" s="150"/>
      <c r="AY643" s="150"/>
      <c r="AZ643" s="150"/>
      <c r="BA643" s="150"/>
      <c r="BB643" s="150"/>
      <c r="BC643" s="150"/>
      <c r="BD643" s="150"/>
      <c r="BE643" s="150"/>
      <c r="BF643" s="150"/>
      <c r="BG643" s="150"/>
      <c r="BH643" s="150"/>
      <c r="BI643" s="150"/>
      <c r="BJ643" s="150"/>
      <c r="BK643" s="150"/>
      <c r="BL643" s="150"/>
      <c r="BM643" s="150"/>
      <c r="BN643" s="150"/>
      <c r="BO643" s="150"/>
      <c r="BP643" s="150"/>
      <c r="BQ643" s="150"/>
      <c r="BR643" s="150"/>
      <c r="BS643" s="150"/>
      <c r="BT643" s="150"/>
      <c r="BU643" s="150"/>
      <c r="BV643" s="150"/>
      <c r="BW643" s="150"/>
      <c r="BX643" s="150"/>
      <c r="BY643" s="150"/>
      <c r="BZ643" s="150"/>
      <c r="CA643" s="150"/>
      <c r="CB643" s="150"/>
      <c r="CC643" s="150"/>
      <c r="CD643" s="150"/>
      <c r="CE643" s="150"/>
      <c r="CF643" s="150"/>
      <c r="CG643" s="150"/>
      <c r="CH643" s="150"/>
      <c r="CI643" s="150"/>
      <c r="CJ643" s="150"/>
      <c r="CK643" s="150"/>
      <c r="CL643" s="150"/>
      <c r="CM643" s="150"/>
      <c r="CN643" s="150"/>
      <c r="CO643" s="150"/>
      <c r="CP643" s="150"/>
      <c r="CQ643" s="150"/>
      <c r="CR643" s="150"/>
      <c r="CS643" s="150"/>
      <c r="CT643" s="150"/>
      <c r="CU643" s="150"/>
      <c r="CV643" s="150"/>
      <c r="CW643" s="150"/>
      <c r="CX643" s="150"/>
    </row>
    <row r="644" spans="1:102" x14ac:dyDescent="0.2">
      <c r="A644" s="150"/>
      <c r="B644" s="150"/>
      <c r="C644" s="156"/>
      <c r="D644" s="150"/>
      <c r="E644" s="150"/>
      <c r="F644" s="150"/>
      <c r="G644" s="150"/>
      <c r="H644" s="150"/>
      <c r="I644" s="150"/>
      <c r="K644" s="150"/>
      <c r="L644" s="150"/>
      <c r="M644" s="150"/>
      <c r="N644" s="150"/>
      <c r="O644" s="150"/>
      <c r="P644" s="150"/>
      <c r="Q644" s="150"/>
      <c r="R644" s="150"/>
      <c r="S644" s="150"/>
      <c r="T644" s="150"/>
      <c r="U644" s="150"/>
      <c r="V644" s="150"/>
      <c r="W644" s="150"/>
      <c r="X644" s="150"/>
      <c r="Y644" s="150"/>
      <c r="Z644" s="150"/>
      <c r="AA644" s="150"/>
      <c r="AB644" s="150"/>
      <c r="AC644" s="150"/>
      <c r="AD644" s="150"/>
      <c r="AE644" s="150"/>
      <c r="AF644" s="150"/>
      <c r="AG644" s="150"/>
      <c r="AH644" s="150"/>
      <c r="AI644" s="150"/>
      <c r="AJ644" s="150"/>
      <c r="AK644" s="150"/>
      <c r="AL644" s="150"/>
      <c r="AM644" s="150"/>
      <c r="AN644" s="150"/>
      <c r="AO644" s="150"/>
      <c r="AP644" s="150"/>
      <c r="AQ644" s="150"/>
      <c r="AR644" s="150"/>
      <c r="AS644" s="150"/>
      <c r="AT644" s="150"/>
      <c r="AU644" s="150"/>
      <c r="AV644" s="150"/>
      <c r="AW644" s="150"/>
      <c r="AX644" s="150"/>
      <c r="AY644" s="150"/>
      <c r="AZ644" s="150"/>
      <c r="BA644" s="150"/>
      <c r="BB644" s="150"/>
      <c r="BC644" s="150"/>
      <c r="BD644" s="150"/>
      <c r="BE644" s="150"/>
      <c r="BF644" s="150"/>
      <c r="BG644" s="150"/>
      <c r="BH644" s="150"/>
      <c r="BI644" s="150"/>
      <c r="BJ644" s="150"/>
      <c r="BK644" s="150"/>
      <c r="BL644" s="150"/>
      <c r="BM644" s="150"/>
      <c r="BN644" s="150"/>
      <c r="BO644" s="150"/>
      <c r="BP644" s="150"/>
      <c r="BQ644" s="150"/>
      <c r="BR644" s="150"/>
      <c r="BS644" s="150"/>
      <c r="BT644" s="150"/>
      <c r="BU644" s="150"/>
      <c r="BV644" s="150"/>
      <c r="BW644" s="150"/>
      <c r="BX644" s="150"/>
      <c r="BY644" s="150"/>
      <c r="BZ644" s="150"/>
      <c r="CA644" s="150"/>
      <c r="CB644" s="150"/>
      <c r="CC644" s="150"/>
      <c r="CD644" s="150"/>
      <c r="CE644" s="150"/>
      <c r="CF644" s="150"/>
      <c r="CG644" s="150"/>
      <c r="CH644" s="150"/>
      <c r="CI644" s="150"/>
      <c r="CJ644" s="150"/>
      <c r="CK644" s="150"/>
      <c r="CL644" s="150"/>
      <c r="CM644" s="150"/>
      <c r="CN644" s="150"/>
      <c r="CO644" s="150"/>
      <c r="CP644" s="150"/>
      <c r="CQ644" s="150"/>
      <c r="CR644" s="150"/>
      <c r="CS644" s="150"/>
      <c r="CT644" s="150"/>
      <c r="CU644" s="150"/>
      <c r="CV644" s="150"/>
      <c r="CW644" s="150"/>
      <c r="CX644" s="150"/>
    </row>
    <row r="645" spans="1:102" x14ac:dyDescent="0.2">
      <c r="A645" s="150"/>
      <c r="B645" s="150"/>
      <c r="C645" s="156"/>
      <c r="D645" s="150"/>
      <c r="E645" s="150"/>
      <c r="F645" s="150"/>
      <c r="G645" s="150"/>
      <c r="H645" s="150"/>
      <c r="I645" s="150"/>
      <c r="K645" s="150"/>
      <c r="L645" s="150"/>
      <c r="M645" s="150"/>
      <c r="N645" s="150"/>
      <c r="O645" s="150"/>
      <c r="P645" s="150"/>
      <c r="Q645" s="150"/>
      <c r="R645" s="150"/>
      <c r="S645" s="150"/>
      <c r="T645" s="150"/>
      <c r="U645" s="150"/>
      <c r="V645" s="150"/>
      <c r="W645" s="150"/>
      <c r="X645" s="150"/>
      <c r="Y645" s="150"/>
      <c r="Z645" s="150"/>
      <c r="AA645" s="150"/>
      <c r="AB645" s="150"/>
      <c r="AC645" s="150"/>
      <c r="AD645" s="150"/>
      <c r="AE645" s="150"/>
      <c r="AF645" s="150"/>
      <c r="AG645" s="150"/>
      <c r="AH645" s="150"/>
      <c r="AI645" s="150"/>
      <c r="AJ645" s="150"/>
      <c r="AK645" s="150"/>
      <c r="AL645" s="150"/>
      <c r="AM645" s="150"/>
      <c r="AN645" s="150"/>
      <c r="AO645" s="150"/>
      <c r="AP645" s="150"/>
      <c r="AQ645" s="150"/>
      <c r="AR645" s="150"/>
      <c r="AS645" s="150"/>
      <c r="AT645" s="150"/>
      <c r="AU645" s="150"/>
      <c r="AV645" s="150"/>
      <c r="AW645" s="150"/>
      <c r="AX645" s="150"/>
      <c r="AY645" s="150"/>
      <c r="AZ645" s="150"/>
      <c r="BA645" s="150"/>
      <c r="BB645" s="150"/>
      <c r="BC645" s="150"/>
      <c r="BD645" s="150"/>
      <c r="BE645" s="150"/>
      <c r="BF645" s="150"/>
      <c r="BG645" s="150"/>
      <c r="BH645" s="150"/>
      <c r="BI645" s="150"/>
      <c r="BJ645" s="150"/>
      <c r="BK645" s="150"/>
      <c r="BL645" s="150"/>
      <c r="BM645" s="150"/>
      <c r="BN645" s="150"/>
      <c r="BO645" s="150"/>
      <c r="BP645" s="150"/>
      <c r="BQ645" s="150"/>
      <c r="BR645" s="150"/>
      <c r="BS645" s="150"/>
      <c r="BT645" s="150"/>
      <c r="BU645" s="150"/>
      <c r="BV645" s="150"/>
      <c r="BW645" s="150"/>
      <c r="BX645" s="150"/>
      <c r="BY645" s="150"/>
      <c r="BZ645" s="150"/>
      <c r="CA645" s="150"/>
      <c r="CB645" s="150"/>
      <c r="CC645" s="150"/>
      <c r="CD645" s="150"/>
      <c r="CE645" s="150"/>
      <c r="CF645" s="150"/>
      <c r="CG645" s="150"/>
      <c r="CH645" s="150"/>
      <c r="CI645" s="150"/>
      <c r="CJ645" s="150"/>
      <c r="CK645" s="150"/>
      <c r="CL645" s="150"/>
      <c r="CM645" s="150"/>
      <c r="CN645" s="150"/>
      <c r="CO645" s="150"/>
      <c r="CP645" s="150"/>
      <c r="CQ645" s="150"/>
      <c r="CR645" s="150"/>
      <c r="CS645" s="150"/>
      <c r="CT645" s="150"/>
      <c r="CU645" s="150"/>
      <c r="CV645" s="150"/>
      <c r="CW645" s="150"/>
      <c r="CX645" s="150"/>
    </row>
    <row r="646" spans="1:102" x14ac:dyDescent="0.2">
      <c r="A646" s="150"/>
      <c r="B646" s="150"/>
      <c r="C646" s="156"/>
      <c r="D646" s="150"/>
      <c r="E646" s="150"/>
      <c r="F646" s="150"/>
      <c r="G646" s="150"/>
      <c r="H646" s="150"/>
      <c r="I646" s="150"/>
      <c r="K646" s="150"/>
      <c r="L646" s="150"/>
      <c r="M646" s="150"/>
      <c r="N646" s="150"/>
      <c r="O646" s="150"/>
      <c r="P646" s="150"/>
      <c r="Q646" s="150"/>
      <c r="R646" s="150"/>
      <c r="S646" s="150"/>
      <c r="T646" s="150"/>
      <c r="U646" s="150"/>
      <c r="V646" s="150"/>
      <c r="W646" s="150"/>
      <c r="X646" s="150"/>
      <c r="Y646" s="150"/>
      <c r="Z646" s="150"/>
      <c r="AA646" s="150"/>
      <c r="AB646" s="150"/>
      <c r="AC646" s="150"/>
      <c r="AD646" s="150"/>
      <c r="AE646" s="150"/>
      <c r="AF646" s="150"/>
      <c r="AG646" s="150"/>
      <c r="AH646" s="150"/>
      <c r="AI646" s="150"/>
      <c r="AJ646" s="150"/>
      <c r="AK646" s="150"/>
      <c r="AL646" s="150"/>
      <c r="AM646" s="150"/>
      <c r="AN646" s="150"/>
      <c r="AO646" s="150"/>
      <c r="AP646" s="150"/>
      <c r="AQ646" s="150"/>
      <c r="AR646" s="150"/>
      <c r="AS646" s="150"/>
      <c r="AT646" s="150"/>
      <c r="AU646" s="150"/>
      <c r="AV646" s="150"/>
      <c r="AW646" s="150"/>
      <c r="AX646" s="150"/>
      <c r="AY646" s="150"/>
      <c r="AZ646" s="150"/>
      <c r="BA646" s="150"/>
      <c r="BB646" s="150"/>
      <c r="BC646" s="150"/>
      <c r="BD646" s="150"/>
      <c r="BE646" s="150"/>
      <c r="BF646" s="150"/>
      <c r="BG646" s="150"/>
      <c r="BH646" s="150"/>
      <c r="BI646" s="150"/>
      <c r="BJ646" s="150"/>
      <c r="BK646" s="150"/>
      <c r="BL646" s="150"/>
      <c r="BM646" s="150"/>
      <c r="BN646" s="150"/>
      <c r="BO646" s="150"/>
      <c r="BP646" s="150"/>
      <c r="BQ646" s="150"/>
      <c r="BR646" s="150"/>
      <c r="BS646" s="150"/>
      <c r="BT646" s="150"/>
      <c r="BU646" s="150"/>
      <c r="BV646" s="150"/>
      <c r="BW646" s="150"/>
      <c r="BX646" s="150"/>
      <c r="BY646" s="150"/>
      <c r="BZ646" s="150"/>
      <c r="CA646" s="150"/>
      <c r="CB646" s="150"/>
      <c r="CC646" s="150"/>
      <c r="CD646" s="150"/>
      <c r="CE646" s="150"/>
      <c r="CF646" s="150"/>
      <c r="CG646" s="150"/>
      <c r="CH646" s="150"/>
      <c r="CI646" s="150"/>
      <c r="CJ646" s="150"/>
      <c r="CK646" s="150"/>
      <c r="CL646" s="150"/>
      <c r="CM646" s="150"/>
      <c r="CN646" s="150"/>
      <c r="CO646" s="150"/>
      <c r="CP646" s="150"/>
      <c r="CQ646" s="150"/>
      <c r="CR646" s="150"/>
      <c r="CS646" s="150"/>
      <c r="CT646" s="150"/>
      <c r="CU646" s="150"/>
      <c r="CV646" s="150"/>
      <c r="CW646" s="150"/>
      <c r="CX646" s="150"/>
    </row>
    <row r="647" spans="1:102" x14ac:dyDescent="0.2">
      <c r="A647" s="150"/>
      <c r="B647" s="150"/>
      <c r="C647" s="156"/>
      <c r="D647" s="150"/>
      <c r="E647" s="150"/>
      <c r="F647" s="150"/>
      <c r="G647" s="150"/>
      <c r="H647" s="150"/>
      <c r="I647" s="150"/>
      <c r="K647" s="150"/>
      <c r="L647" s="150"/>
      <c r="M647" s="150"/>
      <c r="N647" s="150"/>
      <c r="O647" s="150"/>
      <c r="P647" s="150"/>
      <c r="Q647" s="150"/>
      <c r="R647" s="150"/>
      <c r="S647" s="150"/>
      <c r="T647" s="150"/>
      <c r="U647" s="150"/>
      <c r="V647" s="150"/>
      <c r="W647" s="150"/>
      <c r="X647" s="150"/>
      <c r="Y647" s="150"/>
      <c r="Z647" s="150"/>
      <c r="AA647" s="150"/>
      <c r="AB647" s="150"/>
      <c r="AC647" s="150"/>
      <c r="AD647" s="150"/>
      <c r="AE647" s="150"/>
      <c r="AF647" s="150"/>
      <c r="AG647" s="150"/>
      <c r="AH647" s="150"/>
      <c r="AI647" s="150"/>
      <c r="AJ647" s="150"/>
      <c r="AK647" s="150"/>
      <c r="AL647" s="150"/>
      <c r="AM647" s="150"/>
      <c r="AN647" s="150"/>
      <c r="AO647" s="150"/>
      <c r="AP647" s="150"/>
      <c r="AQ647" s="150"/>
      <c r="AR647" s="150"/>
      <c r="AS647" s="150"/>
      <c r="AT647" s="150"/>
      <c r="AU647" s="150"/>
      <c r="AV647" s="150"/>
      <c r="AW647" s="150"/>
      <c r="AX647" s="150"/>
      <c r="AY647" s="150"/>
      <c r="AZ647" s="150"/>
      <c r="BA647" s="150"/>
      <c r="BB647" s="150"/>
      <c r="BC647" s="150"/>
      <c r="BD647" s="150"/>
      <c r="BE647" s="150"/>
      <c r="BF647" s="150"/>
      <c r="BG647" s="150"/>
      <c r="BH647" s="150"/>
      <c r="BI647" s="150"/>
      <c r="BJ647" s="150"/>
      <c r="BK647" s="150"/>
      <c r="BL647" s="150"/>
      <c r="BM647" s="150"/>
      <c r="BN647" s="150"/>
      <c r="BO647" s="150"/>
      <c r="BP647" s="150"/>
      <c r="BQ647" s="150"/>
      <c r="BR647" s="150"/>
      <c r="BS647" s="150"/>
      <c r="BT647" s="150"/>
      <c r="BU647" s="150"/>
      <c r="BV647" s="150"/>
      <c r="BW647" s="150"/>
      <c r="BX647" s="150"/>
      <c r="BY647" s="150"/>
      <c r="BZ647" s="150"/>
      <c r="CA647" s="150"/>
      <c r="CB647" s="150"/>
      <c r="CC647" s="150"/>
      <c r="CD647" s="150"/>
      <c r="CE647" s="150"/>
      <c r="CF647" s="150"/>
      <c r="CG647" s="150"/>
      <c r="CH647" s="150"/>
      <c r="CI647" s="150"/>
      <c r="CJ647" s="150"/>
      <c r="CK647" s="150"/>
      <c r="CL647" s="150"/>
      <c r="CM647" s="150"/>
      <c r="CN647" s="150"/>
      <c r="CO647" s="150"/>
      <c r="CP647" s="150"/>
      <c r="CQ647" s="150"/>
      <c r="CR647" s="150"/>
      <c r="CS647" s="150"/>
      <c r="CT647" s="150"/>
      <c r="CU647" s="150"/>
      <c r="CV647" s="150"/>
      <c r="CW647" s="150"/>
      <c r="CX647" s="150"/>
    </row>
    <row r="648" spans="1:102" x14ac:dyDescent="0.2">
      <c r="A648" s="150"/>
      <c r="B648" s="150"/>
      <c r="C648" s="156"/>
      <c r="D648" s="150"/>
      <c r="E648" s="150"/>
      <c r="F648" s="150"/>
      <c r="G648" s="150"/>
      <c r="H648" s="150"/>
      <c r="I648" s="150"/>
      <c r="K648" s="150"/>
      <c r="L648" s="150"/>
      <c r="M648" s="150"/>
      <c r="N648" s="150"/>
      <c r="O648" s="150"/>
      <c r="P648" s="150"/>
      <c r="Q648" s="150"/>
      <c r="R648" s="150"/>
      <c r="S648" s="150"/>
      <c r="T648" s="150"/>
      <c r="U648" s="150"/>
      <c r="V648" s="150"/>
      <c r="W648" s="150"/>
      <c r="X648" s="150"/>
      <c r="Y648" s="150"/>
      <c r="Z648" s="150"/>
      <c r="AA648" s="150"/>
      <c r="AB648" s="150"/>
      <c r="AC648" s="150"/>
      <c r="AD648" s="150"/>
      <c r="AE648" s="150"/>
      <c r="AF648" s="150"/>
      <c r="AG648" s="150"/>
      <c r="AH648" s="150"/>
      <c r="AI648" s="150"/>
      <c r="AJ648" s="150"/>
      <c r="AK648" s="150"/>
      <c r="AL648" s="150"/>
      <c r="AM648" s="150"/>
      <c r="AN648" s="150"/>
      <c r="AO648" s="150"/>
      <c r="AP648" s="150"/>
      <c r="AQ648" s="150"/>
      <c r="AR648" s="150"/>
      <c r="AS648" s="150"/>
      <c r="AT648" s="150"/>
      <c r="AU648" s="150"/>
      <c r="AV648" s="150"/>
      <c r="AW648" s="150"/>
      <c r="AX648" s="150"/>
      <c r="AY648" s="150"/>
      <c r="AZ648" s="150"/>
      <c r="BA648" s="150"/>
      <c r="BB648" s="150"/>
      <c r="BC648" s="150"/>
      <c r="BD648" s="150"/>
      <c r="BE648" s="150"/>
      <c r="BF648" s="150"/>
      <c r="BG648" s="150"/>
      <c r="BH648" s="150"/>
      <c r="BI648" s="150"/>
      <c r="BJ648" s="150"/>
      <c r="BK648" s="150"/>
      <c r="BL648" s="150"/>
      <c r="BM648" s="150"/>
      <c r="BN648" s="150"/>
      <c r="BO648" s="150"/>
      <c r="BP648" s="150"/>
      <c r="BQ648" s="150"/>
      <c r="BR648" s="150"/>
      <c r="BS648" s="150"/>
      <c r="BT648" s="150"/>
      <c r="BU648" s="150"/>
      <c r="BV648" s="150"/>
      <c r="BW648" s="150"/>
      <c r="BX648" s="150"/>
      <c r="BY648" s="150"/>
      <c r="BZ648" s="150"/>
      <c r="CA648" s="150"/>
      <c r="CB648" s="150"/>
      <c r="CC648" s="150"/>
      <c r="CD648" s="150"/>
      <c r="CE648" s="150"/>
      <c r="CF648" s="150"/>
      <c r="CG648" s="150"/>
      <c r="CH648" s="150"/>
      <c r="CI648" s="150"/>
      <c r="CJ648" s="150"/>
      <c r="CK648" s="150"/>
      <c r="CL648" s="150"/>
      <c r="CM648" s="150"/>
      <c r="CN648" s="150"/>
      <c r="CO648" s="150"/>
      <c r="CP648" s="150"/>
      <c r="CQ648" s="150"/>
      <c r="CR648" s="150"/>
      <c r="CS648" s="150"/>
      <c r="CT648" s="150"/>
      <c r="CU648" s="150"/>
      <c r="CV648" s="150"/>
      <c r="CW648" s="150"/>
      <c r="CX648" s="150"/>
    </row>
    <row r="649" spans="1:102" x14ac:dyDescent="0.2">
      <c r="A649" s="150"/>
      <c r="B649" s="150"/>
      <c r="C649" s="156"/>
      <c r="D649" s="150"/>
      <c r="E649" s="150"/>
      <c r="F649" s="150"/>
      <c r="G649" s="150"/>
      <c r="H649" s="150"/>
      <c r="I649" s="150"/>
      <c r="K649" s="150"/>
      <c r="L649" s="150"/>
      <c r="M649" s="150"/>
      <c r="N649" s="150"/>
      <c r="O649" s="150"/>
      <c r="P649" s="150"/>
      <c r="Q649" s="150"/>
      <c r="R649" s="150"/>
      <c r="S649" s="150"/>
      <c r="T649" s="150"/>
      <c r="U649" s="150"/>
      <c r="V649" s="150"/>
      <c r="W649" s="150"/>
      <c r="X649" s="150"/>
      <c r="Y649" s="150"/>
      <c r="Z649" s="150"/>
      <c r="AA649" s="150"/>
      <c r="AB649" s="150"/>
      <c r="AC649" s="150"/>
      <c r="AD649" s="150"/>
      <c r="AE649" s="150"/>
      <c r="AF649" s="150"/>
      <c r="AG649" s="150"/>
      <c r="AH649" s="150"/>
      <c r="AI649" s="150"/>
      <c r="AJ649" s="150"/>
      <c r="AK649" s="150"/>
      <c r="AL649" s="150"/>
      <c r="AM649" s="150"/>
      <c r="AN649" s="150"/>
      <c r="AO649" s="150"/>
      <c r="AP649" s="150"/>
      <c r="AQ649" s="150"/>
      <c r="AR649" s="150"/>
      <c r="AS649" s="150"/>
      <c r="AT649" s="150"/>
      <c r="AU649" s="150"/>
      <c r="AV649" s="150"/>
      <c r="AW649" s="150"/>
      <c r="AX649" s="150"/>
      <c r="AY649" s="150"/>
      <c r="AZ649" s="150"/>
      <c r="BA649" s="150"/>
      <c r="BB649" s="150"/>
      <c r="BC649" s="150"/>
      <c r="BD649" s="150"/>
      <c r="BE649" s="150"/>
      <c r="BF649" s="150"/>
      <c r="BG649" s="150"/>
      <c r="BH649" s="150"/>
      <c r="BI649" s="150"/>
      <c r="BJ649" s="150"/>
      <c r="BK649" s="150"/>
      <c r="BL649" s="150"/>
      <c r="BM649" s="150"/>
      <c r="BN649" s="150"/>
      <c r="BO649" s="150"/>
      <c r="BP649" s="150"/>
      <c r="BQ649" s="150"/>
      <c r="BR649" s="150"/>
      <c r="BS649" s="150"/>
      <c r="BT649" s="150"/>
      <c r="BU649" s="150"/>
      <c r="BV649" s="150"/>
      <c r="BW649" s="150"/>
      <c r="BX649" s="150"/>
      <c r="BY649" s="150"/>
      <c r="BZ649" s="150"/>
      <c r="CA649" s="150"/>
      <c r="CB649" s="150"/>
      <c r="CC649" s="150"/>
      <c r="CD649" s="150"/>
      <c r="CE649" s="150"/>
      <c r="CF649" s="150"/>
      <c r="CG649" s="150"/>
      <c r="CH649" s="150"/>
      <c r="CI649" s="150"/>
      <c r="CJ649" s="150"/>
      <c r="CK649" s="150"/>
      <c r="CL649" s="150"/>
      <c r="CM649" s="150"/>
      <c r="CN649" s="150"/>
      <c r="CO649" s="150"/>
      <c r="CP649" s="150"/>
      <c r="CQ649" s="150"/>
      <c r="CR649" s="150"/>
      <c r="CS649" s="150"/>
      <c r="CT649" s="150"/>
      <c r="CU649" s="150"/>
      <c r="CV649" s="150"/>
      <c r="CW649" s="150"/>
      <c r="CX649" s="150"/>
    </row>
    <row r="650" spans="1:102" x14ac:dyDescent="0.2">
      <c r="A650" s="150"/>
      <c r="B650" s="150"/>
      <c r="C650" s="156"/>
      <c r="D650" s="150"/>
      <c r="E650" s="150"/>
      <c r="F650" s="150"/>
      <c r="G650" s="150"/>
      <c r="H650" s="150"/>
      <c r="I650" s="150"/>
      <c r="K650" s="150"/>
      <c r="L650" s="150"/>
      <c r="M650" s="150"/>
      <c r="N650" s="150"/>
      <c r="O650" s="150"/>
      <c r="P650" s="150"/>
      <c r="Q650" s="150"/>
      <c r="R650" s="150"/>
      <c r="S650" s="150"/>
      <c r="T650" s="150"/>
      <c r="U650" s="150"/>
      <c r="V650" s="150"/>
      <c r="W650" s="150"/>
      <c r="X650" s="150"/>
      <c r="Y650" s="150"/>
      <c r="Z650" s="150"/>
      <c r="AA650" s="150"/>
      <c r="AB650" s="150"/>
      <c r="AC650" s="150"/>
      <c r="AD650" s="150"/>
      <c r="AE650" s="150"/>
      <c r="AF650" s="150"/>
      <c r="AG650" s="150"/>
      <c r="AH650" s="150"/>
      <c r="AI650" s="150"/>
      <c r="AJ650" s="150"/>
      <c r="AK650" s="150"/>
      <c r="AL650" s="150"/>
      <c r="AM650" s="150"/>
      <c r="AN650" s="150"/>
      <c r="AO650" s="150"/>
      <c r="AP650" s="150"/>
      <c r="AQ650" s="150"/>
      <c r="AR650" s="150"/>
      <c r="AS650" s="150"/>
      <c r="AT650" s="150"/>
      <c r="AU650" s="150"/>
      <c r="AV650" s="150"/>
      <c r="AW650" s="150"/>
      <c r="AX650" s="150"/>
      <c r="AY650" s="150"/>
      <c r="AZ650" s="150"/>
      <c r="BA650" s="150"/>
      <c r="BB650" s="150"/>
      <c r="BC650" s="150"/>
      <c r="BD650" s="150"/>
      <c r="BE650" s="150"/>
      <c r="BF650" s="150"/>
      <c r="BG650" s="150"/>
      <c r="BH650" s="150"/>
      <c r="BI650" s="150"/>
      <c r="BJ650" s="150"/>
      <c r="BK650" s="150"/>
      <c r="BL650" s="150"/>
      <c r="BM650" s="150"/>
      <c r="BN650" s="150"/>
      <c r="BO650" s="150"/>
      <c r="BP650" s="150"/>
      <c r="BQ650" s="150"/>
      <c r="BR650" s="150"/>
      <c r="BS650" s="150"/>
      <c r="BT650" s="150"/>
      <c r="BU650" s="150"/>
      <c r="BV650" s="150"/>
      <c r="BW650" s="150"/>
      <c r="BX650" s="150"/>
      <c r="BY650" s="150"/>
      <c r="BZ650" s="150"/>
      <c r="CA650" s="150"/>
      <c r="CB650" s="150"/>
      <c r="CC650" s="150"/>
      <c r="CD650" s="150"/>
      <c r="CE650" s="150"/>
      <c r="CF650" s="150"/>
      <c r="CG650" s="150"/>
      <c r="CH650" s="150"/>
      <c r="CI650" s="150"/>
      <c r="CJ650" s="150"/>
      <c r="CK650" s="150"/>
      <c r="CL650" s="150"/>
      <c r="CM650" s="150"/>
      <c r="CN650" s="150"/>
      <c r="CO650" s="150"/>
      <c r="CP650" s="150"/>
      <c r="CQ650" s="150"/>
      <c r="CR650" s="150"/>
      <c r="CS650" s="150"/>
      <c r="CT650" s="150"/>
      <c r="CU650" s="150"/>
      <c r="CV650" s="150"/>
      <c r="CW650" s="150"/>
      <c r="CX650" s="150"/>
    </row>
    <row r="651" spans="1:102" x14ac:dyDescent="0.2">
      <c r="A651" s="150"/>
      <c r="B651" s="150"/>
      <c r="C651" s="156"/>
      <c r="D651" s="150"/>
      <c r="E651" s="150"/>
      <c r="F651" s="150"/>
      <c r="G651" s="150"/>
      <c r="H651" s="150"/>
      <c r="I651" s="150"/>
      <c r="K651" s="150"/>
      <c r="L651" s="150"/>
      <c r="M651" s="150"/>
      <c r="N651" s="150"/>
      <c r="O651" s="150"/>
      <c r="P651" s="150"/>
      <c r="Q651" s="150"/>
      <c r="R651" s="150"/>
      <c r="S651" s="150"/>
      <c r="T651" s="150"/>
      <c r="U651" s="150"/>
      <c r="V651" s="150"/>
      <c r="W651" s="150"/>
      <c r="X651" s="150"/>
      <c r="Y651" s="150"/>
      <c r="Z651" s="150"/>
      <c r="AA651" s="150"/>
      <c r="AB651" s="150"/>
      <c r="AC651" s="150"/>
      <c r="AD651" s="150"/>
      <c r="AE651" s="150"/>
      <c r="AF651" s="150"/>
      <c r="AG651" s="150"/>
      <c r="AH651" s="150"/>
      <c r="AI651" s="150"/>
      <c r="AJ651" s="150"/>
      <c r="AK651" s="150"/>
      <c r="AL651" s="150"/>
      <c r="AM651" s="150"/>
      <c r="AN651" s="150"/>
      <c r="AO651" s="150"/>
      <c r="AP651" s="150"/>
      <c r="AQ651" s="150"/>
      <c r="AR651" s="150"/>
      <c r="AS651" s="150"/>
      <c r="AT651" s="150"/>
      <c r="AU651" s="150"/>
      <c r="AV651" s="150"/>
      <c r="AW651" s="150"/>
      <c r="AX651" s="150"/>
      <c r="AY651" s="150"/>
      <c r="AZ651" s="150"/>
      <c r="BA651" s="150"/>
      <c r="BB651" s="150"/>
      <c r="BC651" s="150"/>
      <c r="BD651" s="150"/>
      <c r="BE651" s="150"/>
      <c r="BF651" s="150"/>
      <c r="BG651" s="150"/>
      <c r="BH651" s="150"/>
      <c r="BI651" s="150"/>
      <c r="BJ651" s="150"/>
      <c r="BK651" s="150"/>
      <c r="BL651" s="150"/>
      <c r="BM651" s="150"/>
      <c r="BN651" s="150"/>
      <c r="BO651" s="150"/>
      <c r="BP651" s="150"/>
      <c r="BQ651" s="150"/>
      <c r="BR651" s="150"/>
      <c r="BS651" s="150"/>
      <c r="BT651" s="150"/>
      <c r="BU651" s="150"/>
      <c r="BV651" s="150"/>
      <c r="BW651" s="150"/>
      <c r="BX651" s="150"/>
      <c r="BY651" s="150"/>
      <c r="BZ651" s="150"/>
      <c r="CA651" s="150"/>
      <c r="CB651" s="150"/>
      <c r="CC651" s="150"/>
      <c r="CD651" s="150"/>
      <c r="CE651" s="150"/>
      <c r="CF651" s="150"/>
      <c r="CG651" s="150"/>
      <c r="CH651" s="150"/>
      <c r="CI651" s="150"/>
      <c r="CJ651" s="150"/>
      <c r="CK651" s="150"/>
      <c r="CL651" s="150"/>
      <c r="CM651" s="150"/>
      <c r="CN651" s="150"/>
      <c r="CO651" s="150"/>
      <c r="CP651" s="150"/>
      <c r="CQ651" s="150"/>
      <c r="CR651" s="150"/>
      <c r="CS651" s="150"/>
      <c r="CT651" s="150"/>
      <c r="CU651" s="150"/>
      <c r="CV651" s="150"/>
      <c r="CW651" s="150"/>
      <c r="CX651" s="150"/>
    </row>
    <row r="652" spans="1:102" x14ac:dyDescent="0.2">
      <c r="A652" s="150"/>
      <c r="B652" s="150"/>
      <c r="C652" s="156"/>
      <c r="D652" s="150"/>
      <c r="E652" s="150"/>
      <c r="F652" s="150"/>
      <c r="G652" s="150"/>
      <c r="H652" s="150"/>
      <c r="I652" s="150"/>
      <c r="K652" s="150"/>
      <c r="L652" s="150"/>
      <c r="M652" s="150"/>
      <c r="N652" s="150"/>
      <c r="O652" s="150"/>
      <c r="P652" s="150"/>
      <c r="Q652" s="150"/>
      <c r="R652" s="150"/>
      <c r="S652" s="150"/>
      <c r="T652" s="150"/>
      <c r="U652" s="150"/>
      <c r="V652" s="150"/>
      <c r="W652" s="150"/>
      <c r="X652" s="150"/>
      <c r="Y652" s="150"/>
      <c r="Z652" s="150"/>
      <c r="AA652" s="150"/>
      <c r="AB652" s="150"/>
      <c r="AC652" s="150"/>
      <c r="AD652" s="150"/>
      <c r="AE652" s="150"/>
      <c r="AF652" s="150"/>
      <c r="AG652" s="150"/>
      <c r="AH652" s="150"/>
      <c r="AI652" s="150"/>
      <c r="AJ652" s="150"/>
      <c r="AK652" s="150"/>
      <c r="AL652" s="150"/>
      <c r="AM652" s="150"/>
      <c r="AN652" s="150"/>
      <c r="AO652" s="150"/>
      <c r="AP652" s="150"/>
      <c r="AQ652" s="150"/>
      <c r="AR652" s="150"/>
      <c r="AS652" s="150"/>
      <c r="AT652" s="150"/>
      <c r="AU652" s="150"/>
      <c r="AV652" s="150"/>
      <c r="AW652" s="150"/>
      <c r="AX652" s="150"/>
      <c r="AY652" s="150"/>
      <c r="AZ652" s="150"/>
      <c r="BA652" s="150"/>
      <c r="BB652" s="150"/>
      <c r="BC652" s="150"/>
      <c r="BD652" s="150"/>
      <c r="BE652" s="150"/>
      <c r="BF652" s="150"/>
      <c r="BG652" s="150"/>
      <c r="BH652" s="150"/>
      <c r="BI652" s="150"/>
      <c r="BJ652" s="150"/>
      <c r="BK652" s="150"/>
      <c r="BL652" s="150"/>
      <c r="BM652" s="150"/>
      <c r="BN652" s="150"/>
      <c r="BO652" s="150"/>
      <c r="BP652" s="150"/>
      <c r="BQ652" s="150"/>
      <c r="BR652" s="150"/>
      <c r="BS652" s="150"/>
      <c r="BT652" s="150"/>
      <c r="BU652" s="150"/>
      <c r="BV652" s="150"/>
      <c r="BW652" s="150"/>
      <c r="BX652" s="150"/>
      <c r="BY652" s="150"/>
      <c r="BZ652" s="150"/>
      <c r="CA652" s="150"/>
      <c r="CB652" s="150"/>
      <c r="CC652" s="150"/>
      <c r="CD652" s="150"/>
      <c r="CE652" s="150"/>
      <c r="CF652" s="150"/>
      <c r="CG652" s="150"/>
      <c r="CH652" s="150"/>
      <c r="CI652" s="150"/>
      <c r="CJ652" s="150"/>
      <c r="CK652" s="150"/>
      <c r="CL652" s="150"/>
      <c r="CM652" s="150"/>
      <c r="CN652" s="150"/>
      <c r="CO652" s="150"/>
      <c r="CP652" s="150"/>
      <c r="CQ652" s="150"/>
      <c r="CR652" s="150"/>
      <c r="CS652" s="150"/>
      <c r="CT652" s="150"/>
      <c r="CU652" s="150"/>
      <c r="CV652" s="150"/>
      <c r="CW652" s="150"/>
      <c r="CX652" s="150"/>
    </row>
    <row r="653" spans="1:102" x14ac:dyDescent="0.2">
      <c r="A653" s="150"/>
      <c r="B653" s="150"/>
      <c r="C653" s="156"/>
      <c r="D653" s="150"/>
      <c r="E653" s="150"/>
      <c r="F653" s="150"/>
      <c r="G653" s="150"/>
      <c r="H653" s="150"/>
      <c r="I653" s="150"/>
      <c r="K653" s="150"/>
      <c r="L653" s="150"/>
      <c r="M653" s="150"/>
      <c r="N653" s="150"/>
      <c r="O653" s="150"/>
      <c r="P653" s="150"/>
      <c r="Q653" s="150"/>
      <c r="R653" s="150"/>
      <c r="S653" s="150"/>
      <c r="T653" s="150"/>
      <c r="U653" s="150"/>
      <c r="V653" s="150"/>
      <c r="W653" s="150"/>
      <c r="X653" s="150"/>
      <c r="Y653" s="150"/>
      <c r="Z653" s="150"/>
      <c r="AA653" s="150"/>
      <c r="AB653" s="150"/>
      <c r="AC653" s="150"/>
      <c r="AD653" s="150"/>
      <c r="AE653" s="150"/>
      <c r="AF653" s="150"/>
      <c r="AG653" s="150"/>
      <c r="AH653" s="150"/>
      <c r="AI653" s="150"/>
      <c r="AJ653" s="150"/>
      <c r="AK653" s="150"/>
      <c r="AL653" s="150"/>
      <c r="AM653" s="150"/>
      <c r="AN653" s="150"/>
      <c r="AO653" s="150"/>
      <c r="AP653" s="150"/>
      <c r="AQ653" s="150"/>
      <c r="AR653" s="150"/>
      <c r="AS653" s="150"/>
      <c r="AT653" s="150"/>
      <c r="AU653" s="150"/>
      <c r="AV653" s="150"/>
      <c r="AW653" s="150"/>
      <c r="AX653" s="150"/>
      <c r="AY653" s="150"/>
      <c r="AZ653" s="150"/>
      <c r="BA653" s="150"/>
      <c r="BB653" s="150"/>
      <c r="BC653" s="150"/>
      <c r="BD653" s="150"/>
      <c r="BE653" s="150"/>
      <c r="BF653" s="150"/>
      <c r="BG653" s="150"/>
      <c r="BH653" s="150"/>
      <c r="BI653" s="150"/>
      <c r="BJ653" s="150"/>
      <c r="BK653" s="150"/>
      <c r="BL653" s="150"/>
      <c r="BM653" s="150"/>
      <c r="BN653" s="150"/>
      <c r="BO653" s="150"/>
      <c r="BP653" s="150"/>
      <c r="BQ653" s="150"/>
      <c r="BR653" s="150"/>
      <c r="BS653" s="150"/>
      <c r="BT653" s="150"/>
      <c r="BU653" s="150"/>
      <c r="BV653" s="150"/>
      <c r="BW653" s="150"/>
      <c r="BX653" s="150"/>
      <c r="BY653" s="150"/>
      <c r="BZ653" s="150"/>
      <c r="CA653" s="150"/>
      <c r="CB653" s="150"/>
      <c r="CC653" s="150"/>
      <c r="CD653" s="150"/>
      <c r="CE653" s="150"/>
      <c r="CF653" s="150"/>
      <c r="CG653" s="150"/>
      <c r="CH653" s="150"/>
      <c r="CI653" s="150"/>
      <c r="CJ653" s="150"/>
      <c r="CK653" s="150"/>
      <c r="CL653" s="150"/>
      <c r="CM653" s="150"/>
      <c r="CN653" s="150"/>
      <c r="CO653" s="150"/>
      <c r="CP653" s="150"/>
      <c r="CQ653" s="150"/>
      <c r="CR653" s="150"/>
      <c r="CS653" s="150"/>
      <c r="CT653" s="150"/>
      <c r="CU653" s="150"/>
      <c r="CV653" s="150"/>
      <c r="CW653" s="150"/>
      <c r="CX653" s="150"/>
    </row>
    <row r="654" spans="1:102" x14ac:dyDescent="0.2">
      <c r="A654" s="150"/>
      <c r="B654" s="150"/>
      <c r="C654" s="156"/>
      <c r="D654" s="150"/>
      <c r="E654" s="150"/>
      <c r="F654" s="150"/>
      <c r="G654" s="150"/>
      <c r="H654" s="150"/>
      <c r="I654" s="150"/>
      <c r="K654" s="150"/>
      <c r="L654" s="150"/>
      <c r="M654" s="150"/>
      <c r="N654" s="150"/>
      <c r="O654" s="150"/>
      <c r="P654" s="150"/>
      <c r="Q654" s="150"/>
      <c r="R654" s="150"/>
      <c r="S654" s="150"/>
      <c r="T654" s="150"/>
      <c r="U654" s="150"/>
      <c r="V654" s="150"/>
      <c r="W654" s="150"/>
      <c r="X654" s="150"/>
      <c r="Y654" s="150"/>
      <c r="Z654" s="150"/>
      <c r="AA654" s="150"/>
      <c r="AB654" s="150"/>
      <c r="AC654" s="150"/>
      <c r="AD654" s="150"/>
      <c r="AE654" s="150"/>
      <c r="AF654" s="150"/>
      <c r="AG654" s="150"/>
      <c r="AH654" s="150"/>
      <c r="AI654" s="150"/>
      <c r="AJ654" s="150"/>
      <c r="AK654" s="150"/>
      <c r="AL654" s="150"/>
      <c r="AM654" s="150"/>
      <c r="AN654" s="150"/>
      <c r="AO654" s="150"/>
      <c r="AP654" s="150"/>
      <c r="AQ654" s="150"/>
      <c r="AR654" s="150"/>
      <c r="AS654" s="150"/>
      <c r="AT654" s="150"/>
      <c r="AU654" s="150"/>
      <c r="AV654" s="150"/>
      <c r="AW654" s="150"/>
      <c r="AX654" s="150"/>
      <c r="AY654" s="150"/>
      <c r="AZ654" s="150"/>
      <c r="BA654" s="150"/>
      <c r="BB654" s="150"/>
      <c r="BC654" s="150"/>
      <c r="BD654" s="150"/>
      <c r="BE654" s="150"/>
      <c r="BF654" s="150"/>
      <c r="BG654" s="150"/>
      <c r="BH654" s="150"/>
      <c r="BI654" s="150"/>
      <c r="BJ654" s="150"/>
      <c r="BK654" s="150"/>
      <c r="BL654" s="150"/>
      <c r="BM654" s="150"/>
      <c r="BN654" s="150"/>
      <c r="BO654" s="150"/>
      <c r="BP654" s="150"/>
      <c r="BQ654" s="150"/>
      <c r="BR654" s="150"/>
      <c r="BS654" s="150"/>
      <c r="BT654" s="150"/>
      <c r="BU654" s="150"/>
      <c r="BV654" s="150"/>
      <c r="BW654" s="150"/>
      <c r="BX654" s="150"/>
      <c r="BY654" s="150"/>
      <c r="BZ654" s="150"/>
      <c r="CA654" s="150"/>
      <c r="CB654" s="150"/>
      <c r="CC654" s="150"/>
      <c r="CD654" s="150"/>
      <c r="CE654" s="150"/>
      <c r="CF654" s="150"/>
      <c r="CG654" s="150"/>
      <c r="CH654" s="150"/>
      <c r="CI654" s="150"/>
      <c r="CJ654" s="150"/>
      <c r="CK654" s="150"/>
      <c r="CL654" s="150"/>
      <c r="CM654" s="150"/>
      <c r="CN654" s="150"/>
      <c r="CO654" s="150"/>
      <c r="CP654" s="150"/>
      <c r="CQ654" s="150"/>
      <c r="CR654" s="150"/>
      <c r="CS654" s="150"/>
      <c r="CT654" s="150"/>
      <c r="CU654" s="150"/>
      <c r="CV654" s="150"/>
      <c r="CW654" s="150"/>
      <c r="CX654" s="150"/>
    </row>
    <row r="655" spans="1:102" x14ac:dyDescent="0.2">
      <c r="A655" s="150"/>
      <c r="B655" s="150"/>
      <c r="C655" s="156"/>
      <c r="D655" s="150"/>
      <c r="E655" s="150"/>
      <c r="F655" s="150"/>
      <c r="G655" s="150"/>
      <c r="H655" s="150"/>
      <c r="I655" s="150"/>
      <c r="K655" s="150"/>
      <c r="L655" s="150"/>
      <c r="M655" s="150"/>
      <c r="N655" s="150"/>
      <c r="O655" s="150"/>
      <c r="P655" s="150"/>
      <c r="Q655" s="150"/>
      <c r="R655" s="150"/>
      <c r="S655" s="150"/>
      <c r="T655" s="150"/>
      <c r="U655" s="150"/>
      <c r="V655" s="150"/>
      <c r="W655" s="150"/>
      <c r="X655" s="150"/>
      <c r="Y655" s="150"/>
      <c r="Z655" s="150"/>
      <c r="AA655" s="150"/>
      <c r="AB655" s="150"/>
      <c r="AC655" s="150"/>
      <c r="AD655" s="150"/>
      <c r="AE655" s="150"/>
      <c r="AF655" s="150"/>
      <c r="AG655" s="150"/>
      <c r="AH655" s="150"/>
      <c r="AI655" s="150"/>
      <c r="AJ655" s="150"/>
      <c r="AK655" s="150"/>
      <c r="AL655" s="150"/>
      <c r="AM655" s="150"/>
      <c r="AN655" s="150"/>
      <c r="AO655" s="150"/>
      <c r="AP655" s="150"/>
      <c r="AQ655" s="150"/>
      <c r="AR655" s="150"/>
      <c r="AS655" s="150"/>
      <c r="AT655" s="150"/>
      <c r="AU655" s="150"/>
      <c r="AV655" s="150"/>
      <c r="AW655" s="150"/>
      <c r="AX655" s="150"/>
      <c r="AY655" s="150"/>
      <c r="AZ655" s="150"/>
      <c r="BA655" s="150"/>
      <c r="BB655" s="150"/>
      <c r="BC655" s="150"/>
      <c r="BD655" s="150"/>
      <c r="BE655" s="150"/>
      <c r="BF655" s="150"/>
      <c r="BG655" s="150"/>
      <c r="BH655" s="150"/>
      <c r="BI655" s="150"/>
      <c r="BJ655" s="150"/>
      <c r="BK655" s="150"/>
      <c r="BL655" s="150"/>
      <c r="BM655" s="150"/>
      <c r="BN655" s="150"/>
      <c r="BO655" s="150"/>
      <c r="BP655" s="150"/>
      <c r="BQ655" s="150"/>
      <c r="BR655" s="150"/>
      <c r="BS655" s="150"/>
      <c r="BT655" s="150"/>
      <c r="BU655" s="150"/>
      <c r="BV655" s="150"/>
      <c r="BW655" s="150"/>
      <c r="BX655" s="150"/>
      <c r="BY655" s="150"/>
      <c r="BZ655" s="150"/>
      <c r="CA655" s="150"/>
      <c r="CB655" s="150"/>
      <c r="CC655" s="150"/>
      <c r="CD655" s="150"/>
      <c r="CE655" s="150"/>
      <c r="CF655" s="150"/>
      <c r="CG655" s="150"/>
      <c r="CH655" s="150"/>
      <c r="CI655" s="150"/>
      <c r="CJ655" s="150"/>
      <c r="CK655" s="150"/>
      <c r="CL655" s="150"/>
      <c r="CM655" s="150"/>
      <c r="CN655" s="150"/>
      <c r="CO655" s="150"/>
      <c r="CP655" s="150"/>
      <c r="CQ655" s="150"/>
      <c r="CR655" s="150"/>
      <c r="CS655" s="150"/>
      <c r="CT655" s="150"/>
      <c r="CU655" s="150"/>
      <c r="CV655" s="150"/>
      <c r="CW655" s="150"/>
      <c r="CX655" s="150"/>
    </row>
    <row r="656" spans="1:102" x14ac:dyDescent="0.2">
      <c r="A656" s="150"/>
      <c r="B656" s="150"/>
      <c r="C656" s="156"/>
      <c r="D656" s="150"/>
      <c r="E656" s="150"/>
      <c r="F656" s="150"/>
      <c r="G656" s="150"/>
      <c r="H656" s="150"/>
      <c r="I656" s="150"/>
      <c r="K656" s="150"/>
      <c r="L656" s="150"/>
      <c r="M656" s="150"/>
      <c r="N656" s="150"/>
      <c r="O656" s="150"/>
      <c r="P656" s="150"/>
      <c r="Q656" s="150"/>
      <c r="R656" s="150"/>
      <c r="S656" s="150"/>
      <c r="T656" s="150"/>
      <c r="U656" s="150"/>
      <c r="V656" s="150"/>
      <c r="W656" s="150"/>
      <c r="X656" s="150"/>
      <c r="Y656" s="150"/>
      <c r="Z656" s="150"/>
      <c r="AA656" s="150"/>
      <c r="AB656" s="150"/>
      <c r="AC656" s="150"/>
      <c r="AD656" s="150"/>
      <c r="AE656" s="150"/>
      <c r="AF656" s="150"/>
      <c r="AG656" s="150"/>
      <c r="AH656" s="150"/>
      <c r="AI656" s="150"/>
      <c r="AJ656" s="150"/>
      <c r="AK656" s="150"/>
      <c r="AL656" s="150"/>
      <c r="AM656" s="150"/>
      <c r="AN656" s="150"/>
      <c r="AO656" s="150"/>
      <c r="AP656" s="150"/>
      <c r="AQ656" s="150"/>
      <c r="AR656" s="150"/>
      <c r="AS656" s="150"/>
      <c r="AT656" s="150"/>
      <c r="AU656" s="150"/>
      <c r="AV656" s="150"/>
      <c r="AW656" s="150"/>
      <c r="AX656" s="150"/>
      <c r="AY656" s="150"/>
      <c r="AZ656" s="150"/>
      <c r="BA656" s="150"/>
      <c r="BB656" s="150"/>
      <c r="BC656" s="150"/>
      <c r="BD656" s="150"/>
      <c r="BE656" s="150"/>
      <c r="BF656" s="150"/>
      <c r="BG656" s="150"/>
      <c r="BH656" s="150"/>
      <c r="BI656" s="150"/>
      <c r="BJ656" s="150"/>
      <c r="BK656" s="150"/>
      <c r="BL656" s="150"/>
      <c r="BM656" s="150"/>
      <c r="BN656" s="150"/>
      <c r="BO656" s="150"/>
      <c r="BP656" s="150"/>
      <c r="BQ656" s="150"/>
      <c r="BR656" s="150"/>
      <c r="BS656" s="150"/>
      <c r="BT656" s="150"/>
      <c r="BU656" s="150"/>
      <c r="BV656" s="150"/>
      <c r="BW656" s="150"/>
      <c r="BX656" s="150"/>
      <c r="BY656" s="150"/>
      <c r="BZ656" s="150"/>
      <c r="CA656" s="150"/>
      <c r="CB656" s="150"/>
      <c r="CC656" s="150"/>
      <c r="CD656" s="150"/>
      <c r="CE656" s="150"/>
      <c r="CF656" s="150"/>
      <c r="CG656" s="150"/>
      <c r="CH656" s="150"/>
      <c r="CI656" s="150"/>
      <c r="CJ656" s="150"/>
      <c r="CK656" s="150"/>
      <c r="CL656" s="150"/>
      <c r="CM656" s="150"/>
      <c r="CN656" s="150"/>
      <c r="CO656" s="150"/>
      <c r="CP656" s="150"/>
      <c r="CQ656" s="150"/>
      <c r="CR656" s="150"/>
      <c r="CS656" s="150"/>
      <c r="CT656" s="150"/>
      <c r="CU656" s="150"/>
      <c r="CV656" s="150"/>
      <c r="CW656" s="150"/>
      <c r="CX656" s="150"/>
    </row>
    <row r="657" spans="1:102" x14ac:dyDescent="0.2">
      <c r="A657" s="150"/>
      <c r="B657" s="150"/>
      <c r="C657" s="156"/>
      <c r="D657" s="150"/>
      <c r="E657" s="150"/>
      <c r="F657" s="150"/>
      <c r="G657" s="150"/>
      <c r="H657" s="150"/>
      <c r="I657" s="150"/>
      <c r="K657" s="150"/>
      <c r="L657" s="150"/>
      <c r="M657" s="150"/>
      <c r="N657" s="150"/>
      <c r="O657" s="150"/>
      <c r="P657" s="150"/>
      <c r="Q657" s="150"/>
      <c r="R657" s="150"/>
      <c r="S657" s="150"/>
      <c r="T657" s="150"/>
      <c r="U657" s="150"/>
      <c r="V657" s="150"/>
      <c r="W657" s="150"/>
      <c r="X657" s="150"/>
      <c r="Y657" s="150"/>
      <c r="Z657" s="150"/>
      <c r="AA657" s="150"/>
      <c r="AB657" s="150"/>
      <c r="AC657" s="150"/>
      <c r="AD657" s="150"/>
      <c r="AE657" s="150"/>
      <c r="AF657" s="150"/>
      <c r="AG657" s="150"/>
      <c r="AH657" s="150"/>
      <c r="AI657" s="150"/>
      <c r="AJ657" s="150"/>
      <c r="AK657" s="150"/>
      <c r="AL657" s="150"/>
      <c r="AM657" s="150"/>
      <c r="AN657" s="150"/>
      <c r="AO657" s="150"/>
      <c r="AP657" s="150"/>
      <c r="AQ657" s="150"/>
      <c r="AR657" s="150"/>
      <c r="AS657" s="150"/>
      <c r="AT657" s="150"/>
      <c r="AU657" s="150"/>
      <c r="AV657" s="150"/>
      <c r="AW657" s="150"/>
      <c r="AX657" s="150"/>
      <c r="AY657" s="150"/>
      <c r="AZ657" s="150"/>
      <c r="BA657" s="150"/>
      <c r="BB657" s="150"/>
      <c r="BC657" s="150"/>
      <c r="BD657" s="150"/>
      <c r="BE657" s="150"/>
      <c r="BF657" s="150"/>
      <c r="BG657" s="150"/>
      <c r="BH657" s="150"/>
      <c r="BI657" s="150"/>
      <c r="BJ657" s="150"/>
      <c r="BK657" s="150"/>
      <c r="BL657" s="150"/>
      <c r="BM657" s="150"/>
      <c r="BN657" s="150"/>
      <c r="BO657" s="150"/>
      <c r="BP657" s="150"/>
      <c r="BQ657" s="150"/>
      <c r="BR657" s="150"/>
      <c r="BS657" s="150"/>
      <c r="BT657" s="150"/>
      <c r="BU657" s="150"/>
      <c r="BV657" s="150"/>
      <c r="BW657" s="150"/>
      <c r="BX657" s="150"/>
      <c r="BY657" s="150"/>
      <c r="BZ657" s="150"/>
      <c r="CA657" s="150"/>
      <c r="CB657" s="150"/>
      <c r="CC657" s="150"/>
      <c r="CD657" s="150"/>
      <c r="CE657" s="150"/>
      <c r="CF657" s="150"/>
      <c r="CG657" s="150"/>
      <c r="CH657" s="150"/>
      <c r="CI657" s="150"/>
      <c r="CJ657" s="150"/>
      <c r="CK657" s="150"/>
      <c r="CL657" s="150"/>
      <c r="CM657" s="150"/>
      <c r="CN657" s="150"/>
      <c r="CO657" s="150"/>
      <c r="CP657" s="150"/>
      <c r="CQ657" s="150"/>
      <c r="CR657" s="150"/>
      <c r="CS657" s="150"/>
      <c r="CT657" s="150"/>
      <c r="CU657" s="150"/>
      <c r="CV657" s="150"/>
      <c r="CW657" s="150"/>
      <c r="CX657" s="150"/>
    </row>
    <row r="658" spans="1:102" x14ac:dyDescent="0.2">
      <c r="A658" s="150"/>
      <c r="B658" s="150"/>
      <c r="C658" s="156"/>
      <c r="D658" s="150"/>
      <c r="E658" s="150"/>
      <c r="F658" s="150"/>
      <c r="G658" s="150"/>
      <c r="H658" s="150"/>
      <c r="I658" s="150"/>
      <c r="K658" s="150"/>
      <c r="L658" s="150"/>
      <c r="M658" s="150"/>
      <c r="N658" s="150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  <c r="Y658" s="150"/>
      <c r="Z658" s="150"/>
      <c r="AA658" s="150"/>
      <c r="AB658" s="150"/>
      <c r="AC658" s="150"/>
      <c r="AD658" s="150"/>
      <c r="AE658" s="150"/>
      <c r="AF658" s="150"/>
      <c r="AG658" s="150"/>
      <c r="AH658" s="150"/>
      <c r="AI658" s="150"/>
      <c r="AJ658" s="150"/>
      <c r="AK658" s="150"/>
      <c r="AL658" s="150"/>
      <c r="AM658" s="150"/>
      <c r="AN658" s="150"/>
      <c r="AO658" s="150"/>
      <c r="AP658" s="150"/>
      <c r="AQ658" s="150"/>
      <c r="AR658" s="150"/>
      <c r="AS658" s="150"/>
      <c r="AT658" s="150"/>
      <c r="AU658" s="150"/>
      <c r="AV658" s="150"/>
      <c r="AW658" s="150"/>
      <c r="AX658" s="150"/>
      <c r="AY658" s="150"/>
      <c r="AZ658" s="150"/>
      <c r="BA658" s="150"/>
      <c r="BB658" s="150"/>
      <c r="BC658" s="150"/>
      <c r="BD658" s="150"/>
      <c r="BE658" s="150"/>
      <c r="BF658" s="150"/>
      <c r="BG658" s="150"/>
      <c r="BH658" s="150"/>
      <c r="BI658" s="150"/>
      <c r="BJ658" s="150"/>
      <c r="BK658" s="150"/>
      <c r="BL658" s="150"/>
      <c r="BM658" s="150"/>
      <c r="BN658" s="150"/>
      <c r="BO658" s="150"/>
      <c r="BP658" s="150"/>
      <c r="BQ658" s="150"/>
      <c r="BR658" s="150"/>
      <c r="BS658" s="150"/>
      <c r="BT658" s="150"/>
      <c r="BU658" s="150"/>
      <c r="BV658" s="150"/>
      <c r="BW658" s="150"/>
      <c r="BX658" s="150"/>
      <c r="BY658" s="150"/>
      <c r="BZ658" s="150"/>
      <c r="CA658" s="150"/>
      <c r="CB658" s="150"/>
      <c r="CC658" s="150"/>
      <c r="CD658" s="150"/>
      <c r="CE658" s="150"/>
      <c r="CF658" s="150"/>
      <c r="CG658" s="150"/>
      <c r="CH658" s="150"/>
      <c r="CI658" s="150"/>
      <c r="CJ658" s="150"/>
      <c r="CK658" s="150"/>
      <c r="CL658" s="150"/>
      <c r="CM658" s="150"/>
      <c r="CN658" s="150"/>
      <c r="CO658" s="150"/>
      <c r="CP658" s="150"/>
      <c r="CQ658" s="150"/>
      <c r="CR658" s="150"/>
      <c r="CS658" s="150"/>
      <c r="CT658" s="150"/>
      <c r="CU658" s="150"/>
      <c r="CV658" s="150"/>
      <c r="CW658" s="150"/>
      <c r="CX658" s="150"/>
    </row>
    <row r="659" spans="1:102" x14ac:dyDescent="0.2">
      <c r="A659" s="150"/>
      <c r="B659" s="150"/>
      <c r="C659" s="156"/>
      <c r="D659" s="150"/>
      <c r="E659" s="150"/>
      <c r="F659" s="150"/>
      <c r="G659" s="150"/>
      <c r="H659" s="150"/>
      <c r="I659" s="150"/>
      <c r="K659" s="150"/>
      <c r="L659" s="150"/>
      <c r="M659" s="150"/>
      <c r="N659" s="150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  <c r="Y659" s="150"/>
      <c r="Z659" s="150"/>
      <c r="AA659" s="150"/>
      <c r="AB659" s="150"/>
      <c r="AC659" s="150"/>
      <c r="AD659" s="150"/>
      <c r="AE659" s="150"/>
      <c r="AF659" s="150"/>
      <c r="AG659" s="150"/>
      <c r="AH659" s="150"/>
      <c r="AI659" s="150"/>
      <c r="AJ659" s="150"/>
      <c r="AK659" s="150"/>
      <c r="AL659" s="150"/>
      <c r="AM659" s="150"/>
      <c r="AN659" s="150"/>
      <c r="AO659" s="150"/>
      <c r="AP659" s="150"/>
      <c r="AQ659" s="150"/>
      <c r="AR659" s="150"/>
      <c r="AS659" s="150"/>
      <c r="AT659" s="150"/>
      <c r="AU659" s="150"/>
      <c r="AV659" s="150"/>
      <c r="AW659" s="150"/>
      <c r="AX659" s="150"/>
      <c r="AY659" s="150"/>
      <c r="AZ659" s="150"/>
      <c r="BA659" s="150"/>
      <c r="BB659" s="150"/>
      <c r="BC659" s="150"/>
      <c r="BD659" s="150"/>
      <c r="BE659" s="150"/>
      <c r="BF659" s="150"/>
      <c r="BG659" s="150"/>
      <c r="BH659" s="150"/>
      <c r="BI659" s="150"/>
      <c r="BJ659" s="150"/>
      <c r="BK659" s="150"/>
      <c r="BL659" s="150"/>
      <c r="BM659" s="150"/>
      <c r="BN659" s="150"/>
      <c r="BO659" s="150"/>
      <c r="BP659" s="150"/>
      <c r="BQ659" s="150"/>
      <c r="BR659" s="150"/>
      <c r="BS659" s="150"/>
      <c r="BT659" s="150"/>
      <c r="BU659" s="150"/>
      <c r="BV659" s="150"/>
      <c r="BW659" s="150"/>
      <c r="BX659" s="150"/>
      <c r="BY659" s="150"/>
      <c r="BZ659" s="150"/>
      <c r="CA659" s="150"/>
      <c r="CB659" s="150"/>
      <c r="CC659" s="150"/>
      <c r="CD659" s="150"/>
      <c r="CE659" s="150"/>
      <c r="CF659" s="150"/>
      <c r="CG659" s="150"/>
      <c r="CH659" s="150"/>
      <c r="CI659" s="150"/>
      <c r="CJ659" s="150"/>
      <c r="CK659" s="150"/>
      <c r="CL659" s="150"/>
      <c r="CM659" s="150"/>
      <c r="CN659" s="150"/>
      <c r="CO659" s="150"/>
      <c r="CP659" s="150"/>
      <c r="CQ659" s="150"/>
      <c r="CR659" s="150"/>
      <c r="CS659" s="150"/>
      <c r="CT659" s="150"/>
      <c r="CU659" s="150"/>
      <c r="CV659" s="150"/>
      <c r="CW659" s="150"/>
      <c r="CX659" s="150"/>
    </row>
    <row r="660" spans="1:102" x14ac:dyDescent="0.2">
      <c r="A660" s="150"/>
      <c r="B660" s="150"/>
      <c r="C660" s="156"/>
      <c r="D660" s="150"/>
      <c r="E660" s="150"/>
      <c r="F660" s="150"/>
      <c r="G660" s="150"/>
      <c r="H660" s="150"/>
      <c r="I660" s="150"/>
      <c r="K660" s="150"/>
      <c r="L660" s="150"/>
      <c r="M660" s="150"/>
      <c r="N660" s="150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  <c r="Y660" s="150"/>
      <c r="Z660" s="150"/>
      <c r="AA660" s="150"/>
      <c r="AB660" s="150"/>
      <c r="AC660" s="150"/>
      <c r="AD660" s="150"/>
      <c r="AE660" s="150"/>
      <c r="AF660" s="150"/>
      <c r="AG660" s="150"/>
      <c r="AH660" s="150"/>
      <c r="AI660" s="150"/>
      <c r="AJ660" s="150"/>
      <c r="AK660" s="150"/>
      <c r="AL660" s="150"/>
      <c r="AM660" s="150"/>
      <c r="AN660" s="150"/>
      <c r="AO660" s="150"/>
      <c r="AP660" s="150"/>
      <c r="AQ660" s="150"/>
      <c r="AR660" s="150"/>
      <c r="AS660" s="150"/>
      <c r="AT660" s="150"/>
      <c r="AU660" s="150"/>
      <c r="AV660" s="150"/>
      <c r="AW660" s="150"/>
      <c r="AX660" s="150"/>
      <c r="AY660" s="150"/>
      <c r="AZ660" s="150"/>
      <c r="BA660" s="150"/>
      <c r="BB660" s="150"/>
      <c r="BC660" s="150"/>
      <c r="BD660" s="150"/>
      <c r="BE660" s="150"/>
      <c r="BF660" s="150"/>
      <c r="BG660" s="150"/>
      <c r="BH660" s="150"/>
      <c r="BI660" s="150"/>
      <c r="BJ660" s="150"/>
      <c r="BK660" s="150"/>
      <c r="BL660" s="150"/>
      <c r="BM660" s="150"/>
      <c r="BN660" s="150"/>
      <c r="BO660" s="150"/>
      <c r="BP660" s="150"/>
      <c r="BQ660" s="150"/>
      <c r="BR660" s="150"/>
      <c r="BS660" s="150"/>
      <c r="BT660" s="150"/>
      <c r="BU660" s="150"/>
      <c r="BV660" s="150"/>
      <c r="BW660" s="150"/>
      <c r="BX660" s="150"/>
      <c r="BY660" s="150"/>
      <c r="BZ660" s="150"/>
      <c r="CA660" s="150"/>
      <c r="CB660" s="150"/>
      <c r="CC660" s="150"/>
      <c r="CD660" s="150"/>
      <c r="CE660" s="150"/>
      <c r="CF660" s="150"/>
      <c r="CG660" s="150"/>
      <c r="CH660" s="150"/>
      <c r="CI660" s="150"/>
      <c r="CJ660" s="150"/>
      <c r="CK660" s="150"/>
      <c r="CL660" s="150"/>
      <c r="CM660" s="150"/>
      <c r="CN660" s="150"/>
      <c r="CO660" s="150"/>
      <c r="CP660" s="150"/>
      <c r="CQ660" s="150"/>
      <c r="CR660" s="150"/>
      <c r="CS660" s="150"/>
      <c r="CT660" s="150"/>
      <c r="CU660" s="150"/>
      <c r="CV660" s="150"/>
      <c r="CW660" s="150"/>
      <c r="CX660" s="150"/>
    </row>
    <row r="661" spans="1:102" x14ac:dyDescent="0.2">
      <c r="A661" s="150"/>
      <c r="B661" s="150"/>
      <c r="C661" s="156"/>
      <c r="D661" s="150"/>
      <c r="E661" s="150"/>
      <c r="F661" s="150"/>
      <c r="G661" s="150"/>
      <c r="H661" s="150"/>
      <c r="I661" s="150"/>
      <c r="K661" s="150"/>
      <c r="L661" s="150"/>
      <c r="M661" s="150"/>
      <c r="N661" s="150"/>
      <c r="O661" s="150"/>
      <c r="P661" s="150"/>
      <c r="Q661" s="150"/>
      <c r="R661" s="150"/>
      <c r="S661" s="150"/>
      <c r="T661" s="150"/>
      <c r="U661" s="150"/>
      <c r="V661" s="150"/>
      <c r="W661" s="150"/>
      <c r="X661" s="150"/>
      <c r="Y661" s="150"/>
      <c r="Z661" s="150"/>
      <c r="AA661" s="150"/>
      <c r="AB661" s="150"/>
      <c r="AC661" s="150"/>
      <c r="AD661" s="150"/>
      <c r="AE661" s="150"/>
      <c r="AF661" s="150"/>
      <c r="AG661" s="150"/>
      <c r="AH661" s="150"/>
      <c r="AI661" s="150"/>
      <c r="AJ661" s="150"/>
      <c r="AK661" s="150"/>
      <c r="AL661" s="150"/>
      <c r="AM661" s="150"/>
      <c r="AN661" s="150"/>
      <c r="AO661" s="150"/>
      <c r="AP661" s="150"/>
      <c r="AQ661" s="150"/>
      <c r="AR661" s="150"/>
      <c r="AS661" s="150"/>
      <c r="AT661" s="150"/>
      <c r="AU661" s="150"/>
      <c r="AV661" s="150"/>
      <c r="AW661" s="150"/>
      <c r="AX661" s="150"/>
      <c r="AY661" s="150"/>
      <c r="AZ661" s="150"/>
      <c r="BA661" s="150"/>
      <c r="BB661" s="150"/>
      <c r="BC661" s="150"/>
      <c r="BD661" s="150"/>
      <c r="BE661" s="150"/>
      <c r="BF661" s="150"/>
      <c r="BG661" s="150"/>
      <c r="BH661" s="150"/>
      <c r="BI661" s="150"/>
      <c r="BJ661" s="150"/>
      <c r="BK661" s="150"/>
      <c r="BL661" s="150"/>
      <c r="BM661" s="150"/>
      <c r="BN661" s="150"/>
      <c r="BO661" s="150"/>
      <c r="BP661" s="150"/>
      <c r="BQ661" s="150"/>
      <c r="BR661" s="150"/>
      <c r="BS661" s="150"/>
      <c r="BT661" s="150"/>
      <c r="BU661" s="150"/>
      <c r="BV661" s="150"/>
      <c r="BW661" s="150"/>
      <c r="BX661" s="150"/>
      <c r="BY661" s="150"/>
      <c r="BZ661" s="150"/>
      <c r="CA661" s="150"/>
      <c r="CB661" s="150"/>
      <c r="CC661" s="150"/>
      <c r="CD661" s="150"/>
      <c r="CE661" s="150"/>
      <c r="CF661" s="150"/>
      <c r="CG661" s="150"/>
      <c r="CH661" s="150"/>
      <c r="CI661" s="150"/>
      <c r="CJ661" s="150"/>
      <c r="CK661" s="150"/>
      <c r="CL661" s="150"/>
      <c r="CM661" s="150"/>
      <c r="CN661" s="150"/>
      <c r="CO661" s="150"/>
      <c r="CP661" s="150"/>
      <c r="CQ661" s="150"/>
      <c r="CR661" s="150"/>
      <c r="CS661" s="150"/>
      <c r="CT661" s="150"/>
      <c r="CU661" s="150"/>
      <c r="CV661" s="150"/>
      <c r="CW661" s="150"/>
      <c r="CX661" s="150"/>
    </row>
    <row r="662" spans="1:102" x14ac:dyDescent="0.2">
      <c r="A662" s="150"/>
      <c r="B662" s="150"/>
      <c r="C662" s="156"/>
      <c r="D662" s="150"/>
      <c r="E662" s="150"/>
      <c r="F662" s="150"/>
      <c r="G662" s="150"/>
      <c r="H662" s="150"/>
      <c r="I662" s="150"/>
      <c r="K662" s="150"/>
      <c r="L662" s="150"/>
      <c r="M662" s="150"/>
      <c r="N662" s="150"/>
      <c r="O662" s="150"/>
      <c r="P662" s="150"/>
      <c r="Q662" s="150"/>
      <c r="R662" s="150"/>
      <c r="S662" s="150"/>
      <c r="T662" s="150"/>
      <c r="U662" s="150"/>
      <c r="V662" s="150"/>
      <c r="W662" s="150"/>
      <c r="X662" s="150"/>
      <c r="Y662" s="150"/>
      <c r="Z662" s="150"/>
      <c r="AA662" s="150"/>
      <c r="AB662" s="150"/>
      <c r="AC662" s="150"/>
      <c r="AD662" s="150"/>
      <c r="AE662" s="150"/>
      <c r="AF662" s="150"/>
      <c r="AG662" s="150"/>
      <c r="AH662" s="150"/>
      <c r="AI662" s="150"/>
      <c r="AJ662" s="150"/>
      <c r="AK662" s="150"/>
      <c r="AL662" s="150"/>
      <c r="AM662" s="150"/>
      <c r="AN662" s="150"/>
      <c r="AO662" s="150"/>
      <c r="AP662" s="150"/>
      <c r="AQ662" s="150"/>
      <c r="AR662" s="150"/>
      <c r="AS662" s="150"/>
      <c r="AT662" s="150"/>
      <c r="AU662" s="150"/>
      <c r="AV662" s="150"/>
      <c r="AW662" s="150"/>
      <c r="AX662" s="150"/>
      <c r="AY662" s="150"/>
      <c r="AZ662" s="150"/>
      <c r="BA662" s="150"/>
      <c r="BB662" s="150"/>
      <c r="BC662" s="150"/>
      <c r="BD662" s="150"/>
      <c r="BE662" s="150"/>
      <c r="BF662" s="150"/>
      <c r="BG662" s="150"/>
      <c r="BH662" s="150"/>
      <c r="BI662" s="150"/>
      <c r="BJ662" s="150"/>
      <c r="BK662" s="150"/>
      <c r="BL662" s="150"/>
      <c r="BM662" s="150"/>
      <c r="BN662" s="150"/>
      <c r="BO662" s="150"/>
      <c r="BP662" s="150"/>
      <c r="BQ662" s="150"/>
      <c r="BR662" s="150"/>
      <c r="BS662" s="150"/>
      <c r="BT662" s="150"/>
      <c r="BU662" s="150"/>
      <c r="BV662" s="150"/>
      <c r="BW662" s="150"/>
      <c r="BX662" s="150"/>
      <c r="BY662" s="150"/>
      <c r="BZ662" s="150"/>
      <c r="CA662" s="150"/>
      <c r="CB662" s="150"/>
      <c r="CC662" s="150"/>
      <c r="CD662" s="150"/>
      <c r="CE662" s="150"/>
      <c r="CF662" s="150"/>
      <c r="CG662" s="150"/>
      <c r="CH662" s="150"/>
      <c r="CI662" s="150"/>
      <c r="CJ662" s="150"/>
      <c r="CK662" s="150"/>
      <c r="CL662" s="150"/>
      <c r="CM662" s="150"/>
      <c r="CN662" s="150"/>
      <c r="CO662" s="150"/>
      <c r="CP662" s="150"/>
      <c r="CQ662" s="150"/>
      <c r="CR662" s="150"/>
      <c r="CS662" s="150"/>
      <c r="CT662" s="150"/>
      <c r="CU662" s="150"/>
      <c r="CV662" s="150"/>
      <c r="CW662" s="150"/>
      <c r="CX662" s="150"/>
    </row>
    <row r="663" spans="1:102" x14ac:dyDescent="0.2">
      <c r="A663" s="150"/>
      <c r="B663" s="150"/>
      <c r="C663" s="156"/>
      <c r="D663" s="150"/>
      <c r="E663" s="150"/>
      <c r="F663" s="150"/>
      <c r="G663" s="150"/>
      <c r="H663" s="150"/>
      <c r="I663" s="150"/>
      <c r="K663" s="150"/>
      <c r="L663" s="150"/>
      <c r="M663" s="150"/>
      <c r="N663" s="150"/>
      <c r="O663" s="150"/>
      <c r="P663" s="150"/>
      <c r="Q663" s="150"/>
      <c r="R663" s="150"/>
      <c r="S663" s="150"/>
      <c r="T663" s="150"/>
      <c r="U663" s="150"/>
      <c r="V663" s="150"/>
      <c r="W663" s="150"/>
      <c r="X663" s="150"/>
      <c r="Y663" s="150"/>
      <c r="Z663" s="150"/>
      <c r="AA663" s="150"/>
      <c r="AB663" s="150"/>
      <c r="AC663" s="150"/>
      <c r="AD663" s="150"/>
      <c r="AE663" s="150"/>
      <c r="AF663" s="150"/>
      <c r="AG663" s="150"/>
      <c r="AH663" s="150"/>
      <c r="AI663" s="150"/>
      <c r="AJ663" s="150"/>
      <c r="AK663" s="150"/>
      <c r="AL663" s="150"/>
      <c r="AM663" s="150"/>
      <c r="AN663" s="150"/>
      <c r="AO663" s="150"/>
      <c r="AP663" s="150"/>
      <c r="AQ663" s="150"/>
      <c r="AR663" s="150"/>
      <c r="AS663" s="150"/>
      <c r="AT663" s="150"/>
      <c r="AU663" s="150"/>
      <c r="AV663" s="150"/>
      <c r="AW663" s="150"/>
      <c r="AX663" s="150"/>
      <c r="AY663" s="150"/>
      <c r="AZ663" s="150"/>
      <c r="BA663" s="150"/>
      <c r="BB663" s="150"/>
      <c r="BC663" s="150"/>
      <c r="BD663" s="150"/>
      <c r="BE663" s="150"/>
      <c r="BF663" s="150"/>
      <c r="BG663" s="150"/>
      <c r="BH663" s="150"/>
      <c r="BI663" s="150"/>
      <c r="BJ663" s="150"/>
      <c r="BK663" s="150"/>
      <c r="BL663" s="150"/>
      <c r="BM663" s="150"/>
      <c r="BN663" s="150"/>
      <c r="BO663" s="150"/>
      <c r="BP663" s="150"/>
      <c r="BQ663" s="150"/>
      <c r="BR663" s="150"/>
      <c r="BS663" s="150"/>
      <c r="BT663" s="150"/>
      <c r="BU663" s="150"/>
      <c r="BV663" s="150"/>
      <c r="BW663" s="150"/>
      <c r="BX663" s="150"/>
      <c r="BY663" s="150"/>
      <c r="BZ663" s="150"/>
      <c r="CA663" s="150"/>
      <c r="CB663" s="150"/>
      <c r="CC663" s="150"/>
      <c r="CD663" s="150"/>
      <c r="CE663" s="150"/>
      <c r="CF663" s="150"/>
      <c r="CG663" s="150"/>
      <c r="CH663" s="150"/>
      <c r="CI663" s="150"/>
      <c r="CJ663" s="150"/>
      <c r="CK663" s="150"/>
      <c r="CL663" s="150"/>
      <c r="CM663" s="150"/>
      <c r="CN663" s="150"/>
      <c r="CO663" s="150"/>
      <c r="CP663" s="150"/>
      <c r="CQ663" s="150"/>
      <c r="CR663" s="150"/>
      <c r="CS663" s="150"/>
      <c r="CT663" s="150"/>
      <c r="CU663" s="150"/>
      <c r="CV663" s="150"/>
      <c r="CW663" s="150"/>
      <c r="CX663" s="150"/>
    </row>
    <row r="664" spans="1:102" x14ac:dyDescent="0.2">
      <c r="A664" s="150"/>
      <c r="B664" s="150"/>
      <c r="C664" s="156"/>
      <c r="D664" s="150"/>
      <c r="E664" s="150"/>
      <c r="F664" s="150"/>
      <c r="G664" s="150"/>
      <c r="H664" s="150"/>
      <c r="I664" s="150"/>
      <c r="K664" s="150"/>
      <c r="L664" s="150"/>
      <c r="M664" s="150"/>
      <c r="N664" s="150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  <c r="Y664" s="150"/>
      <c r="Z664" s="150"/>
      <c r="AA664" s="150"/>
      <c r="AB664" s="150"/>
      <c r="AC664" s="150"/>
      <c r="AD664" s="150"/>
      <c r="AE664" s="150"/>
      <c r="AF664" s="150"/>
      <c r="AG664" s="150"/>
      <c r="AH664" s="150"/>
      <c r="AI664" s="150"/>
      <c r="AJ664" s="150"/>
      <c r="AK664" s="150"/>
      <c r="AL664" s="150"/>
      <c r="AM664" s="150"/>
      <c r="AN664" s="150"/>
      <c r="AO664" s="150"/>
      <c r="AP664" s="150"/>
      <c r="AQ664" s="150"/>
      <c r="AR664" s="150"/>
      <c r="AS664" s="150"/>
      <c r="AT664" s="150"/>
      <c r="AU664" s="150"/>
      <c r="AV664" s="150"/>
      <c r="AW664" s="150"/>
      <c r="AX664" s="150"/>
      <c r="AY664" s="150"/>
      <c r="AZ664" s="150"/>
      <c r="BA664" s="150"/>
      <c r="BB664" s="150"/>
      <c r="BC664" s="150"/>
      <c r="BD664" s="150"/>
      <c r="BE664" s="150"/>
      <c r="BF664" s="150"/>
      <c r="BG664" s="150"/>
      <c r="BH664" s="150"/>
      <c r="BI664" s="150"/>
      <c r="BJ664" s="150"/>
      <c r="BK664" s="150"/>
      <c r="BL664" s="150"/>
      <c r="BM664" s="150"/>
      <c r="BN664" s="150"/>
      <c r="BO664" s="150"/>
      <c r="BP664" s="150"/>
      <c r="BQ664" s="150"/>
      <c r="BR664" s="150"/>
      <c r="BS664" s="150"/>
      <c r="BT664" s="150"/>
      <c r="BU664" s="150"/>
      <c r="BV664" s="150"/>
      <c r="BW664" s="150"/>
      <c r="BX664" s="150"/>
      <c r="BY664" s="150"/>
      <c r="BZ664" s="150"/>
      <c r="CA664" s="150"/>
      <c r="CB664" s="150"/>
      <c r="CC664" s="150"/>
      <c r="CD664" s="150"/>
      <c r="CE664" s="150"/>
      <c r="CF664" s="150"/>
      <c r="CG664" s="150"/>
      <c r="CH664" s="150"/>
      <c r="CI664" s="150"/>
      <c r="CJ664" s="150"/>
      <c r="CK664" s="150"/>
      <c r="CL664" s="150"/>
      <c r="CM664" s="150"/>
      <c r="CN664" s="150"/>
      <c r="CO664" s="150"/>
      <c r="CP664" s="150"/>
      <c r="CQ664" s="150"/>
      <c r="CR664" s="150"/>
      <c r="CS664" s="150"/>
      <c r="CT664" s="150"/>
      <c r="CU664" s="150"/>
      <c r="CV664" s="150"/>
      <c r="CW664" s="150"/>
      <c r="CX664" s="150"/>
    </row>
    <row r="665" spans="1:102" x14ac:dyDescent="0.2">
      <c r="A665" s="150"/>
      <c r="B665" s="150"/>
      <c r="C665" s="156"/>
      <c r="D665" s="150"/>
      <c r="E665" s="150"/>
      <c r="F665" s="150"/>
      <c r="G665" s="150"/>
      <c r="H665" s="150"/>
      <c r="I665" s="150"/>
      <c r="K665" s="150"/>
      <c r="L665" s="150"/>
      <c r="M665" s="150"/>
      <c r="N665" s="150"/>
      <c r="O665" s="150"/>
      <c r="P665" s="150"/>
      <c r="Q665" s="150"/>
      <c r="R665" s="150"/>
      <c r="S665" s="150"/>
      <c r="T665" s="150"/>
      <c r="U665" s="150"/>
      <c r="V665" s="150"/>
      <c r="W665" s="150"/>
      <c r="X665" s="150"/>
      <c r="Y665" s="150"/>
      <c r="Z665" s="150"/>
      <c r="AA665" s="150"/>
      <c r="AB665" s="150"/>
      <c r="AC665" s="150"/>
      <c r="AD665" s="150"/>
      <c r="AE665" s="150"/>
      <c r="AF665" s="150"/>
      <c r="AG665" s="150"/>
      <c r="AH665" s="150"/>
      <c r="AI665" s="150"/>
      <c r="AJ665" s="150"/>
      <c r="AK665" s="150"/>
      <c r="AL665" s="150"/>
      <c r="AM665" s="150"/>
      <c r="AN665" s="150"/>
      <c r="AO665" s="150"/>
      <c r="AP665" s="150"/>
      <c r="AQ665" s="150"/>
      <c r="AR665" s="150"/>
      <c r="AS665" s="150"/>
      <c r="AT665" s="150"/>
      <c r="AU665" s="150"/>
      <c r="AV665" s="150"/>
      <c r="AW665" s="150"/>
      <c r="AX665" s="150"/>
      <c r="AY665" s="150"/>
      <c r="AZ665" s="150"/>
      <c r="BA665" s="150"/>
      <c r="BB665" s="150"/>
      <c r="BC665" s="150"/>
      <c r="BD665" s="150"/>
      <c r="BE665" s="150"/>
      <c r="BF665" s="150"/>
      <c r="BG665" s="150"/>
      <c r="BH665" s="150"/>
      <c r="BI665" s="150"/>
      <c r="BJ665" s="150"/>
      <c r="BK665" s="150"/>
      <c r="BL665" s="150"/>
      <c r="BM665" s="150"/>
      <c r="BN665" s="150"/>
      <c r="BO665" s="150"/>
      <c r="BP665" s="150"/>
      <c r="BQ665" s="150"/>
      <c r="BR665" s="150"/>
      <c r="BS665" s="150"/>
      <c r="BT665" s="150"/>
      <c r="BU665" s="150"/>
      <c r="BV665" s="150"/>
      <c r="BW665" s="150"/>
      <c r="BX665" s="150"/>
      <c r="BY665" s="150"/>
      <c r="BZ665" s="150"/>
      <c r="CA665" s="150"/>
      <c r="CB665" s="150"/>
      <c r="CC665" s="150"/>
      <c r="CD665" s="150"/>
      <c r="CE665" s="150"/>
      <c r="CF665" s="150"/>
      <c r="CG665" s="150"/>
      <c r="CH665" s="150"/>
      <c r="CI665" s="150"/>
      <c r="CJ665" s="150"/>
      <c r="CK665" s="150"/>
      <c r="CL665" s="150"/>
      <c r="CM665" s="150"/>
      <c r="CN665" s="150"/>
      <c r="CO665" s="150"/>
      <c r="CP665" s="150"/>
      <c r="CQ665" s="150"/>
      <c r="CR665" s="150"/>
      <c r="CS665" s="150"/>
      <c r="CT665" s="150"/>
      <c r="CU665" s="150"/>
      <c r="CV665" s="150"/>
      <c r="CW665" s="150"/>
      <c r="CX665" s="150"/>
    </row>
    <row r="666" spans="1:102" x14ac:dyDescent="0.2">
      <c r="A666" s="150"/>
      <c r="B666" s="150"/>
      <c r="C666" s="156"/>
      <c r="D666" s="150"/>
      <c r="E666" s="150"/>
      <c r="F666" s="150"/>
      <c r="G666" s="150"/>
      <c r="H666" s="150"/>
      <c r="I666" s="150"/>
      <c r="K666" s="150"/>
      <c r="L666" s="150"/>
      <c r="M666" s="150"/>
      <c r="N666" s="150"/>
      <c r="O666" s="150"/>
      <c r="P666" s="150"/>
      <c r="Q666" s="150"/>
      <c r="R666" s="150"/>
      <c r="S666" s="150"/>
      <c r="T666" s="150"/>
      <c r="U666" s="150"/>
      <c r="V666" s="150"/>
      <c r="W666" s="150"/>
      <c r="X666" s="150"/>
      <c r="Y666" s="150"/>
      <c r="Z666" s="150"/>
      <c r="AA666" s="150"/>
      <c r="AB666" s="150"/>
      <c r="AC666" s="150"/>
      <c r="AD666" s="150"/>
      <c r="AE666" s="150"/>
      <c r="AF666" s="150"/>
      <c r="AG666" s="150"/>
      <c r="AH666" s="150"/>
      <c r="AI666" s="150"/>
      <c r="AJ666" s="150"/>
      <c r="AK666" s="150"/>
      <c r="AL666" s="150"/>
      <c r="AM666" s="150"/>
      <c r="AN666" s="150"/>
      <c r="AO666" s="150"/>
      <c r="AP666" s="150"/>
      <c r="AQ666" s="150"/>
      <c r="AR666" s="150"/>
      <c r="AS666" s="150"/>
      <c r="AT666" s="150"/>
      <c r="AU666" s="150"/>
      <c r="AV666" s="150"/>
      <c r="AW666" s="150"/>
      <c r="AX666" s="150"/>
      <c r="AY666" s="150"/>
      <c r="AZ666" s="150"/>
      <c r="BA666" s="150"/>
      <c r="BB666" s="150"/>
      <c r="BC666" s="150"/>
      <c r="BD666" s="150"/>
      <c r="BE666" s="150"/>
      <c r="BF666" s="150"/>
      <c r="BG666" s="150"/>
      <c r="BH666" s="150"/>
      <c r="BI666" s="150"/>
      <c r="BJ666" s="150"/>
      <c r="BK666" s="150"/>
      <c r="BL666" s="150"/>
      <c r="BM666" s="150"/>
      <c r="BN666" s="150"/>
      <c r="BO666" s="150"/>
      <c r="BP666" s="150"/>
      <c r="BQ666" s="150"/>
      <c r="BR666" s="150"/>
      <c r="BS666" s="150"/>
      <c r="BT666" s="150"/>
      <c r="BU666" s="150"/>
      <c r="BV666" s="150"/>
      <c r="BW666" s="150"/>
      <c r="BX666" s="150"/>
      <c r="BY666" s="150"/>
      <c r="BZ666" s="150"/>
      <c r="CA666" s="150"/>
      <c r="CB666" s="150"/>
      <c r="CC666" s="150"/>
      <c r="CD666" s="150"/>
      <c r="CE666" s="150"/>
      <c r="CF666" s="150"/>
      <c r="CG666" s="150"/>
      <c r="CH666" s="150"/>
      <c r="CI666" s="150"/>
      <c r="CJ666" s="150"/>
      <c r="CK666" s="150"/>
      <c r="CL666" s="150"/>
      <c r="CM666" s="150"/>
      <c r="CN666" s="150"/>
      <c r="CO666" s="150"/>
      <c r="CP666" s="150"/>
      <c r="CQ666" s="150"/>
      <c r="CR666" s="150"/>
      <c r="CS666" s="150"/>
      <c r="CT666" s="150"/>
      <c r="CU666" s="150"/>
      <c r="CV666" s="150"/>
      <c r="CW666" s="150"/>
      <c r="CX666" s="150"/>
    </row>
    <row r="667" spans="1:102" x14ac:dyDescent="0.2">
      <c r="A667" s="150"/>
      <c r="B667" s="150"/>
      <c r="C667" s="156"/>
      <c r="D667" s="150"/>
      <c r="E667" s="150"/>
      <c r="F667" s="150"/>
      <c r="G667" s="150"/>
      <c r="H667" s="150"/>
      <c r="I667" s="150"/>
      <c r="K667" s="150"/>
      <c r="L667" s="150"/>
      <c r="M667" s="150"/>
      <c r="N667" s="150"/>
      <c r="O667" s="150"/>
      <c r="P667" s="150"/>
      <c r="Q667" s="150"/>
      <c r="R667" s="150"/>
      <c r="S667" s="150"/>
      <c r="T667" s="150"/>
      <c r="U667" s="150"/>
      <c r="V667" s="150"/>
      <c r="W667" s="150"/>
      <c r="X667" s="150"/>
      <c r="Y667" s="150"/>
      <c r="Z667" s="150"/>
      <c r="AA667" s="150"/>
      <c r="AB667" s="150"/>
      <c r="AC667" s="150"/>
      <c r="AD667" s="150"/>
      <c r="AE667" s="150"/>
      <c r="AF667" s="150"/>
      <c r="AG667" s="150"/>
      <c r="AH667" s="150"/>
      <c r="AI667" s="150"/>
      <c r="AJ667" s="150"/>
      <c r="AK667" s="150"/>
      <c r="AL667" s="150"/>
      <c r="AM667" s="150"/>
      <c r="AN667" s="150"/>
      <c r="AO667" s="150"/>
      <c r="AP667" s="150"/>
      <c r="AQ667" s="150"/>
      <c r="AR667" s="150"/>
      <c r="AS667" s="150"/>
      <c r="AT667" s="150"/>
      <c r="AU667" s="150"/>
      <c r="AV667" s="150"/>
      <c r="AW667" s="150"/>
      <c r="AX667" s="150"/>
      <c r="AY667" s="150"/>
      <c r="AZ667" s="150"/>
      <c r="BA667" s="150"/>
      <c r="BB667" s="150"/>
      <c r="BC667" s="150"/>
      <c r="BD667" s="150"/>
      <c r="BE667" s="150"/>
      <c r="BF667" s="150"/>
      <c r="BG667" s="150"/>
      <c r="BH667" s="150"/>
      <c r="BI667" s="150"/>
      <c r="BJ667" s="150"/>
      <c r="BK667" s="150"/>
      <c r="BL667" s="150"/>
      <c r="BM667" s="150"/>
      <c r="BN667" s="150"/>
      <c r="BO667" s="150"/>
      <c r="BP667" s="150"/>
      <c r="BQ667" s="150"/>
      <c r="BR667" s="150"/>
      <c r="BS667" s="150"/>
      <c r="BT667" s="150"/>
      <c r="BU667" s="150"/>
      <c r="BV667" s="150"/>
      <c r="BW667" s="150"/>
      <c r="BX667" s="150"/>
      <c r="BY667" s="150"/>
      <c r="BZ667" s="150"/>
      <c r="CA667" s="150"/>
      <c r="CB667" s="150"/>
      <c r="CC667" s="150"/>
      <c r="CD667" s="150"/>
      <c r="CE667" s="150"/>
      <c r="CF667" s="150"/>
      <c r="CG667" s="150"/>
      <c r="CH667" s="150"/>
      <c r="CI667" s="150"/>
      <c r="CJ667" s="150"/>
      <c r="CK667" s="150"/>
      <c r="CL667" s="150"/>
      <c r="CM667" s="150"/>
      <c r="CN667" s="150"/>
      <c r="CO667" s="150"/>
      <c r="CP667" s="150"/>
      <c r="CQ667" s="150"/>
      <c r="CR667" s="150"/>
      <c r="CS667" s="150"/>
      <c r="CT667" s="150"/>
      <c r="CU667" s="150"/>
      <c r="CV667" s="150"/>
      <c r="CW667" s="150"/>
      <c r="CX667" s="150"/>
    </row>
    <row r="668" spans="1:102" x14ac:dyDescent="0.2">
      <c r="A668" s="150"/>
      <c r="B668" s="150"/>
      <c r="C668" s="156"/>
      <c r="D668" s="150"/>
      <c r="E668" s="150"/>
      <c r="F668" s="150"/>
      <c r="G668" s="150"/>
      <c r="H668" s="150"/>
      <c r="I668" s="150"/>
      <c r="K668" s="150"/>
      <c r="L668" s="150"/>
      <c r="M668" s="150"/>
      <c r="N668" s="150"/>
      <c r="O668" s="150"/>
      <c r="P668" s="150"/>
      <c r="Q668" s="150"/>
      <c r="R668" s="150"/>
      <c r="S668" s="150"/>
      <c r="T668" s="150"/>
      <c r="U668" s="150"/>
      <c r="V668" s="150"/>
      <c r="W668" s="150"/>
      <c r="X668" s="150"/>
      <c r="Y668" s="150"/>
      <c r="Z668" s="150"/>
      <c r="AA668" s="150"/>
      <c r="AB668" s="150"/>
      <c r="AC668" s="150"/>
      <c r="AD668" s="150"/>
      <c r="AE668" s="150"/>
      <c r="AF668" s="150"/>
      <c r="AG668" s="150"/>
      <c r="AH668" s="150"/>
      <c r="AI668" s="150"/>
      <c r="AJ668" s="150"/>
      <c r="AK668" s="150"/>
      <c r="AL668" s="150"/>
      <c r="AM668" s="150"/>
      <c r="AN668" s="150"/>
      <c r="AO668" s="150"/>
      <c r="AP668" s="150"/>
      <c r="AQ668" s="150"/>
      <c r="AR668" s="150"/>
      <c r="AS668" s="150"/>
      <c r="AT668" s="150"/>
      <c r="AU668" s="150"/>
      <c r="AV668" s="150"/>
      <c r="AW668" s="150"/>
      <c r="AX668" s="150"/>
      <c r="AY668" s="150"/>
      <c r="AZ668" s="150"/>
      <c r="BA668" s="150"/>
      <c r="BB668" s="150"/>
      <c r="BC668" s="150"/>
      <c r="BD668" s="150"/>
      <c r="BE668" s="150"/>
      <c r="BF668" s="150"/>
      <c r="BG668" s="150"/>
      <c r="BH668" s="150"/>
      <c r="BI668" s="150"/>
      <c r="BJ668" s="150"/>
      <c r="BK668" s="150"/>
      <c r="BL668" s="150"/>
      <c r="BM668" s="150"/>
      <c r="BN668" s="150"/>
      <c r="BO668" s="150"/>
      <c r="BP668" s="150"/>
      <c r="BQ668" s="150"/>
      <c r="BR668" s="150"/>
      <c r="BS668" s="150"/>
      <c r="BT668" s="150"/>
      <c r="BU668" s="150"/>
      <c r="BV668" s="150"/>
      <c r="BW668" s="150"/>
      <c r="BX668" s="150"/>
      <c r="BY668" s="150"/>
      <c r="BZ668" s="150"/>
      <c r="CA668" s="150"/>
      <c r="CB668" s="150"/>
      <c r="CC668" s="150"/>
      <c r="CD668" s="150"/>
      <c r="CE668" s="150"/>
      <c r="CF668" s="150"/>
      <c r="CG668" s="150"/>
      <c r="CH668" s="150"/>
      <c r="CI668" s="150"/>
      <c r="CJ668" s="150"/>
      <c r="CK668" s="150"/>
      <c r="CL668" s="150"/>
      <c r="CM668" s="150"/>
      <c r="CN668" s="150"/>
      <c r="CO668" s="150"/>
      <c r="CP668" s="150"/>
      <c r="CQ668" s="150"/>
      <c r="CR668" s="150"/>
      <c r="CS668" s="150"/>
      <c r="CT668" s="150"/>
      <c r="CU668" s="150"/>
      <c r="CV668" s="150"/>
      <c r="CW668" s="150"/>
      <c r="CX668" s="150"/>
    </row>
    <row r="669" spans="1:102" x14ac:dyDescent="0.2">
      <c r="A669" s="150"/>
      <c r="B669" s="150"/>
      <c r="C669" s="156"/>
      <c r="D669" s="150"/>
      <c r="E669" s="150"/>
      <c r="F669" s="150"/>
      <c r="G669" s="150"/>
      <c r="H669" s="150"/>
      <c r="I669" s="150"/>
      <c r="K669" s="150"/>
      <c r="L669" s="150"/>
      <c r="M669" s="150"/>
      <c r="N669" s="150"/>
      <c r="O669" s="150"/>
      <c r="P669" s="150"/>
      <c r="Q669" s="150"/>
      <c r="R669" s="150"/>
      <c r="S669" s="150"/>
      <c r="T669" s="150"/>
      <c r="U669" s="150"/>
      <c r="V669" s="150"/>
      <c r="W669" s="150"/>
      <c r="X669" s="150"/>
      <c r="Y669" s="150"/>
      <c r="Z669" s="150"/>
      <c r="AA669" s="150"/>
      <c r="AB669" s="150"/>
      <c r="AC669" s="150"/>
      <c r="AD669" s="150"/>
      <c r="AE669" s="150"/>
      <c r="AF669" s="150"/>
      <c r="AG669" s="150"/>
      <c r="AH669" s="150"/>
      <c r="AI669" s="150"/>
      <c r="AJ669" s="150"/>
      <c r="AK669" s="150"/>
      <c r="AL669" s="150"/>
      <c r="AM669" s="150"/>
      <c r="AN669" s="150"/>
      <c r="AO669" s="150"/>
      <c r="AP669" s="150"/>
      <c r="AQ669" s="150"/>
      <c r="AR669" s="150"/>
      <c r="AS669" s="150"/>
      <c r="AT669" s="150"/>
      <c r="AU669" s="150"/>
      <c r="AV669" s="150"/>
      <c r="AW669" s="150"/>
      <c r="AX669" s="150"/>
      <c r="AY669" s="150"/>
      <c r="AZ669" s="150"/>
      <c r="BA669" s="150"/>
      <c r="BB669" s="150"/>
      <c r="BC669" s="150"/>
      <c r="BD669" s="150"/>
      <c r="BE669" s="150"/>
      <c r="BF669" s="150"/>
      <c r="BG669" s="150"/>
      <c r="BH669" s="150"/>
      <c r="BI669" s="150"/>
      <c r="BJ669" s="150"/>
      <c r="BK669" s="150"/>
      <c r="BL669" s="150"/>
      <c r="BM669" s="150"/>
      <c r="BN669" s="150"/>
      <c r="BO669" s="150"/>
      <c r="BP669" s="150"/>
      <c r="BQ669" s="150"/>
      <c r="BR669" s="150"/>
      <c r="BS669" s="150"/>
      <c r="BT669" s="150"/>
      <c r="BU669" s="150"/>
      <c r="BV669" s="150"/>
      <c r="BW669" s="150"/>
      <c r="BX669" s="150"/>
      <c r="BY669" s="150"/>
      <c r="BZ669" s="150"/>
      <c r="CA669" s="150"/>
      <c r="CB669" s="150"/>
      <c r="CC669" s="150"/>
      <c r="CD669" s="150"/>
      <c r="CE669" s="150"/>
      <c r="CF669" s="150"/>
      <c r="CG669" s="150"/>
      <c r="CH669" s="150"/>
      <c r="CI669" s="150"/>
      <c r="CJ669" s="150"/>
      <c r="CK669" s="150"/>
      <c r="CL669" s="150"/>
      <c r="CM669" s="150"/>
      <c r="CN669" s="150"/>
      <c r="CO669" s="150"/>
      <c r="CP669" s="150"/>
      <c r="CQ669" s="150"/>
      <c r="CR669" s="150"/>
      <c r="CS669" s="150"/>
      <c r="CT669" s="150"/>
      <c r="CU669" s="150"/>
      <c r="CV669" s="150"/>
      <c r="CW669" s="150"/>
      <c r="CX669" s="150"/>
    </row>
    <row r="670" spans="1:102" x14ac:dyDescent="0.2">
      <c r="A670" s="150"/>
      <c r="B670" s="150"/>
      <c r="C670" s="156"/>
      <c r="D670" s="150"/>
      <c r="E670" s="150"/>
      <c r="F670" s="150"/>
      <c r="G670" s="150"/>
      <c r="H670" s="150"/>
      <c r="I670" s="150"/>
      <c r="K670" s="150"/>
      <c r="L670" s="150"/>
      <c r="M670" s="150"/>
      <c r="N670" s="150"/>
      <c r="O670" s="150"/>
      <c r="P670" s="150"/>
      <c r="Q670" s="150"/>
      <c r="R670" s="150"/>
      <c r="S670" s="150"/>
      <c r="T670" s="150"/>
      <c r="U670" s="150"/>
      <c r="V670" s="150"/>
      <c r="W670" s="150"/>
      <c r="X670" s="150"/>
      <c r="Y670" s="150"/>
      <c r="Z670" s="150"/>
      <c r="AA670" s="150"/>
      <c r="AB670" s="150"/>
      <c r="AC670" s="150"/>
      <c r="AD670" s="150"/>
      <c r="AE670" s="150"/>
      <c r="AF670" s="150"/>
      <c r="AG670" s="150"/>
      <c r="AH670" s="150"/>
      <c r="AI670" s="150"/>
      <c r="AJ670" s="150"/>
      <c r="AK670" s="150"/>
      <c r="AL670" s="150"/>
      <c r="AM670" s="150"/>
      <c r="AN670" s="150"/>
      <c r="AO670" s="150"/>
      <c r="AP670" s="150"/>
      <c r="AQ670" s="150"/>
      <c r="AR670" s="150"/>
      <c r="AS670" s="150"/>
      <c r="AT670" s="150"/>
      <c r="AU670" s="150"/>
      <c r="AV670" s="150"/>
      <c r="AW670" s="150"/>
      <c r="AX670" s="150"/>
      <c r="AY670" s="150"/>
      <c r="AZ670" s="150"/>
      <c r="BA670" s="150"/>
      <c r="BB670" s="150"/>
      <c r="BC670" s="150"/>
      <c r="BD670" s="150"/>
      <c r="BE670" s="150"/>
      <c r="BF670" s="150"/>
      <c r="BG670" s="150"/>
      <c r="BH670" s="150"/>
      <c r="BI670" s="150"/>
      <c r="BJ670" s="150"/>
      <c r="BK670" s="150"/>
      <c r="BL670" s="150"/>
      <c r="BM670" s="150"/>
      <c r="BN670" s="150"/>
      <c r="BO670" s="150"/>
      <c r="BP670" s="150"/>
      <c r="BQ670" s="150"/>
      <c r="BR670" s="150"/>
      <c r="BS670" s="150"/>
      <c r="BT670" s="150"/>
      <c r="BU670" s="150"/>
      <c r="BV670" s="150"/>
      <c r="BW670" s="150"/>
      <c r="BX670" s="150"/>
      <c r="BY670" s="150"/>
      <c r="BZ670" s="150"/>
      <c r="CA670" s="150"/>
      <c r="CB670" s="150"/>
      <c r="CC670" s="150"/>
      <c r="CD670" s="150"/>
      <c r="CE670" s="150"/>
      <c r="CF670" s="150"/>
      <c r="CG670" s="150"/>
      <c r="CH670" s="150"/>
      <c r="CI670" s="150"/>
      <c r="CJ670" s="150"/>
      <c r="CK670" s="150"/>
      <c r="CL670" s="150"/>
      <c r="CM670" s="150"/>
      <c r="CN670" s="150"/>
      <c r="CO670" s="150"/>
      <c r="CP670" s="150"/>
      <c r="CQ670" s="150"/>
      <c r="CR670" s="150"/>
      <c r="CS670" s="150"/>
      <c r="CT670" s="150"/>
      <c r="CU670" s="150"/>
      <c r="CV670" s="150"/>
      <c r="CW670" s="150"/>
      <c r="CX670" s="150"/>
    </row>
    <row r="671" spans="1:102" x14ac:dyDescent="0.2">
      <c r="A671" s="150"/>
      <c r="B671" s="150"/>
      <c r="C671" s="156"/>
      <c r="D671" s="150"/>
      <c r="E671" s="150"/>
      <c r="F671" s="150"/>
      <c r="G671" s="150"/>
      <c r="H671" s="150"/>
      <c r="I671" s="150"/>
      <c r="K671" s="150"/>
      <c r="L671" s="150"/>
      <c r="M671" s="150"/>
      <c r="N671" s="150"/>
      <c r="O671" s="150"/>
      <c r="P671" s="150"/>
      <c r="Q671" s="150"/>
      <c r="R671" s="150"/>
      <c r="S671" s="150"/>
      <c r="T671" s="150"/>
      <c r="U671" s="150"/>
      <c r="V671" s="150"/>
      <c r="W671" s="150"/>
      <c r="X671" s="150"/>
      <c r="Y671" s="150"/>
      <c r="Z671" s="150"/>
      <c r="AA671" s="150"/>
      <c r="AB671" s="150"/>
      <c r="AC671" s="150"/>
      <c r="AD671" s="150"/>
      <c r="AE671" s="150"/>
      <c r="AF671" s="150"/>
      <c r="AG671" s="150"/>
      <c r="AH671" s="150"/>
      <c r="AI671" s="150"/>
      <c r="AJ671" s="150"/>
      <c r="AK671" s="150"/>
      <c r="AL671" s="150"/>
      <c r="AM671" s="150"/>
      <c r="AN671" s="150"/>
      <c r="AO671" s="150"/>
      <c r="AP671" s="150"/>
      <c r="AQ671" s="150"/>
      <c r="AR671" s="150"/>
      <c r="AS671" s="150"/>
      <c r="AT671" s="150"/>
      <c r="AU671" s="150"/>
      <c r="AV671" s="150"/>
      <c r="AW671" s="150"/>
      <c r="AX671" s="150"/>
      <c r="AY671" s="150"/>
      <c r="AZ671" s="150"/>
      <c r="BA671" s="150"/>
      <c r="BB671" s="150"/>
      <c r="BC671" s="150"/>
      <c r="BD671" s="150"/>
      <c r="BE671" s="150"/>
      <c r="BF671" s="150"/>
      <c r="BG671" s="150"/>
      <c r="BH671" s="150"/>
      <c r="BI671" s="150"/>
      <c r="BJ671" s="150"/>
      <c r="BK671" s="150"/>
      <c r="BL671" s="150"/>
      <c r="BM671" s="150"/>
      <c r="BN671" s="150"/>
      <c r="BO671" s="150"/>
      <c r="BP671" s="150"/>
      <c r="BQ671" s="150"/>
      <c r="BR671" s="150"/>
      <c r="BS671" s="150"/>
      <c r="BT671" s="150"/>
      <c r="BU671" s="150"/>
      <c r="BV671" s="150"/>
      <c r="BW671" s="150"/>
      <c r="BX671" s="150"/>
      <c r="BY671" s="150"/>
      <c r="BZ671" s="150"/>
      <c r="CA671" s="150"/>
      <c r="CB671" s="150"/>
      <c r="CC671" s="150"/>
      <c r="CD671" s="150"/>
      <c r="CE671" s="150"/>
      <c r="CF671" s="150"/>
      <c r="CG671" s="150"/>
      <c r="CH671" s="150"/>
      <c r="CI671" s="150"/>
      <c r="CJ671" s="150"/>
      <c r="CK671" s="150"/>
      <c r="CL671" s="150"/>
      <c r="CM671" s="150"/>
      <c r="CN671" s="150"/>
      <c r="CO671" s="150"/>
      <c r="CP671" s="150"/>
      <c r="CQ671" s="150"/>
      <c r="CR671" s="150"/>
      <c r="CS671" s="150"/>
      <c r="CT671" s="150"/>
      <c r="CU671" s="150"/>
      <c r="CV671" s="150"/>
      <c r="CW671" s="150"/>
      <c r="CX671" s="150"/>
    </row>
    <row r="672" spans="1:102" x14ac:dyDescent="0.2">
      <c r="A672" s="150"/>
      <c r="B672" s="150"/>
      <c r="C672" s="156"/>
      <c r="D672" s="150"/>
      <c r="E672" s="150"/>
      <c r="F672" s="150"/>
      <c r="G672" s="150"/>
      <c r="H672" s="150"/>
      <c r="I672" s="150"/>
      <c r="K672" s="150"/>
      <c r="L672" s="150"/>
      <c r="M672" s="150"/>
      <c r="N672" s="150"/>
      <c r="O672" s="150"/>
      <c r="P672" s="150"/>
      <c r="Q672" s="150"/>
      <c r="R672" s="150"/>
      <c r="S672" s="150"/>
      <c r="T672" s="150"/>
      <c r="U672" s="150"/>
      <c r="V672" s="150"/>
      <c r="W672" s="150"/>
      <c r="X672" s="150"/>
      <c r="Y672" s="150"/>
      <c r="Z672" s="150"/>
      <c r="AA672" s="150"/>
      <c r="AB672" s="150"/>
      <c r="AC672" s="150"/>
      <c r="AD672" s="150"/>
      <c r="AE672" s="150"/>
      <c r="AF672" s="150"/>
      <c r="AG672" s="150"/>
      <c r="AH672" s="150"/>
      <c r="AI672" s="150"/>
      <c r="AJ672" s="150"/>
      <c r="AK672" s="150"/>
      <c r="AL672" s="150"/>
      <c r="AM672" s="150"/>
      <c r="AN672" s="150"/>
      <c r="AO672" s="150"/>
      <c r="AP672" s="150"/>
      <c r="AQ672" s="150"/>
      <c r="AR672" s="150"/>
      <c r="AS672" s="150"/>
      <c r="AT672" s="150"/>
      <c r="AU672" s="150"/>
      <c r="AV672" s="150"/>
      <c r="AW672" s="150"/>
      <c r="AX672" s="150"/>
      <c r="AY672" s="150"/>
      <c r="AZ672" s="150"/>
      <c r="BA672" s="150"/>
      <c r="BB672" s="150"/>
      <c r="BC672" s="150"/>
      <c r="BD672" s="150"/>
      <c r="BE672" s="150"/>
      <c r="BF672" s="150"/>
      <c r="BG672" s="150"/>
      <c r="BH672" s="150"/>
      <c r="BI672" s="150"/>
      <c r="BJ672" s="150"/>
      <c r="BK672" s="150"/>
      <c r="BL672" s="150"/>
      <c r="BM672" s="150"/>
      <c r="BN672" s="150"/>
      <c r="BO672" s="150"/>
      <c r="BP672" s="150"/>
      <c r="BQ672" s="150"/>
      <c r="BR672" s="150"/>
      <c r="BS672" s="150"/>
      <c r="BT672" s="150"/>
      <c r="BU672" s="150"/>
      <c r="BV672" s="150"/>
      <c r="BW672" s="150"/>
      <c r="BX672" s="150"/>
      <c r="BY672" s="150"/>
      <c r="BZ672" s="150"/>
      <c r="CA672" s="150"/>
      <c r="CB672" s="150"/>
      <c r="CC672" s="150"/>
      <c r="CD672" s="150"/>
      <c r="CE672" s="150"/>
      <c r="CF672" s="150"/>
      <c r="CG672" s="150"/>
      <c r="CH672" s="150"/>
      <c r="CI672" s="150"/>
      <c r="CJ672" s="150"/>
      <c r="CK672" s="150"/>
      <c r="CL672" s="150"/>
      <c r="CM672" s="150"/>
      <c r="CN672" s="150"/>
      <c r="CO672" s="150"/>
      <c r="CP672" s="150"/>
      <c r="CQ672" s="150"/>
      <c r="CR672" s="150"/>
      <c r="CS672" s="150"/>
      <c r="CT672" s="150"/>
      <c r="CU672" s="150"/>
      <c r="CV672" s="150"/>
      <c r="CW672" s="150"/>
      <c r="CX672" s="150"/>
    </row>
    <row r="673" spans="1:102" x14ac:dyDescent="0.2">
      <c r="A673" s="150"/>
      <c r="B673" s="150"/>
      <c r="C673" s="156"/>
      <c r="D673" s="150"/>
      <c r="E673" s="150"/>
      <c r="F673" s="150"/>
      <c r="G673" s="150"/>
      <c r="H673" s="150"/>
      <c r="I673" s="150"/>
      <c r="K673" s="150"/>
      <c r="L673" s="150"/>
      <c r="M673" s="150"/>
      <c r="N673" s="150"/>
      <c r="O673" s="150"/>
      <c r="P673" s="150"/>
      <c r="Q673" s="150"/>
      <c r="R673" s="150"/>
      <c r="S673" s="150"/>
      <c r="T673" s="150"/>
      <c r="U673" s="150"/>
      <c r="V673" s="150"/>
      <c r="W673" s="150"/>
      <c r="X673" s="150"/>
      <c r="Y673" s="150"/>
      <c r="Z673" s="150"/>
      <c r="AA673" s="150"/>
      <c r="AB673" s="150"/>
      <c r="AC673" s="150"/>
      <c r="AD673" s="150"/>
      <c r="AE673" s="150"/>
      <c r="AF673" s="150"/>
      <c r="AG673" s="150"/>
      <c r="AH673" s="150"/>
      <c r="AI673" s="150"/>
      <c r="AJ673" s="150"/>
      <c r="AK673" s="150"/>
      <c r="AL673" s="150"/>
      <c r="AM673" s="150"/>
      <c r="AN673" s="150"/>
      <c r="AO673" s="150"/>
      <c r="AP673" s="150"/>
      <c r="AQ673" s="150"/>
      <c r="AR673" s="150"/>
      <c r="AS673" s="150"/>
      <c r="AT673" s="150"/>
      <c r="AU673" s="150"/>
      <c r="AV673" s="150"/>
      <c r="AW673" s="150"/>
      <c r="AX673" s="150"/>
      <c r="AY673" s="150"/>
      <c r="AZ673" s="150"/>
      <c r="BA673" s="150"/>
      <c r="BB673" s="150"/>
      <c r="BC673" s="150"/>
      <c r="BD673" s="150"/>
      <c r="BE673" s="150"/>
      <c r="BF673" s="150"/>
      <c r="BG673" s="150"/>
      <c r="BH673" s="150"/>
      <c r="BI673" s="150"/>
      <c r="BJ673" s="150"/>
      <c r="BK673" s="150"/>
      <c r="BL673" s="150"/>
      <c r="BM673" s="150"/>
      <c r="BN673" s="150"/>
      <c r="BO673" s="150"/>
      <c r="BP673" s="150"/>
      <c r="BQ673" s="150"/>
      <c r="BR673" s="150"/>
      <c r="BS673" s="150"/>
      <c r="BT673" s="150"/>
      <c r="BU673" s="150"/>
      <c r="BV673" s="150"/>
      <c r="BW673" s="150"/>
      <c r="BX673" s="150"/>
      <c r="BY673" s="150"/>
      <c r="BZ673" s="150"/>
      <c r="CA673" s="150"/>
      <c r="CB673" s="150"/>
      <c r="CC673" s="150"/>
      <c r="CD673" s="150"/>
      <c r="CE673" s="150"/>
      <c r="CF673" s="150"/>
      <c r="CG673" s="150"/>
      <c r="CH673" s="150"/>
      <c r="CI673" s="150"/>
      <c r="CJ673" s="150"/>
      <c r="CK673" s="150"/>
      <c r="CL673" s="150"/>
      <c r="CM673" s="150"/>
      <c r="CN673" s="150"/>
      <c r="CO673" s="150"/>
      <c r="CP673" s="150"/>
      <c r="CQ673" s="150"/>
      <c r="CR673" s="150"/>
      <c r="CS673" s="150"/>
      <c r="CT673" s="150"/>
      <c r="CU673" s="150"/>
      <c r="CV673" s="150"/>
      <c r="CW673" s="150"/>
      <c r="CX673" s="150"/>
    </row>
    <row r="674" spans="1:102" x14ac:dyDescent="0.2">
      <c r="A674" s="150"/>
      <c r="B674" s="150"/>
      <c r="C674" s="156"/>
      <c r="D674" s="150"/>
      <c r="E674" s="150"/>
      <c r="F674" s="150"/>
      <c r="G674" s="150"/>
      <c r="H674" s="150"/>
      <c r="I674" s="150"/>
      <c r="K674" s="150"/>
      <c r="L674" s="150"/>
      <c r="M674" s="150"/>
      <c r="N674" s="150"/>
      <c r="O674" s="150"/>
      <c r="P674" s="150"/>
      <c r="Q674" s="150"/>
      <c r="R674" s="150"/>
      <c r="S674" s="150"/>
      <c r="T674" s="150"/>
      <c r="U674" s="150"/>
      <c r="V674" s="150"/>
      <c r="W674" s="150"/>
      <c r="X674" s="150"/>
      <c r="Y674" s="150"/>
      <c r="Z674" s="150"/>
      <c r="AA674" s="150"/>
      <c r="AB674" s="150"/>
      <c r="AC674" s="150"/>
      <c r="AD674" s="150"/>
      <c r="AE674" s="150"/>
      <c r="AF674" s="150"/>
      <c r="AG674" s="150"/>
      <c r="AH674" s="150"/>
      <c r="AI674" s="150"/>
      <c r="AJ674" s="150"/>
      <c r="AK674" s="150"/>
      <c r="AL674" s="150"/>
      <c r="AM674" s="150"/>
      <c r="AN674" s="150"/>
      <c r="AO674" s="150"/>
      <c r="AP674" s="150"/>
      <c r="AQ674" s="150"/>
      <c r="AR674" s="150"/>
      <c r="AS674" s="150"/>
      <c r="AT674" s="150"/>
      <c r="AU674" s="150"/>
      <c r="AV674" s="150"/>
      <c r="AW674" s="150"/>
      <c r="AX674" s="150"/>
      <c r="AY674" s="150"/>
      <c r="AZ674" s="150"/>
      <c r="BA674" s="150"/>
      <c r="BB674" s="150"/>
      <c r="BC674" s="150"/>
      <c r="BD674" s="150"/>
      <c r="BE674" s="150"/>
      <c r="BF674" s="150"/>
      <c r="BG674" s="150"/>
      <c r="BH674" s="150"/>
      <c r="BI674" s="150"/>
      <c r="BJ674" s="150"/>
      <c r="BK674" s="150"/>
      <c r="BL674" s="150"/>
      <c r="BM674" s="150"/>
      <c r="BN674" s="150"/>
      <c r="BO674" s="150"/>
      <c r="BP674" s="150"/>
      <c r="BQ674" s="150"/>
      <c r="BR674" s="150"/>
      <c r="BS674" s="150"/>
      <c r="BT674" s="150"/>
      <c r="BU674" s="150"/>
      <c r="BV674" s="150"/>
      <c r="BW674" s="150"/>
      <c r="BX674" s="150"/>
      <c r="BY674" s="150"/>
      <c r="BZ674" s="150"/>
      <c r="CA674" s="150"/>
      <c r="CB674" s="150"/>
      <c r="CC674" s="150"/>
      <c r="CD674" s="150"/>
      <c r="CE674" s="150"/>
      <c r="CF674" s="150"/>
      <c r="CG674" s="150"/>
      <c r="CH674" s="150"/>
      <c r="CI674" s="150"/>
      <c r="CJ674" s="150"/>
      <c r="CK674" s="150"/>
      <c r="CL674" s="150"/>
      <c r="CM674" s="150"/>
      <c r="CN674" s="150"/>
      <c r="CO674" s="150"/>
      <c r="CP674" s="150"/>
      <c r="CQ674" s="150"/>
      <c r="CR674" s="150"/>
      <c r="CS674" s="150"/>
      <c r="CT674" s="150"/>
      <c r="CU674" s="150"/>
      <c r="CV674" s="150"/>
      <c r="CW674" s="150"/>
      <c r="CX674" s="150"/>
    </row>
    <row r="675" spans="1:102" x14ac:dyDescent="0.2">
      <c r="A675" s="150"/>
      <c r="B675" s="150"/>
      <c r="C675" s="156"/>
      <c r="D675" s="150"/>
      <c r="E675" s="150"/>
      <c r="F675" s="150"/>
      <c r="G675" s="150"/>
      <c r="H675" s="150"/>
      <c r="I675" s="150"/>
      <c r="K675" s="150"/>
      <c r="L675" s="150"/>
      <c r="M675" s="150"/>
      <c r="N675" s="150"/>
      <c r="O675" s="150"/>
      <c r="P675" s="150"/>
      <c r="Q675" s="150"/>
      <c r="R675" s="150"/>
      <c r="S675" s="150"/>
      <c r="T675" s="150"/>
      <c r="U675" s="150"/>
      <c r="V675" s="150"/>
      <c r="W675" s="150"/>
      <c r="X675" s="150"/>
      <c r="Y675" s="150"/>
      <c r="Z675" s="150"/>
      <c r="AA675" s="150"/>
      <c r="AB675" s="150"/>
      <c r="AC675" s="150"/>
      <c r="AD675" s="150"/>
      <c r="AE675" s="150"/>
      <c r="AF675" s="150"/>
      <c r="AG675" s="150"/>
      <c r="AH675" s="150"/>
      <c r="AI675" s="150"/>
      <c r="AJ675" s="150"/>
      <c r="AK675" s="150"/>
      <c r="AL675" s="150"/>
      <c r="AM675" s="150"/>
      <c r="AN675" s="150"/>
      <c r="AO675" s="150"/>
      <c r="AP675" s="150"/>
      <c r="AQ675" s="150"/>
      <c r="AR675" s="150"/>
      <c r="AS675" s="150"/>
      <c r="AT675" s="150"/>
      <c r="AU675" s="150"/>
      <c r="AV675" s="150"/>
      <c r="AW675" s="150"/>
      <c r="AX675" s="150"/>
      <c r="AY675" s="150"/>
      <c r="AZ675" s="150"/>
      <c r="BA675" s="150"/>
      <c r="BB675" s="150"/>
      <c r="BC675" s="150"/>
      <c r="BD675" s="150"/>
      <c r="BE675" s="150"/>
      <c r="BF675" s="150"/>
      <c r="BG675" s="150"/>
      <c r="BH675" s="150"/>
      <c r="BI675" s="150"/>
      <c r="BJ675" s="150"/>
      <c r="BK675" s="150"/>
      <c r="BL675" s="150"/>
      <c r="BM675" s="150"/>
      <c r="BN675" s="150"/>
      <c r="BO675" s="150"/>
      <c r="BP675" s="150"/>
      <c r="BQ675" s="150"/>
      <c r="BR675" s="150"/>
      <c r="BS675" s="150"/>
      <c r="BT675" s="150"/>
      <c r="BU675" s="150"/>
      <c r="BV675" s="150"/>
      <c r="BW675" s="150"/>
      <c r="BX675" s="150"/>
      <c r="BY675" s="150"/>
      <c r="BZ675" s="150"/>
      <c r="CA675" s="150"/>
      <c r="CB675" s="150"/>
      <c r="CC675" s="150"/>
      <c r="CD675" s="150"/>
      <c r="CE675" s="150"/>
      <c r="CF675" s="150"/>
      <c r="CG675" s="150"/>
      <c r="CH675" s="150"/>
      <c r="CI675" s="150"/>
      <c r="CJ675" s="150"/>
      <c r="CK675" s="150"/>
      <c r="CL675" s="150"/>
      <c r="CM675" s="150"/>
      <c r="CN675" s="150"/>
      <c r="CO675" s="150"/>
      <c r="CP675" s="150"/>
      <c r="CQ675" s="150"/>
      <c r="CR675" s="150"/>
      <c r="CS675" s="150"/>
      <c r="CT675" s="150"/>
      <c r="CU675" s="150"/>
      <c r="CV675" s="150"/>
      <c r="CW675" s="150"/>
      <c r="CX675" s="150"/>
    </row>
    <row r="676" spans="1:102" x14ac:dyDescent="0.2">
      <c r="A676" s="150"/>
      <c r="B676" s="150"/>
      <c r="C676" s="156"/>
      <c r="D676" s="150"/>
      <c r="E676" s="150"/>
      <c r="F676" s="150"/>
      <c r="G676" s="150"/>
      <c r="H676" s="150"/>
      <c r="I676" s="150"/>
      <c r="K676" s="150"/>
      <c r="L676" s="150"/>
      <c r="M676" s="150"/>
      <c r="N676" s="150"/>
      <c r="O676" s="150"/>
      <c r="P676" s="150"/>
      <c r="Q676" s="150"/>
      <c r="R676" s="150"/>
      <c r="S676" s="150"/>
      <c r="T676" s="150"/>
      <c r="U676" s="150"/>
      <c r="V676" s="150"/>
      <c r="W676" s="150"/>
      <c r="X676" s="150"/>
      <c r="Y676" s="150"/>
      <c r="Z676" s="150"/>
      <c r="AA676" s="150"/>
      <c r="AB676" s="150"/>
      <c r="AC676" s="150"/>
      <c r="AD676" s="150"/>
      <c r="AE676" s="150"/>
      <c r="AF676" s="150"/>
      <c r="AG676" s="150"/>
      <c r="AH676" s="150"/>
      <c r="AI676" s="150"/>
      <c r="AJ676" s="150"/>
      <c r="AK676" s="150"/>
      <c r="AL676" s="150"/>
      <c r="AM676" s="150"/>
      <c r="AN676" s="150"/>
      <c r="AO676" s="150"/>
      <c r="AP676" s="150"/>
      <c r="AQ676" s="150"/>
      <c r="AR676" s="150"/>
      <c r="AS676" s="150"/>
      <c r="AT676" s="150"/>
      <c r="AU676" s="150"/>
      <c r="AV676" s="150"/>
      <c r="AW676" s="150"/>
      <c r="AX676" s="150"/>
      <c r="AY676" s="150"/>
      <c r="AZ676" s="150"/>
      <c r="BA676" s="150"/>
      <c r="BB676" s="150"/>
      <c r="BC676" s="150"/>
      <c r="BD676" s="150"/>
      <c r="BE676" s="150"/>
      <c r="BF676" s="150"/>
      <c r="BG676" s="150"/>
      <c r="BH676" s="150"/>
      <c r="BI676" s="150"/>
      <c r="BJ676" s="150"/>
      <c r="BK676" s="150"/>
      <c r="BL676" s="150"/>
      <c r="BM676" s="150"/>
      <c r="BN676" s="150"/>
      <c r="BO676" s="150"/>
      <c r="BP676" s="150"/>
      <c r="BQ676" s="150"/>
      <c r="BR676" s="150"/>
      <c r="BS676" s="150"/>
      <c r="BT676" s="150"/>
      <c r="BU676" s="150"/>
      <c r="BV676" s="150"/>
      <c r="BW676" s="150"/>
      <c r="BX676" s="150"/>
      <c r="BY676" s="150"/>
      <c r="BZ676" s="150"/>
      <c r="CA676" s="150"/>
      <c r="CB676" s="150"/>
      <c r="CC676" s="150"/>
      <c r="CD676" s="150"/>
      <c r="CE676" s="150"/>
      <c r="CF676" s="150"/>
      <c r="CG676" s="150"/>
      <c r="CH676" s="150"/>
      <c r="CI676" s="150"/>
      <c r="CJ676" s="150"/>
      <c r="CK676" s="150"/>
      <c r="CL676" s="150"/>
      <c r="CM676" s="150"/>
      <c r="CN676" s="150"/>
      <c r="CO676" s="150"/>
      <c r="CP676" s="150"/>
      <c r="CQ676" s="150"/>
      <c r="CR676" s="150"/>
      <c r="CS676" s="150"/>
      <c r="CT676" s="150"/>
      <c r="CU676" s="150"/>
      <c r="CV676" s="150"/>
      <c r="CW676" s="150"/>
      <c r="CX676" s="150"/>
    </row>
    <row r="677" spans="1:102" x14ac:dyDescent="0.2">
      <c r="A677" s="150"/>
      <c r="B677" s="150"/>
      <c r="C677" s="156"/>
      <c r="D677" s="150"/>
      <c r="E677" s="150"/>
      <c r="F677" s="150"/>
      <c r="G677" s="150"/>
      <c r="H677" s="150"/>
      <c r="I677" s="150"/>
      <c r="K677" s="150"/>
      <c r="L677" s="150"/>
      <c r="M677" s="150"/>
      <c r="N677" s="150"/>
      <c r="O677" s="150"/>
      <c r="P677" s="150"/>
      <c r="Q677" s="150"/>
      <c r="R677" s="150"/>
      <c r="S677" s="150"/>
      <c r="T677" s="150"/>
      <c r="U677" s="150"/>
      <c r="V677" s="150"/>
      <c r="W677" s="150"/>
      <c r="X677" s="150"/>
      <c r="Y677" s="150"/>
      <c r="Z677" s="150"/>
      <c r="AA677" s="150"/>
      <c r="AB677" s="150"/>
      <c r="AC677" s="150"/>
      <c r="AD677" s="150"/>
      <c r="AE677" s="150"/>
      <c r="AF677" s="150"/>
      <c r="AG677" s="150"/>
      <c r="AH677" s="150"/>
      <c r="AI677" s="150"/>
      <c r="AJ677" s="150"/>
      <c r="AK677" s="150"/>
      <c r="AL677" s="150"/>
      <c r="AM677" s="150"/>
      <c r="AN677" s="150"/>
      <c r="AO677" s="150"/>
      <c r="AP677" s="150"/>
      <c r="AQ677" s="150"/>
      <c r="AR677" s="150"/>
      <c r="AS677" s="150"/>
      <c r="AT677" s="150"/>
      <c r="AU677" s="150"/>
      <c r="AV677" s="150"/>
      <c r="AW677" s="150"/>
      <c r="AX677" s="150"/>
      <c r="AY677" s="150"/>
      <c r="AZ677" s="150"/>
      <c r="BA677" s="150"/>
      <c r="BB677" s="150"/>
      <c r="BC677" s="150"/>
      <c r="BD677" s="150"/>
      <c r="BE677" s="150"/>
      <c r="BF677" s="150"/>
      <c r="BG677" s="150"/>
      <c r="BH677" s="150"/>
      <c r="BI677" s="150"/>
      <c r="BJ677" s="150"/>
      <c r="BK677" s="150"/>
      <c r="BL677" s="150"/>
      <c r="BM677" s="150"/>
      <c r="BN677" s="150"/>
      <c r="BO677" s="150"/>
      <c r="BP677" s="150"/>
      <c r="BQ677" s="150"/>
      <c r="BR677" s="150"/>
      <c r="BS677" s="150"/>
      <c r="BT677" s="150"/>
      <c r="BU677" s="150"/>
      <c r="BV677" s="150"/>
      <c r="BW677" s="150"/>
      <c r="BX677" s="150"/>
      <c r="BY677" s="150"/>
      <c r="BZ677" s="150"/>
      <c r="CA677" s="150"/>
      <c r="CB677" s="150"/>
      <c r="CC677" s="150"/>
      <c r="CD677" s="150"/>
      <c r="CE677" s="150"/>
      <c r="CF677" s="150"/>
      <c r="CG677" s="150"/>
      <c r="CH677" s="150"/>
      <c r="CI677" s="150"/>
      <c r="CJ677" s="150"/>
      <c r="CK677" s="150"/>
      <c r="CL677" s="150"/>
      <c r="CM677" s="150"/>
      <c r="CN677" s="150"/>
      <c r="CO677" s="150"/>
      <c r="CP677" s="150"/>
      <c r="CQ677" s="150"/>
      <c r="CR677" s="150"/>
      <c r="CS677" s="150"/>
      <c r="CT677" s="150"/>
      <c r="CU677" s="150"/>
      <c r="CV677" s="150"/>
      <c r="CW677" s="150"/>
      <c r="CX677" s="150"/>
    </row>
    <row r="678" spans="1:102" x14ac:dyDescent="0.2">
      <c r="A678" s="150"/>
      <c r="B678" s="150"/>
      <c r="C678" s="156"/>
      <c r="D678" s="150"/>
      <c r="E678" s="150"/>
      <c r="F678" s="150"/>
      <c r="G678" s="150"/>
      <c r="H678" s="150"/>
      <c r="I678" s="150"/>
      <c r="K678" s="150"/>
      <c r="L678" s="150"/>
      <c r="M678" s="150"/>
      <c r="N678" s="150"/>
      <c r="O678" s="150"/>
      <c r="P678" s="150"/>
      <c r="Q678" s="150"/>
      <c r="R678" s="150"/>
      <c r="S678" s="150"/>
      <c r="T678" s="150"/>
      <c r="U678" s="150"/>
      <c r="V678" s="150"/>
      <c r="W678" s="150"/>
      <c r="X678" s="150"/>
      <c r="Y678" s="150"/>
      <c r="Z678" s="150"/>
      <c r="AA678" s="150"/>
      <c r="AB678" s="150"/>
      <c r="AC678" s="150"/>
      <c r="AD678" s="150"/>
      <c r="AE678" s="150"/>
      <c r="AF678" s="150"/>
      <c r="AG678" s="150"/>
      <c r="AH678" s="150"/>
      <c r="AI678" s="150"/>
      <c r="AJ678" s="150"/>
      <c r="AK678" s="150"/>
      <c r="AL678" s="150"/>
      <c r="AM678" s="150"/>
      <c r="AN678" s="150"/>
      <c r="AO678" s="150"/>
      <c r="AP678" s="150"/>
      <c r="AQ678" s="150"/>
      <c r="AR678" s="150"/>
      <c r="AS678" s="150"/>
      <c r="AT678" s="150"/>
      <c r="AU678" s="150"/>
      <c r="AV678" s="150"/>
      <c r="AW678" s="150"/>
      <c r="AX678" s="150"/>
      <c r="AY678" s="150"/>
      <c r="AZ678" s="150"/>
      <c r="BA678" s="150"/>
      <c r="BB678" s="150"/>
      <c r="BC678" s="150"/>
      <c r="BD678" s="150"/>
      <c r="BE678" s="150"/>
      <c r="BF678" s="150"/>
      <c r="BG678" s="150"/>
      <c r="BH678" s="150"/>
      <c r="BI678" s="150"/>
      <c r="BJ678" s="150"/>
      <c r="BK678" s="150"/>
      <c r="BL678" s="150"/>
      <c r="BM678" s="150"/>
      <c r="BN678" s="150"/>
      <c r="BO678" s="150"/>
      <c r="BP678" s="150"/>
      <c r="BQ678" s="150"/>
      <c r="BR678" s="150"/>
      <c r="BS678" s="150"/>
      <c r="BT678" s="150"/>
      <c r="BU678" s="150"/>
      <c r="BV678" s="150"/>
      <c r="BW678" s="150"/>
      <c r="BX678" s="150"/>
      <c r="BY678" s="150"/>
      <c r="BZ678" s="150"/>
      <c r="CA678" s="150"/>
      <c r="CB678" s="150"/>
      <c r="CC678" s="150"/>
      <c r="CD678" s="150"/>
      <c r="CE678" s="150"/>
      <c r="CF678" s="150"/>
      <c r="CG678" s="150"/>
      <c r="CH678" s="150"/>
      <c r="CI678" s="150"/>
      <c r="CJ678" s="150"/>
      <c r="CK678" s="150"/>
      <c r="CL678" s="150"/>
      <c r="CM678" s="150"/>
      <c r="CN678" s="150"/>
      <c r="CO678" s="150"/>
      <c r="CP678" s="150"/>
      <c r="CQ678" s="150"/>
      <c r="CR678" s="150"/>
      <c r="CS678" s="150"/>
      <c r="CT678" s="150"/>
      <c r="CU678" s="150"/>
      <c r="CV678" s="150"/>
      <c r="CW678" s="150"/>
      <c r="CX678" s="150"/>
    </row>
    <row r="679" spans="1:102" x14ac:dyDescent="0.2">
      <c r="A679" s="150"/>
      <c r="B679" s="150"/>
      <c r="C679" s="156"/>
      <c r="D679" s="150"/>
      <c r="E679" s="150"/>
      <c r="F679" s="150"/>
      <c r="G679" s="150"/>
      <c r="H679" s="150"/>
      <c r="I679" s="150"/>
      <c r="K679" s="150"/>
      <c r="L679" s="150"/>
      <c r="M679" s="150"/>
      <c r="N679" s="150"/>
      <c r="O679" s="150"/>
      <c r="P679" s="150"/>
      <c r="Q679" s="150"/>
      <c r="R679" s="150"/>
      <c r="S679" s="150"/>
      <c r="T679" s="150"/>
      <c r="U679" s="150"/>
      <c r="V679" s="150"/>
      <c r="W679" s="150"/>
      <c r="X679" s="150"/>
      <c r="Y679" s="150"/>
      <c r="Z679" s="150"/>
      <c r="AA679" s="150"/>
      <c r="AB679" s="150"/>
      <c r="AC679" s="150"/>
      <c r="AD679" s="150"/>
      <c r="AE679" s="150"/>
      <c r="AF679" s="150"/>
      <c r="AG679" s="150"/>
      <c r="AH679" s="150"/>
      <c r="AI679" s="150"/>
      <c r="AJ679" s="150"/>
      <c r="AK679" s="150"/>
      <c r="AL679" s="150"/>
      <c r="AM679" s="150"/>
      <c r="AN679" s="150"/>
      <c r="AO679" s="150"/>
      <c r="AP679" s="150"/>
      <c r="AQ679" s="150"/>
      <c r="AR679" s="150"/>
      <c r="AS679" s="150"/>
      <c r="AT679" s="150"/>
      <c r="AU679" s="150"/>
      <c r="AV679" s="150"/>
      <c r="AW679" s="150"/>
      <c r="AX679" s="150"/>
      <c r="AY679" s="150"/>
      <c r="AZ679" s="150"/>
      <c r="BA679" s="150"/>
      <c r="BB679" s="150"/>
      <c r="BC679" s="150"/>
      <c r="BD679" s="150"/>
      <c r="BE679" s="150"/>
      <c r="BF679" s="150"/>
      <c r="BG679" s="150"/>
      <c r="BH679" s="150"/>
      <c r="BI679" s="150"/>
      <c r="BJ679" s="150"/>
      <c r="BK679" s="150"/>
      <c r="BL679" s="150"/>
      <c r="BM679" s="150"/>
      <c r="BN679" s="150"/>
      <c r="BO679" s="150"/>
      <c r="BP679" s="150"/>
      <c r="BQ679" s="150"/>
      <c r="BR679" s="150"/>
      <c r="BS679" s="150"/>
      <c r="BT679" s="150"/>
      <c r="BU679" s="150"/>
      <c r="BV679" s="150"/>
      <c r="BW679" s="150"/>
      <c r="BX679" s="150"/>
      <c r="BY679" s="150"/>
      <c r="BZ679" s="150"/>
      <c r="CA679" s="150"/>
      <c r="CB679" s="150"/>
      <c r="CC679" s="150"/>
      <c r="CD679" s="150"/>
      <c r="CE679" s="150"/>
      <c r="CF679" s="150"/>
      <c r="CG679" s="150"/>
      <c r="CH679" s="150"/>
      <c r="CI679" s="150"/>
      <c r="CJ679" s="150"/>
      <c r="CK679" s="150"/>
      <c r="CL679" s="150"/>
      <c r="CM679" s="150"/>
      <c r="CN679" s="150"/>
      <c r="CO679" s="150"/>
      <c r="CP679" s="150"/>
      <c r="CQ679" s="150"/>
      <c r="CR679" s="150"/>
      <c r="CS679" s="150"/>
      <c r="CT679" s="150"/>
      <c r="CU679" s="150"/>
      <c r="CV679" s="150"/>
      <c r="CW679" s="150"/>
      <c r="CX679" s="150"/>
    </row>
    <row r="680" spans="1:102" x14ac:dyDescent="0.2">
      <c r="A680" s="150"/>
      <c r="B680" s="150"/>
      <c r="C680" s="156"/>
      <c r="D680" s="150"/>
      <c r="E680" s="150"/>
      <c r="F680" s="150"/>
      <c r="G680" s="150"/>
      <c r="H680" s="150"/>
      <c r="I680" s="150"/>
      <c r="K680" s="150"/>
      <c r="L680" s="150"/>
      <c r="M680" s="150"/>
      <c r="N680" s="150"/>
      <c r="O680" s="150"/>
      <c r="P680" s="150"/>
      <c r="Q680" s="150"/>
      <c r="R680" s="150"/>
      <c r="S680" s="150"/>
      <c r="T680" s="150"/>
      <c r="U680" s="150"/>
      <c r="V680" s="150"/>
      <c r="W680" s="150"/>
      <c r="X680" s="150"/>
      <c r="Y680" s="150"/>
      <c r="Z680" s="150"/>
      <c r="AA680" s="150"/>
      <c r="AB680" s="150"/>
      <c r="AC680" s="150"/>
      <c r="AD680" s="150"/>
      <c r="AE680" s="150"/>
      <c r="AF680" s="150"/>
      <c r="AG680" s="150"/>
      <c r="AH680" s="150"/>
      <c r="AI680" s="150"/>
      <c r="AJ680" s="150"/>
      <c r="AK680" s="150"/>
      <c r="AL680" s="150"/>
      <c r="AM680" s="150"/>
      <c r="AN680" s="150"/>
      <c r="AO680" s="150"/>
      <c r="AP680" s="150"/>
      <c r="AQ680" s="150"/>
      <c r="AR680" s="150"/>
      <c r="AS680" s="150"/>
      <c r="AT680" s="150"/>
      <c r="AU680" s="150"/>
      <c r="AV680" s="150"/>
      <c r="AW680" s="150"/>
      <c r="AX680" s="150"/>
      <c r="AY680" s="150"/>
      <c r="AZ680" s="150"/>
      <c r="BA680" s="150"/>
      <c r="BB680" s="150"/>
      <c r="BC680" s="150"/>
      <c r="BD680" s="150"/>
      <c r="BE680" s="150"/>
      <c r="BF680" s="150"/>
      <c r="BG680" s="150"/>
      <c r="BH680" s="150"/>
      <c r="BI680" s="150"/>
      <c r="BJ680" s="150"/>
      <c r="BK680" s="150"/>
      <c r="BL680" s="150"/>
      <c r="BM680" s="150"/>
      <c r="BN680" s="150"/>
      <c r="BO680" s="150"/>
      <c r="BP680" s="150"/>
      <c r="BQ680" s="150"/>
      <c r="BR680" s="150"/>
      <c r="BS680" s="150"/>
      <c r="BT680" s="150"/>
      <c r="BU680" s="150"/>
      <c r="BV680" s="150"/>
      <c r="BW680" s="150"/>
      <c r="BX680" s="150"/>
      <c r="BY680" s="150"/>
      <c r="BZ680" s="150"/>
      <c r="CA680" s="150"/>
      <c r="CB680" s="150"/>
      <c r="CC680" s="150"/>
      <c r="CD680" s="150"/>
      <c r="CE680" s="150"/>
      <c r="CF680" s="150"/>
      <c r="CG680" s="150"/>
      <c r="CH680" s="150"/>
      <c r="CI680" s="150"/>
      <c r="CJ680" s="150"/>
      <c r="CK680" s="150"/>
      <c r="CL680" s="150"/>
      <c r="CM680" s="150"/>
      <c r="CN680" s="150"/>
      <c r="CO680" s="150"/>
      <c r="CP680" s="150"/>
      <c r="CQ680" s="150"/>
      <c r="CR680" s="150"/>
      <c r="CS680" s="150"/>
      <c r="CT680" s="150"/>
      <c r="CU680" s="150"/>
      <c r="CV680" s="150"/>
      <c r="CW680" s="150"/>
      <c r="CX680" s="150"/>
    </row>
    <row r="681" spans="1:102" x14ac:dyDescent="0.2">
      <c r="A681" s="150"/>
      <c r="B681" s="150"/>
      <c r="C681" s="156"/>
      <c r="D681" s="150"/>
      <c r="E681" s="150"/>
      <c r="F681" s="150"/>
      <c r="G681" s="150"/>
      <c r="H681" s="150"/>
      <c r="I681" s="150"/>
      <c r="K681" s="150"/>
      <c r="L681" s="150"/>
      <c r="M681" s="150"/>
      <c r="N681" s="150"/>
      <c r="O681" s="150"/>
      <c r="P681" s="150"/>
      <c r="Q681" s="150"/>
      <c r="R681" s="150"/>
      <c r="S681" s="150"/>
      <c r="T681" s="150"/>
      <c r="U681" s="150"/>
      <c r="V681" s="150"/>
      <c r="W681" s="150"/>
      <c r="X681" s="150"/>
      <c r="Y681" s="150"/>
      <c r="Z681" s="150"/>
      <c r="AA681" s="150"/>
      <c r="AB681" s="150"/>
      <c r="AC681" s="150"/>
      <c r="AD681" s="150"/>
      <c r="AE681" s="150"/>
      <c r="AF681" s="150"/>
      <c r="AG681" s="150"/>
      <c r="AH681" s="150"/>
      <c r="AI681" s="150"/>
      <c r="AJ681" s="150"/>
      <c r="AK681" s="150"/>
      <c r="AL681" s="150"/>
      <c r="AM681" s="150"/>
      <c r="AN681" s="150"/>
      <c r="AO681" s="150"/>
      <c r="AP681" s="150"/>
      <c r="AQ681" s="150"/>
      <c r="AR681" s="150"/>
      <c r="AS681" s="150"/>
      <c r="AT681" s="150"/>
      <c r="AU681" s="150"/>
      <c r="AV681" s="150"/>
      <c r="AW681" s="150"/>
      <c r="AX681" s="150"/>
      <c r="AY681" s="150"/>
      <c r="AZ681" s="150"/>
      <c r="BA681" s="150"/>
      <c r="BB681" s="150"/>
      <c r="BC681" s="150"/>
      <c r="BD681" s="150"/>
      <c r="BE681" s="150"/>
      <c r="BF681" s="150"/>
      <c r="BG681" s="150"/>
      <c r="BH681" s="150"/>
      <c r="BI681" s="150"/>
      <c r="BJ681" s="150"/>
      <c r="BK681" s="150"/>
      <c r="BL681" s="150"/>
      <c r="BM681" s="150"/>
      <c r="BN681" s="150"/>
      <c r="BO681" s="150"/>
      <c r="BP681" s="150"/>
      <c r="BQ681" s="150"/>
      <c r="BR681" s="150"/>
      <c r="BS681" s="150"/>
      <c r="BT681" s="150"/>
      <c r="BU681" s="150"/>
      <c r="BV681" s="150"/>
      <c r="BW681" s="150"/>
      <c r="BX681" s="150"/>
      <c r="BY681" s="150"/>
      <c r="BZ681" s="150"/>
      <c r="CA681" s="150"/>
      <c r="CB681" s="150"/>
      <c r="CC681" s="150"/>
      <c r="CD681" s="150"/>
      <c r="CE681" s="150"/>
      <c r="CF681" s="150"/>
      <c r="CG681" s="150"/>
      <c r="CH681" s="150"/>
      <c r="CI681" s="150"/>
      <c r="CJ681" s="150"/>
      <c r="CK681" s="150"/>
      <c r="CL681" s="150"/>
      <c r="CM681" s="150"/>
      <c r="CN681" s="150"/>
      <c r="CO681" s="150"/>
      <c r="CP681" s="150"/>
      <c r="CQ681" s="150"/>
      <c r="CR681" s="150"/>
      <c r="CS681" s="150"/>
      <c r="CT681" s="150"/>
      <c r="CU681" s="150"/>
      <c r="CV681" s="150"/>
      <c r="CW681" s="150"/>
      <c r="CX681" s="150"/>
    </row>
    <row r="682" spans="1:102" x14ac:dyDescent="0.2">
      <c r="A682" s="150"/>
      <c r="B682" s="150"/>
      <c r="C682" s="156"/>
      <c r="D682" s="150"/>
      <c r="E682" s="150"/>
      <c r="F682" s="150"/>
      <c r="G682" s="150"/>
      <c r="H682" s="150"/>
      <c r="I682" s="150"/>
      <c r="K682" s="150"/>
      <c r="L682" s="150"/>
      <c r="M682" s="150"/>
      <c r="N682" s="150"/>
      <c r="O682" s="150"/>
      <c r="P682" s="150"/>
      <c r="Q682" s="150"/>
      <c r="R682" s="150"/>
      <c r="S682" s="150"/>
      <c r="T682" s="150"/>
      <c r="U682" s="150"/>
      <c r="V682" s="150"/>
      <c r="W682" s="150"/>
      <c r="X682" s="150"/>
      <c r="Y682" s="150"/>
      <c r="Z682" s="150"/>
      <c r="AA682" s="150"/>
      <c r="AB682" s="150"/>
      <c r="AC682" s="150"/>
      <c r="AD682" s="150"/>
      <c r="AE682" s="150"/>
      <c r="AF682" s="150"/>
      <c r="AG682" s="150"/>
      <c r="AH682" s="150"/>
      <c r="AI682" s="150"/>
      <c r="AJ682" s="150"/>
      <c r="AK682" s="150"/>
      <c r="AL682" s="150"/>
      <c r="AM682" s="150"/>
      <c r="AN682" s="150"/>
      <c r="AO682" s="150"/>
      <c r="AP682" s="150"/>
      <c r="AQ682" s="150"/>
      <c r="AR682" s="150"/>
      <c r="AS682" s="150"/>
      <c r="AT682" s="150"/>
      <c r="AU682" s="150"/>
      <c r="AV682" s="150"/>
      <c r="AW682" s="150"/>
      <c r="AX682" s="150"/>
      <c r="AY682" s="150"/>
      <c r="AZ682" s="150"/>
      <c r="BA682" s="150"/>
      <c r="BB682" s="150"/>
      <c r="BC682" s="150"/>
      <c r="BD682" s="150"/>
      <c r="BE682" s="150"/>
      <c r="BF682" s="150"/>
      <c r="BG682" s="150"/>
      <c r="BH682" s="150"/>
      <c r="BI682" s="150"/>
      <c r="BJ682" s="150"/>
      <c r="BK682" s="150"/>
      <c r="BL682" s="150"/>
      <c r="BM682" s="150"/>
      <c r="BN682" s="150"/>
      <c r="BO682" s="150"/>
      <c r="BP682" s="150"/>
      <c r="BQ682" s="150"/>
      <c r="BR682" s="150"/>
      <c r="BS682" s="150"/>
      <c r="BT682" s="150"/>
      <c r="BU682" s="150"/>
      <c r="BV682" s="150"/>
      <c r="BW682" s="150"/>
      <c r="BX682" s="150"/>
      <c r="BY682" s="150"/>
      <c r="BZ682" s="150"/>
      <c r="CA682" s="150"/>
      <c r="CB682" s="150"/>
      <c r="CC682" s="150"/>
      <c r="CD682" s="150"/>
      <c r="CE682" s="150"/>
      <c r="CF682" s="150"/>
      <c r="CG682" s="150"/>
      <c r="CH682" s="150"/>
      <c r="CI682" s="150"/>
      <c r="CJ682" s="150"/>
      <c r="CK682" s="150"/>
      <c r="CL682" s="150"/>
      <c r="CM682" s="150"/>
      <c r="CN682" s="150"/>
      <c r="CO682" s="150"/>
      <c r="CP682" s="150"/>
      <c r="CQ682" s="150"/>
      <c r="CR682" s="150"/>
      <c r="CS682" s="150"/>
      <c r="CT682" s="150"/>
      <c r="CU682" s="150"/>
      <c r="CV682" s="150"/>
      <c r="CW682" s="150"/>
      <c r="CX682" s="150"/>
    </row>
    <row r="683" spans="1:102" x14ac:dyDescent="0.2">
      <c r="A683" s="150"/>
      <c r="B683" s="150"/>
      <c r="C683" s="156"/>
      <c r="D683" s="150"/>
      <c r="E683" s="150"/>
      <c r="F683" s="150"/>
      <c r="G683" s="150"/>
      <c r="H683" s="150"/>
      <c r="I683" s="150"/>
      <c r="K683" s="150"/>
      <c r="L683" s="150"/>
      <c r="M683" s="150"/>
      <c r="N683" s="150"/>
      <c r="O683" s="150"/>
      <c r="P683" s="150"/>
      <c r="Q683" s="150"/>
      <c r="R683" s="150"/>
      <c r="S683" s="150"/>
      <c r="T683" s="150"/>
      <c r="U683" s="150"/>
      <c r="V683" s="150"/>
      <c r="W683" s="150"/>
      <c r="X683" s="150"/>
      <c r="Y683" s="150"/>
      <c r="Z683" s="150"/>
      <c r="AA683" s="150"/>
      <c r="AB683" s="150"/>
      <c r="AC683" s="150"/>
      <c r="AD683" s="150"/>
      <c r="AE683" s="150"/>
      <c r="AF683" s="150"/>
      <c r="AG683" s="150"/>
      <c r="AH683" s="150"/>
      <c r="AI683" s="150"/>
      <c r="AJ683" s="150"/>
      <c r="AK683" s="150"/>
      <c r="AL683" s="150"/>
      <c r="AM683" s="150"/>
      <c r="AN683" s="150"/>
      <c r="AO683" s="150"/>
      <c r="AP683" s="150"/>
      <c r="AQ683" s="150"/>
      <c r="AR683" s="150"/>
      <c r="AS683" s="150"/>
      <c r="AT683" s="150"/>
      <c r="AU683" s="150"/>
      <c r="AV683" s="150"/>
      <c r="AW683" s="150"/>
      <c r="AX683" s="150"/>
      <c r="AY683" s="150"/>
      <c r="AZ683" s="150"/>
      <c r="BA683" s="150"/>
      <c r="BB683" s="150"/>
      <c r="BC683" s="150"/>
      <c r="BD683" s="150"/>
      <c r="BE683" s="150"/>
      <c r="BF683" s="150"/>
      <c r="BG683" s="150"/>
      <c r="BH683" s="150"/>
      <c r="BI683" s="150"/>
      <c r="BJ683" s="150"/>
      <c r="BK683" s="150"/>
      <c r="BL683" s="150"/>
      <c r="BM683" s="150"/>
      <c r="BN683" s="150"/>
      <c r="BO683" s="150"/>
      <c r="BP683" s="150"/>
      <c r="BQ683" s="150"/>
      <c r="BR683" s="150"/>
      <c r="BS683" s="150"/>
      <c r="BT683" s="150"/>
      <c r="BU683" s="150"/>
      <c r="BV683" s="150"/>
      <c r="BW683" s="150"/>
      <c r="BX683" s="150"/>
      <c r="BY683" s="150"/>
      <c r="BZ683" s="150"/>
      <c r="CA683" s="150"/>
      <c r="CB683" s="150"/>
      <c r="CC683" s="150"/>
      <c r="CD683" s="150"/>
      <c r="CE683" s="150"/>
      <c r="CF683" s="150"/>
      <c r="CG683" s="150"/>
      <c r="CH683" s="150"/>
      <c r="CI683" s="150"/>
      <c r="CJ683" s="150"/>
      <c r="CK683" s="150"/>
      <c r="CL683" s="150"/>
      <c r="CM683" s="150"/>
      <c r="CN683" s="150"/>
      <c r="CO683" s="150"/>
      <c r="CP683" s="150"/>
      <c r="CQ683" s="150"/>
      <c r="CR683" s="150"/>
      <c r="CS683" s="150"/>
      <c r="CT683" s="150"/>
      <c r="CU683" s="150"/>
      <c r="CV683" s="150"/>
      <c r="CW683" s="150"/>
      <c r="CX683" s="150"/>
    </row>
    <row r="684" spans="1:102" x14ac:dyDescent="0.2">
      <c r="A684" s="150"/>
      <c r="B684" s="150"/>
      <c r="C684" s="156"/>
      <c r="D684" s="150"/>
      <c r="E684" s="150"/>
      <c r="F684" s="150"/>
      <c r="G684" s="150"/>
      <c r="H684" s="150"/>
      <c r="I684" s="150"/>
      <c r="K684" s="150"/>
      <c r="L684" s="150"/>
      <c r="M684" s="150"/>
      <c r="N684" s="150"/>
      <c r="O684" s="150"/>
      <c r="P684" s="150"/>
      <c r="Q684" s="150"/>
      <c r="R684" s="150"/>
      <c r="S684" s="150"/>
      <c r="T684" s="150"/>
      <c r="U684" s="150"/>
      <c r="V684" s="150"/>
      <c r="W684" s="150"/>
      <c r="X684" s="150"/>
      <c r="Y684" s="150"/>
      <c r="Z684" s="150"/>
      <c r="AA684" s="150"/>
      <c r="AB684" s="150"/>
      <c r="AC684" s="150"/>
      <c r="AD684" s="150"/>
      <c r="AE684" s="150"/>
      <c r="AF684" s="150"/>
      <c r="AG684" s="150"/>
      <c r="AH684" s="150"/>
      <c r="AI684" s="150"/>
      <c r="AJ684" s="150"/>
      <c r="AK684" s="150"/>
      <c r="AL684" s="150"/>
      <c r="AM684" s="150"/>
      <c r="AN684" s="150"/>
      <c r="AO684" s="150"/>
      <c r="AP684" s="150"/>
      <c r="AQ684" s="150"/>
      <c r="AR684" s="150"/>
      <c r="AS684" s="150"/>
      <c r="AT684" s="150"/>
      <c r="AU684" s="150"/>
      <c r="AV684" s="150"/>
      <c r="AW684" s="150"/>
      <c r="AX684" s="150"/>
      <c r="AY684" s="150"/>
      <c r="AZ684" s="150"/>
      <c r="BA684" s="150"/>
      <c r="BB684" s="150"/>
      <c r="BC684" s="150"/>
      <c r="BD684" s="150"/>
      <c r="BE684" s="150"/>
      <c r="BF684" s="150"/>
      <c r="BG684" s="150"/>
      <c r="BH684" s="150"/>
      <c r="BI684" s="150"/>
      <c r="BJ684" s="150"/>
      <c r="BK684" s="150"/>
      <c r="BL684" s="150"/>
      <c r="BM684" s="150"/>
      <c r="BN684" s="150"/>
      <c r="BO684" s="150"/>
      <c r="BP684" s="150"/>
      <c r="BQ684" s="150"/>
      <c r="BR684" s="150"/>
      <c r="BS684" s="150"/>
      <c r="BT684" s="150"/>
      <c r="BU684" s="150"/>
      <c r="BV684" s="150"/>
      <c r="BW684" s="150"/>
      <c r="BX684" s="150"/>
      <c r="BY684" s="150"/>
      <c r="BZ684" s="150"/>
      <c r="CA684" s="150"/>
      <c r="CB684" s="150"/>
      <c r="CC684" s="150"/>
      <c r="CD684" s="150"/>
      <c r="CE684" s="150"/>
      <c r="CF684" s="150"/>
      <c r="CG684" s="150"/>
      <c r="CH684" s="150"/>
      <c r="CI684" s="150"/>
      <c r="CJ684" s="150"/>
      <c r="CK684" s="150"/>
      <c r="CL684" s="150"/>
      <c r="CM684" s="150"/>
      <c r="CN684" s="150"/>
      <c r="CO684" s="150"/>
      <c r="CP684" s="150"/>
      <c r="CQ684" s="150"/>
      <c r="CR684" s="150"/>
      <c r="CS684" s="150"/>
      <c r="CT684" s="150"/>
      <c r="CU684" s="150"/>
      <c r="CV684" s="150"/>
      <c r="CW684" s="150"/>
      <c r="CX684" s="150"/>
    </row>
    <row r="685" spans="1:102" x14ac:dyDescent="0.2">
      <c r="A685" s="150"/>
      <c r="B685" s="150"/>
      <c r="C685" s="156"/>
      <c r="D685" s="150"/>
      <c r="E685" s="150"/>
      <c r="F685" s="150"/>
      <c r="G685" s="150"/>
      <c r="H685" s="150"/>
      <c r="I685" s="150"/>
      <c r="K685" s="150"/>
      <c r="L685" s="150"/>
      <c r="M685" s="150"/>
      <c r="N685" s="150"/>
      <c r="O685" s="150"/>
      <c r="P685" s="150"/>
      <c r="Q685" s="150"/>
      <c r="R685" s="150"/>
      <c r="S685" s="150"/>
      <c r="T685" s="150"/>
      <c r="U685" s="150"/>
      <c r="V685" s="150"/>
      <c r="W685" s="150"/>
      <c r="X685" s="150"/>
      <c r="Y685" s="150"/>
      <c r="Z685" s="150"/>
      <c r="AA685" s="150"/>
      <c r="AB685" s="150"/>
      <c r="AC685" s="150"/>
      <c r="AD685" s="150"/>
      <c r="AE685" s="150"/>
      <c r="AF685" s="150"/>
      <c r="AG685" s="150"/>
      <c r="AH685" s="150"/>
      <c r="AI685" s="150"/>
      <c r="AJ685" s="150"/>
      <c r="AK685" s="150"/>
      <c r="AL685" s="150"/>
      <c r="AM685" s="150"/>
      <c r="AN685" s="150"/>
      <c r="AO685" s="150"/>
      <c r="AP685" s="150"/>
      <c r="AQ685" s="150"/>
      <c r="AR685" s="150"/>
      <c r="AS685" s="150"/>
      <c r="AT685" s="150"/>
      <c r="AU685" s="150"/>
      <c r="AV685" s="150"/>
      <c r="AW685" s="150"/>
      <c r="AX685" s="150"/>
      <c r="AY685" s="150"/>
      <c r="AZ685" s="150"/>
      <c r="BA685" s="150"/>
      <c r="BB685" s="150"/>
      <c r="BC685" s="150"/>
      <c r="BD685" s="150"/>
      <c r="BE685" s="150"/>
      <c r="BF685" s="150"/>
      <c r="BG685" s="150"/>
      <c r="BH685" s="150"/>
      <c r="BI685" s="150"/>
      <c r="BJ685" s="150"/>
      <c r="BK685" s="150"/>
      <c r="BL685" s="150"/>
      <c r="BM685" s="150"/>
      <c r="BN685" s="150"/>
      <c r="BO685" s="150"/>
      <c r="BP685" s="150"/>
      <c r="BQ685" s="150"/>
      <c r="BR685" s="150"/>
      <c r="BS685" s="150"/>
      <c r="BT685" s="150"/>
      <c r="BU685" s="150"/>
      <c r="BV685" s="150"/>
      <c r="BW685" s="150"/>
      <c r="BX685" s="150"/>
      <c r="BY685" s="150"/>
      <c r="BZ685" s="150"/>
      <c r="CA685" s="150"/>
      <c r="CB685" s="150"/>
      <c r="CC685" s="150"/>
      <c r="CD685" s="150"/>
      <c r="CE685" s="150"/>
      <c r="CF685" s="150"/>
      <c r="CG685" s="150"/>
      <c r="CH685" s="150"/>
      <c r="CI685" s="150"/>
      <c r="CJ685" s="150"/>
      <c r="CK685" s="150"/>
      <c r="CL685" s="150"/>
      <c r="CM685" s="150"/>
      <c r="CN685" s="150"/>
      <c r="CO685" s="150"/>
      <c r="CP685" s="150"/>
      <c r="CQ685" s="150"/>
      <c r="CR685" s="150"/>
      <c r="CS685" s="150"/>
      <c r="CT685" s="150"/>
      <c r="CU685" s="150"/>
      <c r="CV685" s="150"/>
      <c r="CW685" s="150"/>
      <c r="CX685" s="150"/>
    </row>
    <row r="686" spans="1:102" x14ac:dyDescent="0.2">
      <c r="A686" s="150"/>
      <c r="B686" s="150"/>
      <c r="C686" s="156"/>
      <c r="D686" s="150"/>
      <c r="E686" s="150"/>
      <c r="F686" s="150"/>
      <c r="G686" s="150"/>
      <c r="H686" s="150"/>
      <c r="I686" s="150"/>
      <c r="K686" s="150"/>
      <c r="L686" s="150"/>
      <c r="M686" s="150"/>
      <c r="N686" s="150"/>
      <c r="O686" s="150"/>
      <c r="P686" s="150"/>
      <c r="Q686" s="150"/>
      <c r="R686" s="150"/>
      <c r="S686" s="150"/>
      <c r="T686" s="150"/>
      <c r="U686" s="150"/>
      <c r="V686" s="150"/>
      <c r="W686" s="150"/>
      <c r="X686" s="150"/>
      <c r="Y686" s="150"/>
      <c r="Z686" s="150"/>
      <c r="AA686" s="150"/>
      <c r="AB686" s="150"/>
      <c r="AC686" s="150"/>
      <c r="AD686" s="150"/>
      <c r="AE686" s="150"/>
      <c r="AF686" s="150"/>
      <c r="AG686" s="150"/>
      <c r="AH686" s="150"/>
      <c r="AI686" s="150"/>
      <c r="AJ686" s="150"/>
      <c r="AK686" s="150"/>
      <c r="AL686" s="150"/>
      <c r="AM686" s="150"/>
      <c r="AN686" s="150"/>
      <c r="AO686" s="150"/>
      <c r="AP686" s="150"/>
      <c r="AQ686" s="150"/>
      <c r="AR686" s="150"/>
      <c r="AS686" s="150"/>
      <c r="AT686" s="150"/>
      <c r="AU686" s="150"/>
      <c r="AV686" s="150"/>
      <c r="AW686" s="150"/>
      <c r="AX686" s="150"/>
      <c r="AY686" s="150"/>
      <c r="AZ686" s="150"/>
      <c r="BA686" s="150"/>
      <c r="BB686" s="150"/>
      <c r="BC686" s="150"/>
      <c r="BD686" s="150"/>
      <c r="BE686" s="150"/>
      <c r="BF686" s="150"/>
      <c r="BG686" s="150"/>
      <c r="BH686" s="150"/>
      <c r="BI686" s="150"/>
      <c r="BJ686" s="150"/>
      <c r="BK686" s="150"/>
      <c r="BL686" s="150"/>
      <c r="BM686" s="150"/>
      <c r="BN686" s="150"/>
      <c r="BO686" s="150"/>
      <c r="BP686" s="150"/>
      <c r="BQ686" s="150"/>
      <c r="BR686" s="150"/>
      <c r="BS686" s="150"/>
      <c r="BT686" s="150"/>
      <c r="BU686" s="150"/>
      <c r="BV686" s="150"/>
      <c r="BW686" s="150"/>
      <c r="BX686" s="150"/>
      <c r="BY686" s="150"/>
      <c r="BZ686" s="150"/>
      <c r="CA686" s="150"/>
      <c r="CB686" s="150"/>
      <c r="CC686" s="150"/>
      <c r="CD686" s="150"/>
      <c r="CE686" s="150"/>
      <c r="CF686" s="150"/>
      <c r="CG686" s="150"/>
      <c r="CH686" s="150"/>
      <c r="CI686" s="150"/>
      <c r="CJ686" s="150"/>
      <c r="CK686" s="150"/>
      <c r="CL686" s="150"/>
      <c r="CM686" s="150"/>
      <c r="CN686" s="150"/>
      <c r="CO686" s="150"/>
      <c r="CP686" s="150"/>
      <c r="CQ686" s="150"/>
      <c r="CR686" s="150"/>
      <c r="CS686" s="150"/>
      <c r="CT686" s="150"/>
      <c r="CU686" s="150"/>
      <c r="CV686" s="150"/>
      <c r="CW686" s="150"/>
      <c r="CX686" s="150"/>
    </row>
    <row r="687" spans="1:102" x14ac:dyDescent="0.2">
      <c r="A687" s="150"/>
      <c r="B687" s="150"/>
      <c r="C687" s="156"/>
      <c r="D687" s="150"/>
      <c r="E687" s="150"/>
      <c r="F687" s="150"/>
      <c r="G687" s="150"/>
      <c r="H687" s="150"/>
      <c r="I687" s="150"/>
      <c r="K687" s="150"/>
      <c r="L687" s="150"/>
      <c r="M687" s="150"/>
      <c r="N687" s="150"/>
      <c r="O687" s="150"/>
      <c r="P687" s="150"/>
      <c r="Q687" s="150"/>
      <c r="R687" s="150"/>
      <c r="S687" s="150"/>
      <c r="T687" s="150"/>
      <c r="U687" s="150"/>
      <c r="V687" s="150"/>
      <c r="W687" s="150"/>
      <c r="X687" s="150"/>
      <c r="Y687" s="150"/>
      <c r="Z687" s="150"/>
      <c r="AA687" s="150"/>
      <c r="AB687" s="150"/>
      <c r="AC687" s="150"/>
      <c r="AD687" s="150"/>
      <c r="AE687" s="150"/>
      <c r="AF687" s="150"/>
      <c r="AG687" s="150"/>
      <c r="AH687" s="150"/>
      <c r="AI687" s="150"/>
      <c r="AJ687" s="150"/>
      <c r="AK687" s="150"/>
      <c r="AL687" s="150"/>
      <c r="AM687" s="150"/>
      <c r="AN687" s="150"/>
      <c r="AO687" s="150"/>
      <c r="AP687" s="150"/>
      <c r="AQ687" s="150"/>
      <c r="AR687" s="150"/>
      <c r="AS687" s="150"/>
      <c r="AT687" s="150"/>
      <c r="AU687" s="150"/>
      <c r="AV687" s="150"/>
      <c r="AW687" s="150"/>
      <c r="AX687" s="150"/>
      <c r="AY687" s="150"/>
      <c r="AZ687" s="150"/>
      <c r="BA687" s="150"/>
      <c r="BB687" s="150"/>
      <c r="BC687" s="150"/>
      <c r="BD687" s="150"/>
      <c r="BE687" s="150"/>
      <c r="BF687" s="150"/>
      <c r="BG687" s="150"/>
      <c r="BH687" s="150"/>
      <c r="BI687" s="150"/>
      <c r="BJ687" s="150"/>
      <c r="BK687" s="150"/>
      <c r="BL687" s="150"/>
      <c r="BM687" s="150"/>
      <c r="BN687" s="150"/>
      <c r="BO687" s="150"/>
      <c r="BP687" s="150"/>
      <c r="BQ687" s="150"/>
      <c r="BR687" s="150"/>
      <c r="BS687" s="150"/>
      <c r="BT687" s="150"/>
      <c r="BU687" s="150"/>
      <c r="BV687" s="150"/>
      <c r="BW687" s="150"/>
      <c r="BX687" s="150"/>
      <c r="BY687" s="150"/>
      <c r="BZ687" s="150"/>
      <c r="CA687" s="150"/>
      <c r="CB687" s="150"/>
      <c r="CC687" s="150"/>
      <c r="CD687" s="150"/>
      <c r="CE687" s="150"/>
      <c r="CF687" s="150"/>
      <c r="CG687" s="150"/>
      <c r="CH687" s="150"/>
      <c r="CI687" s="150"/>
      <c r="CJ687" s="150"/>
      <c r="CK687" s="150"/>
      <c r="CL687" s="150"/>
      <c r="CM687" s="150"/>
      <c r="CN687" s="150"/>
      <c r="CO687" s="150"/>
      <c r="CP687" s="150"/>
      <c r="CQ687" s="150"/>
      <c r="CR687" s="150"/>
      <c r="CS687" s="150"/>
      <c r="CT687" s="150"/>
      <c r="CU687" s="150"/>
      <c r="CV687" s="150"/>
      <c r="CW687" s="150"/>
      <c r="CX687" s="150"/>
    </row>
    <row r="688" spans="1:102" x14ac:dyDescent="0.2">
      <c r="A688" s="150"/>
      <c r="B688" s="150"/>
      <c r="C688" s="156"/>
      <c r="D688" s="150"/>
      <c r="E688" s="150"/>
      <c r="F688" s="150"/>
      <c r="G688" s="150"/>
      <c r="H688" s="150"/>
      <c r="I688" s="150"/>
      <c r="K688" s="150"/>
      <c r="L688" s="150"/>
      <c r="M688" s="150"/>
      <c r="N688" s="150"/>
      <c r="O688" s="150"/>
      <c r="P688" s="150"/>
      <c r="Q688" s="150"/>
      <c r="R688" s="150"/>
      <c r="S688" s="150"/>
      <c r="T688" s="150"/>
      <c r="U688" s="150"/>
      <c r="V688" s="150"/>
      <c r="W688" s="150"/>
      <c r="X688" s="150"/>
      <c r="Y688" s="150"/>
      <c r="Z688" s="150"/>
      <c r="AA688" s="150"/>
      <c r="AB688" s="150"/>
      <c r="AC688" s="150"/>
      <c r="AD688" s="150"/>
      <c r="AE688" s="150"/>
      <c r="AF688" s="150"/>
      <c r="AG688" s="150"/>
      <c r="AH688" s="150"/>
      <c r="AI688" s="150"/>
      <c r="AJ688" s="150"/>
      <c r="AK688" s="150"/>
      <c r="AL688" s="150"/>
      <c r="AM688" s="150"/>
      <c r="AN688" s="150"/>
      <c r="AO688" s="150"/>
      <c r="AP688" s="150"/>
      <c r="AQ688" s="150"/>
      <c r="AR688" s="150"/>
      <c r="AS688" s="150"/>
      <c r="AT688" s="150"/>
      <c r="AU688" s="150"/>
      <c r="AV688" s="150"/>
      <c r="AW688" s="150"/>
      <c r="AX688" s="150"/>
      <c r="AY688" s="150"/>
      <c r="AZ688" s="150"/>
      <c r="BA688" s="150"/>
      <c r="BB688" s="150"/>
      <c r="BC688" s="150"/>
      <c r="BD688" s="150"/>
      <c r="BE688" s="150"/>
      <c r="BF688" s="150"/>
      <c r="BG688" s="150"/>
      <c r="BH688" s="150"/>
      <c r="BI688" s="150"/>
      <c r="BJ688" s="150"/>
      <c r="BK688" s="150"/>
      <c r="BL688" s="150"/>
      <c r="BM688" s="150"/>
      <c r="BN688" s="150"/>
      <c r="BO688" s="150"/>
      <c r="BP688" s="150"/>
      <c r="BQ688" s="150"/>
      <c r="BR688" s="150"/>
      <c r="BS688" s="150"/>
      <c r="BT688" s="150"/>
      <c r="BU688" s="150"/>
      <c r="BV688" s="150"/>
      <c r="BW688" s="150"/>
      <c r="BX688" s="150"/>
      <c r="BY688" s="150"/>
      <c r="BZ688" s="150"/>
      <c r="CA688" s="150"/>
      <c r="CB688" s="150"/>
      <c r="CC688" s="150"/>
      <c r="CD688" s="150"/>
      <c r="CE688" s="150"/>
      <c r="CF688" s="150"/>
      <c r="CG688" s="150"/>
      <c r="CH688" s="150"/>
      <c r="CI688" s="150"/>
      <c r="CJ688" s="150"/>
      <c r="CK688" s="150"/>
      <c r="CL688" s="150"/>
      <c r="CM688" s="150"/>
      <c r="CN688" s="150"/>
      <c r="CO688" s="150"/>
      <c r="CP688" s="150"/>
      <c r="CQ688" s="150"/>
      <c r="CR688" s="150"/>
      <c r="CS688" s="150"/>
      <c r="CT688" s="150"/>
      <c r="CU688" s="150"/>
      <c r="CV688" s="150"/>
      <c r="CW688" s="150"/>
      <c r="CX688" s="150"/>
    </row>
    <row r="689" spans="1:102" x14ac:dyDescent="0.2">
      <c r="A689" s="150"/>
      <c r="B689" s="150"/>
      <c r="C689" s="156"/>
      <c r="D689" s="150"/>
      <c r="E689" s="150"/>
      <c r="F689" s="150"/>
      <c r="G689" s="150"/>
      <c r="H689" s="150"/>
      <c r="I689" s="150"/>
      <c r="K689" s="150"/>
      <c r="L689" s="150"/>
      <c r="M689" s="150"/>
      <c r="N689" s="150"/>
      <c r="O689" s="150"/>
      <c r="P689" s="150"/>
      <c r="Q689" s="150"/>
      <c r="R689" s="150"/>
      <c r="S689" s="150"/>
      <c r="T689" s="150"/>
      <c r="U689" s="150"/>
      <c r="V689" s="150"/>
      <c r="W689" s="150"/>
      <c r="X689" s="150"/>
      <c r="Y689" s="150"/>
      <c r="Z689" s="150"/>
      <c r="AA689" s="150"/>
      <c r="AB689" s="150"/>
      <c r="AC689" s="150"/>
      <c r="AD689" s="150"/>
      <c r="AE689" s="150"/>
      <c r="AF689" s="150"/>
      <c r="AG689" s="150"/>
      <c r="AH689" s="150"/>
      <c r="AI689" s="150"/>
      <c r="AJ689" s="150"/>
      <c r="AK689" s="150"/>
      <c r="AL689" s="150"/>
      <c r="AM689" s="150"/>
      <c r="AN689" s="150"/>
      <c r="AO689" s="150"/>
      <c r="AP689" s="150"/>
      <c r="AQ689" s="150"/>
      <c r="AR689" s="150"/>
      <c r="AS689" s="150"/>
      <c r="AT689" s="150"/>
      <c r="AU689" s="150"/>
      <c r="AV689" s="150"/>
      <c r="AW689" s="150"/>
      <c r="AX689" s="150"/>
      <c r="AY689" s="150"/>
      <c r="AZ689" s="150"/>
      <c r="BA689" s="150"/>
      <c r="BB689" s="150"/>
      <c r="BC689" s="150"/>
      <c r="BD689" s="150"/>
      <c r="BE689" s="150"/>
      <c r="BF689" s="150"/>
      <c r="BG689" s="150"/>
      <c r="BH689" s="150"/>
      <c r="BI689" s="150"/>
      <c r="BJ689" s="150"/>
      <c r="BK689" s="150"/>
      <c r="BL689" s="150"/>
      <c r="BM689" s="150"/>
      <c r="BN689" s="150"/>
      <c r="BO689" s="150"/>
      <c r="BP689" s="150"/>
      <c r="BQ689" s="150"/>
      <c r="BR689" s="150"/>
      <c r="BS689" s="150"/>
      <c r="BT689" s="150"/>
      <c r="BU689" s="150"/>
      <c r="BV689" s="150"/>
      <c r="BW689" s="150"/>
      <c r="BX689" s="150"/>
      <c r="BY689" s="150"/>
      <c r="BZ689" s="150"/>
      <c r="CA689" s="150"/>
      <c r="CB689" s="150"/>
      <c r="CC689" s="150"/>
      <c r="CD689" s="150"/>
      <c r="CE689" s="150"/>
      <c r="CF689" s="150"/>
      <c r="CG689" s="150"/>
      <c r="CH689" s="150"/>
      <c r="CI689" s="150"/>
      <c r="CJ689" s="150"/>
      <c r="CK689" s="150"/>
      <c r="CL689" s="150"/>
      <c r="CM689" s="150"/>
      <c r="CN689" s="150"/>
      <c r="CO689" s="150"/>
      <c r="CP689" s="150"/>
      <c r="CQ689" s="150"/>
      <c r="CR689" s="150"/>
      <c r="CS689" s="150"/>
      <c r="CT689" s="150"/>
      <c r="CU689" s="150"/>
      <c r="CV689" s="150"/>
      <c r="CW689" s="150"/>
      <c r="CX689" s="150"/>
    </row>
    <row r="690" spans="1:102" x14ac:dyDescent="0.2">
      <c r="A690" s="150"/>
      <c r="B690" s="150"/>
      <c r="C690" s="156"/>
      <c r="D690" s="150"/>
      <c r="E690" s="150"/>
      <c r="F690" s="150"/>
      <c r="G690" s="150"/>
      <c r="H690" s="150"/>
      <c r="I690" s="150"/>
      <c r="K690" s="150"/>
      <c r="L690" s="150"/>
      <c r="M690" s="150"/>
      <c r="N690" s="150"/>
      <c r="O690" s="150"/>
      <c r="P690" s="150"/>
      <c r="Q690" s="150"/>
      <c r="R690" s="150"/>
      <c r="S690" s="150"/>
      <c r="T690" s="150"/>
      <c r="U690" s="150"/>
      <c r="V690" s="150"/>
      <c r="W690" s="150"/>
      <c r="X690" s="150"/>
      <c r="Y690" s="150"/>
      <c r="Z690" s="150"/>
      <c r="AA690" s="150"/>
      <c r="AB690" s="150"/>
      <c r="AC690" s="150"/>
      <c r="AD690" s="150"/>
      <c r="AE690" s="150"/>
      <c r="AF690" s="150"/>
      <c r="AG690" s="150"/>
      <c r="AH690" s="150"/>
      <c r="AI690" s="150"/>
      <c r="AJ690" s="150"/>
      <c r="AK690" s="150"/>
      <c r="AL690" s="150"/>
      <c r="AM690" s="150"/>
      <c r="AN690" s="150"/>
      <c r="AO690" s="150"/>
      <c r="AP690" s="150"/>
      <c r="AQ690" s="150"/>
      <c r="AR690" s="150"/>
      <c r="AS690" s="150"/>
      <c r="AT690" s="150"/>
      <c r="AU690" s="150"/>
      <c r="AV690" s="150"/>
      <c r="AW690" s="150"/>
      <c r="AX690" s="150"/>
      <c r="AY690" s="150"/>
      <c r="AZ690" s="150"/>
      <c r="BA690" s="150"/>
      <c r="BB690" s="150"/>
      <c r="BC690" s="150"/>
      <c r="BD690" s="150"/>
      <c r="BE690" s="150"/>
      <c r="BF690" s="150"/>
      <c r="BG690" s="150"/>
      <c r="BH690" s="150"/>
      <c r="BI690" s="150"/>
      <c r="BJ690" s="150"/>
      <c r="BK690" s="150"/>
      <c r="BL690" s="150"/>
      <c r="BM690" s="150"/>
      <c r="BN690" s="150"/>
      <c r="BO690" s="150"/>
      <c r="BP690" s="150"/>
      <c r="BQ690" s="150"/>
      <c r="BR690" s="150"/>
      <c r="BS690" s="150"/>
      <c r="BT690" s="150"/>
      <c r="BU690" s="150"/>
      <c r="BV690" s="150"/>
      <c r="BW690" s="150"/>
      <c r="BX690" s="150"/>
      <c r="BY690" s="150"/>
      <c r="BZ690" s="150"/>
      <c r="CA690" s="150"/>
      <c r="CB690" s="150"/>
      <c r="CC690" s="150"/>
      <c r="CD690" s="150"/>
      <c r="CE690" s="150"/>
      <c r="CF690" s="150"/>
      <c r="CG690" s="150"/>
      <c r="CH690" s="150"/>
      <c r="CI690" s="150"/>
      <c r="CJ690" s="150"/>
      <c r="CK690" s="150"/>
      <c r="CL690" s="150"/>
      <c r="CM690" s="150"/>
      <c r="CN690" s="150"/>
      <c r="CO690" s="150"/>
      <c r="CP690" s="150"/>
      <c r="CQ690" s="150"/>
      <c r="CR690" s="150"/>
      <c r="CS690" s="150"/>
      <c r="CT690" s="150"/>
      <c r="CU690" s="150"/>
      <c r="CV690" s="150"/>
      <c r="CW690" s="150"/>
      <c r="CX690" s="150"/>
    </row>
    <row r="691" spans="1:102" x14ac:dyDescent="0.2">
      <c r="A691" s="150"/>
      <c r="B691" s="150"/>
      <c r="C691" s="156"/>
      <c r="D691" s="150"/>
      <c r="E691" s="150"/>
      <c r="F691" s="150"/>
      <c r="G691" s="150"/>
      <c r="H691" s="150"/>
      <c r="I691" s="150"/>
      <c r="K691" s="150"/>
      <c r="L691" s="150"/>
      <c r="M691" s="150"/>
      <c r="N691" s="150"/>
      <c r="O691" s="150"/>
      <c r="P691" s="150"/>
      <c r="Q691" s="150"/>
      <c r="R691" s="150"/>
      <c r="S691" s="150"/>
      <c r="T691" s="150"/>
      <c r="U691" s="150"/>
      <c r="V691" s="150"/>
      <c r="W691" s="150"/>
      <c r="X691" s="150"/>
      <c r="Y691" s="150"/>
      <c r="Z691" s="150"/>
      <c r="AA691" s="150"/>
      <c r="AB691" s="150"/>
      <c r="AC691" s="150"/>
      <c r="AD691" s="150"/>
      <c r="AE691" s="150"/>
      <c r="AF691" s="150"/>
      <c r="AG691" s="150"/>
      <c r="AH691" s="150"/>
      <c r="AI691" s="150"/>
      <c r="AJ691" s="150"/>
      <c r="AK691" s="150"/>
      <c r="AL691" s="150"/>
      <c r="AM691" s="150"/>
      <c r="AN691" s="150"/>
      <c r="AO691" s="150"/>
      <c r="AP691" s="150"/>
      <c r="AQ691" s="150"/>
      <c r="AR691" s="150"/>
      <c r="AS691" s="150"/>
      <c r="AT691" s="150"/>
      <c r="AU691" s="150"/>
      <c r="AV691" s="150"/>
      <c r="AW691" s="150"/>
      <c r="AX691" s="150"/>
      <c r="AY691" s="150"/>
      <c r="AZ691" s="150"/>
      <c r="BA691" s="150"/>
      <c r="BB691" s="150"/>
      <c r="BC691" s="150"/>
      <c r="BD691" s="150"/>
      <c r="BE691" s="150"/>
      <c r="BF691" s="150"/>
      <c r="BG691" s="150"/>
      <c r="BH691" s="150"/>
      <c r="BI691" s="150"/>
      <c r="BJ691" s="150"/>
      <c r="BK691" s="150"/>
      <c r="BL691" s="150"/>
      <c r="BM691" s="150"/>
      <c r="BN691" s="150"/>
      <c r="BO691" s="150"/>
      <c r="BP691" s="150"/>
      <c r="BQ691" s="150"/>
      <c r="BR691" s="150"/>
      <c r="BS691" s="150"/>
      <c r="BT691" s="150"/>
      <c r="BU691" s="150"/>
      <c r="BV691" s="150"/>
      <c r="BW691" s="150"/>
      <c r="BX691" s="150"/>
      <c r="BY691" s="150"/>
      <c r="BZ691" s="150"/>
      <c r="CA691" s="150"/>
      <c r="CB691" s="150"/>
      <c r="CC691" s="150"/>
      <c r="CD691" s="150"/>
      <c r="CE691" s="150"/>
      <c r="CF691" s="150"/>
      <c r="CG691" s="150"/>
      <c r="CH691" s="150"/>
      <c r="CI691" s="150"/>
      <c r="CJ691" s="150"/>
      <c r="CK691" s="150"/>
      <c r="CL691" s="150"/>
      <c r="CM691" s="150"/>
      <c r="CN691" s="150"/>
      <c r="CO691" s="150"/>
      <c r="CP691" s="150"/>
      <c r="CQ691" s="150"/>
      <c r="CR691" s="150"/>
      <c r="CS691" s="150"/>
      <c r="CT691" s="150"/>
      <c r="CU691" s="150"/>
      <c r="CV691" s="150"/>
      <c r="CW691" s="150"/>
      <c r="CX691" s="150"/>
    </row>
    <row r="692" spans="1:102" x14ac:dyDescent="0.2">
      <c r="A692" s="150"/>
      <c r="B692" s="150"/>
      <c r="C692" s="156"/>
      <c r="D692" s="150"/>
      <c r="E692" s="150"/>
      <c r="F692" s="150"/>
      <c r="G692" s="150"/>
      <c r="H692" s="150"/>
      <c r="I692" s="150"/>
      <c r="K692" s="150"/>
      <c r="L692" s="150"/>
      <c r="M692" s="150"/>
      <c r="N692" s="150"/>
      <c r="O692" s="150"/>
      <c r="P692" s="150"/>
      <c r="Q692" s="150"/>
      <c r="R692" s="150"/>
      <c r="S692" s="150"/>
      <c r="T692" s="150"/>
      <c r="U692" s="150"/>
      <c r="V692" s="150"/>
      <c r="W692" s="150"/>
      <c r="X692" s="150"/>
      <c r="Y692" s="150"/>
      <c r="Z692" s="150"/>
      <c r="AA692" s="150"/>
      <c r="AB692" s="150"/>
      <c r="AC692" s="150"/>
      <c r="AD692" s="150"/>
      <c r="AE692" s="150"/>
      <c r="AF692" s="150"/>
      <c r="AG692" s="150"/>
      <c r="AH692" s="150"/>
      <c r="AI692" s="150"/>
      <c r="AJ692" s="150"/>
      <c r="AK692" s="150"/>
      <c r="AL692" s="150"/>
      <c r="AM692" s="150"/>
      <c r="AN692" s="150"/>
      <c r="AO692" s="150"/>
      <c r="AP692" s="150"/>
      <c r="AQ692" s="150"/>
      <c r="AR692" s="150"/>
      <c r="AS692" s="150"/>
      <c r="AT692" s="150"/>
      <c r="AU692" s="150"/>
      <c r="AV692" s="150"/>
      <c r="AW692" s="150"/>
      <c r="AX692" s="150"/>
      <c r="AY692" s="150"/>
      <c r="AZ692" s="150"/>
      <c r="BA692" s="150"/>
      <c r="BB692" s="150"/>
      <c r="BC692" s="150"/>
      <c r="BD692" s="150"/>
      <c r="BE692" s="150"/>
      <c r="BF692" s="150"/>
      <c r="BG692" s="150"/>
      <c r="BH692" s="150"/>
      <c r="BI692" s="150"/>
      <c r="BJ692" s="150"/>
      <c r="BK692" s="150"/>
      <c r="BL692" s="150"/>
      <c r="BM692" s="150"/>
      <c r="BN692" s="150"/>
      <c r="BO692" s="150"/>
      <c r="BP692" s="150"/>
      <c r="BQ692" s="150"/>
      <c r="BR692" s="150"/>
      <c r="BS692" s="150"/>
      <c r="BT692" s="150"/>
      <c r="BU692" s="150"/>
      <c r="BV692" s="150"/>
      <c r="BW692" s="150"/>
      <c r="BX692" s="150"/>
      <c r="BY692" s="150"/>
      <c r="BZ692" s="150"/>
      <c r="CA692" s="150"/>
      <c r="CB692" s="150"/>
      <c r="CC692" s="150"/>
      <c r="CD692" s="150"/>
      <c r="CE692" s="150"/>
      <c r="CF692" s="150"/>
      <c r="CG692" s="150"/>
      <c r="CH692" s="150"/>
      <c r="CI692" s="150"/>
      <c r="CJ692" s="150"/>
      <c r="CK692" s="150"/>
      <c r="CL692" s="150"/>
      <c r="CM692" s="150"/>
      <c r="CN692" s="150"/>
      <c r="CO692" s="150"/>
      <c r="CP692" s="150"/>
      <c r="CQ692" s="150"/>
      <c r="CR692" s="150"/>
      <c r="CS692" s="150"/>
      <c r="CT692" s="150"/>
      <c r="CU692" s="150"/>
      <c r="CV692" s="150"/>
      <c r="CW692" s="150"/>
      <c r="CX692" s="150"/>
    </row>
    <row r="693" spans="1:102" x14ac:dyDescent="0.2">
      <c r="A693" s="150"/>
      <c r="B693" s="150"/>
      <c r="C693" s="156"/>
      <c r="D693" s="150"/>
      <c r="E693" s="150"/>
      <c r="F693" s="150"/>
      <c r="G693" s="150"/>
      <c r="H693" s="150"/>
      <c r="I693" s="150"/>
      <c r="K693" s="150"/>
      <c r="L693" s="150"/>
      <c r="M693" s="150"/>
      <c r="N693" s="150"/>
      <c r="O693" s="150"/>
      <c r="P693" s="150"/>
      <c r="Q693" s="150"/>
      <c r="R693" s="150"/>
      <c r="S693" s="150"/>
      <c r="T693" s="150"/>
      <c r="U693" s="150"/>
      <c r="V693" s="150"/>
      <c r="W693" s="150"/>
      <c r="X693" s="150"/>
      <c r="Y693" s="150"/>
      <c r="Z693" s="150"/>
      <c r="AA693" s="150"/>
      <c r="AB693" s="150"/>
      <c r="AC693" s="150"/>
      <c r="AD693" s="150"/>
      <c r="AE693" s="150"/>
      <c r="AF693" s="150"/>
      <c r="AG693" s="150"/>
      <c r="AH693" s="150"/>
      <c r="AI693" s="150"/>
      <c r="AJ693" s="150"/>
      <c r="AK693" s="150"/>
      <c r="AL693" s="150"/>
      <c r="AM693" s="150"/>
      <c r="AN693" s="150"/>
      <c r="AO693" s="150"/>
      <c r="AP693" s="150"/>
      <c r="AQ693" s="150"/>
      <c r="AR693" s="150"/>
      <c r="AS693" s="150"/>
      <c r="AT693" s="150"/>
      <c r="AU693" s="150"/>
      <c r="AV693" s="150"/>
      <c r="AW693" s="150"/>
      <c r="AX693" s="150"/>
      <c r="AY693" s="150"/>
      <c r="AZ693" s="150"/>
      <c r="BA693" s="150"/>
      <c r="BB693" s="150"/>
      <c r="BC693" s="150"/>
      <c r="BD693" s="150"/>
      <c r="BE693" s="150"/>
      <c r="BF693" s="150"/>
      <c r="BG693" s="150"/>
      <c r="BH693" s="150"/>
      <c r="BI693" s="150"/>
      <c r="BJ693" s="150"/>
      <c r="BK693" s="150"/>
      <c r="BL693" s="150"/>
      <c r="BM693" s="150"/>
      <c r="BN693" s="150"/>
      <c r="BO693" s="150"/>
      <c r="BP693" s="150"/>
      <c r="BQ693" s="150"/>
      <c r="BR693" s="150"/>
      <c r="BS693" s="150"/>
      <c r="BT693" s="150"/>
      <c r="BU693" s="150"/>
      <c r="BV693" s="150"/>
      <c r="BW693" s="150"/>
      <c r="BX693" s="150"/>
      <c r="BY693" s="150"/>
      <c r="BZ693" s="150"/>
      <c r="CA693" s="150"/>
      <c r="CB693" s="150"/>
      <c r="CC693" s="150"/>
      <c r="CD693" s="150"/>
      <c r="CE693" s="150"/>
      <c r="CF693" s="150"/>
      <c r="CG693" s="150"/>
      <c r="CH693" s="150"/>
      <c r="CI693" s="150"/>
      <c r="CJ693" s="150"/>
      <c r="CK693" s="150"/>
      <c r="CL693" s="150"/>
      <c r="CM693" s="150"/>
      <c r="CN693" s="150"/>
      <c r="CO693" s="150"/>
      <c r="CP693" s="150"/>
      <c r="CQ693" s="150"/>
      <c r="CR693" s="150"/>
      <c r="CS693" s="150"/>
      <c r="CT693" s="150"/>
      <c r="CU693" s="150"/>
      <c r="CV693" s="150"/>
      <c r="CW693" s="150"/>
      <c r="CX693" s="150"/>
    </row>
    <row r="694" spans="1:102" x14ac:dyDescent="0.2">
      <c r="A694" s="150"/>
      <c r="B694" s="150"/>
      <c r="C694" s="156"/>
      <c r="D694" s="150"/>
      <c r="E694" s="150"/>
      <c r="F694" s="150"/>
      <c r="G694" s="150"/>
      <c r="H694" s="150"/>
      <c r="I694" s="150"/>
      <c r="K694" s="150"/>
      <c r="L694" s="150"/>
      <c r="M694" s="150"/>
      <c r="N694" s="150"/>
      <c r="O694" s="150"/>
      <c r="P694" s="150"/>
      <c r="Q694" s="150"/>
      <c r="R694" s="150"/>
      <c r="S694" s="150"/>
      <c r="T694" s="150"/>
      <c r="U694" s="150"/>
      <c r="V694" s="150"/>
      <c r="W694" s="150"/>
      <c r="X694" s="150"/>
      <c r="Y694" s="150"/>
      <c r="Z694" s="150"/>
      <c r="AA694" s="150"/>
      <c r="AB694" s="150"/>
      <c r="AC694" s="150"/>
      <c r="AD694" s="150"/>
      <c r="AE694" s="150"/>
      <c r="AF694" s="150"/>
      <c r="AG694" s="150"/>
      <c r="AH694" s="150"/>
      <c r="AI694" s="150"/>
      <c r="AJ694" s="150"/>
      <c r="AK694" s="150"/>
      <c r="AL694" s="150"/>
      <c r="AM694" s="150"/>
      <c r="AN694" s="150"/>
      <c r="AO694" s="150"/>
      <c r="AP694" s="150"/>
      <c r="AQ694" s="150"/>
      <c r="AR694" s="150"/>
      <c r="AS694" s="150"/>
      <c r="AT694" s="150"/>
      <c r="AU694" s="150"/>
      <c r="AV694" s="150"/>
      <c r="AW694" s="150"/>
      <c r="AX694" s="150"/>
      <c r="AY694" s="150"/>
      <c r="AZ694" s="150"/>
      <c r="BA694" s="150"/>
      <c r="BB694" s="150"/>
      <c r="BC694" s="150"/>
      <c r="BD694" s="150"/>
      <c r="BE694" s="150"/>
      <c r="BF694" s="150"/>
      <c r="BG694" s="150"/>
      <c r="BH694" s="150"/>
      <c r="BI694" s="150"/>
      <c r="BJ694" s="150"/>
      <c r="BK694" s="150"/>
      <c r="BL694" s="150"/>
      <c r="BM694" s="150"/>
      <c r="BN694" s="150"/>
      <c r="BO694" s="150"/>
      <c r="BP694" s="150"/>
      <c r="BQ694" s="150"/>
      <c r="BR694" s="150"/>
      <c r="BS694" s="150"/>
      <c r="BT694" s="150"/>
      <c r="BU694" s="150"/>
      <c r="BV694" s="150"/>
      <c r="BW694" s="150"/>
      <c r="BX694" s="150"/>
      <c r="BY694" s="150"/>
      <c r="BZ694" s="150"/>
      <c r="CA694" s="150"/>
      <c r="CB694" s="150"/>
      <c r="CC694" s="150"/>
      <c r="CD694" s="150"/>
      <c r="CE694" s="150"/>
      <c r="CF694" s="150"/>
      <c r="CG694" s="150"/>
      <c r="CH694" s="150"/>
      <c r="CI694" s="150"/>
      <c r="CJ694" s="150"/>
      <c r="CK694" s="150"/>
      <c r="CL694" s="150"/>
      <c r="CM694" s="150"/>
      <c r="CN694" s="150"/>
      <c r="CO694" s="150"/>
      <c r="CP694" s="150"/>
      <c r="CQ694" s="150"/>
      <c r="CR694" s="150"/>
      <c r="CS694" s="150"/>
      <c r="CT694" s="150"/>
      <c r="CU694" s="150"/>
      <c r="CV694" s="150"/>
      <c r="CW694" s="150"/>
      <c r="CX694" s="150"/>
    </row>
    <row r="695" spans="1:102" x14ac:dyDescent="0.2">
      <c r="A695" s="150"/>
      <c r="B695" s="150"/>
      <c r="C695" s="156"/>
      <c r="D695" s="150"/>
      <c r="E695" s="150"/>
      <c r="F695" s="150"/>
      <c r="G695" s="150"/>
      <c r="H695" s="150"/>
      <c r="I695" s="150"/>
      <c r="K695" s="150"/>
      <c r="L695" s="150"/>
      <c r="M695" s="150"/>
      <c r="N695" s="150"/>
      <c r="O695" s="150"/>
      <c r="P695" s="150"/>
      <c r="Q695" s="150"/>
      <c r="R695" s="150"/>
      <c r="S695" s="150"/>
      <c r="T695" s="150"/>
      <c r="U695" s="150"/>
      <c r="V695" s="150"/>
      <c r="W695" s="150"/>
      <c r="X695" s="150"/>
      <c r="Y695" s="150"/>
      <c r="Z695" s="150"/>
      <c r="AA695" s="150"/>
      <c r="AB695" s="150"/>
      <c r="AC695" s="150"/>
      <c r="AD695" s="150"/>
      <c r="AE695" s="150"/>
      <c r="AF695" s="150"/>
      <c r="AG695" s="150"/>
      <c r="AH695" s="150"/>
      <c r="AI695" s="150"/>
      <c r="AJ695" s="150"/>
      <c r="AK695" s="150"/>
      <c r="AL695" s="150"/>
      <c r="AM695" s="150"/>
      <c r="AN695" s="150"/>
      <c r="AO695" s="150"/>
      <c r="AP695" s="150"/>
      <c r="AQ695" s="150"/>
      <c r="AR695" s="150"/>
      <c r="AS695" s="150"/>
      <c r="AT695" s="150"/>
      <c r="AU695" s="150"/>
      <c r="AV695" s="150"/>
      <c r="AW695" s="150"/>
      <c r="AX695" s="150"/>
      <c r="AY695" s="150"/>
      <c r="AZ695" s="150"/>
      <c r="BA695" s="150"/>
      <c r="BB695" s="150"/>
      <c r="BC695" s="150"/>
      <c r="BD695" s="150"/>
      <c r="BE695" s="150"/>
      <c r="BF695" s="150"/>
      <c r="BG695" s="150"/>
      <c r="BH695" s="150"/>
      <c r="BI695" s="150"/>
      <c r="BJ695" s="150"/>
      <c r="BK695" s="150"/>
      <c r="BL695" s="150"/>
      <c r="BM695" s="150"/>
      <c r="BN695" s="150"/>
      <c r="BO695" s="150"/>
      <c r="BP695" s="150"/>
      <c r="BQ695" s="150"/>
      <c r="BR695" s="150"/>
      <c r="BS695" s="150"/>
      <c r="BT695" s="150"/>
      <c r="BU695" s="150"/>
      <c r="BV695" s="150"/>
      <c r="BW695" s="150"/>
      <c r="BX695" s="150"/>
      <c r="BY695" s="150"/>
      <c r="BZ695" s="150"/>
      <c r="CA695" s="150"/>
      <c r="CB695" s="150"/>
      <c r="CC695" s="150"/>
      <c r="CD695" s="150"/>
      <c r="CE695" s="150"/>
      <c r="CF695" s="150"/>
      <c r="CG695" s="150"/>
      <c r="CH695" s="150"/>
      <c r="CI695" s="150"/>
      <c r="CJ695" s="150"/>
      <c r="CK695" s="150"/>
      <c r="CL695" s="150"/>
      <c r="CM695" s="150"/>
      <c r="CN695" s="150"/>
      <c r="CO695" s="150"/>
      <c r="CP695" s="150"/>
      <c r="CQ695" s="150"/>
      <c r="CR695" s="150"/>
      <c r="CS695" s="150"/>
      <c r="CT695" s="150"/>
      <c r="CU695" s="150"/>
      <c r="CV695" s="150"/>
      <c r="CW695" s="150"/>
      <c r="CX695" s="150"/>
    </row>
    <row r="696" spans="1:102" x14ac:dyDescent="0.2">
      <c r="A696" s="150"/>
      <c r="B696" s="150"/>
      <c r="C696" s="156"/>
      <c r="D696" s="150"/>
      <c r="E696" s="150"/>
      <c r="F696" s="150"/>
      <c r="G696" s="150"/>
      <c r="H696" s="150"/>
      <c r="I696" s="150"/>
      <c r="K696" s="150"/>
      <c r="L696" s="150"/>
      <c r="M696" s="150"/>
      <c r="N696" s="150"/>
      <c r="O696" s="150"/>
      <c r="P696" s="150"/>
      <c r="Q696" s="150"/>
      <c r="R696" s="150"/>
      <c r="S696" s="150"/>
      <c r="T696" s="150"/>
      <c r="U696" s="150"/>
      <c r="V696" s="150"/>
      <c r="W696" s="150"/>
      <c r="X696" s="150"/>
      <c r="Y696" s="150"/>
      <c r="Z696" s="150"/>
      <c r="AA696" s="150"/>
      <c r="AB696" s="150"/>
      <c r="AC696" s="150"/>
      <c r="AD696" s="150"/>
      <c r="AE696" s="150"/>
      <c r="AF696" s="150"/>
      <c r="AG696" s="150"/>
      <c r="AH696" s="150"/>
      <c r="AI696" s="150"/>
      <c r="AJ696" s="150"/>
      <c r="AK696" s="150"/>
      <c r="AL696" s="150"/>
      <c r="AM696" s="150"/>
      <c r="AN696" s="150"/>
      <c r="AO696" s="150"/>
      <c r="AP696" s="150"/>
      <c r="AQ696" s="150"/>
      <c r="AR696" s="150"/>
      <c r="AS696" s="150"/>
      <c r="AT696" s="150"/>
      <c r="AU696" s="150"/>
      <c r="AV696" s="150"/>
      <c r="AW696" s="150"/>
      <c r="AX696" s="150"/>
      <c r="AY696" s="150"/>
      <c r="AZ696" s="150"/>
      <c r="BA696" s="150"/>
      <c r="BB696" s="150"/>
      <c r="BC696" s="150"/>
      <c r="BD696" s="150"/>
      <c r="BE696" s="150"/>
      <c r="BF696" s="150"/>
      <c r="BG696" s="150"/>
      <c r="BH696" s="150"/>
      <c r="BI696" s="150"/>
      <c r="BJ696" s="150"/>
      <c r="BK696" s="150"/>
      <c r="BL696" s="150"/>
      <c r="BM696" s="150"/>
      <c r="BN696" s="150"/>
      <c r="BO696" s="150"/>
      <c r="BP696" s="150"/>
      <c r="BQ696" s="150"/>
      <c r="BR696" s="150"/>
      <c r="BS696" s="150"/>
      <c r="BT696" s="150"/>
      <c r="BU696" s="150"/>
      <c r="BV696" s="150"/>
      <c r="BW696" s="150"/>
      <c r="BX696" s="150"/>
      <c r="BY696" s="150"/>
      <c r="BZ696" s="150"/>
      <c r="CA696" s="150"/>
      <c r="CB696" s="150"/>
      <c r="CC696" s="150"/>
      <c r="CD696" s="150"/>
      <c r="CE696" s="150"/>
      <c r="CF696" s="150"/>
      <c r="CG696" s="150"/>
      <c r="CH696" s="150"/>
      <c r="CI696" s="150"/>
      <c r="CJ696" s="150"/>
      <c r="CK696" s="150"/>
      <c r="CL696" s="150"/>
      <c r="CM696" s="150"/>
      <c r="CN696" s="150"/>
      <c r="CO696" s="150"/>
      <c r="CP696" s="150"/>
      <c r="CQ696" s="150"/>
      <c r="CR696" s="150"/>
      <c r="CS696" s="150"/>
      <c r="CT696" s="150"/>
      <c r="CU696" s="150"/>
      <c r="CV696" s="150"/>
      <c r="CW696" s="150"/>
      <c r="CX696" s="150"/>
    </row>
    <row r="697" spans="1:102" x14ac:dyDescent="0.2">
      <c r="A697" s="150"/>
      <c r="B697" s="150"/>
      <c r="C697" s="156"/>
      <c r="D697" s="150"/>
      <c r="E697" s="150"/>
      <c r="F697" s="150"/>
      <c r="G697" s="150"/>
      <c r="H697" s="150"/>
      <c r="I697" s="150"/>
      <c r="K697" s="150"/>
      <c r="L697" s="150"/>
      <c r="M697" s="150"/>
      <c r="N697" s="150"/>
      <c r="O697" s="150"/>
      <c r="P697" s="150"/>
      <c r="Q697" s="150"/>
      <c r="R697" s="150"/>
      <c r="S697" s="150"/>
      <c r="T697" s="150"/>
      <c r="U697" s="150"/>
      <c r="V697" s="150"/>
      <c r="W697" s="150"/>
      <c r="X697" s="150"/>
      <c r="Y697" s="150"/>
      <c r="Z697" s="150"/>
      <c r="AA697" s="150"/>
      <c r="AB697" s="150"/>
      <c r="AC697" s="150"/>
      <c r="AD697" s="150"/>
      <c r="AE697" s="150"/>
      <c r="AF697" s="150"/>
      <c r="AG697" s="150"/>
      <c r="AH697" s="150"/>
      <c r="AI697" s="150"/>
      <c r="AJ697" s="150"/>
      <c r="AK697" s="150"/>
      <c r="AL697" s="150"/>
      <c r="AM697" s="150"/>
      <c r="AN697" s="150"/>
      <c r="AO697" s="150"/>
      <c r="AP697" s="150"/>
      <c r="AQ697" s="150"/>
      <c r="AR697" s="150"/>
      <c r="AS697" s="150"/>
      <c r="AT697" s="150"/>
      <c r="AU697" s="150"/>
      <c r="AV697" s="150"/>
      <c r="AW697" s="150"/>
      <c r="AX697" s="150"/>
      <c r="AY697" s="150"/>
      <c r="AZ697" s="150"/>
      <c r="BA697" s="150"/>
      <c r="BB697" s="150"/>
      <c r="BC697" s="150"/>
      <c r="BD697" s="150"/>
      <c r="BE697" s="150"/>
      <c r="BF697" s="150"/>
      <c r="BG697" s="150"/>
      <c r="BH697" s="150"/>
      <c r="BI697" s="150"/>
      <c r="BJ697" s="150"/>
      <c r="BK697" s="150"/>
      <c r="BL697" s="150"/>
      <c r="BM697" s="150"/>
      <c r="BN697" s="150"/>
      <c r="BO697" s="150"/>
      <c r="BP697" s="150"/>
      <c r="BQ697" s="150"/>
      <c r="BR697" s="150"/>
      <c r="BS697" s="150"/>
      <c r="BT697" s="150"/>
      <c r="BU697" s="150"/>
      <c r="BV697" s="150"/>
      <c r="BW697" s="150"/>
      <c r="BX697" s="150"/>
      <c r="BY697" s="150"/>
      <c r="BZ697" s="150"/>
      <c r="CA697" s="150"/>
      <c r="CB697" s="150"/>
      <c r="CC697" s="150"/>
      <c r="CD697" s="150"/>
      <c r="CE697" s="150"/>
      <c r="CF697" s="150"/>
      <c r="CG697" s="150"/>
      <c r="CH697" s="150"/>
      <c r="CI697" s="150"/>
      <c r="CJ697" s="150"/>
      <c r="CK697" s="150"/>
      <c r="CL697" s="150"/>
      <c r="CM697" s="150"/>
      <c r="CN697" s="150"/>
      <c r="CO697" s="150"/>
      <c r="CP697" s="150"/>
      <c r="CQ697" s="150"/>
      <c r="CR697" s="150"/>
      <c r="CS697" s="150"/>
      <c r="CT697" s="150"/>
      <c r="CU697" s="150"/>
      <c r="CV697" s="150"/>
      <c r="CW697" s="150"/>
      <c r="CX697" s="150"/>
    </row>
    <row r="698" spans="1:102" x14ac:dyDescent="0.2">
      <c r="A698" s="150"/>
      <c r="B698" s="150"/>
      <c r="C698" s="156"/>
      <c r="D698" s="150"/>
      <c r="E698" s="150"/>
      <c r="F698" s="150"/>
      <c r="G698" s="150"/>
      <c r="H698" s="150"/>
      <c r="I698" s="150"/>
      <c r="K698" s="150"/>
      <c r="L698" s="150"/>
      <c r="M698" s="150"/>
      <c r="N698" s="150"/>
      <c r="O698" s="150"/>
      <c r="P698" s="150"/>
      <c r="Q698" s="150"/>
      <c r="R698" s="150"/>
      <c r="S698" s="150"/>
      <c r="T698" s="150"/>
      <c r="U698" s="150"/>
      <c r="V698" s="150"/>
      <c r="W698" s="150"/>
      <c r="X698" s="150"/>
      <c r="Y698" s="150"/>
      <c r="Z698" s="150"/>
      <c r="AA698" s="150"/>
      <c r="AB698" s="150"/>
      <c r="AC698" s="150"/>
      <c r="AD698" s="150"/>
      <c r="AE698" s="150"/>
      <c r="AF698" s="150"/>
      <c r="AG698" s="150"/>
      <c r="AH698" s="150"/>
      <c r="AI698" s="150"/>
      <c r="AJ698" s="150"/>
      <c r="AK698" s="150"/>
      <c r="AL698" s="150"/>
      <c r="AM698" s="150"/>
      <c r="AN698" s="150"/>
      <c r="AO698" s="150"/>
      <c r="AP698" s="150"/>
      <c r="AQ698" s="150"/>
      <c r="AR698" s="150"/>
      <c r="AS698" s="150"/>
      <c r="AT698" s="150"/>
      <c r="AU698" s="150"/>
      <c r="AV698" s="150"/>
      <c r="AW698" s="150"/>
      <c r="AX698" s="150"/>
      <c r="AY698" s="150"/>
      <c r="AZ698" s="150"/>
      <c r="BA698" s="150"/>
      <c r="BB698" s="150"/>
      <c r="BC698" s="150"/>
      <c r="BD698" s="150"/>
      <c r="BE698" s="150"/>
      <c r="BF698" s="150"/>
      <c r="BG698" s="150"/>
      <c r="BH698" s="150"/>
      <c r="BI698" s="150"/>
      <c r="BJ698" s="150"/>
      <c r="BK698" s="150"/>
      <c r="BL698" s="150"/>
      <c r="BM698" s="150"/>
      <c r="BN698" s="150"/>
      <c r="BO698" s="150"/>
      <c r="BP698" s="150"/>
      <c r="BQ698" s="150"/>
      <c r="BR698" s="150"/>
      <c r="BS698" s="150"/>
      <c r="BT698" s="150"/>
      <c r="BU698" s="150"/>
      <c r="BV698" s="150"/>
      <c r="BW698" s="150"/>
      <c r="BX698" s="150"/>
      <c r="BY698" s="150"/>
      <c r="BZ698" s="150"/>
      <c r="CA698" s="150"/>
      <c r="CB698" s="150"/>
      <c r="CC698" s="150"/>
      <c r="CD698" s="150"/>
      <c r="CE698" s="150"/>
      <c r="CF698" s="150"/>
      <c r="CG698" s="150"/>
      <c r="CH698" s="150"/>
      <c r="CI698" s="150"/>
      <c r="CJ698" s="150"/>
      <c r="CK698" s="150"/>
      <c r="CL698" s="150"/>
      <c r="CM698" s="150"/>
      <c r="CN698" s="150"/>
      <c r="CO698" s="150"/>
      <c r="CP698" s="150"/>
      <c r="CQ698" s="150"/>
      <c r="CR698" s="150"/>
      <c r="CS698" s="150"/>
      <c r="CT698" s="150"/>
      <c r="CU698" s="150"/>
      <c r="CV698" s="150"/>
      <c r="CW698" s="150"/>
      <c r="CX698" s="150"/>
    </row>
    <row r="699" spans="1:102" x14ac:dyDescent="0.2">
      <c r="A699" s="150"/>
      <c r="B699" s="150"/>
      <c r="C699" s="156"/>
      <c r="D699" s="150"/>
      <c r="E699" s="150"/>
      <c r="F699" s="150"/>
      <c r="G699" s="150"/>
      <c r="H699" s="150"/>
      <c r="I699" s="150"/>
      <c r="K699" s="150"/>
      <c r="L699" s="150"/>
      <c r="M699" s="150"/>
      <c r="N699" s="150"/>
      <c r="O699" s="150"/>
      <c r="P699" s="150"/>
      <c r="Q699" s="150"/>
      <c r="R699" s="150"/>
      <c r="S699" s="150"/>
      <c r="T699" s="150"/>
      <c r="U699" s="150"/>
      <c r="V699" s="150"/>
      <c r="W699" s="150"/>
      <c r="X699" s="150"/>
      <c r="Y699" s="150"/>
      <c r="Z699" s="150"/>
      <c r="AA699" s="150"/>
      <c r="AB699" s="150"/>
      <c r="AC699" s="150"/>
      <c r="AD699" s="150"/>
      <c r="AE699" s="150"/>
      <c r="AF699" s="150"/>
      <c r="AG699" s="150"/>
      <c r="AH699" s="150"/>
      <c r="AI699" s="150"/>
      <c r="AJ699" s="150"/>
      <c r="AK699" s="150"/>
      <c r="AL699" s="150"/>
      <c r="AM699" s="150"/>
      <c r="AN699" s="150"/>
      <c r="AO699" s="150"/>
      <c r="AP699" s="150"/>
      <c r="AQ699" s="150"/>
      <c r="AR699" s="150"/>
      <c r="AS699" s="150"/>
      <c r="AT699" s="150"/>
      <c r="AU699" s="150"/>
      <c r="AV699" s="150"/>
      <c r="AW699" s="150"/>
      <c r="AX699" s="150"/>
      <c r="AY699" s="150"/>
      <c r="AZ699" s="150"/>
      <c r="BA699" s="150"/>
      <c r="BB699" s="150"/>
      <c r="BC699" s="150"/>
      <c r="BD699" s="150"/>
      <c r="BE699" s="150"/>
      <c r="BF699" s="150"/>
      <c r="BG699" s="150"/>
      <c r="BH699" s="150"/>
      <c r="BI699" s="150"/>
      <c r="BJ699" s="150"/>
      <c r="BK699" s="150"/>
      <c r="BL699" s="150"/>
      <c r="BM699" s="150"/>
      <c r="BN699" s="150"/>
      <c r="BO699" s="150"/>
      <c r="BP699" s="150"/>
      <c r="BQ699" s="150"/>
      <c r="BR699" s="150"/>
      <c r="BS699" s="150"/>
      <c r="BT699" s="150"/>
      <c r="BU699" s="150"/>
      <c r="BV699" s="150"/>
      <c r="BW699" s="150"/>
      <c r="BX699" s="150"/>
      <c r="BY699" s="150"/>
      <c r="BZ699" s="150"/>
      <c r="CA699" s="150"/>
      <c r="CB699" s="150"/>
      <c r="CC699" s="150"/>
      <c r="CD699" s="150"/>
      <c r="CE699" s="150"/>
      <c r="CF699" s="150"/>
      <c r="CG699" s="150"/>
      <c r="CH699" s="150"/>
      <c r="CI699" s="150"/>
      <c r="CJ699" s="150"/>
      <c r="CK699" s="150"/>
      <c r="CL699" s="150"/>
      <c r="CM699" s="150"/>
      <c r="CN699" s="150"/>
      <c r="CO699" s="150"/>
      <c r="CP699" s="150"/>
      <c r="CQ699" s="150"/>
      <c r="CR699" s="150"/>
      <c r="CS699" s="150"/>
      <c r="CT699" s="150"/>
      <c r="CU699" s="150"/>
      <c r="CV699" s="150"/>
      <c r="CW699" s="150"/>
      <c r="CX699" s="150"/>
    </row>
    <row r="700" spans="1:102" x14ac:dyDescent="0.2">
      <c r="A700" s="150"/>
      <c r="B700" s="150"/>
      <c r="C700" s="156"/>
      <c r="D700" s="150"/>
      <c r="E700" s="150"/>
      <c r="F700" s="150"/>
      <c r="G700" s="150"/>
      <c r="H700" s="150"/>
      <c r="I700" s="150"/>
      <c r="K700" s="150"/>
      <c r="L700" s="150"/>
      <c r="M700" s="150"/>
      <c r="N700" s="150"/>
      <c r="O700" s="150"/>
      <c r="P700" s="150"/>
      <c r="Q700" s="150"/>
      <c r="R700" s="150"/>
      <c r="S700" s="150"/>
      <c r="T700" s="150"/>
      <c r="U700" s="150"/>
      <c r="V700" s="150"/>
      <c r="W700" s="150"/>
      <c r="X700" s="150"/>
      <c r="Y700" s="150"/>
      <c r="Z700" s="150"/>
      <c r="AA700" s="150"/>
      <c r="AB700" s="150"/>
      <c r="AC700" s="150"/>
      <c r="AD700" s="150"/>
      <c r="AE700" s="150"/>
      <c r="AF700" s="150"/>
      <c r="AG700" s="150"/>
      <c r="AH700" s="150"/>
      <c r="AI700" s="150"/>
      <c r="AJ700" s="150"/>
      <c r="AK700" s="150"/>
      <c r="AL700" s="150"/>
      <c r="AM700" s="150"/>
      <c r="AN700" s="150"/>
      <c r="AO700" s="150"/>
      <c r="AP700" s="150"/>
      <c r="AQ700" s="150"/>
      <c r="AR700" s="150"/>
      <c r="AS700" s="150"/>
      <c r="AT700" s="150"/>
      <c r="AU700" s="150"/>
      <c r="AV700" s="150"/>
      <c r="AW700" s="150"/>
      <c r="AX700" s="150"/>
      <c r="AY700" s="150"/>
      <c r="AZ700" s="150"/>
      <c r="BA700" s="150"/>
      <c r="BB700" s="150"/>
      <c r="BC700" s="150"/>
      <c r="BD700" s="150"/>
      <c r="BE700" s="150"/>
      <c r="BF700" s="150"/>
      <c r="BG700" s="150"/>
      <c r="BH700" s="150"/>
      <c r="BI700" s="150"/>
      <c r="BJ700" s="150"/>
      <c r="BK700" s="150"/>
      <c r="BL700" s="150"/>
      <c r="BM700" s="150"/>
      <c r="BN700" s="150"/>
      <c r="BO700" s="150"/>
      <c r="BP700" s="150"/>
      <c r="BQ700" s="150"/>
      <c r="BR700" s="150"/>
      <c r="BS700" s="150"/>
      <c r="BT700" s="150"/>
      <c r="BU700" s="150"/>
      <c r="BV700" s="150"/>
      <c r="BW700" s="150"/>
      <c r="BX700" s="150"/>
      <c r="BY700" s="150"/>
      <c r="BZ700" s="150"/>
      <c r="CA700" s="150"/>
      <c r="CB700" s="150"/>
      <c r="CC700" s="150"/>
      <c r="CD700" s="150"/>
      <c r="CE700" s="150"/>
      <c r="CF700" s="150"/>
      <c r="CG700" s="150"/>
      <c r="CH700" s="150"/>
      <c r="CI700" s="150"/>
      <c r="CJ700" s="150"/>
      <c r="CK700" s="150"/>
      <c r="CL700" s="150"/>
      <c r="CM700" s="150"/>
      <c r="CN700" s="150"/>
      <c r="CO700" s="150"/>
      <c r="CP700" s="150"/>
      <c r="CQ700" s="150"/>
      <c r="CR700" s="150"/>
      <c r="CS700" s="150"/>
      <c r="CT700" s="150"/>
      <c r="CU700" s="150"/>
      <c r="CV700" s="150"/>
      <c r="CW700" s="150"/>
      <c r="CX700" s="150"/>
    </row>
    <row r="701" spans="1:102" x14ac:dyDescent="0.2">
      <c r="A701" s="150"/>
      <c r="B701" s="150"/>
      <c r="C701" s="156"/>
      <c r="D701" s="150"/>
      <c r="E701" s="150"/>
      <c r="F701" s="150"/>
      <c r="G701" s="150"/>
      <c r="H701" s="150"/>
      <c r="I701" s="150"/>
      <c r="K701" s="150"/>
      <c r="L701" s="150"/>
      <c r="M701" s="150"/>
      <c r="N701" s="150"/>
      <c r="O701" s="150"/>
      <c r="P701" s="150"/>
      <c r="Q701" s="150"/>
      <c r="R701" s="150"/>
      <c r="S701" s="150"/>
      <c r="T701" s="150"/>
      <c r="U701" s="150"/>
      <c r="V701" s="150"/>
      <c r="W701" s="150"/>
      <c r="X701" s="150"/>
      <c r="Y701" s="150"/>
      <c r="Z701" s="150"/>
      <c r="AA701" s="150"/>
      <c r="AB701" s="150"/>
      <c r="AC701" s="150"/>
      <c r="AD701" s="150"/>
      <c r="AE701" s="150"/>
      <c r="AF701" s="150"/>
      <c r="AG701" s="150"/>
      <c r="AH701" s="150"/>
      <c r="AI701" s="150"/>
      <c r="AJ701" s="150"/>
      <c r="AK701" s="150"/>
      <c r="AL701" s="150"/>
      <c r="AM701" s="150"/>
      <c r="AN701" s="150"/>
      <c r="AO701" s="150"/>
      <c r="AP701" s="150"/>
      <c r="AQ701" s="150"/>
      <c r="AR701" s="150"/>
      <c r="AS701" s="150"/>
      <c r="AT701" s="150"/>
      <c r="AU701" s="150"/>
      <c r="AV701" s="150"/>
      <c r="AW701" s="150"/>
      <c r="AX701" s="150"/>
      <c r="AY701" s="150"/>
      <c r="AZ701" s="150"/>
      <c r="BA701" s="150"/>
      <c r="BB701" s="150"/>
      <c r="BC701" s="150"/>
      <c r="BD701" s="150"/>
      <c r="BE701" s="150"/>
      <c r="BF701" s="150"/>
      <c r="BG701" s="150"/>
      <c r="BH701" s="150"/>
      <c r="BI701" s="150"/>
      <c r="BJ701" s="150"/>
      <c r="BK701" s="150"/>
      <c r="BL701" s="150"/>
      <c r="BM701" s="150"/>
      <c r="BN701" s="150"/>
      <c r="BO701" s="150"/>
      <c r="BP701" s="150"/>
      <c r="BQ701" s="150"/>
      <c r="BR701" s="150"/>
      <c r="BS701" s="150"/>
      <c r="BT701" s="150"/>
      <c r="BU701" s="150"/>
      <c r="BV701" s="150"/>
      <c r="BW701" s="150"/>
      <c r="BX701" s="150"/>
      <c r="BY701" s="150"/>
      <c r="BZ701" s="150"/>
      <c r="CA701" s="150"/>
      <c r="CB701" s="150"/>
      <c r="CC701" s="150"/>
      <c r="CD701" s="150"/>
      <c r="CE701" s="150"/>
      <c r="CF701" s="150"/>
      <c r="CG701" s="150"/>
      <c r="CH701" s="150"/>
      <c r="CI701" s="150"/>
      <c r="CJ701" s="150"/>
      <c r="CK701" s="150"/>
      <c r="CL701" s="150"/>
      <c r="CM701" s="150"/>
      <c r="CN701" s="150"/>
      <c r="CO701" s="150"/>
      <c r="CP701" s="150"/>
      <c r="CQ701" s="150"/>
      <c r="CR701" s="150"/>
      <c r="CS701" s="150"/>
      <c r="CT701" s="150"/>
      <c r="CU701" s="150"/>
      <c r="CV701" s="150"/>
      <c r="CW701" s="150"/>
      <c r="CX701" s="150"/>
    </row>
    <row r="702" spans="1:102" x14ac:dyDescent="0.2">
      <c r="A702" s="150"/>
      <c r="B702" s="150"/>
      <c r="C702" s="156"/>
      <c r="D702" s="150"/>
      <c r="E702" s="150"/>
      <c r="F702" s="150"/>
      <c r="G702" s="150"/>
      <c r="H702" s="150"/>
      <c r="I702" s="150"/>
      <c r="K702" s="150"/>
      <c r="L702" s="150"/>
      <c r="M702" s="150"/>
      <c r="N702" s="150"/>
      <c r="O702" s="150"/>
      <c r="P702" s="150"/>
      <c r="Q702" s="150"/>
      <c r="R702" s="150"/>
      <c r="S702" s="150"/>
      <c r="T702" s="150"/>
      <c r="U702" s="150"/>
      <c r="V702" s="150"/>
      <c r="W702" s="150"/>
      <c r="X702" s="150"/>
      <c r="Y702" s="150"/>
      <c r="Z702" s="150"/>
      <c r="AA702" s="150"/>
      <c r="AB702" s="150"/>
      <c r="AC702" s="150"/>
      <c r="AD702" s="150"/>
      <c r="AE702" s="150"/>
      <c r="AF702" s="150"/>
      <c r="AG702" s="150"/>
      <c r="AH702" s="150"/>
      <c r="AI702" s="150"/>
      <c r="AJ702" s="150"/>
      <c r="AK702" s="150"/>
      <c r="AL702" s="150"/>
      <c r="AM702" s="150"/>
      <c r="AN702" s="150"/>
      <c r="AO702" s="150"/>
      <c r="AP702" s="150"/>
      <c r="AQ702" s="150"/>
      <c r="AR702" s="150"/>
      <c r="AS702" s="150"/>
      <c r="AT702" s="150"/>
      <c r="AU702" s="150"/>
      <c r="AV702" s="150"/>
      <c r="AW702" s="150"/>
      <c r="AX702" s="150"/>
      <c r="AY702" s="150"/>
      <c r="AZ702" s="150"/>
      <c r="BA702" s="150"/>
      <c r="BB702" s="150"/>
      <c r="BC702" s="150"/>
      <c r="BD702" s="150"/>
      <c r="BE702" s="150"/>
      <c r="BF702" s="150"/>
      <c r="BG702" s="150"/>
      <c r="BH702" s="150"/>
      <c r="BI702" s="150"/>
      <c r="BJ702" s="150"/>
      <c r="BK702" s="150"/>
      <c r="BL702" s="150"/>
      <c r="BM702" s="150"/>
      <c r="BN702" s="150"/>
      <c r="BO702" s="150"/>
      <c r="BP702" s="150"/>
      <c r="BQ702" s="150"/>
      <c r="BR702" s="150"/>
      <c r="BS702" s="150"/>
      <c r="BT702" s="150"/>
      <c r="BU702" s="150"/>
      <c r="BV702" s="150"/>
      <c r="BW702" s="150"/>
      <c r="BX702" s="150"/>
      <c r="BY702" s="150"/>
      <c r="BZ702" s="150"/>
      <c r="CA702" s="150"/>
      <c r="CB702" s="150"/>
      <c r="CC702" s="150"/>
      <c r="CD702" s="150"/>
      <c r="CE702" s="150"/>
      <c r="CF702" s="150"/>
      <c r="CG702" s="150"/>
      <c r="CH702" s="150"/>
      <c r="CI702" s="150"/>
      <c r="CJ702" s="150"/>
      <c r="CK702" s="150"/>
      <c r="CL702" s="150"/>
      <c r="CM702" s="150"/>
      <c r="CN702" s="150"/>
      <c r="CO702" s="150"/>
      <c r="CP702" s="150"/>
      <c r="CQ702" s="150"/>
      <c r="CR702" s="150"/>
      <c r="CS702" s="150"/>
      <c r="CT702" s="150"/>
      <c r="CU702" s="150"/>
      <c r="CV702" s="150"/>
      <c r="CW702" s="150"/>
      <c r="CX702" s="150"/>
    </row>
    <row r="703" spans="1:102" x14ac:dyDescent="0.2">
      <c r="A703" s="150"/>
      <c r="B703" s="150"/>
      <c r="C703" s="156"/>
      <c r="D703" s="150"/>
      <c r="E703" s="150"/>
      <c r="F703" s="150"/>
      <c r="G703" s="150"/>
      <c r="H703" s="150"/>
      <c r="I703" s="150"/>
      <c r="K703" s="150"/>
      <c r="L703" s="150"/>
      <c r="M703" s="150"/>
      <c r="N703" s="150"/>
      <c r="O703" s="150"/>
      <c r="P703" s="150"/>
      <c r="Q703" s="150"/>
      <c r="R703" s="150"/>
      <c r="S703" s="150"/>
      <c r="T703" s="150"/>
      <c r="U703" s="150"/>
      <c r="V703" s="150"/>
      <c r="W703" s="150"/>
      <c r="X703" s="150"/>
      <c r="Y703" s="150"/>
      <c r="Z703" s="150"/>
      <c r="AA703" s="150"/>
      <c r="AB703" s="150"/>
      <c r="AC703" s="150"/>
      <c r="AD703" s="150"/>
      <c r="AE703" s="150"/>
      <c r="AF703" s="150"/>
      <c r="AG703" s="150"/>
      <c r="AH703" s="150"/>
      <c r="AI703" s="150"/>
      <c r="AJ703" s="150"/>
      <c r="AK703" s="150"/>
      <c r="AL703" s="150"/>
      <c r="AM703" s="150"/>
      <c r="AN703" s="150"/>
      <c r="AO703" s="150"/>
      <c r="AP703" s="150"/>
      <c r="AQ703" s="150"/>
      <c r="AR703" s="150"/>
      <c r="AS703" s="150"/>
      <c r="AT703" s="150"/>
      <c r="AU703" s="150"/>
      <c r="AV703" s="150"/>
      <c r="AW703" s="150"/>
      <c r="AX703" s="150"/>
      <c r="AY703" s="150"/>
      <c r="AZ703" s="150"/>
      <c r="BA703" s="150"/>
      <c r="BB703" s="150"/>
      <c r="BC703" s="150"/>
      <c r="BD703" s="150"/>
      <c r="BE703" s="150"/>
      <c r="BF703" s="150"/>
      <c r="BG703" s="150"/>
      <c r="BH703" s="150"/>
      <c r="BI703" s="150"/>
      <c r="BJ703" s="150"/>
      <c r="BK703" s="150"/>
      <c r="BL703" s="150"/>
      <c r="BM703" s="150"/>
      <c r="BN703" s="150"/>
      <c r="BO703" s="150"/>
      <c r="BP703" s="150"/>
      <c r="BQ703" s="150"/>
      <c r="BR703" s="150"/>
      <c r="BS703" s="150"/>
      <c r="BT703" s="150"/>
      <c r="BU703" s="150"/>
      <c r="BV703" s="150"/>
      <c r="BW703" s="150"/>
      <c r="BX703" s="150"/>
      <c r="BY703" s="150"/>
      <c r="BZ703" s="150"/>
      <c r="CA703" s="150"/>
      <c r="CB703" s="150"/>
      <c r="CC703" s="150"/>
      <c r="CD703" s="150"/>
      <c r="CE703" s="150"/>
      <c r="CF703" s="150"/>
      <c r="CG703" s="150"/>
      <c r="CH703" s="150"/>
      <c r="CI703" s="150"/>
      <c r="CJ703" s="150"/>
      <c r="CK703" s="150"/>
      <c r="CL703" s="150"/>
      <c r="CM703" s="150"/>
      <c r="CN703" s="150"/>
      <c r="CO703" s="150"/>
      <c r="CP703" s="150"/>
      <c r="CQ703" s="150"/>
      <c r="CR703" s="150"/>
      <c r="CS703" s="150"/>
      <c r="CT703" s="150"/>
      <c r="CU703" s="150"/>
      <c r="CV703" s="150"/>
      <c r="CW703" s="150"/>
      <c r="CX703" s="150"/>
    </row>
    <row r="704" spans="1:102" x14ac:dyDescent="0.2">
      <c r="A704" s="150"/>
      <c r="B704" s="150"/>
      <c r="C704" s="156"/>
      <c r="D704" s="150"/>
      <c r="E704" s="150"/>
      <c r="F704" s="150"/>
      <c r="G704" s="150"/>
      <c r="H704" s="150"/>
      <c r="I704" s="150"/>
      <c r="K704" s="150"/>
      <c r="L704" s="150"/>
      <c r="M704" s="150"/>
      <c r="N704" s="150"/>
      <c r="O704" s="150"/>
      <c r="P704" s="150"/>
      <c r="Q704" s="150"/>
      <c r="R704" s="150"/>
      <c r="S704" s="150"/>
      <c r="T704" s="150"/>
      <c r="U704" s="150"/>
      <c r="V704" s="150"/>
      <c r="W704" s="150"/>
      <c r="X704" s="150"/>
      <c r="Y704" s="150"/>
      <c r="Z704" s="150"/>
      <c r="AA704" s="150"/>
      <c r="AB704" s="150"/>
      <c r="AC704" s="150"/>
      <c r="AD704" s="150"/>
      <c r="AE704" s="150"/>
      <c r="AF704" s="150"/>
      <c r="AG704" s="150"/>
      <c r="AH704" s="150"/>
      <c r="AI704" s="150"/>
      <c r="AJ704" s="150"/>
      <c r="AK704" s="150"/>
      <c r="AL704" s="150"/>
      <c r="AM704" s="150"/>
      <c r="AN704" s="150"/>
      <c r="AO704" s="150"/>
      <c r="AP704" s="150"/>
      <c r="AQ704" s="150"/>
      <c r="AR704" s="150"/>
      <c r="AS704" s="150"/>
      <c r="AT704" s="150"/>
      <c r="AU704" s="150"/>
      <c r="AV704" s="150"/>
      <c r="AW704" s="150"/>
      <c r="AX704" s="150"/>
      <c r="AY704" s="150"/>
      <c r="AZ704" s="150"/>
      <c r="BA704" s="150"/>
      <c r="BB704" s="150"/>
      <c r="BC704" s="150"/>
      <c r="BD704" s="150"/>
      <c r="BE704" s="150"/>
      <c r="BF704" s="150"/>
      <c r="BG704" s="150"/>
      <c r="BH704" s="150"/>
      <c r="BI704" s="150"/>
      <c r="BJ704" s="150"/>
      <c r="BK704" s="150"/>
      <c r="BL704" s="150"/>
      <c r="BM704" s="150"/>
      <c r="BN704" s="150"/>
      <c r="BO704" s="150"/>
      <c r="BP704" s="150"/>
      <c r="BQ704" s="150"/>
      <c r="BR704" s="150"/>
      <c r="BS704" s="150"/>
      <c r="BT704" s="150"/>
      <c r="BU704" s="150"/>
      <c r="BV704" s="150"/>
      <c r="BW704" s="150"/>
      <c r="BX704" s="150"/>
      <c r="BY704" s="150"/>
      <c r="BZ704" s="150"/>
      <c r="CA704" s="150"/>
      <c r="CB704" s="150"/>
      <c r="CC704" s="150"/>
      <c r="CD704" s="150"/>
      <c r="CE704" s="150"/>
      <c r="CF704" s="150"/>
      <c r="CG704" s="150"/>
      <c r="CH704" s="150"/>
      <c r="CI704" s="150"/>
      <c r="CJ704" s="150"/>
      <c r="CK704" s="150"/>
      <c r="CL704" s="150"/>
      <c r="CM704" s="150"/>
      <c r="CN704" s="150"/>
      <c r="CO704" s="150"/>
      <c r="CP704" s="150"/>
      <c r="CQ704" s="150"/>
      <c r="CR704" s="150"/>
      <c r="CS704" s="150"/>
      <c r="CT704" s="150"/>
      <c r="CU704" s="150"/>
      <c r="CV704" s="150"/>
      <c r="CW704" s="150"/>
      <c r="CX704" s="150"/>
    </row>
    <row r="705" spans="1:102" x14ac:dyDescent="0.2">
      <c r="A705" s="150"/>
      <c r="B705" s="150"/>
      <c r="C705" s="156"/>
      <c r="D705" s="150"/>
      <c r="E705" s="150"/>
      <c r="F705" s="150"/>
      <c r="G705" s="150"/>
      <c r="H705" s="150"/>
      <c r="I705" s="150"/>
      <c r="K705" s="150"/>
      <c r="L705" s="150"/>
      <c r="M705" s="150"/>
      <c r="N705" s="150"/>
      <c r="O705" s="150"/>
      <c r="P705" s="150"/>
      <c r="Q705" s="150"/>
      <c r="R705" s="150"/>
      <c r="S705" s="150"/>
      <c r="T705" s="150"/>
      <c r="U705" s="150"/>
      <c r="V705" s="150"/>
      <c r="W705" s="150"/>
      <c r="X705" s="150"/>
      <c r="Y705" s="150"/>
      <c r="Z705" s="150"/>
      <c r="AA705" s="150"/>
      <c r="AB705" s="150"/>
      <c r="AC705" s="150"/>
      <c r="AD705" s="150"/>
      <c r="AE705" s="150"/>
      <c r="AF705" s="150"/>
      <c r="AG705" s="150"/>
      <c r="AH705" s="150"/>
      <c r="AI705" s="150"/>
      <c r="AJ705" s="150"/>
      <c r="AK705" s="150"/>
      <c r="AL705" s="150"/>
      <c r="AM705" s="150"/>
      <c r="AN705" s="150"/>
      <c r="AO705" s="150"/>
      <c r="AP705" s="150"/>
      <c r="AQ705" s="150"/>
      <c r="AR705" s="150"/>
      <c r="AS705" s="150"/>
      <c r="AT705" s="150"/>
      <c r="AU705" s="150"/>
      <c r="AV705" s="150"/>
      <c r="AW705" s="150"/>
      <c r="AX705" s="150"/>
      <c r="AY705" s="150"/>
      <c r="AZ705" s="150"/>
      <c r="BA705" s="150"/>
      <c r="BB705" s="150"/>
      <c r="BC705" s="150"/>
      <c r="BD705" s="150"/>
      <c r="BE705" s="150"/>
      <c r="BF705" s="150"/>
      <c r="BG705" s="150"/>
      <c r="BH705" s="150"/>
      <c r="BI705" s="150"/>
      <c r="BJ705" s="150"/>
      <c r="BK705" s="150"/>
      <c r="BL705" s="150"/>
      <c r="BM705" s="150"/>
      <c r="BN705" s="150"/>
      <c r="BO705" s="150"/>
      <c r="BP705" s="150"/>
      <c r="BQ705" s="150"/>
      <c r="BR705" s="150"/>
      <c r="BS705" s="150"/>
      <c r="BT705" s="150"/>
      <c r="BU705" s="150"/>
      <c r="BV705" s="150"/>
      <c r="BW705" s="150"/>
      <c r="BX705" s="150"/>
      <c r="BY705" s="150"/>
      <c r="BZ705" s="150"/>
      <c r="CA705" s="150"/>
      <c r="CB705" s="150"/>
      <c r="CC705" s="150"/>
      <c r="CD705" s="150"/>
      <c r="CE705" s="150"/>
      <c r="CF705" s="150"/>
      <c r="CG705" s="150"/>
      <c r="CH705" s="150"/>
      <c r="CI705" s="150"/>
      <c r="CJ705" s="150"/>
      <c r="CK705" s="150"/>
      <c r="CL705" s="150"/>
      <c r="CM705" s="150"/>
      <c r="CN705" s="150"/>
      <c r="CO705" s="150"/>
      <c r="CP705" s="150"/>
      <c r="CQ705" s="150"/>
      <c r="CR705" s="150"/>
      <c r="CS705" s="150"/>
      <c r="CT705" s="150"/>
      <c r="CU705" s="150"/>
      <c r="CV705" s="150"/>
      <c r="CW705" s="150"/>
      <c r="CX705" s="150"/>
    </row>
    <row r="706" spans="1:102" x14ac:dyDescent="0.2">
      <c r="A706" s="150"/>
      <c r="B706" s="150"/>
      <c r="C706" s="156"/>
      <c r="D706" s="150"/>
      <c r="E706" s="150"/>
      <c r="F706" s="150"/>
      <c r="G706" s="150"/>
      <c r="H706" s="150"/>
      <c r="I706" s="150"/>
      <c r="K706" s="150"/>
      <c r="L706" s="150"/>
      <c r="M706" s="150"/>
      <c r="N706" s="150"/>
      <c r="O706" s="150"/>
      <c r="P706" s="150"/>
      <c r="Q706" s="150"/>
      <c r="R706" s="150"/>
      <c r="S706" s="150"/>
      <c r="T706" s="150"/>
      <c r="U706" s="150"/>
      <c r="V706" s="150"/>
      <c r="W706" s="150"/>
      <c r="X706" s="150"/>
      <c r="Y706" s="150"/>
      <c r="Z706" s="150"/>
      <c r="AA706" s="150"/>
      <c r="AB706" s="150"/>
      <c r="AC706" s="150"/>
      <c r="AD706" s="150"/>
      <c r="AE706" s="150"/>
      <c r="AF706" s="150"/>
      <c r="AG706" s="150"/>
      <c r="AH706" s="150"/>
      <c r="AI706" s="150"/>
      <c r="AJ706" s="150"/>
      <c r="AK706" s="150"/>
      <c r="AL706" s="150"/>
      <c r="AM706" s="150"/>
      <c r="AN706" s="150"/>
      <c r="AO706" s="150"/>
      <c r="AP706" s="150"/>
      <c r="AQ706" s="150"/>
      <c r="AR706" s="150"/>
      <c r="AS706" s="150"/>
      <c r="AT706" s="150"/>
      <c r="AU706" s="150"/>
      <c r="AV706" s="150"/>
      <c r="AW706" s="150"/>
      <c r="AX706" s="150"/>
      <c r="AY706" s="150"/>
      <c r="AZ706" s="150"/>
      <c r="BA706" s="150"/>
      <c r="BB706" s="150"/>
      <c r="BC706" s="150"/>
      <c r="BD706" s="150"/>
      <c r="BE706" s="150"/>
      <c r="BF706" s="150"/>
      <c r="BG706" s="150"/>
      <c r="BH706" s="150"/>
      <c r="BI706" s="150"/>
      <c r="BJ706" s="150"/>
      <c r="BK706" s="150"/>
      <c r="BL706" s="150"/>
      <c r="BM706" s="150"/>
      <c r="BN706" s="150"/>
      <c r="BO706" s="150"/>
      <c r="BP706" s="150"/>
      <c r="BQ706" s="150"/>
      <c r="BR706" s="150"/>
      <c r="BS706" s="150"/>
      <c r="BT706" s="150"/>
      <c r="BU706" s="150"/>
      <c r="BV706" s="150"/>
      <c r="BW706" s="150"/>
      <c r="BX706" s="150"/>
      <c r="BY706" s="150"/>
      <c r="BZ706" s="150"/>
      <c r="CA706" s="150"/>
      <c r="CB706" s="150"/>
      <c r="CC706" s="150"/>
      <c r="CD706" s="150"/>
      <c r="CE706" s="150"/>
      <c r="CF706" s="150"/>
      <c r="CG706" s="150"/>
      <c r="CH706" s="150"/>
      <c r="CI706" s="150"/>
      <c r="CJ706" s="150"/>
      <c r="CK706" s="150"/>
      <c r="CL706" s="150"/>
      <c r="CM706" s="150"/>
      <c r="CN706" s="150"/>
      <c r="CO706" s="150"/>
      <c r="CP706" s="150"/>
      <c r="CQ706" s="150"/>
      <c r="CR706" s="150"/>
      <c r="CS706" s="150"/>
      <c r="CT706" s="150"/>
      <c r="CU706" s="150"/>
      <c r="CV706" s="150"/>
      <c r="CW706" s="150"/>
      <c r="CX706" s="150"/>
    </row>
    <row r="707" spans="1:102" x14ac:dyDescent="0.2">
      <c r="A707" s="150"/>
      <c r="B707" s="150"/>
      <c r="C707" s="156"/>
      <c r="D707" s="150"/>
      <c r="E707" s="150"/>
      <c r="F707" s="150"/>
      <c r="G707" s="150"/>
      <c r="H707" s="150"/>
      <c r="I707" s="150"/>
      <c r="K707" s="150"/>
      <c r="L707" s="150"/>
      <c r="M707" s="150"/>
      <c r="N707" s="150"/>
      <c r="O707" s="150"/>
      <c r="P707" s="150"/>
      <c r="Q707" s="150"/>
      <c r="R707" s="150"/>
      <c r="S707" s="150"/>
      <c r="T707" s="150"/>
      <c r="U707" s="150"/>
      <c r="V707" s="150"/>
      <c r="W707" s="150"/>
      <c r="X707" s="150"/>
      <c r="Y707" s="150"/>
      <c r="Z707" s="150"/>
      <c r="AA707" s="150"/>
      <c r="AB707" s="150"/>
      <c r="AC707" s="150"/>
      <c r="AD707" s="150"/>
      <c r="AE707" s="150"/>
      <c r="AF707" s="150"/>
      <c r="AG707" s="150"/>
      <c r="AH707" s="150"/>
      <c r="AI707" s="150"/>
      <c r="AJ707" s="150"/>
      <c r="AK707" s="150"/>
      <c r="AL707" s="150"/>
      <c r="AM707" s="150"/>
      <c r="AN707" s="150"/>
      <c r="AO707" s="150"/>
      <c r="AP707" s="150"/>
      <c r="AQ707" s="150"/>
      <c r="AR707" s="150"/>
      <c r="AS707" s="150"/>
      <c r="AT707" s="150"/>
      <c r="AU707" s="150"/>
      <c r="AV707" s="150"/>
      <c r="AW707" s="150"/>
      <c r="AX707" s="150"/>
      <c r="AY707" s="150"/>
      <c r="AZ707" s="150"/>
      <c r="BA707" s="150"/>
      <c r="BB707" s="150"/>
      <c r="BC707" s="150"/>
      <c r="BD707" s="150"/>
      <c r="BE707" s="150"/>
      <c r="BF707" s="150"/>
      <c r="BG707" s="150"/>
      <c r="BH707" s="150"/>
      <c r="BI707" s="150"/>
      <c r="BJ707" s="150"/>
      <c r="BK707" s="150"/>
      <c r="BL707" s="150"/>
      <c r="BM707" s="150"/>
      <c r="BN707" s="150"/>
      <c r="BO707" s="150"/>
      <c r="BP707" s="150"/>
      <c r="BQ707" s="150"/>
      <c r="BR707" s="150"/>
      <c r="BS707" s="150"/>
      <c r="BT707" s="150"/>
      <c r="BU707" s="150"/>
      <c r="BV707" s="150"/>
      <c r="BW707" s="150"/>
      <c r="BX707" s="150"/>
      <c r="BY707" s="150"/>
      <c r="BZ707" s="150"/>
      <c r="CA707" s="150"/>
      <c r="CB707" s="150"/>
      <c r="CC707" s="150"/>
      <c r="CD707" s="150"/>
      <c r="CE707" s="150"/>
      <c r="CF707" s="150"/>
      <c r="CG707" s="150"/>
      <c r="CH707" s="150"/>
      <c r="CI707" s="150"/>
      <c r="CJ707" s="150"/>
      <c r="CK707" s="150"/>
      <c r="CL707" s="150"/>
      <c r="CM707" s="150"/>
      <c r="CN707" s="150"/>
      <c r="CO707" s="150"/>
      <c r="CP707" s="150"/>
      <c r="CQ707" s="150"/>
      <c r="CR707" s="150"/>
      <c r="CS707" s="150"/>
      <c r="CT707" s="150"/>
      <c r="CU707" s="150"/>
      <c r="CV707" s="150"/>
      <c r="CW707" s="150"/>
      <c r="CX707" s="150"/>
    </row>
    <row r="708" spans="1:102" x14ac:dyDescent="0.2">
      <c r="A708" s="150"/>
      <c r="B708" s="150"/>
      <c r="C708" s="156"/>
      <c r="D708" s="150"/>
      <c r="E708" s="150"/>
      <c r="F708" s="150"/>
      <c r="G708" s="150"/>
      <c r="H708" s="150"/>
      <c r="I708" s="150"/>
      <c r="K708" s="150"/>
      <c r="L708" s="150"/>
      <c r="M708" s="150"/>
      <c r="N708" s="150"/>
      <c r="O708" s="150"/>
      <c r="P708" s="150"/>
      <c r="Q708" s="150"/>
      <c r="R708" s="150"/>
      <c r="S708" s="150"/>
      <c r="T708" s="150"/>
      <c r="U708" s="150"/>
      <c r="V708" s="150"/>
      <c r="W708" s="150"/>
      <c r="X708" s="150"/>
      <c r="Y708" s="150"/>
      <c r="Z708" s="150"/>
      <c r="AA708" s="150"/>
      <c r="AB708" s="150"/>
      <c r="AC708" s="150"/>
      <c r="AD708" s="150"/>
      <c r="AE708" s="150"/>
      <c r="AF708" s="150"/>
      <c r="AG708" s="150"/>
      <c r="AH708" s="150"/>
      <c r="AI708" s="150"/>
      <c r="AJ708" s="150"/>
      <c r="AK708" s="150"/>
      <c r="AL708" s="150"/>
      <c r="AM708" s="150"/>
      <c r="AN708" s="150"/>
      <c r="AO708" s="150"/>
      <c r="AP708" s="150"/>
      <c r="AQ708" s="150"/>
      <c r="AR708" s="150"/>
      <c r="AS708" s="150"/>
      <c r="AT708" s="150"/>
      <c r="AU708" s="150"/>
      <c r="AV708" s="150"/>
      <c r="AW708" s="150"/>
      <c r="AX708" s="150"/>
      <c r="AY708" s="150"/>
      <c r="AZ708" s="150"/>
      <c r="BA708" s="150"/>
      <c r="BB708" s="150"/>
      <c r="BC708" s="150"/>
      <c r="BD708" s="150"/>
      <c r="BE708" s="150"/>
      <c r="BF708" s="150"/>
      <c r="BG708" s="150"/>
      <c r="BH708" s="150"/>
      <c r="BI708" s="150"/>
      <c r="BJ708" s="150"/>
      <c r="BK708" s="150"/>
      <c r="BL708" s="150"/>
      <c r="BM708" s="150"/>
      <c r="BN708" s="150"/>
      <c r="BO708" s="150"/>
      <c r="BP708" s="150"/>
      <c r="BQ708" s="150"/>
      <c r="BR708" s="150"/>
      <c r="BS708" s="150"/>
      <c r="BT708" s="150"/>
      <c r="BU708" s="150"/>
      <c r="BV708" s="150"/>
      <c r="BW708" s="150"/>
      <c r="BX708" s="150"/>
      <c r="BY708" s="150"/>
      <c r="BZ708" s="150"/>
      <c r="CA708" s="150"/>
      <c r="CB708" s="150"/>
      <c r="CC708" s="150"/>
      <c r="CD708" s="150"/>
      <c r="CE708" s="150"/>
      <c r="CF708" s="150"/>
      <c r="CG708" s="150"/>
      <c r="CH708" s="150"/>
      <c r="CI708" s="150"/>
      <c r="CJ708" s="150"/>
      <c r="CK708" s="150"/>
      <c r="CL708" s="150"/>
      <c r="CM708" s="150"/>
      <c r="CN708" s="150"/>
      <c r="CO708" s="150"/>
      <c r="CP708" s="150"/>
      <c r="CQ708" s="150"/>
      <c r="CR708" s="150"/>
      <c r="CS708" s="150"/>
      <c r="CT708" s="150"/>
      <c r="CU708" s="150"/>
      <c r="CV708" s="150"/>
      <c r="CW708" s="150"/>
      <c r="CX708" s="150"/>
    </row>
    <row r="709" spans="1:102" x14ac:dyDescent="0.2">
      <c r="A709" s="150"/>
      <c r="B709" s="150"/>
      <c r="C709" s="156"/>
      <c r="D709" s="150"/>
      <c r="E709" s="150"/>
      <c r="F709" s="150"/>
      <c r="G709" s="150"/>
      <c r="H709" s="150"/>
      <c r="I709" s="150"/>
      <c r="K709" s="150"/>
      <c r="L709" s="150"/>
      <c r="M709" s="150"/>
      <c r="N709" s="150"/>
      <c r="O709" s="150"/>
      <c r="P709" s="150"/>
      <c r="Q709" s="150"/>
      <c r="R709" s="150"/>
      <c r="S709" s="150"/>
      <c r="T709" s="150"/>
      <c r="U709" s="150"/>
      <c r="V709" s="150"/>
      <c r="W709" s="150"/>
      <c r="X709" s="150"/>
      <c r="Y709" s="150"/>
      <c r="Z709" s="150"/>
      <c r="AA709" s="150"/>
      <c r="AB709" s="150"/>
      <c r="AC709" s="150"/>
      <c r="AD709" s="150"/>
      <c r="AE709" s="150"/>
      <c r="AF709" s="150"/>
      <c r="AG709" s="150"/>
      <c r="AH709" s="150"/>
      <c r="AI709" s="150"/>
      <c r="AJ709" s="150"/>
      <c r="AK709" s="150"/>
      <c r="AL709" s="150"/>
      <c r="AM709" s="150"/>
      <c r="AN709" s="150"/>
      <c r="AO709" s="150"/>
      <c r="AP709" s="150"/>
      <c r="AQ709" s="150"/>
      <c r="AR709" s="150"/>
      <c r="AS709" s="150"/>
      <c r="AT709" s="150"/>
      <c r="AU709" s="150"/>
      <c r="AV709" s="150"/>
      <c r="AW709" s="150"/>
      <c r="AX709" s="150"/>
      <c r="AY709" s="150"/>
      <c r="AZ709" s="150"/>
      <c r="BA709" s="150"/>
      <c r="BB709" s="150"/>
      <c r="BC709" s="150"/>
      <c r="BD709" s="150"/>
      <c r="BE709" s="150"/>
      <c r="BF709" s="150"/>
      <c r="BG709" s="150"/>
      <c r="BH709" s="150"/>
      <c r="BI709" s="150"/>
      <c r="BJ709" s="150"/>
      <c r="BK709" s="150"/>
      <c r="BL709" s="150"/>
      <c r="BM709" s="150"/>
      <c r="BN709" s="150"/>
      <c r="BO709" s="150"/>
      <c r="BP709" s="150"/>
      <c r="BQ709" s="150"/>
      <c r="BR709" s="150"/>
      <c r="BS709" s="150"/>
      <c r="BT709" s="150"/>
      <c r="BU709" s="150"/>
      <c r="BV709" s="150"/>
      <c r="BW709" s="150"/>
      <c r="BX709" s="150"/>
      <c r="BY709" s="150"/>
      <c r="BZ709" s="150"/>
      <c r="CA709" s="150"/>
      <c r="CB709" s="150"/>
      <c r="CC709" s="150"/>
      <c r="CD709" s="150"/>
      <c r="CE709" s="150"/>
      <c r="CF709" s="150"/>
      <c r="CG709" s="150"/>
      <c r="CH709" s="150"/>
      <c r="CI709" s="150"/>
      <c r="CJ709" s="150"/>
      <c r="CK709" s="150"/>
      <c r="CL709" s="150"/>
      <c r="CM709" s="150"/>
      <c r="CN709" s="150"/>
      <c r="CO709" s="150"/>
      <c r="CP709" s="150"/>
      <c r="CQ709" s="150"/>
      <c r="CR709" s="150"/>
      <c r="CS709" s="150"/>
      <c r="CT709" s="150"/>
      <c r="CU709" s="150"/>
      <c r="CV709" s="150"/>
      <c r="CW709" s="150"/>
      <c r="CX709" s="150"/>
    </row>
    <row r="710" spans="1:102" x14ac:dyDescent="0.2">
      <c r="A710" s="150"/>
      <c r="B710" s="150"/>
      <c r="C710" s="156"/>
      <c r="D710" s="150"/>
      <c r="E710" s="150"/>
      <c r="F710" s="150"/>
      <c r="G710" s="150"/>
      <c r="H710" s="150"/>
      <c r="I710" s="150"/>
      <c r="K710" s="150"/>
      <c r="L710" s="150"/>
      <c r="M710" s="150"/>
      <c r="N710" s="150"/>
      <c r="O710" s="150"/>
      <c r="P710" s="150"/>
      <c r="Q710" s="150"/>
      <c r="R710" s="150"/>
      <c r="S710" s="150"/>
      <c r="T710" s="150"/>
      <c r="U710" s="150"/>
      <c r="V710" s="150"/>
      <c r="W710" s="150"/>
      <c r="X710" s="150"/>
      <c r="Y710" s="150"/>
      <c r="Z710" s="150"/>
      <c r="AA710" s="150"/>
      <c r="AB710" s="150"/>
      <c r="AC710" s="150"/>
      <c r="AD710" s="150"/>
      <c r="AE710" s="150"/>
      <c r="AF710" s="150"/>
      <c r="AG710" s="150"/>
      <c r="AH710" s="150"/>
      <c r="AI710" s="150"/>
      <c r="AJ710" s="150"/>
      <c r="AK710" s="150"/>
      <c r="AL710" s="150"/>
      <c r="AM710" s="150"/>
      <c r="AN710" s="150"/>
      <c r="AO710" s="150"/>
      <c r="AP710" s="150"/>
      <c r="AQ710" s="150"/>
      <c r="AR710" s="150"/>
      <c r="AS710" s="150"/>
      <c r="AT710" s="150"/>
      <c r="AU710" s="150"/>
      <c r="AV710" s="150"/>
      <c r="AW710" s="150"/>
      <c r="AX710" s="150"/>
      <c r="AY710" s="150"/>
      <c r="AZ710" s="150"/>
      <c r="BA710" s="150"/>
      <c r="BB710" s="150"/>
      <c r="BC710" s="150"/>
      <c r="BD710" s="150"/>
      <c r="BE710" s="150"/>
      <c r="BF710" s="150"/>
      <c r="BG710" s="150"/>
      <c r="BH710" s="150"/>
      <c r="BI710" s="150"/>
      <c r="BJ710" s="150"/>
      <c r="BK710" s="150"/>
      <c r="BL710" s="150"/>
      <c r="BM710" s="150"/>
      <c r="BN710" s="150"/>
      <c r="BO710" s="150"/>
      <c r="BP710" s="150"/>
      <c r="BQ710" s="150"/>
      <c r="BR710" s="150"/>
      <c r="BS710" s="150"/>
      <c r="BT710" s="150"/>
      <c r="BU710" s="150"/>
      <c r="BV710" s="150"/>
      <c r="BW710" s="150"/>
      <c r="BX710" s="150"/>
      <c r="BY710" s="150"/>
      <c r="BZ710" s="150"/>
      <c r="CA710" s="150"/>
      <c r="CB710" s="150"/>
      <c r="CC710" s="150"/>
      <c r="CD710" s="150"/>
      <c r="CE710" s="150"/>
      <c r="CF710" s="150"/>
      <c r="CG710" s="150"/>
      <c r="CH710" s="150"/>
      <c r="CI710" s="150"/>
      <c r="CJ710" s="150"/>
      <c r="CK710" s="150"/>
      <c r="CL710" s="150"/>
      <c r="CM710" s="150"/>
      <c r="CN710" s="150"/>
      <c r="CO710" s="150"/>
      <c r="CP710" s="150"/>
      <c r="CQ710" s="150"/>
      <c r="CR710" s="150"/>
      <c r="CS710" s="150"/>
      <c r="CT710" s="150"/>
      <c r="CU710" s="150"/>
      <c r="CV710" s="150"/>
      <c r="CW710" s="150"/>
      <c r="CX710" s="150"/>
    </row>
    <row r="711" spans="1:102" x14ac:dyDescent="0.2">
      <c r="A711" s="150"/>
      <c r="B711" s="150"/>
      <c r="C711" s="156"/>
      <c r="D711" s="150"/>
      <c r="E711" s="150"/>
      <c r="F711" s="150"/>
      <c r="G711" s="150"/>
      <c r="H711" s="150"/>
      <c r="I711" s="150"/>
      <c r="K711" s="150"/>
      <c r="L711" s="150"/>
      <c r="M711" s="150"/>
      <c r="N711" s="150"/>
      <c r="O711" s="150"/>
      <c r="P711" s="150"/>
      <c r="Q711" s="150"/>
      <c r="R711" s="150"/>
      <c r="S711" s="150"/>
      <c r="T711" s="150"/>
      <c r="U711" s="150"/>
      <c r="V711" s="150"/>
      <c r="W711" s="150"/>
      <c r="X711" s="150"/>
      <c r="Y711" s="150"/>
      <c r="Z711" s="150"/>
      <c r="AA711" s="150"/>
      <c r="AB711" s="150"/>
      <c r="AC711" s="150"/>
      <c r="AD711" s="150"/>
      <c r="AE711" s="150"/>
      <c r="AF711" s="150"/>
      <c r="AG711" s="150"/>
      <c r="AH711" s="150"/>
      <c r="AI711" s="150"/>
      <c r="AJ711" s="150"/>
      <c r="AK711" s="150"/>
      <c r="AL711" s="150"/>
      <c r="AM711" s="150"/>
      <c r="AN711" s="150"/>
      <c r="AO711" s="150"/>
      <c r="AP711" s="150"/>
      <c r="AQ711" s="150"/>
      <c r="AR711" s="150"/>
      <c r="AS711" s="150"/>
      <c r="AT711" s="150"/>
      <c r="AU711" s="150"/>
      <c r="AV711" s="150"/>
      <c r="AW711" s="150"/>
      <c r="AX711" s="150"/>
      <c r="AY711" s="150"/>
      <c r="AZ711" s="150"/>
      <c r="BA711" s="150"/>
      <c r="BB711" s="150"/>
      <c r="BC711" s="150"/>
      <c r="BD711" s="150"/>
      <c r="BE711" s="150"/>
      <c r="BF711" s="150"/>
      <c r="BG711" s="150"/>
      <c r="BH711" s="150"/>
      <c r="BI711" s="150"/>
      <c r="BJ711" s="150"/>
      <c r="BK711" s="150"/>
      <c r="BL711" s="150"/>
      <c r="BM711" s="150"/>
      <c r="BN711" s="150"/>
      <c r="BO711" s="150"/>
      <c r="BP711" s="150"/>
      <c r="BQ711" s="150"/>
      <c r="BR711" s="150"/>
      <c r="BS711" s="150"/>
      <c r="BT711" s="150"/>
      <c r="BU711" s="150"/>
      <c r="BV711" s="150"/>
      <c r="BW711" s="150"/>
      <c r="BX711" s="150"/>
      <c r="BY711" s="150"/>
      <c r="BZ711" s="150"/>
      <c r="CA711" s="150"/>
      <c r="CB711" s="150"/>
      <c r="CC711" s="150"/>
      <c r="CD711" s="150"/>
      <c r="CE711" s="150"/>
      <c r="CF711" s="150"/>
      <c r="CG711" s="150"/>
      <c r="CH711" s="150"/>
      <c r="CI711" s="150"/>
      <c r="CJ711" s="150"/>
      <c r="CK711" s="150"/>
      <c r="CL711" s="150"/>
      <c r="CM711" s="150"/>
      <c r="CN711" s="150"/>
      <c r="CO711" s="150"/>
      <c r="CP711" s="150"/>
      <c r="CQ711" s="150"/>
      <c r="CR711" s="150"/>
      <c r="CS711" s="150"/>
      <c r="CT711" s="150"/>
      <c r="CU711" s="150"/>
      <c r="CV711" s="150"/>
      <c r="CW711" s="150"/>
      <c r="CX711" s="150"/>
    </row>
    <row r="712" spans="1:102" x14ac:dyDescent="0.2">
      <c r="A712" s="150"/>
      <c r="B712" s="150"/>
      <c r="C712" s="156"/>
      <c r="D712" s="150"/>
      <c r="E712" s="150"/>
      <c r="F712" s="150"/>
      <c r="G712" s="150"/>
      <c r="H712" s="150"/>
      <c r="I712" s="150"/>
      <c r="K712" s="150"/>
      <c r="L712" s="150"/>
      <c r="M712" s="150"/>
      <c r="N712" s="150"/>
      <c r="O712" s="150"/>
      <c r="P712" s="150"/>
      <c r="Q712" s="150"/>
      <c r="R712" s="150"/>
      <c r="S712" s="150"/>
      <c r="T712" s="150"/>
      <c r="U712" s="150"/>
      <c r="V712" s="150"/>
      <c r="W712" s="150"/>
      <c r="X712" s="150"/>
      <c r="Y712" s="150"/>
      <c r="Z712" s="150"/>
      <c r="AA712" s="150"/>
      <c r="AB712" s="150"/>
      <c r="AC712" s="150"/>
      <c r="AD712" s="150"/>
      <c r="AE712" s="150"/>
      <c r="AF712" s="150"/>
      <c r="AG712" s="150"/>
      <c r="AH712" s="150"/>
      <c r="AI712" s="150"/>
      <c r="AJ712" s="150"/>
      <c r="AK712" s="150"/>
      <c r="AL712" s="150"/>
      <c r="AM712" s="150"/>
      <c r="AN712" s="150"/>
      <c r="AO712" s="150"/>
      <c r="AP712" s="150"/>
      <c r="AQ712" s="150"/>
      <c r="AR712" s="150"/>
      <c r="AS712" s="150"/>
      <c r="AT712" s="150"/>
      <c r="AU712" s="150"/>
      <c r="AV712" s="150"/>
      <c r="AW712" s="150"/>
      <c r="AX712" s="150"/>
      <c r="AY712" s="150"/>
      <c r="AZ712" s="150"/>
      <c r="BA712" s="150"/>
      <c r="BB712" s="150"/>
      <c r="BC712" s="150"/>
      <c r="BD712" s="150"/>
      <c r="BE712" s="150"/>
      <c r="BF712" s="150"/>
      <c r="BG712" s="150"/>
      <c r="BH712" s="150"/>
      <c r="BI712" s="150"/>
      <c r="BJ712" s="150"/>
      <c r="BK712" s="150"/>
      <c r="BL712" s="150"/>
      <c r="BM712" s="150"/>
      <c r="BN712" s="150"/>
      <c r="BO712" s="150"/>
      <c r="BP712" s="150"/>
      <c r="BQ712" s="150"/>
      <c r="BR712" s="150"/>
      <c r="BS712" s="150"/>
      <c r="BT712" s="150"/>
      <c r="BU712" s="150"/>
      <c r="BV712" s="150"/>
      <c r="BW712" s="150"/>
      <c r="BX712" s="150"/>
      <c r="BY712" s="150"/>
      <c r="BZ712" s="150"/>
      <c r="CA712" s="150"/>
      <c r="CB712" s="150"/>
      <c r="CC712" s="150"/>
      <c r="CD712" s="150"/>
      <c r="CE712" s="150"/>
      <c r="CF712" s="150"/>
      <c r="CG712" s="150"/>
      <c r="CH712" s="150"/>
      <c r="CI712" s="150"/>
      <c r="CJ712" s="150"/>
      <c r="CK712" s="150"/>
      <c r="CL712" s="150"/>
      <c r="CM712" s="150"/>
      <c r="CN712" s="150"/>
      <c r="CO712" s="150"/>
      <c r="CP712" s="150"/>
      <c r="CQ712" s="150"/>
      <c r="CR712" s="150"/>
      <c r="CS712" s="150"/>
      <c r="CT712" s="150"/>
      <c r="CU712" s="150"/>
      <c r="CV712" s="150"/>
      <c r="CW712" s="150"/>
      <c r="CX712" s="150"/>
    </row>
    <row r="713" spans="1:102" x14ac:dyDescent="0.2">
      <c r="A713" s="150"/>
      <c r="B713" s="150"/>
      <c r="C713" s="156"/>
      <c r="D713" s="150"/>
      <c r="E713" s="150"/>
      <c r="F713" s="150"/>
      <c r="G713" s="150"/>
      <c r="H713" s="150"/>
      <c r="I713" s="150"/>
      <c r="K713" s="150"/>
      <c r="L713" s="150"/>
      <c r="M713" s="150"/>
      <c r="N713" s="150"/>
      <c r="O713" s="150"/>
      <c r="P713" s="150"/>
      <c r="Q713" s="150"/>
      <c r="R713" s="150"/>
      <c r="S713" s="150"/>
      <c r="T713" s="150"/>
      <c r="U713" s="150"/>
      <c r="V713" s="150"/>
      <c r="W713" s="150"/>
      <c r="X713" s="150"/>
      <c r="Y713" s="150"/>
      <c r="Z713" s="150"/>
      <c r="AA713" s="150"/>
      <c r="AB713" s="150"/>
      <c r="AC713" s="150"/>
      <c r="AD713" s="150"/>
      <c r="AE713" s="150"/>
      <c r="AF713" s="150"/>
      <c r="AG713" s="150"/>
      <c r="AH713" s="150"/>
      <c r="AI713" s="150"/>
      <c r="AJ713" s="150"/>
      <c r="AK713" s="150"/>
      <c r="AL713" s="150"/>
      <c r="AM713" s="150"/>
      <c r="AN713" s="150"/>
      <c r="AO713" s="150"/>
      <c r="AP713" s="150"/>
      <c r="AQ713" s="150"/>
      <c r="AR713" s="150"/>
      <c r="AS713" s="150"/>
      <c r="AT713" s="150"/>
      <c r="AU713" s="150"/>
      <c r="AV713" s="150"/>
      <c r="AW713" s="150"/>
      <c r="AX713" s="150"/>
      <c r="AY713" s="150"/>
      <c r="AZ713" s="150"/>
      <c r="BA713" s="150"/>
      <c r="BB713" s="150"/>
      <c r="BC713" s="150"/>
      <c r="BD713" s="150"/>
      <c r="BE713" s="150"/>
      <c r="BF713" s="150"/>
      <c r="BG713" s="150"/>
      <c r="BH713" s="150"/>
      <c r="BI713" s="150"/>
      <c r="BJ713" s="150"/>
      <c r="BK713" s="150"/>
      <c r="BL713" s="150"/>
      <c r="BM713" s="150"/>
      <c r="BN713" s="150"/>
      <c r="BO713" s="150"/>
      <c r="BP713" s="150"/>
      <c r="BQ713" s="150"/>
      <c r="BR713" s="150"/>
      <c r="BS713" s="150"/>
      <c r="BT713" s="150"/>
      <c r="BU713" s="150"/>
      <c r="BV713" s="150"/>
      <c r="BW713" s="150"/>
      <c r="BX713" s="150"/>
      <c r="BY713" s="150"/>
      <c r="BZ713" s="150"/>
      <c r="CA713" s="150"/>
      <c r="CB713" s="150"/>
      <c r="CC713" s="150"/>
      <c r="CD713" s="150"/>
      <c r="CE713" s="150"/>
      <c r="CF713" s="150"/>
      <c r="CG713" s="150"/>
      <c r="CH713" s="150"/>
      <c r="CI713" s="150"/>
      <c r="CJ713" s="150"/>
      <c r="CK713" s="150"/>
      <c r="CL713" s="150"/>
      <c r="CM713" s="150"/>
      <c r="CN713" s="150"/>
      <c r="CO713" s="150"/>
      <c r="CP713" s="150"/>
      <c r="CQ713" s="150"/>
      <c r="CR713" s="150"/>
      <c r="CS713" s="150"/>
      <c r="CT713" s="150"/>
      <c r="CU713" s="150"/>
      <c r="CV713" s="150"/>
      <c r="CW713" s="150"/>
      <c r="CX713" s="150"/>
    </row>
    <row r="714" spans="1:102" x14ac:dyDescent="0.2">
      <c r="A714" s="150"/>
      <c r="B714" s="150"/>
      <c r="C714" s="156"/>
      <c r="D714" s="150"/>
      <c r="E714" s="150"/>
      <c r="F714" s="150"/>
      <c r="G714" s="150"/>
      <c r="H714" s="150"/>
      <c r="I714" s="150"/>
      <c r="K714" s="150"/>
      <c r="L714" s="150"/>
      <c r="M714" s="150"/>
      <c r="N714" s="150"/>
      <c r="O714" s="150"/>
      <c r="P714" s="150"/>
      <c r="Q714" s="150"/>
      <c r="R714" s="150"/>
      <c r="S714" s="150"/>
      <c r="T714" s="150"/>
      <c r="U714" s="150"/>
      <c r="V714" s="150"/>
      <c r="W714" s="150"/>
      <c r="X714" s="150"/>
      <c r="Y714" s="150"/>
      <c r="Z714" s="150"/>
      <c r="AA714" s="150"/>
      <c r="AB714" s="150"/>
      <c r="AC714" s="150"/>
      <c r="AD714" s="150"/>
      <c r="AE714" s="150"/>
      <c r="AF714" s="150"/>
      <c r="AG714" s="150"/>
      <c r="AH714" s="150"/>
      <c r="AI714" s="150"/>
      <c r="AJ714" s="150"/>
      <c r="AK714" s="150"/>
      <c r="AL714" s="150"/>
      <c r="AM714" s="150"/>
      <c r="AN714" s="150"/>
      <c r="AO714" s="150"/>
      <c r="AP714" s="150"/>
      <c r="AQ714" s="150"/>
      <c r="AR714" s="150"/>
      <c r="AS714" s="150"/>
      <c r="AT714" s="150"/>
      <c r="AU714" s="150"/>
      <c r="AV714" s="150"/>
      <c r="AW714" s="150"/>
      <c r="AX714" s="150"/>
      <c r="AY714" s="150"/>
      <c r="AZ714" s="150"/>
      <c r="BA714" s="150"/>
      <c r="BB714" s="150"/>
      <c r="BC714" s="150"/>
      <c r="BD714" s="150"/>
      <c r="BE714" s="150"/>
      <c r="BF714" s="150"/>
      <c r="BG714" s="150"/>
      <c r="BH714" s="150"/>
      <c r="BI714" s="150"/>
      <c r="BJ714" s="150"/>
      <c r="BK714" s="150"/>
      <c r="BL714" s="150"/>
      <c r="BM714" s="150"/>
      <c r="BN714" s="150"/>
      <c r="BO714" s="150"/>
      <c r="BP714" s="150"/>
      <c r="BQ714" s="150"/>
      <c r="BR714" s="150"/>
      <c r="BS714" s="150"/>
      <c r="BT714" s="150"/>
      <c r="BU714" s="150"/>
      <c r="BV714" s="150"/>
      <c r="BW714" s="150"/>
      <c r="BX714" s="150"/>
      <c r="BY714" s="150"/>
      <c r="BZ714" s="150"/>
      <c r="CA714" s="150"/>
      <c r="CB714" s="150"/>
      <c r="CC714" s="150"/>
      <c r="CD714" s="150"/>
      <c r="CE714" s="150"/>
      <c r="CF714" s="150"/>
      <c r="CG714" s="150"/>
      <c r="CH714" s="150"/>
      <c r="CI714" s="150"/>
      <c r="CJ714" s="150"/>
      <c r="CK714" s="150"/>
      <c r="CL714" s="150"/>
      <c r="CM714" s="150"/>
      <c r="CN714" s="150"/>
      <c r="CO714" s="150"/>
      <c r="CP714" s="150"/>
      <c r="CQ714" s="150"/>
      <c r="CR714" s="150"/>
      <c r="CS714" s="150"/>
      <c r="CT714" s="150"/>
      <c r="CU714" s="150"/>
      <c r="CV714" s="150"/>
      <c r="CW714" s="150"/>
      <c r="CX714" s="150"/>
    </row>
    <row r="715" spans="1:102" x14ac:dyDescent="0.2">
      <c r="A715" s="150"/>
      <c r="B715" s="150"/>
      <c r="C715" s="156"/>
      <c r="D715" s="150"/>
      <c r="E715" s="150"/>
      <c r="F715" s="150"/>
      <c r="G715" s="150"/>
      <c r="H715" s="150"/>
      <c r="I715" s="150"/>
      <c r="K715" s="150"/>
      <c r="L715" s="150"/>
      <c r="M715" s="150"/>
      <c r="N715" s="150"/>
      <c r="O715" s="150"/>
      <c r="P715" s="150"/>
      <c r="Q715" s="150"/>
      <c r="R715" s="150"/>
      <c r="S715" s="150"/>
      <c r="T715" s="150"/>
      <c r="U715" s="150"/>
      <c r="V715" s="150"/>
      <c r="W715" s="150"/>
      <c r="X715" s="150"/>
      <c r="Y715" s="150"/>
      <c r="Z715" s="150"/>
      <c r="AA715" s="150"/>
      <c r="AB715" s="150"/>
      <c r="AC715" s="150"/>
      <c r="AD715" s="150"/>
      <c r="AE715" s="150"/>
      <c r="AF715" s="150"/>
      <c r="AG715" s="150"/>
      <c r="AH715" s="150"/>
      <c r="AI715" s="150"/>
      <c r="AJ715" s="150"/>
      <c r="AK715" s="150"/>
      <c r="AL715" s="150"/>
      <c r="AM715" s="150"/>
      <c r="AN715" s="150"/>
      <c r="AO715" s="150"/>
      <c r="AP715" s="150"/>
      <c r="AQ715" s="150"/>
      <c r="AR715" s="150"/>
      <c r="AS715" s="150"/>
      <c r="AT715" s="150"/>
      <c r="AU715" s="150"/>
      <c r="AV715" s="150"/>
      <c r="AW715" s="150"/>
      <c r="AX715" s="150"/>
      <c r="AY715" s="150"/>
      <c r="AZ715" s="150"/>
      <c r="BA715" s="150"/>
      <c r="BB715" s="150"/>
      <c r="BC715" s="150"/>
      <c r="BD715" s="150"/>
      <c r="BE715" s="150"/>
      <c r="BF715" s="150"/>
      <c r="BG715" s="150"/>
      <c r="BH715" s="150"/>
      <c r="BI715" s="150"/>
      <c r="BJ715" s="150"/>
      <c r="BK715" s="150"/>
      <c r="BL715" s="150"/>
      <c r="BM715" s="150"/>
      <c r="BN715" s="150"/>
      <c r="BO715" s="150"/>
      <c r="BP715" s="150"/>
      <c r="BQ715" s="150"/>
      <c r="BR715" s="150"/>
      <c r="BS715" s="150"/>
      <c r="BT715" s="150"/>
      <c r="BU715" s="150"/>
      <c r="BV715" s="150"/>
      <c r="BW715" s="150"/>
      <c r="BX715" s="150"/>
      <c r="BY715" s="150"/>
      <c r="BZ715" s="150"/>
      <c r="CA715" s="150"/>
      <c r="CB715" s="150"/>
      <c r="CC715" s="150"/>
      <c r="CD715" s="150"/>
      <c r="CE715" s="150"/>
      <c r="CF715" s="150"/>
      <c r="CG715" s="150"/>
      <c r="CH715" s="150"/>
      <c r="CI715" s="150"/>
      <c r="CJ715" s="150"/>
      <c r="CK715" s="150"/>
      <c r="CL715" s="150"/>
      <c r="CM715" s="150"/>
      <c r="CN715" s="150"/>
      <c r="CO715" s="150"/>
      <c r="CP715" s="150"/>
      <c r="CQ715" s="150"/>
      <c r="CR715" s="150"/>
      <c r="CS715" s="150"/>
      <c r="CT715" s="150"/>
      <c r="CU715" s="150"/>
      <c r="CV715" s="150"/>
      <c r="CW715" s="150"/>
      <c r="CX715" s="150"/>
    </row>
    <row r="716" spans="1:102" x14ac:dyDescent="0.2">
      <c r="A716" s="150"/>
      <c r="B716" s="150"/>
      <c r="C716" s="156"/>
      <c r="D716" s="150"/>
      <c r="E716" s="150"/>
      <c r="F716" s="150"/>
      <c r="G716" s="150"/>
      <c r="H716" s="150"/>
      <c r="I716" s="150"/>
      <c r="K716" s="150"/>
      <c r="L716" s="150"/>
      <c r="M716" s="150"/>
      <c r="N716" s="150"/>
      <c r="O716" s="150"/>
      <c r="P716" s="150"/>
      <c r="Q716" s="150"/>
      <c r="R716" s="150"/>
      <c r="S716" s="150"/>
      <c r="T716" s="150"/>
      <c r="U716" s="150"/>
      <c r="V716" s="150"/>
      <c r="W716" s="150"/>
      <c r="X716" s="150"/>
      <c r="Y716" s="150"/>
      <c r="Z716" s="150"/>
      <c r="AA716" s="150"/>
      <c r="AB716" s="150"/>
      <c r="AC716" s="150"/>
      <c r="AD716" s="150"/>
      <c r="AE716" s="150"/>
      <c r="AF716" s="150"/>
      <c r="AG716" s="150"/>
      <c r="AH716" s="150"/>
      <c r="AI716" s="150"/>
      <c r="AJ716" s="150"/>
      <c r="AK716" s="150"/>
      <c r="AL716" s="150"/>
      <c r="AM716" s="150"/>
      <c r="AN716" s="150"/>
      <c r="AO716" s="150"/>
      <c r="AP716" s="150"/>
      <c r="AQ716" s="150"/>
      <c r="AR716" s="150"/>
      <c r="AS716" s="150"/>
      <c r="AT716" s="150"/>
      <c r="AU716" s="150"/>
      <c r="AV716" s="150"/>
      <c r="AW716" s="150"/>
      <c r="AX716" s="150"/>
      <c r="AY716" s="150"/>
      <c r="AZ716" s="150"/>
      <c r="BA716" s="150"/>
      <c r="BB716" s="150"/>
      <c r="BC716" s="150"/>
      <c r="BD716" s="150"/>
      <c r="BE716" s="150"/>
      <c r="BF716" s="150"/>
      <c r="BG716" s="150"/>
      <c r="BH716" s="150"/>
      <c r="BI716" s="150"/>
      <c r="BJ716" s="150"/>
      <c r="BK716" s="150"/>
      <c r="BL716" s="150"/>
      <c r="BM716" s="150"/>
      <c r="BN716" s="150"/>
      <c r="BO716" s="150"/>
      <c r="BP716" s="150"/>
      <c r="BQ716" s="150"/>
      <c r="BR716" s="150"/>
      <c r="BS716" s="150"/>
      <c r="BT716" s="150"/>
      <c r="BU716" s="150"/>
      <c r="BV716" s="150"/>
      <c r="BW716" s="150"/>
      <c r="BX716" s="150"/>
      <c r="BY716" s="150"/>
      <c r="BZ716" s="150"/>
      <c r="CA716" s="150"/>
      <c r="CB716" s="150"/>
      <c r="CC716" s="150"/>
      <c r="CD716" s="150"/>
      <c r="CE716" s="150"/>
      <c r="CF716" s="150"/>
      <c r="CG716" s="150"/>
      <c r="CH716" s="150"/>
      <c r="CI716" s="150"/>
      <c r="CJ716" s="150"/>
      <c r="CK716" s="150"/>
      <c r="CL716" s="150"/>
      <c r="CM716" s="150"/>
      <c r="CN716" s="150"/>
      <c r="CO716" s="150"/>
      <c r="CP716" s="150"/>
      <c r="CQ716" s="150"/>
      <c r="CR716" s="150"/>
      <c r="CS716" s="150"/>
      <c r="CT716" s="150"/>
      <c r="CU716" s="150"/>
      <c r="CV716" s="150"/>
      <c r="CW716" s="150"/>
      <c r="CX716" s="150"/>
    </row>
    <row r="717" spans="1:102" x14ac:dyDescent="0.2">
      <c r="A717" s="150"/>
      <c r="B717" s="150"/>
      <c r="C717" s="156"/>
      <c r="D717" s="150"/>
      <c r="E717" s="150"/>
      <c r="F717" s="150"/>
      <c r="G717" s="150"/>
      <c r="H717" s="150"/>
      <c r="I717" s="150"/>
      <c r="K717" s="150"/>
      <c r="L717" s="150"/>
      <c r="M717" s="150"/>
      <c r="N717" s="150"/>
      <c r="O717" s="150"/>
      <c r="P717" s="150"/>
      <c r="Q717" s="150"/>
      <c r="R717" s="150"/>
      <c r="S717" s="150"/>
      <c r="T717" s="150"/>
      <c r="U717" s="150"/>
      <c r="V717" s="150"/>
      <c r="W717" s="150"/>
      <c r="X717" s="150"/>
      <c r="Y717" s="150"/>
      <c r="Z717" s="150"/>
      <c r="AA717" s="150"/>
      <c r="AB717" s="150"/>
      <c r="AC717" s="150"/>
      <c r="AD717" s="150"/>
      <c r="AE717" s="150"/>
      <c r="AF717" s="150"/>
      <c r="AG717" s="150"/>
      <c r="AH717" s="150"/>
      <c r="AI717" s="150"/>
      <c r="AJ717" s="150"/>
      <c r="AK717" s="150"/>
      <c r="AL717" s="150"/>
      <c r="AM717" s="150"/>
      <c r="AN717" s="150"/>
      <c r="AO717" s="150"/>
      <c r="AP717" s="150"/>
      <c r="AQ717" s="150"/>
      <c r="AR717" s="150"/>
      <c r="AS717" s="150"/>
      <c r="AT717" s="150"/>
      <c r="AU717" s="150"/>
      <c r="AV717" s="150"/>
      <c r="AW717" s="150"/>
      <c r="AX717" s="150"/>
      <c r="AY717" s="150"/>
      <c r="AZ717" s="150"/>
      <c r="BA717" s="150"/>
      <c r="BB717" s="150"/>
      <c r="BC717" s="150"/>
      <c r="BD717" s="150"/>
      <c r="BE717" s="150"/>
      <c r="BF717" s="150"/>
      <c r="BG717" s="150"/>
      <c r="BH717" s="150"/>
      <c r="BI717" s="150"/>
      <c r="BJ717" s="150"/>
      <c r="BK717" s="150"/>
      <c r="BL717" s="150"/>
      <c r="BM717" s="150"/>
      <c r="BN717" s="150"/>
      <c r="BO717" s="150"/>
      <c r="BP717" s="150"/>
      <c r="BQ717" s="150"/>
      <c r="BR717" s="150"/>
      <c r="BS717" s="150"/>
      <c r="BT717" s="150"/>
      <c r="BU717" s="150"/>
      <c r="BV717" s="150"/>
      <c r="BW717" s="150"/>
      <c r="BX717" s="150"/>
      <c r="BY717" s="150"/>
      <c r="BZ717" s="150"/>
      <c r="CA717" s="150"/>
      <c r="CB717" s="150"/>
      <c r="CC717" s="150"/>
      <c r="CD717" s="150"/>
      <c r="CE717" s="150"/>
      <c r="CF717" s="150"/>
      <c r="CG717" s="150"/>
      <c r="CH717" s="150"/>
      <c r="CI717" s="150"/>
      <c r="CJ717" s="150"/>
      <c r="CK717" s="150"/>
      <c r="CL717" s="150"/>
      <c r="CM717" s="150"/>
      <c r="CN717" s="150"/>
      <c r="CO717" s="150"/>
      <c r="CP717" s="150"/>
      <c r="CQ717" s="150"/>
      <c r="CR717" s="150"/>
      <c r="CS717" s="150"/>
      <c r="CT717" s="150"/>
      <c r="CU717" s="150"/>
      <c r="CV717" s="150"/>
      <c r="CW717" s="150"/>
      <c r="CX717" s="150"/>
    </row>
    <row r="718" spans="1:102" x14ac:dyDescent="0.2">
      <c r="A718" s="150"/>
      <c r="B718" s="150"/>
      <c r="C718" s="156"/>
      <c r="D718" s="150"/>
      <c r="E718" s="150"/>
      <c r="F718" s="150"/>
      <c r="G718" s="150"/>
      <c r="H718" s="150"/>
      <c r="I718" s="150"/>
      <c r="K718" s="150"/>
      <c r="L718" s="150"/>
      <c r="M718" s="150"/>
      <c r="N718" s="150"/>
      <c r="O718" s="150"/>
      <c r="P718" s="150"/>
      <c r="Q718" s="150"/>
      <c r="R718" s="150"/>
      <c r="S718" s="150"/>
      <c r="T718" s="150"/>
      <c r="U718" s="150"/>
      <c r="V718" s="150"/>
      <c r="W718" s="150"/>
      <c r="X718" s="150"/>
      <c r="Y718" s="150"/>
      <c r="Z718" s="150"/>
      <c r="AA718" s="150"/>
      <c r="AB718" s="150"/>
      <c r="AC718" s="150"/>
      <c r="AD718" s="150"/>
      <c r="AE718" s="150"/>
      <c r="AF718" s="150"/>
      <c r="AG718" s="150"/>
      <c r="AH718" s="150"/>
      <c r="AI718" s="150"/>
      <c r="AJ718" s="150"/>
      <c r="AK718" s="150"/>
      <c r="AL718" s="150"/>
      <c r="AM718" s="150"/>
      <c r="AN718" s="150"/>
      <c r="AO718" s="150"/>
      <c r="AP718" s="150"/>
      <c r="AQ718" s="150"/>
      <c r="AR718" s="150"/>
      <c r="AS718" s="150"/>
      <c r="AT718" s="150"/>
      <c r="AU718" s="150"/>
      <c r="AV718" s="150"/>
      <c r="AW718" s="150"/>
      <c r="AX718" s="150"/>
      <c r="AY718" s="150"/>
      <c r="AZ718" s="150"/>
      <c r="BA718" s="150"/>
      <c r="BB718" s="150"/>
      <c r="BC718" s="150"/>
      <c r="BD718" s="150"/>
      <c r="BE718" s="150"/>
      <c r="BF718" s="150"/>
      <c r="BG718" s="150"/>
      <c r="BH718" s="150"/>
      <c r="BI718" s="150"/>
      <c r="BJ718" s="150"/>
      <c r="BK718" s="150"/>
      <c r="BL718" s="150"/>
      <c r="BM718" s="150"/>
      <c r="BN718" s="150"/>
      <c r="BO718" s="150"/>
      <c r="BP718" s="150"/>
      <c r="BQ718" s="150"/>
      <c r="BR718" s="150"/>
      <c r="BS718" s="150"/>
      <c r="BT718" s="150"/>
      <c r="BU718" s="150"/>
      <c r="BV718" s="150"/>
      <c r="BW718" s="150"/>
      <c r="BX718" s="150"/>
      <c r="BY718" s="150"/>
      <c r="BZ718" s="150"/>
      <c r="CA718" s="150"/>
      <c r="CB718" s="150"/>
      <c r="CC718" s="150"/>
      <c r="CD718" s="150"/>
      <c r="CE718" s="150"/>
      <c r="CF718" s="150"/>
      <c r="CG718" s="150"/>
      <c r="CH718" s="150"/>
      <c r="CI718" s="150"/>
      <c r="CJ718" s="150"/>
      <c r="CK718" s="150"/>
      <c r="CL718" s="150"/>
      <c r="CM718" s="150"/>
      <c r="CN718" s="150"/>
      <c r="CO718" s="150"/>
      <c r="CP718" s="150"/>
      <c r="CQ718" s="150"/>
      <c r="CR718" s="150"/>
      <c r="CS718" s="150"/>
      <c r="CT718" s="150"/>
      <c r="CU718" s="150"/>
      <c r="CV718" s="150"/>
      <c r="CW718" s="150"/>
      <c r="CX718" s="150"/>
    </row>
    <row r="719" spans="1:102" x14ac:dyDescent="0.2">
      <c r="A719" s="150"/>
      <c r="B719" s="150"/>
      <c r="C719" s="156"/>
      <c r="D719" s="150"/>
      <c r="E719" s="150"/>
      <c r="F719" s="150"/>
      <c r="G719" s="150"/>
      <c r="H719" s="150"/>
      <c r="I719" s="150"/>
      <c r="K719" s="150"/>
      <c r="L719" s="150"/>
      <c r="M719" s="150"/>
      <c r="N719" s="150"/>
      <c r="O719" s="150"/>
      <c r="P719" s="150"/>
      <c r="Q719" s="150"/>
      <c r="R719" s="150"/>
      <c r="S719" s="150"/>
      <c r="T719" s="150"/>
      <c r="U719" s="150"/>
      <c r="V719" s="150"/>
      <c r="W719" s="150"/>
      <c r="X719" s="150"/>
      <c r="Y719" s="150"/>
      <c r="Z719" s="150"/>
      <c r="AA719" s="150"/>
      <c r="AB719" s="150"/>
      <c r="AC719" s="150"/>
      <c r="AD719" s="150"/>
      <c r="AE719" s="150"/>
      <c r="AF719" s="150"/>
      <c r="AG719" s="150"/>
      <c r="AH719" s="150"/>
      <c r="AI719" s="150"/>
      <c r="AJ719" s="150"/>
      <c r="AK719" s="150"/>
      <c r="AL719" s="150"/>
      <c r="AM719" s="150"/>
      <c r="AN719" s="150"/>
      <c r="AO719" s="150"/>
      <c r="AP719" s="150"/>
      <c r="AQ719" s="150"/>
      <c r="AR719" s="150"/>
      <c r="AS719" s="150"/>
      <c r="AT719" s="150"/>
      <c r="AU719" s="150"/>
      <c r="AV719" s="150"/>
      <c r="AW719" s="150"/>
      <c r="AX719" s="150"/>
      <c r="AY719" s="150"/>
      <c r="AZ719" s="150"/>
      <c r="BA719" s="150"/>
      <c r="BB719" s="150"/>
      <c r="BC719" s="150"/>
      <c r="BD719" s="150"/>
      <c r="BE719" s="150"/>
      <c r="BF719" s="150"/>
      <c r="BG719" s="150"/>
      <c r="BH719" s="150"/>
      <c r="BI719" s="150"/>
      <c r="BJ719" s="150"/>
      <c r="BK719" s="150"/>
      <c r="BL719" s="150"/>
      <c r="BM719" s="150"/>
      <c r="BN719" s="150"/>
      <c r="BO719" s="150"/>
      <c r="BP719" s="150"/>
      <c r="BQ719" s="150"/>
      <c r="BR719" s="150"/>
      <c r="BS719" s="150"/>
      <c r="BT719" s="150"/>
      <c r="BU719" s="150"/>
      <c r="BV719" s="150"/>
      <c r="BW719" s="150"/>
      <c r="BX719" s="150"/>
      <c r="BY719" s="150"/>
      <c r="BZ719" s="150"/>
      <c r="CA719" s="150"/>
      <c r="CB719" s="150"/>
      <c r="CC719" s="150"/>
      <c r="CD719" s="150"/>
      <c r="CE719" s="150"/>
      <c r="CF719" s="150"/>
      <c r="CG719" s="150"/>
      <c r="CH719" s="150"/>
      <c r="CI719" s="150"/>
      <c r="CJ719" s="150"/>
      <c r="CK719" s="150"/>
      <c r="CL719" s="150"/>
      <c r="CM719" s="150"/>
      <c r="CN719" s="150"/>
      <c r="CO719" s="150"/>
      <c r="CP719" s="150"/>
      <c r="CQ719" s="150"/>
      <c r="CR719" s="150"/>
      <c r="CS719" s="150"/>
      <c r="CT719" s="150"/>
      <c r="CU719" s="150"/>
      <c r="CV719" s="150"/>
      <c r="CW719" s="150"/>
      <c r="CX719" s="150"/>
    </row>
    <row r="720" spans="1:102" x14ac:dyDescent="0.2">
      <c r="A720" s="150"/>
      <c r="B720" s="150"/>
      <c r="C720" s="156"/>
      <c r="D720" s="150"/>
      <c r="E720" s="150"/>
      <c r="F720" s="150"/>
      <c r="G720" s="150"/>
      <c r="H720" s="150"/>
      <c r="I720" s="150"/>
      <c r="K720" s="150"/>
      <c r="L720" s="150"/>
      <c r="M720" s="150"/>
      <c r="N720" s="150"/>
      <c r="O720" s="150"/>
      <c r="P720" s="150"/>
      <c r="Q720" s="150"/>
      <c r="R720" s="150"/>
      <c r="S720" s="150"/>
      <c r="T720" s="150"/>
      <c r="U720" s="150"/>
      <c r="V720" s="150"/>
      <c r="W720" s="150"/>
      <c r="X720" s="150"/>
      <c r="Y720" s="150"/>
      <c r="Z720" s="150"/>
      <c r="AA720" s="150"/>
      <c r="AB720" s="150"/>
      <c r="AC720" s="150"/>
      <c r="AD720" s="150"/>
      <c r="AE720" s="150"/>
      <c r="AF720" s="150"/>
      <c r="AG720" s="150"/>
      <c r="AH720" s="150"/>
      <c r="AI720" s="150"/>
      <c r="AJ720" s="150"/>
      <c r="AK720" s="150"/>
      <c r="AL720" s="150"/>
      <c r="AM720" s="150"/>
      <c r="AN720" s="150"/>
      <c r="AO720" s="150"/>
      <c r="AP720" s="150"/>
      <c r="AQ720" s="150"/>
      <c r="AR720" s="150"/>
      <c r="AS720" s="150"/>
      <c r="AT720" s="150"/>
      <c r="AU720" s="150"/>
      <c r="AV720" s="150"/>
      <c r="AW720" s="150"/>
      <c r="AX720" s="150"/>
      <c r="AY720" s="150"/>
      <c r="AZ720" s="150"/>
      <c r="BA720" s="150"/>
      <c r="BB720" s="150"/>
      <c r="BC720" s="150"/>
      <c r="BD720" s="150"/>
      <c r="BE720" s="150"/>
      <c r="BF720" s="150"/>
      <c r="BG720" s="150"/>
      <c r="BH720" s="150"/>
      <c r="BI720" s="150"/>
      <c r="BJ720" s="150"/>
      <c r="BK720" s="150"/>
      <c r="BL720" s="150"/>
      <c r="BM720" s="150"/>
      <c r="BN720" s="150"/>
      <c r="BO720" s="150"/>
      <c r="BP720" s="150"/>
      <c r="BQ720" s="150"/>
      <c r="BR720" s="150"/>
      <c r="BS720" s="150"/>
      <c r="BT720" s="150"/>
      <c r="BU720" s="150"/>
      <c r="BV720" s="150"/>
      <c r="BW720" s="150"/>
      <c r="BX720" s="150"/>
      <c r="BY720" s="150"/>
      <c r="BZ720" s="150"/>
      <c r="CA720" s="150"/>
      <c r="CB720" s="150"/>
      <c r="CC720" s="150"/>
      <c r="CD720" s="150"/>
      <c r="CE720" s="150"/>
      <c r="CF720" s="150"/>
      <c r="CG720" s="150"/>
      <c r="CH720" s="150"/>
      <c r="CI720" s="150"/>
      <c r="CJ720" s="150"/>
      <c r="CK720" s="150"/>
      <c r="CL720" s="150"/>
      <c r="CM720" s="150"/>
      <c r="CN720" s="150"/>
      <c r="CO720" s="150"/>
      <c r="CP720" s="150"/>
      <c r="CQ720" s="150"/>
      <c r="CR720" s="150"/>
      <c r="CS720" s="150"/>
      <c r="CT720" s="150"/>
      <c r="CU720" s="150"/>
      <c r="CV720" s="150"/>
      <c r="CW720" s="150"/>
      <c r="CX720" s="150"/>
    </row>
    <row r="721" spans="1:102" x14ac:dyDescent="0.2">
      <c r="A721" s="150"/>
      <c r="B721" s="150"/>
      <c r="C721" s="156"/>
      <c r="D721" s="150"/>
      <c r="E721" s="150"/>
      <c r="F721" s="150"/>
      <c r="G721" s="150"/>
      <c r="H721" s="150"/>
      <c r="I721" s="150"/>
      <c r="K721" s="150"/>
      <c r="L721" s="150"/>
      <c r="M721" s="150"/>
      <c r="N721" s="150"/>
      <c r="O721" s="150"/>
      <c r="P721" s="150"/>
      <c r="Q721" s="150"/>
      <c r="R721" s="150"/>
      <c r="S721" s="150"/>
      <c r="T721" s="150"/>
      <c r="U721" s="150"/>
      <c r="V721" s="150"/>
      <c r="W721" s="150"/>
      <c r="X721" s="150"/>
      <c r="Y721" s="150"/>
      <c r="Z721" s="150"/>
      <c r="AA721" s="150"/>
      <c r="AB721" s="150"/>
      <c r="AC721" s="150"/>
      <c r="AD721" s="150"/>
      <c r="AE721" s="150"/>
      <c r="AF721" s="150"/>
      <c r="AG721" s="150"/>
      <c r="AH721" s="150"/>
      <c r="AI721" s="150"/>
      <c r="AJ721" s="150"/>
      <c r="AK721" s="150"/>
      <c r="AL721" s="150"/>
      <c r="AM721" s="150"/>
      <c r="AN721" s="150"/>
      <c r="AO721" s="150"/>
      <c r="AP721" s="150"/>
      <c r="AQ721" s="150"/>
      <c r="AR721" s="150"/>
      <c r="AS721" s="150"/>
      <c r="AT721" s="150"/>
      <c r="AU721" s="150"/>
      <c r="AV721" s="150"/>
      <c r="AW721" s="150"/>
      <c r="AX721" s="150"/>
      <c r="AY721" s="150"/>
      <c r="AZ721" s="150"/>
      <c r="BA721" s="150"/>
      <c r="BB721" s="150"/>
      <c r="BC721" s="150"/>
      <c r="BD721" s="150"/>
      <c r="BE721" s="150"/>
      <c r="BF721" s="150"/>
      <c r="BG721" s="150"/>
      <c r="BH721" s="150"/>
      <c r="BI721" s="150"/>
      <c r="BJ721" s="150"/>
      <c r="BK721" s="150"/>
      <c r="BL721" s="150"/>
      <c r="BM721" s="150"/>
      <c r="BN721" s="150"/>
      <c r="BO721" s="150"/>
      <c r="BP721" s="150"/>
      <c r="BQ721" s="150"/>
      <c r="BR721" s="150"/>
      <c r="BS721" s="150"/>
      <c r="BT721" s="150"/>
      <c r="BU721" s="150"/>
      <c r="BV721" s="150"/>
      <c r="BW721" s="150"/>
      <c r="BX721" s="150"/>
      <c r="BY721" s="150"/>
      <c r="BZ721" s="150"/>
      <c r="CA721" s="150"/>
      <c r="CB721" s="150"/>
      <c r="CC721" s="150"/>
      <c r="CD721" s="150"/>
      <c r="CE721" s="150"/>
      <c r="CF721" s="150"/>
      <c r="CG721" s="150"/>
      <c r="CH721" s="150"/>
      <c r="CI721" s="150"/>
      <c r="CJ721" s="150"/>
      <c r="CK721" s="150"/>
      <c r="CL721" s="150"/>
      <c r="CM721" s="150"/>
      <c r="CN721" s="150"/>
      <c r="CO721" s="150"/>
      <c r="CP721" s="150"/>
      <c r="CQ721" s="150"/>
      <c r="CR721" s="150"/>
      <c r="CS721" s="150"/>
      <c r="CT721" s="150"/>
      <c r="CU721" s="150"/>
      <c r="CV721" s="150"/>
      <c r="CW721" s="150"/>
      <c r="CX721" s="150"/>
    </row>
    <row r="722" spans="1:102" x14ac:dyDescent="0.2">
      <c r="A722" s="150"/>
      <c r="B722" s="150"/>
      <c r="C722" s="156"/>
      <c r="D722" s="150"/>
      <c r="E722" s="150"/>
      <c r="F722" s="150"/>
      <c r="G722" s="150"/>
      <c r="H722" s="150"/>
      <c r="I722" s="150"/>
      <c r="K722" s="150"/>
      <c r="L722" s="150"/>
      <c r="M722" s="150"/>
      <c r="N722" s="150"/>
      <c r="O722" s="150"/>
      <c r="P722" s="150"/>
      <c r="Q722" s="150"/>
      <c r="R722" s="150"/>
      <c r="S722" s="150"/>
      <c r="T722" s="150"/>
      <c r="U722" s="150"/>
      <c r="V722" s="150"/>
      <c r="W722" s="150"/>
      <c r="X722" s="150"/>
      <c r="Y722" s="150"/>
      <c r="Z722" s="150"/>
      <c r="AA722" s="150"/>
      <c r="AB722" s="150"/>
      <c r="AC722" s="150"/>
      <c r="AD722" s="150"/>
      <c r="AE722" s="150"/>
      <c r="AF722" s="150"/>
      <c r="AG722" s="150"/>
      <c r="AH722" s="150"/>
      <c r="AI722" s="150"/>
      <c r="AJ722" s="150"/>
      <c r="AK722" s="150"/>
      <c r="AL722" s="150"/>
      <c r="AM722" s="150"/>
      <c r="AN722" s="150"/>
      <c r="AO722" s="150"/>
      <c r="AP722" s="150"/>
      <c r="AQ722" s="150"/>
      <c r="AR722" s="150"/>
      <c r="AS722" s="150"/>
      <c r="AT722" s="150"/>
      <c r="AU722" s="150"/>
      <c r="AV722" s="150"/>
      <c r="AW722" s="150"/>
      <c r="AX722" s="150"/>
      <c r="AY722" s="150"/>
      <c r="AZ722" s="150"/>
      <c r="BA722" s="150"/>
      <c r="BB722" s="150"/>
      <c r="BC722" s="150"/>
      <c r="BD722" s="150"/>
      <c r="BE722" s="150"/>
      <c r="BF722" s="150"/>
      <c r="BG722" s="150"/>
      <c r="BH722" s="150"/>
      <c r="BI722" s="150"/>
      <c r="BJ722" s="150"/>
      <c r="BK722" s="150"/>
      <c r="BL722" s="150"/>
      <c r="BM722" s="150"/>
      <c r="BN722" s="150"/>
      <c r="BO722" s="150"/>
      <c r="BP722" s="150"/>
      <c r="BQ722" s="150"/>
      <c r="BR722" s="150"/>
      <c r="BS722" s="150"/>
      <c r="BT722" s="150"/>
      <c r="BU722" s="150"/>
      <c r="BV722" s="150"/>
      <c r="BW722" s="150"/>
      <c r="BX722" s="150"/>
      <c r="BY722" s="150"/>
      <c r="BZ722" s="150"/>
      <c r="CA722" s="150"/>
      <c r="CB722" s="150"/>
      <c r="CC722" s="150"/>
      <c r="CD722" s="150"/>
      <c r="CE722" s="150"/>
      <c r="CF722" s="150"/>
      <c r="CG722" s="150"/>
      <c r="CH722" s="150"/>
      <c r="CI722" s="150"/>
      <c r="CJ722" s="150"/>
      <c r="CK722" s="150"/>
      <c r="CL722" s="150"/>
      <c r="CM722" s="150"/>
      <c r="CN722" s="150"/>
      <c r="CO722" s="150"/>
      <c r="CP722" s="150"/>
      <c r="CQ722" s="150"/>
      <c r="CR722" s="150"/>
      <c r="CS722" s="150"/>
      <c r="CT722" s="150"/>
      <c r="CU722" s="150"/>
      <c r="CV722" s="150"/>
      <c r="CW722" s="150"/>
      <c r="CX722" s="150"/>
    </row>
    <row r="723" spans="1:102" x14ac:dyDescent="0.2">
      <c r="A723" s="150"/>
      <c r="B723" s="150"/>
      <c r="C723" s="156"/>
      <c r="D723" s="150"/>
      <c r="E723" s="150"/>
      <c r="F723" s="150"/>
      <c r="G723" s="150"/>
      <c r="H723" s="150"/>
      <c r="I723" s="150"/>
      <c r="K723" s="150"/>
      <c r="L723" s="150"/>
      <c r="M723" s="150"/>
      <c r="N723" s="150"/>
      <c r="O723" s="150"/>
      <c r="P723" s="150"/>
      <c r="Q723" s="150"/>
      <c r="R723" s="150"/>
      <c r="S723" s="150"/>
      <c r="T723" s="150"/>
      <c r="U723" s="150"/>
      <c r="V723" s="150"/>
      <c r="W723" s="150"/>
      <c r="X723" s="150"/>
      <c r="Y723" s="150"/>
      <c r="Z723" s="150"/>
      <c r="AA723" s="150"/>
      <c r="AB723" s="150"/>
      <c r="AC723" s="150"/>
      <c r="AD723" s="150"/>
      <c r="AE723" s="150"/>
      <c r="AF723" s="150"/>
      <c r="AG723" s="150"/>
      <c r="AH723" s="150"/>
      <c r="AI723" s="150"/>
      <c r="AJ723" s="150"/>
      <c r="AK723" s="150"/>
      <c r="AL723" s="150"/>
      <c r="AM723" s="150"/>
      <c r="AN723" s="150"/>
      <c r="AO723" s="150"/>
      <c r="AP723" s="150"/>
      <c r="AQ723" s="150"/>
      <c r="AR723" s="150"/>
      <c r="AS723" s="150"/>
      <c r="AT723" s="150"/>
      <c r="AU723" s="150"/>
      <c r="AV723" s="150"/>
      <c r="AW723" s="150"/>
      <c r="AX723" s="150"/>
      <c r="AY723" s="150"/>
      <c r="AZ723" s="150"/>
      <c r="BA723" s="150"/>
      <c r="BB723" s="150"/>
      <c r="BC723" s="150"/>
      <c r="BD723" s="150"/>
      <c r="BE723" s="150"/>
      <c r="BF723" s="150"/>
      <c r="BG723" s="150"/>
      <c r="BH723" s="150"/>
      <c r="BI723" s="150"/>
      <c r="BJ723" s="150"/>
      <c r="BK723" s="150"/>
      <c r="BL723" s="150"/>
      <c r="BM723" s="150"/>
      <c r="BN723" s="150"/>
      <c r="BO723" s="150"/>
      <c r="BP723" s="150"/>
      <c r="BQ723" s="150"/>
      <c r="BR723" s="150"/>
      <c r="BS723" s="150"/>
      <c r="BT723" s="150"/>
      <c r="BU723" s="150"/>
      <c r="BV723" s="150"/>
      <c r="BW723" s="150"/>
      <c r="BX723" s="150"/>
      <c r="BY723" s="150"/>
      <c r="BZ723" s="150"/>
      <c r="CA723" s="150"/>
      <c r="CB723" s="150"/>
      <c r="CC723" s="150"/>
      <c r="CD723" s="150"/>
      <c r="CE723" s="150"/>
      <c r="CF723" s="150"/>
      <c r="CG723" s="150"/>
      <c r="CH723" s="150"/>
      <c r="CI723" s="150"/>
      <c r="CJ723" s="150"/>
      <c r="CK723" s="150"/>
      <c r="CL723" s="150"/>
      <c r="CM723" s="150"/>
      <c r="CN723" s="150"/>
      <c r="CO723" s="150"/>
      <c r="CP723" s="150"/>
      <c r="CQ723" s="150"/>
      <c r="CR723" s="150"/>
      <c r="CS723" s="150"/>
      <c r="CT723" s="150"/>
      <c r="CU723" s="150"/>
      <c r="CV723" s="150"/>
      <c r="CW723" s="150"/>
      <c r="CX723" s="150"/>
    </row>
    <row r="724" spans="1:102" x14ac:dyDescent="0.2">
      <c r="A724" s="150"/>
      <c r="B724" s="150"/>
      <c r="C724" s="156"/>
      <c r="D724" s="150"/>
      <c r="E724" s="150"/>
      <c r="F724" s="150"/>
      <c r="G724" s="150"/>
      <c r="H724" s="150"/>
      <c r="I724" s="150"/>
      <c r="K724" s="150"/>
      <c r="L724" s="150"/>
      <c r="M724" s="150"/>
      <c r="N724" s="150"/>
      <c r="O724" s="150"/>
      <c r="P724" s="150"/>
      <c r="Q724" s="150"/>
      <c r="R724" s="150"/>
      <c r="S724" s="150"/>
      <c r="T724" s="150"/>
      <c r="U724" s="150"/>
      <c r="V724" s="150"/>
      <c r="W724" s="150"/>
      <c r="X724" s="150"/>
      <c r="Y724" s="150"/>
      <c r="Z724" s="150"/>
      <c r="AA724" s="150"/>
      <c r="AB724" s="150"/>
      <c r="AC724" s="150"/>
      <c r="AD724" s="150"/>
      <c r="AE724" s="150"/>
      <c r="AF724" s="150"/>
      <c r="AG724" s="150"/>
      <c r="AH724" s="150"/>
      <c r="AI724" s="150"/>
      <c r="AJ724" s="150"/>
      <c r="AK724" s="150"/>
      <c r="AL724" s="150"/>
      <c r="AM724" s="150"/>
      <c r="AN724" s="150"/>
      <c r="AO724" s="150"/>
      <c r="AP724" s="150"/>
      <c r="AQ724" s="150"/>
      <c r="AR724" s="150"/>
      <c r="AS724" s="150"/>
      <c r="AT724" s="150"/>
      <c r="AU724" s="150"/>
      <c r="AV724" s="150"/>
      <c r="AW724" s="150"/>
      <c r="AX724" s="150"/>
      <c r="AY724" s="150"/>
      <c r="AZ724" s="150"/>
      <c r="BA724" s="150"/>
      <c r="BB724" s="150"/>
      <c r="BC724" s="150"/>
      <c r="BD724" s="150"/>
      <c r="BE724" s="150"/>
      <c r="BF724" s="150"/>
      <c r="BG724" s="150"/>
      <c r="BH724" s="150"/>
      <c r="BI724" s="150"/>
      <c r="BJ724" s="150"/>
      <c r="BK724" s="150"/>
      <c r="BL724" s="150"/>
      <c r="BM724" s="150"/>
      <c r="BN724" s="150"/>
      <c r="BO724" s="150"/>
      <c r="BP724" s="150"/>
      <c r="BQ724" s="150"/>
      <c r="BR724" s="150"/>
      <c r="BS724" s="150"/>
      <c r="BT724" s="150"/>
      <c r="BU724" s="150"/>
      <c r="BV724" s="150"/>
      <c r="BW724" s="150"/>
      <c r="BX724" s="150"/>
      <c r="BY724" s="150"/>
      <c r="BZ724" s="150"/>
      <c r="CA724" s="150"/>
      <c r="CB724" s="150"/>
      <c r="CC724" s="150"/>
      <c r="CD724" s="150"/>
      <c r="CE724" s="150"/>
      <c r="CF724" s="150"/>
      <c r="CG724" s="150"/>
      <c r="CH724" s="150"/>
      <c r="CI724" s="150"/>
      <c r="CJ724" s="150"/>
      <c r="CK724" s="150"/>
      <c r="CL724" s="150"/>
      <c r="CM724" s="150"/>
      <c r="CN724" s="150"/>
      <c r="CO724" s="150"/>
      <c r="CP724" s="150"/>
      <c r="CQ724" s="150"/>
      <c r="CR724" s="150"/>
      <c r="CS724" s="150"/>
      <c r="CT724" s="150"/>
      <c r="CU724" s="150"/>
      <c r="CV724" s="150"/>
      <c r="CW724" s="150"/>
      <c r="CX724" s="150"/>
    </row>
    <row r="725" spans="1:102" x14ac:dyDescent="0.2">
      <c r="A725" s="150"/>
      <c r="B725" s="150"/>
      <c r="C725" s="156"/>
      <c r="D725" s="150"/>
      <c r="E725" s="150"/>
      <c r="F725" s="150"/>
      <c r="G725" s="150"/>
      <c r="H725" s="150"/>
      <c r="I725" s="150"/>
      <c r="K725" s="150"/>
      <c r="L725" s="150"/>
      <c r="M725" s="150"/>
      <c r="N725" s="150"/>
      <c r="O725" s="150"/>
      <c r="P725" s="150"/>
      <c r="Q725" s="150"/>
      <c r="R725" s="150"/>
      <c r="S725" s="150"/>
      <c r="T725" s="150"/>
      <c r="U725" s="150"/>
      <c r="V725" s="150"/>
      <c r="W725" s="150"/>
      <c r="X725" s="150"/>
      <c r="Y725" s="150"/>
      <c r="Z725" s="150"/>
      <c r="AA725" s="150"/>
      <c r="AB725" s="150"/>
      <c r="AC725" s="150"/>
      <c r="AD725" s="150"/>
      <c r="AE725" s="150"/>
      <c r="AF725" s="150"/>
      <c r="AG725" s="150"/>
      <c r="AH725" s="150"/>
      <c r="AI725" s="150"/>
      <c r="AJ725" s="150"/>
      <c r="AK725" s="150"/>
      <c r="AL725" s="150"/>
      <c r="AM725" s="150"/>
      <c r="AN725" s="150"/>
      <c r="AO725" s="150"/>
      <c r="AP725" s="150"/>
      <c r="AQ725" s="150"/>
      <c r="AR725" s="150"/>
      <c r="AS725" s="150"/>
      <c r="AT725" s="150"/>
      <c r="AU725" s="150"/>
      <c r="AV725" s="150"/>
      <c r="AW725" s="150"/>
      <c r="AX725" s="150"/>
      <c r="AY725" s="150"/>
      <c r="AZ725" s="150"/>
      <c r="BA725" s="150"/>
      <c r="BB725" s="150"/>
      <c r="BC725" s="150"/>
      <c r="BD725" s="150"/>
      <c r="BE725" s="150"/>
      <c r="BF725" s="150"/>
      <c r="BG725" s="150"/>
      <c r="BH725" s="150"/>
      <c r="BI725" s="150"/>
      <c r="BJ725" s="150"/>
      <c r="BK725" s="150"/>
      <c r="BL725" s="150"/>
      <c r="BM725" s="150"/>
      <c r="BN725" s="150"/>
      <c r="BO725" s="150"/>
      <c r="BP725" s="150"/>
      <c r="BQ725" s="150"/>
      <c r="BR725" s="150"/>
      <c r="BS725" s="150"/>
      <c r="BT725" s="150"/>
      <c r="BU725" s="150"/>
      <c r="BV725" s="150"/>
      <c r="BW725" s="150"/>
      <c r="BX725" s="150"/>
      <c r="BY725" s="150"/>
      <c r="BZ725" s="150"/>
      <c r="CA725" s="150"/>
      <c r="CB725" s="150"/>
      <c r="CC725" s="150"/>
      <c r="CD725" s="150"/>
      <c r="CE725" s="150"/>
      <c r="CF725" s="150"/>
      <c r="CG725" s="150"/>
      <c r="CH725" s="150"/>
      <c r="CI725" s="150"/>
      <c r="CJ725" s="150"/>
      <c r="CK725" s="150"/>
      <c r="CL725" s="150"/>
      <c r="CM725" s="150"/>
      <c r="CN725" s="150"/>
      <c r="CO725" s="150"/>
      <c r="CP725" s="150"/>
      <c r="CQ725" s="150"/>
      <c r="CR725" s="150"/>
      <c r="CS725" s="150"/>
      <c r="CT725" s="150"/>
      <c r="CU725" s="150"/>
      <c r="CV725" s="150"/>
      <c r="CW725" s="150"/>
      <c r="CX725" s="150"/>
    </row>
    <row r="726" spans="1:102" x14ac:dyDescent="0.2">
      <c r="A726" s="150"/>
      <c r="B726" s="150"/>
      <c r="C726" s="156"/>
      <c r="D726" s="150"/>
      <c r="E726" s="150"/>
      <c r="F726" s="150"/>
      <c r="G726" s="150"/>
      <c r="H726" s="150"/>
      <c r="I726" s="150"/>
      <c r="K726" s="150"/>
      <c r="L726" s="150"/>
      <c r="M726" s="150"/>
      <c r="N726" s="150"/>
      <c r="O726" s="150"/>
      <c r="P726" s="150"/>
      <c r="Q726" s="150"/>
      <c r="R726" s="150"/>
      <c r="S726" s="150"/>
      <c r="T726" s="150"/>
      <c r="U726" s="150"/>
      <c r="V726" s="150"/>
      <c r="W726" s="150"/>
      <c r="X726" s="150"/>
      <c r="Y726" s="150"/>
      <c r="Z726" s="150"/>
      <c r="AA726" s="150"/>
      <c r="AB726" s="150"/>
      <c r="AC726" s="150"/>
      <c r="AD726" s="150"/>
      <c r="AE726" s="150"/>
      <c r="AF726" s="150"/>
      <c r="AG726" s="150"/>
      <c r="AH726" s="150"/>
      <c r="AI726" s="150"/>
      <c r="AJ726" s="150"/>
      <c r="AK726" s="150"/>
      <c r="AL726" s="150"/>
      <c r="AM726" s="150"/>
      <c r="AN726" s="150"/>
      <c r="AO726" s="150"/>
      <c r="AP726" s="150"/>
      <c r="AQ726" s="150"/>
      <c r="AR726" s="150"/>
      <c r="AS726" s="150"/>
      <c r="AT726" s="150"/>
      <c r="AU726" s="150"/>
      <c r="AV726" s="150"/>
      <c r="AW726" s="150"/>
      <c r="AX726" s="150"/>
      <c r="AY726" s="150"/>
      <c r="AZ726" s="150"/>
      <c r="BA726" s="150"/>
      <c r="BB726" s="150"/>
      <c r="BC726" s="150"/>
      <c r="BD726" s="150"/>
      <c r="BE726" s="150"/>
      <c r="BF726" s="150"/>
      <c r="BG726" s="150"/>
      <c r="BH726" s="150"/>
      <c r="BI726" s="150"/>
      <c r="BJ726" s="150"/>
      <c r="BK726" s="150"/>
      <c r="BL726" s="150"/>
      <c r="BM726" s="150"/>
      <c r="BN726" s="150"/>
      <c r="BO726" s="150"/>
      <c r="BP726" s="150"/>
      <c r="BQ726" s="150"/>
      <c r="BR726" s="150"/>
      <c r="BS726" s="150"/>
      <c r="BT726" s="150"/>
      <c r="BU726" s="150"/>
      <c r="BV726" s="150"/>
      <c r="BW726" s="150"/>
      <c r="BX726" s="150"/>
      <c r="BY726" s="150"/>
      <c r="BZ726" s="150"/>
      <c r="CA726" s="150"/>
      <c r="CB726" s="150"/>
      <c r="CC726" s="150"/>
      <c r="CD726" s="150"/>
      <c r="CE726" s="150"/>
      <c r="CF726" s="150"/>
      <c r="CG726" s="150"/>
      <c r="CH726" s="150"/>
      <c r="CI726" s="150"/>
      <c r="CJ726" s="150"/>
      <c r="CK726" s="150"/>
      <c r="CL726" s="150"/>
      <c r="CM726" s="150"/>
      <c r="CN726" s="150"/>
      <c r="CO726" s="150"/>
      <c r="CP726" s="150"/>
      <c r="CQ726" s="150"/>
      <c r="CR726" s="150"/>
      <c r="CS726" s="150"/>
      <c r="CT726" s="150"/>
      <c r="CU726" s="150"/>
      <c r="CV726" s="150"/>
      <c r="CW726" s="150"/>
      <c r="CX726" s="150"/>
    </row>
    <row r="727" spans="1:102" x14ac:dyDescent="0.2">
      <c r="A727" s="150"/>
      <c r="B727" s="150"/>
      <c r="C727" s="156"/>
      <c r="D727" s="150"/>
      <c r="E727" s="150"/>
      <c r="F727" s="150"/>
      <c r="G727" s="150"/>
      <c r="H727" s="150"/>
      <c r="I727" s="150"/>
      <c r="K727" s="150"/>
      <c r="L727" s="150"/>
      <c r="M727" s="150"/>
      <c r="N727" s="150"/>
      <c r="O727" s="150"/>
      <c r="P727" s="150"/>
      <c r="Q727" s="150"/>
      <c r="R727" s="150"/>
      <c r="S727" s="150"/>
      <c r="T727" s="150"/>
      <c r="U727" s="150"/>
      <c r="V727" s="150"/>
      <c r="W727" s="150"/>
      <c r="X727" s="150"/>
      <c r="Y727" s="150"/>
      <c r="Z727" s="150"/>
      <c r="AA727" s="150"/>
      <c r="AB727" s="150"/>
      <c r="AC727" s="150"/>
      <c r="AD727" s="150"/>
      <c r="AE727" s="150"/>
      <c r="AF727" s="150"/>
      <c r="AG727" s="150"/>
      <c r="AH727" s="150"/>
      <c r="AI727" s="150"/>
      <c r="AJ727" s="150"/>
      <c r="AK727" s="150"/>
      <c r="AL727" s="150"/>
      <c r="AM727" s="150"/>
      <c r="AN727" s="150"/>
      <c r="AO727" s="150"/>
      <c r="AP727" s="150"/>
      <c r="AQ727" s="150"/>
      <c r="AR727" s="150"/>
      <c r="AS727" s="150"/>
      <c r="AT727" s="150"/>
      <c r="AU727" s="150"/>
      <c r="AV727" s="150"/>
      <c r="AW727" s="150"/>
      <c r="AX727" s="150"/>
      <c r="AY727" s="150"/>
      <c r="AZ727" s="150"/>
      <c r="BA727" s="150"/>
      <c r="BB727" s="150"/>
      <c r="BC727" s="150"/>
      <c r="BD727" s="150"/>
      <c r="BE727" s="150"/>
      <c r="BF727" s="150"/>
      <c r="BG727" s="150"/>
      <c r="BH727" s="150"/>
      <c r="BI727" s="150"/>
      <c r="BJ727" s="150"/>
      <c r="BK727" s="150"/>
      <c r="BL727" s="150"/>
      <c r="BM727" s="150"/>
      <c r="BN727" s="150"/>
      <c r="BO727" s="150"/>
      <c r="BP727" s="150"/>
      <c r="BQ727" s="150"/>
      <c r="BR727" s="150"/>
      <c r="BS727" s="150"/>
      <c r="BT727" s="150"/>
      <c r="BU727" s="150"/>
      <c r="BV727" s="150"/>
      <c r="BW727" s="150"/>
      <c r="BX727" s="150"/>
      <c r="BY727" s="150"/>
      <c r="BZ727" s="150"/>
      <c r="CA727" s="150"/>
      <c r="CB727" s="150"/>
      <c r="CC727" s="150"/>
      <c r="CD727" s="150"/>
      <c r="CE727" s="150"/>
      <c r="CF727" s="150"/>
      <c r="CG727" s="150"/>
      <c r="CH727" s="150"/>
      <c r="CI727" s="150"/>
      <c r="CJ727" s="150"/>
      <c r="CK727" s="150"/>
      <c r="CL727" s="150"/>
      <c r="CM727" s="150"/>
      <c r="CN727" s="150"/>
      <c r="CO727" s="150"/>
      <c r="CP727" s="150"/>
      <c r="CQ727" s="150"/>
      <c r="CR727" s="150"/>
      <c r="CS727" s="150"/>
      <c r="CT727" s="150"/>
      <c r="CU727" s="150"/>
      <c r="CV727" s="150"/>
      <c r="CW727" s="150"/>
      <c r="CX727" s="150"/>
    </row>
    <row r="728" spans="1:102" x14ac:dyDescent="0.2">
      <c r="A728" s="150"/>
      <c r="B728" s="150"/>
      <c r="C728" s="156"/>
      <c r="D728" s="150"/>
      <c r="E728" s="150"/>
      <c r="F728" s="150"/>
      <c r="G728" s="150"/>
      <c r="H728" s="150"/>
      <c r="I728" s="150"/>
      <c r="K728" s="150"/>
      <c r="L728" s="150"/>
      <c r="M728" s="150"/>
      <c r="N728" s="150"/>
      <c r="O728" s="150"/>
      <c r="P728" s="150"/>
      <c r="Q728" s="150"/>
      <c r="R728" s="150"/>
      <c r="S728" s="150"/>
      <c r="T728" s="150"/>
      <c r="U728" s="150"/>
      <c r="V728" s="150"/>
      <c r="W728" s="150"/>
      <c r="X728" s="150"/>
      <c r="Y728" s="150"/>
      <c r="Z728" s="150"/>
      <c r="AA728" s="150"/>
      <c r="AB728" s="150"/>
      <c r="AC728" s="150"/>
      <c r="AD728" s="150"/>
      <c r="AE728" s="150"/>
      <c r="AF728" s="150"/>
      <c r="AG728" s="150"/>
      <c r="AH728" s="150"/>
      <c r="AI728" s="150"/>
      <c r="AJ728" s="150"/>
      <c r="AK728" s="150"/>
      <c r="AL728" s="150"/>
      <c r="AM728" s="150"/>
      <c r="AN728" s="150"/>
      <c r="AO728" s="150"/>
      <c r="AP728" s="150"/>
      <c r="AQ728" s="150"/>
      <c r="AR728" s="150"/>
      <c r="AS728" s="150"/>
      <c r="AT728" s="150"/>
      <c r="AU728" s="150"/>
      <c r="AV728" s="150"/>
      <c r="AW728" s="150"/>
      <c r="AX728" s="150"/>
      <c r="AY728" s="150"/>
      <c r="AZ728" s="150"/>
      <c r="BA728" s="150"/>
      <c r="BB728" s="150"/>
      <c r="BC728" s="150"/>
      <c r="BD728" s="150"/>
      <c r="BE728" s="150"/>
      <c r="BF728" s="150"/>
      <c r="BG728" s="150"/>
      <c r="BH728" s="150"/>
      <c r="BI728" s="150"/>
      <c r="BJ728" s="150"/>
      <c r="BK728" s="150"/>
      <c r="BL728" s="150"/>
      <c r="BM728" s="150"/>
      <c r="BN728" s="150"/>
      <c r="BO728" s="150"/>
      <c r="BP728" s="150"/>
      <c r="BQ728" s="150"/>
      <c r="BR728" s="150"/>
      <c r="BS728" s="150"/>
      <c r="BT728" s="150"/>
      <c r="BU728" s="150"/>
      <c r="BV728" s="150"/>
      <c r="BW728" s="150"/>
      <c r="BX728" s="150"/>
      <c r="BY728" s="150"/>
      <c r="BZ728" s="150"/>
      <c r="CA728" s="150"/>
      <c r="CB728" s="150"/>
      <c r="CC728" s="150"/>
      <c r="CD728" s="150"/>
      <c r="CE728" s="150"/>
      <c r="CF728" s="150"/>
      <c r="CG728" s="150"/>
      <c r="CH728" s="150"/>
      <c r="CI728" s="150"/>
      <c r="CJ728" s="150"/>
      <c r="CK728" s="150"/>
      <c r="CL728" s="150"/>
      <c r="CM728" s="150"/>
      <c r="CN728" s="150"/>
      <c r="CO728" s="150"/>
      <c r="CP728" s="150"/>
      <c r="CQ728" s="150"/>
      <c r="CR728" s="150"/>
      <c r="CS728" s="150"/>
      <c r="CT728" s="150"/>
      <c r="CU728" s="150"/>
      <c r="CV728" s="150"/>
      <c r="CW728" s="150"/>
      <c r="CX728" s="150"/>
    </row>
    <row r="729" spans="1:102" x14ac:dyDescent="0.2">
      <c r="A729" s="150"/>
      <c r="B729" s="150"/>
      <c r="C729" s="156"/>
      <c r="D729" s="150"/>
      <c r="E729" s="150"/>
      <c r="F729" s="150"/>
      <c r="G729" s="150"/>
      <c r="H729" s="150"/>
      <c r="I729" s="150"/>
      <c r="K729" s="150"/>
      <c r="L729" s="150"/>
      <c r="M729" s="150"/>
      <c r="N729" s="150"/>
      <c r="O729" s="150"/>
      <c r="P729" s="150"/>
      <c r="Q729" s="150"/>
      <c r="R729" s="150"/>
      <c r="S729" s="150"/>
      <c r="T729" s="150"/>
      <c r="U729" s="150"/>
      <c r="V729" s="150"/>
      <c r="W729" s="150"/>
      <c r="X729" s="150"/>
      <c r="Y729" s="150"/>
      <c r="Z729" s="150"/>
      <c r="AA729" s="150"/>
      <c r="AB729" s="150"/>
      <c r="AC729" s="150"/>
      <c r="AD729" s="150"/>
      <c r="AE729" s="150"/>
      <c r="AF729" s="150"/>
      <c r="AG729" s="150"/>
      <c r="AH729" s="150"/>
      <c r="AI729" s="150"/>
      <c r="AJ729" s="150"/>
      <c r="AK729" s="150"/>
      <c r="AL729" s="150"/>
      <c r="AM729" s="150"/>
      <c r="AN729" s="150"/>
      <c r="AO729" s="150"/>
      <c r="AP729" s="150"/>
      <c r="AQ729" s="150"/>
      <c r="AR729" s="150"/>
      <c r="AS729" s="150"/>
      <c r="AT729" s="150"/>
      <c r="AU729" s="150"/>
      <c r="AV729" s="150"/>
      <c r="AW729" s="150"/>
      <c r="AX729" s="150"/>
      <c r="AY729" s="150"/>
      <c r="AZ729" s="150"/>
      <c r="BA729" s="150"/>
      <c r="BB729" s="150"/>
      <c r="BC729" s="150"/>
      <c r="BD729" s="150"/>
      <c r="BE729" s="150"/>
      <c r="BF729" s="150"/>
      <c r="BG729" s="150"/>
      <c r="BH729" s="150"/>
      <c r="BI729" s="150"/>
      <c r="BJ729" s="150"/>
      <c r="BK729" s="150"/>
      <c r="BL729" s="150"/>
      <c r="BM729" s="150"/>
      <c r="BN729" s="150"/>
      <c r="BO729" s="150"/>
      <c r="BP729" s="150"/>
      <c r="BQ729" s="150"/>
      <c r="BR729" s="150"/>
      <c r="BS729" s="150"/>
      <c r="BT729" s="150"/>
      <c r="BU729" s="150"/>
      <c r="BV729" s="150"/>
      <c r="BW729" s="150"/>
      <c r="BX729" s="150"/>
      <c r="BY729" s="150"/>
      <c r="BZ729" s="150"/>
      <c r="CA729" s="150"/>
      <c r="CB729" s="150"/>
      <c r="CC729" s="150"/>
      <c r="CD729" s="150"/>
      <c r="CE729" s="150"/>
      <c r="CF729" s="150"/>
      <c r="CG729" s="150"/>
      <c r="CH729" s="150"/>
      <c r="CI729" s="150"/>
      <c r="CJ729" s="150"/>
      <c r="CK729" s="150"/>
      <c r="CL729" s="150"/>
      <c r="CM729" s="150"/>
      <c r="CN729" s="150"/>
      <c r="CO729" s="150"/>
      <c r="CP729" s="150"/>
      <c r="CQ729" s="150"/>
      <c r="CR729" s="150"/>
      <c r="CS729" s="150"/>
      <c r="CT729" s="150"/>
      <c r="CU729" s="150"/>
      <c r="CV729" s="150"/>
      <c r="CW729" s="150"/>
      <c r="CX729" s="150"/>
    </row>
    <row r="730" spans="1:102" x14ac:dyDescent="0.2">
      <c r="A730" s="150"/>
      <c r="B730" s="150"/>
      <c r="C730" s="156"/>
      <c r="D730" s="150"/>
      <c r="E730" s="150"/>
      <c r="F730" s="150"/>
      <c r="G730" s="150"/>
      <c r="H730" s="150"/>
      <c r="I730" s="150"/>
      <c r="K730" s="150"/>
      <c r="L730" s="150"/>
      <c r="M730" s="150"/>
      <c r="N730" s="150"/>
      <c r="O730" s="150"/>
      <c r="P730" s="150"/>
      <c r="Q730" s="150"/>
      <c r="R730" s="150"/>
      <c r="S730" s="150"/>
      <c r="T730" s="150"/>
      <c r="U730" s="150"/>
      <c r="V730" s="150"/>
      <c r="W730" s="150"/>
      <c r="X730" s="150"/>
      <c r="Y730" s="150"/>
      <c r="Z730" s="150"/>
      <c r="AA730" s="150"/>
      <c r="AB730" s="150"/>
      <c r="AC730" s="150"/>
      <c r="AD730" s="150"/>
      <c r="AE730" s="150"/>
      <c r="AF730" s="150"/>
      <c r="AG730" s="150"/>
      <c r="AH730" s="150"/>
      <c r="AI730" s="150"/>
      <c r="AJ730" s="150"/>
      <c r="AK730" s="150"/>
      <c r="AL730" s="150"/>
      <c r="AM730" s="150"/>
      <c r="AN730" s="150"/>
      <c r="AO730" s="150"/>
      <c r="AP730" s="150"/>
      <c r="AQ730" s="150"/>
      <c r="AR730" s="150"/>
      <c r="AS730" s="150"/>
      <c r="AT730" s="150"/>
      <c r="AU730" s="150"/>
      <c r="AV730" s="150"/>
      <c r="AW730" s="150"/>
      <c r="AX730" s="150"/>
      <c r="AY730" s="150"/>
      <c r="AZ730" s="150"/>
      <c r="BA730" s="150"/>
      <c r="BB730" s="150"/>
      <c r="BC730" s="150"/>
      <c r="BD730" s="150"/>
      <c r="BE730" s="150"/>
      <c r="BF730" s="150"/>
      <c r="BG730" s="150"/>
      <c r="BH730" s="150"/>
      <c r="BI730" s="150"/>
      <c r="BJ730" s="150"/>
      <c r="BK730" s="150"/>
      <c r="BL730" s="150"/>
      <c r="BM730" s="150"/>
      <c r="BN730" s="150"/>
      <c r="BO730" s="150"/>
      <c r="BP730" s="150"/>
      <c r="BQ730" s="150"/>
      <c r="BR730" s="150"/>
      <c r="BS730" s="150"/>
      <c r="BT730" s="150"/>
      <c r="BU730" s="150"/>
      <c r="BV730" s="150"/>
      <c r="BW730" s="150"/>
      <c r="BX730" s="150"/>
      <c r="BY730" s="150"/>
      <c r="BZ730" s="150"/>
      <c r="CA730" s="150"/>
      <c r="CB730" s="150"/>
      <c r="CC730" s="150"/>
      <c r="CD730" s="150"/>
      <c r="CE730" s="150"/>
      <c r="CF730" s="150"/>
      <c r="CG730" s="150"/>
      <c r="CH730" s="150"/>
      <c r="CI730" s="150"/>
      <c r="CJ730" s="150"/>
      <c r="CK730" s="150"/>
      <c r="CL730" s="150"/>
      <c r="CM730" s="150"/>
      <c r="CN730" s="150"/>
      <c r="CO730" s="150"/>
      <c r="CP730" s="150"/>
      <c r="CQ730" s="150"/>
      <c r="CR730" s="150"/>
      <c r="CS730" s="150"/>
      <c r="CT730" s="150"/>
      <c r="CU730" s="150"/>
      <c r="CV730" s="150"/>
      <c r="CW730" s="150"/>
      <c r="CX730" s="150"/>
    </row>
    <row r="731" spans="1:102" x14ac:dyDescent="0.2">
      <c r="A731" s="150"/>
      <c r="B731" s="150"/>
      <c r="C731" s="156"/>
      <c r="D731" s="150"/>
      <c r="E731" s="150"/>
      <c r="F731" s="150"/>
      <c r="G731" s="150"/>
      <c r="H731" s="150"/>
      <c r="I731" s="150"/>
      <c r="K731" s="150"/>
      <c r="L731" s="150"/>
      <c r="M731" s="150"/>
      <c r="N731" s="150"/>
      <c r="O731" s="150"/>
      <c r="P731" s="150"/>
      <c r="Q731" s="150"/>
      <c r="R731" s="150"/>
      <c r="S731" s="150"/>
      <c r="T731" s="150"/>
      <c r="U731" s="150"/>
      <c r="V731" s="150"/>
      <c r="W731" s="150"/>
      <c r="X731" s="150"/>
      <c r="Y731" s="150"/>
      <c r="Z731" s="150"/>
      <c r="AA731" s="150"/>
      <c r="AB731" s="150"/>
      <c r="AC731" s="150"/>
      <c r="AD731" s="150"/>
      <c r="AE731" s="150"/>
      <c r="AF731" s="150"/>
      <c r="AG731" s="150"/>
      <c r="AH731" s="150"/>
      <c r="AI731" s="150"/>
      <c r="AJ731" s="150"/>
      <c r="AK731" s="150"/>
      <c r="AL731" s="150"/>
      <c r="AM731" s="150"/>
      <c r="AN731" s="150"/>
      <c r="AO731" s="150"/>
      <c r="AP731" s="150"/>
      <c r="AQ731" s="150"/>
      <c r="AR731" s="150"/>
      <c r="AS731" s="150"/>
      <c r="AT731" s="150"/>
      <c r="AU731" s="150"/>
      <c r="AV731" s="150"/>
      <c r="AW731" s="150"/>
      <c r="AX731" s="150"/>
      <c r="AY731" s="150"/>
      <c r="AZ731" s="150"/>
      <c r="BA731" s="150"/>
      <c r="BB731" s="150"/>
      <c r="BC731" s="150"/>
      <c r="BD731" s="150"/>
      <c r="BE731" s="150"/>
      <c r="BF731" s="150"/>
      <c r="BG731" s="150"/>
      <c r="BH731" s="150"/>
      <c r="BI731" s="150"/>
      <c r="BJ731" s="150"/>
      <c r="BK731" s="150"/>
      <c r="BL731" s="150"/>
      <c r="BM731" s="150"/>
      <c r="BN731" s="150"/>
      <c r="BO731" s="150"/>
      <c r="BP731" s="150"/>
      <c r="BQ731" s="150"/>
      <c r="BR731" s="150"/>
      <c r="BS731" s="150"/>
      <c r="BT731" s="150"/>
      <c r="BU731" s="150"/>
      <c r="BV731" s="150"/>
      <c r="BW731" s="150"/>
      <c r="BX731" s="150"/>
      <c r="BY731" s="150"/>
      <c r="BZ731" s="150"/>
      <c r="CA731" s="150"/>
      <c r="CB731" s="150"/>
      <c r="CC731" s="150"/>
      <c r="CD731" s="150"/>
      <c r="CE731" s="150"/>
      <c r="CF731" s="150"/>
      <c r="CG731" s="150"/>
      <c r="CH731" s="150"/>
      <c r="CI731" s="150"/>
      <c r="CJ731" s="150"/>
      <c r="CK731" s="150"/>
      <c r="CL731" s="150"/>
      <c r="CM731" s="150"/>
      <c r="CN731" s="150"/>
      <c r="CO731" s="150"/>
      <c r="CP731" s="150"/>
      <c r="CQ731" s="150"/>
      <c r="CR731" s="150"/>
      <c r="CS731" s="150"/>
      <c r="CT731" s="150"/>
      <c r="CU731" s="150"/>
      <c r="CV731" s="150"/>
      <c r="CW731" s="150"/>
      <c r="CX731" s="150"/>
    </row>
    <row r="732" spans="1:102" x14ac:dyDescent="0.2">
      <c r="A732" s="150"/>
      <c r="B732" s="150"/>
      <c r="C732" s="156"/>
      <c r="D732" s="150"/>
      <c r="E732" s="150"/>
      <c r="F732" s="150"/>
      <c r="G732" s="150"/>
      <c r="H732" s="150"/>
      <c r="I732" s="150"/>
      <c r="K732" s="150"/>
      <c r="L732" s="150"/>
      <c r="M732" s="150"/>
      <c r="N732" s="150"/>
      <c r="O732" s="150"/>
      <c r="P732" s="150"/>
      <c r="Q732" s="150"/>
      <c r="R732" s="150"/>
      <c r="S732" s="150"/>
      <c r="T732" s="150"/>
      <c r="U732" s="150"/>
      <c r="V732" s="150"/>
      <c r="W732" s="150"/>
      <c r="X732" s="150"/>
      <c r="Y732" s="150"/>
      <c r="Z732" s="150"/>
      <c r="AA732" s="150"/>
      <c r="AB732" s="150"/>
      <c r="AC732" s="150"/>
      <c r="AD732" s="150"/>
      <c r="AE732" s="150"/>
      <c r="AF732" s="150"/>
      <c r="AG732" s="150"/>
      <c r="AH732" s="150"/>
      <c r="AI732" s="150"/>
      <c r="AJ732" s="150"/>
      <c r="AK732" s="150"/>
      <c r="AL732" s="150"/>
      <c r="AM732" s="150"/>
      <c r="AN732" s="150"/>
      <c r="AO732" s="150"/>
      <c r="AP732" s="150"/>
      <c r="AQ732" s="150"/>
      <c r="AR732" s="150"/>
      <c r="AS732" s="150"/>
      <c r="AT732" s="150"/>
      <c r="AU732" s="150"/>
      <c r="AV732" s="150"/>
      <c r="AW732" s="150"/>
      <c r="AX732" s="150"/>
      <c r="AY732" s="150"/>
      <c r="AZ732" s="150"/>
      <c r="BA732" s="150"/>
      <c r="BB732" s="150"/>
      <c r="BC732" s="150"/>
      <c r="BD732" s="150"/>
      <c r="BE732" s="150"/>
      <c r="BF732" s="150"/>
      <c r="BG732" s="150"/>
      <c r="BH732" s="150"/>
      <c r="BI732" s="150"/>
      <c r="BJ732" s="150"/>
      <c r="BK732" s="150"/>
      <c r="BL732" s="150"/>
      <c r="BM732" s="150"/>
      <c r="BN732" s="150"/>
      <c r="BO732" s="150"/>
      <c r="BP732" s="150"/>
      <c r="BQ732" s="150"/>
      <c r="BR732" s="150"/>
      <c r="BS732" s="150"/>
      <c r="BT732" s="150"/>
      <c r="BU732" s="150"/>
      <c r="BV732" s="150"/>
      <c r="BW732" s="150"/>
      <c r="BX732" s="150"/>
      <c r="BY732" s="150"/>
      <c r="BZ732" s="150"/>
      <c r="CA732" s="150"/>
      <c r="CB732" s="150"/>
      <c r="CC732" s="150"/>
      <c r="CD732" s="150"/>
      <c r="CE732" s="150"/>
      <c r="CF732" s="150"/>
      <c r="CG732" s="150"/>
      <c r="CH732" s="150"/>
      <c r="CI732" s="150"/>
      <c r="CJ732" s="150"/>
      <c r="CK732" s="150"/>
      <c r="CL732" s="150"/>
      <c r="CM732" s="150"/>
      <c r="CN732" s="150"/>
      <c r="CO732" s="150"/>
      <c r="CP732" s="150"/>
      <c r="CQ732" s="150"/>
      <c r="CR732" s="150"/>
      <c r="CS732" s="150"/>
      <c r="CT732" s="150"/>
      <c r="CU732" s="150"/>
      <c r="CV732" s="150"/>
      <c r="CW732" s="150"/>
      <c r="CX732" s="150"/>
    </row>
    <row r="733" spans="1:102" x14ac:dyDescent="0.2">
      <c r="A733" s="150"/>
      <c r="B733" s="150"/>
      <c r="C733" s="156"/>
      <c r="D733" s="150"/>
      <c r="E733" s="150"/>
      <c r="F733" s="150"/>
      <c r="G733" s="150"/>
      <c r="H733" s="150"/>
      <c r="I733" s="150"/>
      <c r="K733" s="150"/>
      <c r="L733" s="150"/>
      <c r="M733" s="150"/>
      <c r="N733" s="150"/>
      <c r="O733" s="150"/>
      <c r="P733" s="150"/>
      <c r="Q733" s="150"/>
      <c r="R733" s="150"/>
      <c r="S733" s="150"/>
      <c r="T733" s="150"/>
      <c r="U733" s="150"/>
      <c r="V733" s="150"/>
      <c r="W733" s="150"/>
      <c r="X733" s="150"/>
      <c r="Y733" s="150"/>
      <c r="Z733" s="150"/>
      <c r="AA733" s="150"/>
      <c r="AB733" s="150"/>
      <c r="AC733" s="150"/>
      <c r="AD733" s="150"/>
      <c r="AE733" s="150"/>
      <c r="AF733" s="150"/>
      <c r="AG733" s="150"/>
      <c r="AH733" s="150"/>
      <c r="AI733" s="150"/>
      <c r="AJ733" s="150"/>
      <c r="AK733" s="150"/>
      <c r="AL733" s="150"/>
      <c r="AM733" s="150"/>
      <c r="AN733" s="150"/>
      <c r="AO733" s="150"/>
      <c r="AP733" s="150"/>
      <c r="AQ733" s="150"/>
      <c r="AR733" s="150"/>
      <c r="AS733" s="150"/>
      <c r="AT733" s="150"/>
      <c r="AU733" s="150"/>
      <c r="AV733" s="150"/>
      <c r="AW733" s="150"/>
      <c r="AX733" s="150"/>
      <c r="AY733" s="150"/>
      <c r="AZ733" s="150"/>
      <c r="BA733" s="150"/>
      <c r="BB733" s="150"/>
      <c r="BC733" s="150"/>
      <c r="BD733" s="150"/>
      <c r="BE733" s="150"/>
      <c r="BF733" s="150"/>
      <c r="BG733" s="150"/>
      <c r="BH733" s="150"/>
      <c r="BI733" s="150"/>
      <c r="BJ733" s="150"/>
      <c r="BK733" s="150"/>
      <c r="BL733" s="150"/>
      <c r="BM733" s="150"/>
      <c r="BN733" s="150"/>
      <c r="BO733" s="150"/>
      <c r="BP733" s="150"/>
      <c r="BQ733" s="150"/>
      <c r="BR733" s="150"/>
      <c r="BS733" s="150"/>
      <c r="BT733" s="150"/>
      <c r="BU733" s="150"/>
      <c r="BV733" s="150"/>
      <c r="BW733" s="150"/>
      <c r="BX733" s="150"/>
      <c r="BY733" s="150"/>
      <c r="BZ733" s="150"/>
      <c r="CA733" s="150"/>
      <c r="CB733" s="150"/>
      <c r="CC733" s="150"/>
      <c r="CD733" s="150"/>
      <c r="CE733" s="150"/>
      <c r="CF733" s="150"/>
      <c r="CG733" s="150"/>
      <c r="CH733" s="150"/>
      <c r="CI733" s="150"/>
      <c r="CJ733" s="150"/>
      <c r="CK733" s="150"/>
      <c r="CL733" s="150"/>
      <c r="CM733" s="150"/>
      <c r="CN733" s="150"/>
      <c r="CO733" s="150"/>
      <c r="CP733" s="150"/>
      <c r="CQ733" s="150"/>
      <c r="CR733" s="150"/>
      <c r="CS733" s="150"/>
      <c r="CT733" s="150"/>
      <c r="CU733" s="150"/>
      <c r="CV733" s="150"/>
      <c r="CW733" s="150"/>
      <c r="CX733" s="150"/>
    </row>
    <row r="734" spans="1:102" x14ac:dyDescent="0.2">
      <c r="A734" s="150"/>
      <c r="B734" s="150"/>
      <c r="C734" s="156"/>
      <c r="D734" s="150"/>
      <c r="E734" s="150"/>
      <c r="F734" s="150"/>
      <c r="G734" s="150"/>
      <c r="H734" s="150"/>
      <c r="I734" s="150"/>
      <c r="K734" s="150"/>
      <c r="L734" s="150"/>
      <c r="M734" s="150"/>
      <c r="N734" s="150"/>
      <c r="O734" s="150"/>
      <c r="P734" s="150"/>
      <c r="Q734" s="150"/>
      <c r="R734" s="150"/>
      <c r="S734" s="150"/>
      <c r="T734" s="150"/>
      <c r="U734" s="150"/>
      <c r="V734" s="150"/>
      <c r="W734" s="150"/>
      <c r="X734" s="150"/>
      <c r="Y734" s="150"/>
      <c r="Z734" s="150"/>
      <c r="AA734" s="150"/>
      <c r="AB734" s="150"/>
      <c r="AC734" s="150"/>
      <c r="AD734" s="150"/>
      <c r="AE734" s="150"/>
      <c r="AF734" s="150"/>
      <c r="AG734" s="150"/>
      <c r="AH734" s="150"/>
      <c r="AI734" s="150"/>
      <c r="AJ734" s="150"/>
      <c r="AK734" s="150"/>
      <c r="AL734" s="150"/>
      <c r="AM734" s="150"/>
      <c r="AN734" s="150"/>
      <c r="AO734" s="150"/>
      <c r="AP734" s="150"/>
      <c r="AQ734" s="150"/>
      <c r="AR734" s="150"/>
      <c r="AS734" s="150"/>
      <c r="AT734" s="150"/>
      <c r="AU734" s="150"/>
      <c r="AV734" s="150"/>
      <c r="AW734" s="150"/>
      <c r="AX734" s="150"/>
      <c r="AY734" s="150"/>
      <c r="AZ734" s="150"/>
      <c r="BA734" s="150"/>
      <c r="BB734" s="150"/>
      <c r="BC734" s="150"/>
      <c r="BD734" s="150"/>
      <c r="BE734" s="150"/>
      <c r="BF734" s="150"/>
      <c r="BG734" s="150"/>
      <c r="BH734" s="150"/>
      <c r="BI734" s="150"/>
      <c r="BJ734" s="150"/>
      <c r="BK734" s="150"/>
      <c r="BL734" s="150"/>
      <c r="BM734" s="150"/>
      <c r="BN734" s="150"/>
      <c r="BO734" s="150"/>
      <c r="BP734" s="150"/>
      <c r="BQ734" s="150"/>
      <c r="BR734" s="150"/>
      <c r="BS734" s="150"/>
      <c r="BT734" s="150"/>
      <c r="BU734" s="150"/>
      <c r="BV734" s="150"/>
      <c r="BW734" s="150"/>
      <c r="BX734" s="150"/>
      <c r="BY734" s="150"/>
      <c r="BZ734" s="150"/>
      <c r="CA734" s="150"/>
      <c r="CB734" s="150"/>
      <c r="CC734" s="150"/>
      <c r="CD734" s="150"/>
      <c r="CE734" s="150"/>
      <c r="CF734" s="150"/>
      <c r="CG734" s="150"/>
      <c r="CH734" s="150"/>
      <c r="CI734" s="150"/>
      <c r="CJ734" s="150"/>
      <c r="CK734" s="150"/>
      <c r="CL734" s="150"/>
      <c r="CM734" s="150"/>
      <c r="CN734" s="150"/>
      <c r="CO734" s="150"/>
      <c r="CP734" s="150"/>
      <c r="CQ734" s="150"/>
      <c r="CR734" s="150"/>
      <c r="CS734" s="150"/>
      <c r="CT734" s="150"/>
      <c r="CU734" s="150"/>
      <c r="CV734" s="150"/>
      <c r="CW734" s="150"/>
      <c r="CX734" s="150"/>
    </row>
    <row r="735" spans="1:102" x14ac:dyDescent="0.2">
      <c r="A735" s="150"/>
      <c r="B735" s="150"/>
      <c r="C735" s="156"/>
      <c r="D735" s="150"/>
      <c r="E735" s="150"/>
      <c r="F735" s="150"/>
      <c r="G735" s="150"/>
      <c r="H735" s="150"/>
      <c r="I735" s="150"/>
      <c r="K735" s="150"/>
      <c r="L735" s="150"/>
      <c r="M735" s="150"/>
      <c r="N735" s="150"/>
      <c r="O735" s="150"/>
      <c r="P735" s="150"/>
      <c r="Q735" s="150"/>
      <c r="R735" s="150"/>
      <c r="S735" s="150"/>
      <c r="T735" s="150"/>
      <c r="U735" s="150"/>
      <c r="V735" s="150"/>
      <c r="W735" s="150"/>
      <c r="X735" s="150"/>
      <c r="Y735" s="150"/>
      <c r="Z735" s="150"/>
      <c r="AA735" s="150"/>
      <c r="AB735" s="150"/>
      <c r="AC735" s="150"/>
      <c r="AD735" s="150"/>
      <c r="AE735" s="150"/>
      <c r="AF735" s="150"/>
      <c r="AG735" s="150"/>
      <c r="AH735" s="150"/>
      <c r="AI735" s="150"/>
      <c r="AJ735" s="150"/>
      <c r="AK735" s="150"/>
      <c r="AL735" s="150"/>
      <c r="AM735" s="150"/>
      <c r="AN735" s="150"/>
      <c r="AO735" s="150"/>
      <c r="AP735" s="150"/>
      <c r="AQ735" s="150"/>
      <c r="AR735" s="150"/>
      <c r="AS735" s="150"/>
      <c r="AT735" s="150"/>
      <c r="AU735" s="150"/>
      <c r="AV735" s="150"/>
      <c r="AW735" s="150"/>
      <c r="AX735" s="150"/>
      <c r="AY735" s="150"/>
      <c r="AZ735" s="150"/>
      <c r="BA735" s="150"/>
      <c r="BB735" s="150"/>
      <c r="BC735" s="150"/>
      <c r="BD735" s="150"/>
      <c r="BE735" s="150"/>
      <c r="BF735" s="150"/>
      <c r="BG735" s="150"/>
      <c r="BH735" s="150"/>
      <c r="BI735" s="150"/>
      <c r="BJ735" s="150"/>
      <c r="BK735" s="150"/>
      <c r="BL735" s="150"/>
      <c r="BM735" s="150"/>
      <c r="BN735" s="150"/>
      <c r="BO735" s="150"/>
      <c r="BP735" s="150"/>
      <c r="BQ735" s="150"/>
      <c r="BR735" s="150"/>
      <c r="BS735" s="150"/>
      <c r="BT735" s="150"/>
      <c r="BU735" s="150"/>
      <c r="BV735" s="150"/>
      <c r="BW735" s="150"/>
      <c r="BX735" s="150"/>
      <c r="BY735" s="150"/>
      <c r="BZ735" s="150"/>
      <c r="CA735" s="150"/>
      <c r="CB735" s="150"/>
      <c r="CC735" s="150"/>
      <c r="CD735" s="150"/>
      <c r="CE735" s="150"/>
      <c r="CF735" s="150"/>
      <c r="CG735" s="150"/>
      <c r="CH735" s="150"/>
      <c r="CI735" s="150"/>
      <c r="CJ735" s="150"/>
      <c r="CK735" s="150"/>
      <c r="CL735" s="150"/>
      <c r="CM735" s="150"/>
      <c r="CN735" s="150"/>
      <c r="CO735" s="150"/>
      <c r="CP735" s="150"/>
      <c r="CQ735" s="150"/>
      <c r="CR735" s="150"/>
      <c r="CS735" s="150"/>
      <c r="CT735" s="150"/>
      <c r="CU735" s="150"/>
      <c r="CV735" s="150"/>
      <c r="CW735" s="150"/>
      <c r="CX735" s="150"/>
    </row>
    <row r="736" spans="1:102" x14ac:dyDescent="0.2">
      <c r="A736" s="150"/>
      <c r="B736" s="150"/>
      <c r="C736" s="156"/>
      <c r="D736" s="150"/>
      <c r="E736" s="150"/>
      <c r="F736" s="150"/>
      <c r="G736" s="150"/>
      <c r="H736" s="150"/>
      <c r="I736" s="150"/>
      <c r="K736" s="150"/>
      <c r="L736" s="150"/>
      <c r="M736" s="150"/>
      <c r="N736" s="150"/>
      <c r="O736" s="150"/>
      <c r="P736" s="150"/>
      <c r="Q736" s="150"/>
      <c r="R736" s="150"/>
      <c r="S736" s="150"/>
      <c r="T736" s="150"/>
      <c r="U736" s="150"/>
      <c r="V736" s="150"/>
      <c r="W736" s="150"/>
      <c r="X736" s="150"/>
      <c r="Y736" s="150"/>
      <c r="Z736" s="150"/>
      <c r="AA736" s="150"/>
      <c r="AB736" s="150"/>
      <c r="AC736" s="150"/>
      <c r="AD736" s="150"/>
      <c r="AE736" s="150"/>
      <c r="AF736" s="150"/>
      <c r="AG736" s="150"/>
      <c r="AH736" s="150"/>
      <c r="AI736" s="150"/>
      <c r="AJ736" s="150"/>
      <c r="AK736" s="150"/>
      <c r="AL736" s="150"/>
      <c r="AM736" s="150"/>
      <c r="AN736" s="150"/>
      <c r="AO736" s="150"/>
      <c r="AP736" s="150"/>
      <c r="AQ736" s="150"/>
      <c r="AR736" s="150"/>
      <c r="AS736" s="150"/>
      <c r="AT736" s="150"/>
      <c r="AU736" s="150"/>
      <c r="AV736" s="150"/>
      <c r="AW736" s="150"/>
      <c r="AX736" s="150"/>
      <c r="AY736" s="150"/>
      <c r="AZ736" s="150"/>
      <c r="BA736" s="150"/>
      <c r="BB736" s="150"/>
      <c r="BC736" s="150"/>
      <c r="BD736" s="150"/>
      <c r="BE736" s="150"/>
      <c r="BF736" s="150"/>
      <c r="BG736" s="150"/>
      <c r="BH736" s="150"/>
      <c r="BI736" s="150"/>
      <c r="BJ736" s="150"/>
      <c r="BK736" s="150"/>
      <c r="BL736" s="150"/>
      <c r="BM736" s="150"/>
      <c r="BN736" s="150"/>
      <c r="BO736" s="150"/>
      <c r="BP736" s="150"/>
      <c r="BQ736" s="150"/>
      <c r="BR736" s="150"/>
      <c r="BS736" s="150"/>
      <c r="BT736" s="150"/>
      <c r="BU736" s="150"/>
      <c r="BV736" s="150"/>
      <c r="BW736" s="150"/>
      <c r="BX736" s="150"/>
      <c r="BY736" s="150"/>
      <c r="BZ736" s="150"/>
      <c r="CA736" s="150"/>
      <c r="CB736" s="150"/>
      <c r="CC736" s="150"/>
      <c r="CD736" s="150"/>
      <c r="CE736" s="150"/>
      <c r="CF736" s="150"/>
      <c r="CG736" s="150"/>
      <c r="CH736" s="150"/>
      <c r="CI736" s="150"/>
      <c r="CJ736" s="150"/>
      <c r="CK736" s="150"/>
      <c r="CL736" s="150"/>
      <c r="CM736" s="150"/>
      <c r="CN736" s="150"/>
      <c r="CO736" s="150"/>
      <c r="CP736" s="150"/>
      <c r="CQ736" s="150"/>
      <c r="CR736" s="150"/>
      <c r="CS736" s="150"/>
      <c r="CT736" s="150"/>
      <c r="CU736" s="150"/>
      <c r="CV736" s="150"/>
      <c r="CW736" s="150"/>
      <c r="CX736" s="150"/>
    </row>
    <row r="737" spans="1:102" x14ac:dyDescent="0.2">
      <c r="A737" s="150"/>
      <c r="B737" s="150"/>
      <c r="C737" s="156"/>
      <c r="D737" s="150"/>
      <c r="E737" s="150"/>
      <c r="F737" s="150"/>
      <c r="G737" s="150"/>
      <c r="H737" s="150"/>
      <c r="I737" s="150"/>
      <c r="K737" s="150"/>
      <c r="L737" s="150"/>
      <c r="M737" s="150"/>
      <c r="N737" s="150"/>
      <c r="O737" s="150"/>
      <c r="P737" s="150"/>
      <c r="Q737" s="150"/>
      <c r="R737" s="150"/>
      <c r="S737" s="150"/>
      <c r="T737" s="150"/>
      <c r="U737" s="150"/>
      <c r="V737" s="150"/>
      <c r="W737" s="150"/>
      <c r="X737" s="150"/>
      <c r="Y737" s="150"/>
      <c r="Z737" s="150"/>
      <c r="AA737" s="150"/>
      <c r="AB737" s="150"/>
      <c r="AC737" s="150"/>
      <c r="AD737" s="150"/>
      <c r="AE737" s="150"/>
      <c r="AF737" s="150"/>
      <c r="AG737" s="150"/>
      <c r="AH737" s="150"/>
      <c r="AI737" s="150"/>
      <c r="AJ737" s="150"/>
      <c r="AK737" s="150"/>
      <c r="AL737" s="150"/>
      <c r="AM737" s="150"/>
      <c r="AN737" s="150"/>
      <c r="AO737" s="150"/>
      <c r="AP737" s="150"/>
      <c r="AQ737" s="150"/>
      <c r="AR737" s="150"/>
      <c r="AS737" s="150"/>
      <c r="AT737" s="150"/>
      <c r="AU737" s="150"/>
      <c r="AV737" s="150"/>
      <c r="AW737" s="150"/>
      <c r="AX737" s="150"/>
      <c r="AY737" s="150"/>
      <c r="AZ737" s="150"/>
      <c r="BA737" s="150"/>
      <c r="BB737" s="150"/>
      <c r="BC737" s="150"/>
      <c r="BD737" s="150"/>
      <c r="BE737" s="150"/>
      <c r="BF737" s="150"/>
      <c r="BG737" s="150"/>
      <c r="BH737" s="150"/>
      <c r="BI737" s="150"/>
      <c r="BJ737" s="150"/>
      <c r="BK737" s="150"/>
      <c r="BL737" s="150"/>
      <c r="BM737" s="150"/>
      <c r="BN737" s="150"/>
      <c r="BO737" s="150"/>
      <c r="BP737" s="150"/>
      <c r="BQ737" s="150"/>
      <c r="BR737" s="150"/>
      <c r="BS737" s="150"/>
      <c r="BT737" s="150"/>
      <c r="BU737" s="150"/>
      <c r="BV737" s="150"/>
      <c r="BW737" s="150"/>
      <c r="BX737" s="150"/>
      <c r="BY737" s="150"/>
      <c r="BZ737" s="150"/>
      <c r="CA737" s="150"/>
      <c r="CB737" s="150"/>
      <c r="CC737" s="150"/>
      <c r="CD737" s="150"/>
      <c r="CE737" s="150"/>
      <c r="CF737" s="150"/>
      <c r="CG737" s="150"/>
      <c r="CH737" s="150"/>
      <c r="CI737" s="150"/>
      <c r="CJ737" s="150"/>
      <c r="CK737" s="150"/>
      <c r="CL737" s="150"/>
      <c r="CM737" s="150"/>
      <c r="CN737" s="150"/>
      <c r="CO737" s="150"/>
      <c r="CP737" s="150"/>
      <c r="CQ737" s="150"/>
      <c r="CR737" s="150"/>
      <c r="CS737" s="150"/>
      <c r="CT737" s="150"/>
      <c r="CU737" s="150"/>
      <c r="CV737" s="150"/>
      <c r="CW737" s="150"/>
      <c r="CX737" s="150"/>
    </row>
    <row r="738" spans="1:102" x14ac:dyDescent="0.2">
      <c r="A738" s="150"/>
      <c r="B738" s="150"/>
      <c r="C738" s="156"/>
      <c r="D738" s="150"/>
      <c r="E738" s="150"/>
      <c r="F738" s="150"/>
      <c r="G738" s="150"/>
      <c r="H738" s="150"/>
      <c r="I738" s="150"/>
      <c r="K738" s="150"/>
      <c r="L738" s="150"/>
      <c r="M738" s="150"/>
      <c r="N738" s="150"/>
      <c r="O738" s="150"/>
      <c r="P738" s="150"/>
      <c r="Q738" s="150"/>
      <c r="R738" s="150"/>
      <c r="S738" s="150"/>
      <c r="T738" s="150"/>
      <c r="U738" s="150"/>
      <c r="V738" s="150"/>
      <c r="W738" s="150"/>
      <c r="X738" s="150"/>
      <c r="Y738" s="150"/>
      <c r="Z738" s="150"/>
      <c r="AA738" s="150"/>
      <c r="AB738" s="150"/>
      <c r="AC738" s="150"/>
      <c r="AD738" s="150"/>
      <c r="AE738" s="150"/>
      <c r="AF738" s="150"/>
      <c r="AG738" s="150"/>
      <c r="AH738" s="150"/>
      <c r="AI738" s="150"/>
      <c r="AJ738" s="150"/>
      <c r="AK738" s="150"/>
      <c r="AL738" s="150"/>
      <c r="AM738" s="150"/>
      <c r="AN738" s="150"/>
      <c r="AO738" s="150"/>
      <c r="AP738" s="150"/>
      <c r="AQ738" s="150"/>
      <c r="AR738" s="150"/>
      <c r="AS738" s="150"/>
      <c r="AT738" s="150"/>
      <c r="AU738" s="150"/>
      <c r="AV738" s="150"/>
      <c r="AW738" s="150"/>
      <c r="AX738" s="150"/>
      <c r="AY738" s="150"/>
      <c r="AZ738" s="150"/>
      <c r="BA738" s="150"/>
      <c r="BB738" s="150"/>
      <c r="BC738" s="150"/>
      <c r="BD738" s="150"/>
      <c r="BE738" s="150"/>
      <c r="BF738" s="150"/>
      <c r="BG738" s="150"/>
      <c r="BH738" s="150"/>
      <c r="BI738" s="150"/>
      <c r="BJ738" s="150"/>
      <c r="BK738" s="150"/>
      <c r="BL738" s="150"/>
      <c r="BM738" s="150"/>
      <c r="BN738" s="150"/>
      <c r="BO738" s="150"/>
      <c r="BP738" s="150"/>
      <c r="BQ738" s="150"/>
      <c r="BR738" s="150"/>
      <c r="BS738" s="150"/>
      <c r="BT738" s="150"/>
      <c r="BU738" s="150"/>
      <c r="BV738" s="150"/>
      <c r="BW738" s="150"/>
      <c r="BX738" s="150"/>
      <c r="BY738" s="150"/>
      <c r="BZ738" s="150"/>
      <c r="CA738" s="150"/>
      <c r="CB738" s="150"/>
      <c r="CC738" s="150"/>
      <c r="CD738" s="150"/>
      <c r="CE738" s="150"/>
      <c r="CF738" s="150"/>
      <c r="CG738" s="150"/>
      <c r="CH738" s="150"/>
      <c r="CI738" s="150"/>
      <c r="CJ738" s="150"/>
      <c r="CK738" s="150"/>
      <c r="CL738" s="150"/>
      <c r="CM738" s="150"/>
      <c r="CN738" s="150"/>
      <c r="CO738" s="150"/>
      <c r="CP738" s="150"/>
      <c r="CQ738" s="150"/>
      <c r="CR738" s="150"/>
      <c r="CS738" s="150"/>
      <c r="CT738" s="150"/>
      <c r="CU738" s="150"/>
      <c r="CV738" s="150"/>
      <c r="CW738" s="150"/>
      <c r="CX738" s="150"/>
    </row>
    <row r="739" spans="1:102" x14ac:dyDescent="0.2">
      <c r="A739" s="150"/>
      <c r="B739" s="150"/>
      <c r="C739" s="156"/>
      <c r="D739" s="150"/>
      <c r="E739" s="150"/>
      <c r="F739" s="150"/>
      <c r="G739" s="150"/>
      <c r="H739" s="150"/>
      <c r="I739" s="150"/>
      <c r="K739" s="150"/>
      <c r="L739" s="150"/>
      <c r="M739" s="150"/>
      <c r="N739" s="150"/>
      <c r="O739" s="150"/>
      <c r="P739" s="150"/>
      <c r="Q739" s="150"/>
      <c r="R739" s="150"/>
      <c r="S739" s="150"/>
      <c r="T739" s="150"/>
      <c r="U739" s="150"/>
      <c r="V739" s="150"/>
      <c r="W739" s="150"/>
      <c r="X739" s="150"/>
      <c r="Y739" s="150"/>
      <c r="Z739" s="150"/>
      <c r="AA739" s="150"/>
      <c r="AB739" s="150"/>
      <c r="AC739" s="150"/>
      <c r="AD739" s="150"/>
      <c r="AE739" s="150"/>
      <c r="AF739" s="150"/>
      <c r="AG739" s="150"/>
      <c r="AH739" s="150"/>
      <c r="AI739" s="150"/>
      <c r="AJ739" s="150"/>
      <c r="AK739" s="150"/>
      <c r="AL739" s="150"/>
      <c r="AM739" s="150"/>
      <c r="AN739" s="150"/>
      <c r="AO739" s="150"/>
      <c r="AP739" s="150"/>
      <c r="AQ739" s="150"/>
      <c r="AR739" s="150"/>
      <c r="AS739" s="150"/>
      <c r="AT739" s="150"/>
      <c r="AU739" s="150"/>
      <c r="AV739" s="150"/>
      <c r="AW739" s="150"/>
      <c r="AX739" s="150"/>
      <c r="AY739" s="150"/>
      <c r="AZ739" s="150"/>
      <c r="BA739" s="150"/>
      <c r="BB739" s="150"/>
      <c r="BC739" s="150"/>
      <c r="BD739" s="150"/>
      <c r="BE739" s="150"/>
      <c r="BF739" s="150"/>
      <c r="BG739" s="150"/>
      <c r="BH739" s="150"/>
      <c r="BI739" s="150"/>
      <c r="BJ739" s="150"/>
      <c r="BK739" s="150"/>
      <c r="BL739" s="150"/>
      <c r="BM739" s="150"/>
      <c r="BN739" s="150"/>
      <c r="BO739" s="150"/>
      <c r="BP739" s="150"/>
      <c r="BQ739" s="150"/>
      <c r="BR739" s="150"/>
      <c r="BS739" s="150"/>
      <c r="BT739" s="150"/>
      <c r="BU739" s="150"/>
      <c r="BV739" s="150"/>
      <c r="BW739" s="150"/>
      <c r="BX739" s="150"/>
      <c r="BY739" s="150"/>
      <c r="BZ739" s="150"/>
      <c r="CA739" s="150"/>
      <c r="CB739" s="150"/>
      <c r="CC739" s="150"/>
      <c r="CD739" s="150"/>
      <c r="CE739" s="150"/>
      <c r="CF739" s="150"/>
      <c r="CG739" s="150"/>
      <c r="CH739" s="150"/>
      <c r="CI739" s="150"/>
      <c r="CJ739" s="150"/>
      <c r="CK739" s="150"/>
      <c r="CL739" s="150"/>
      <c r="CM739" s="150"/>
      <c r="CN739" s="150"/>
      <c r="CO739" s="150"/>
      <c r="CP739" s="150"/>
      <c r="CQ739" s="150"/>
      <c r="CR739" s="150"/>
      <c r="CS739" s="150"/>
      <c r="CT739" s="150"/>
      <c r="CU739" s="150"/>
      <c r="CV739" s="150"/>
      <c r="CW739" s="150"/>
      <c r="CX739" s="150"/>
    </row>
    <row r="740" spans="1:102" x14ac:dyDescent="0.2">
      <c r="A740" s="150"/>
      <c r="B740" s="150"/>
      <c r="C740" s="156"/>
      <c r="D740" s="150"/>
      <c r="E740" s="150"/>
      <c r="F740" s="150"/>
      <c r="G740" s="150"/>
      <c r="H740" s="150"/>
      <c r="I740" s="150"/>
      <c r="K740" s="150"/>
      <c r="L740" s="150"/>
      <c r="M740" s="150"/>
      <c r="N740" s="150"/>
      <c r="O740" s="150"/>
      <c r="P740" s="150"/>
      <c r="Q740" s="150"/>
      <c r="R740" s="150"/>
      <c r="S740" s="150"/>
      <c r="T740" s="150"/>
      <c r="U740" s="150"/>
      <c r="V740" s="150"/>
      <c r="W740" s="150"/>
      <c r="X740" s="150"/>
      <c r="Y740" s="150"/>
      <c r="Z740" s="150"/>
      <c r="AA740" s="150"/>
      <c r="AB740" s="150"/>
      <c r="AC740" s="150"/>
      <c r="AD740" s="150"/>
      <c r="AE740" s="150"/>
      <c r="AF740" s="150"/>
      <c r="AG740" s="150"/>
      <c r="AH740" s="150"/>
      <c r="AI740" s="150"/>
      <c r="AJ740" s="150"/>
      <c r="AK740" s="150"/>
      <c r="AL740" s="150"/>
      <c r="AM740" s="150"/>
      <c r="AN740" s="150"/>
      <c r="AO740" s="150"/>
      <c r="AP740" s="150"/>
      <c r="AQ740" s="150"/>
      <c r="AR740" s="150"/>
      <c r="AS740" s="150"/>
      <c r="AT740" s="150"/>
      <c r="AU740" s="150"/>
      <c r="AV740" s="150"/>
      <c r="AW740" s="150"/>
      <c r="AX740" s="150"/>
      <c r="AY740" s="150"/>
      <c r="AZ740" s="150"/>
      <c r="BA740" s="150"/>
      <c r="BB740" s="150"/>
      <c r="BC740" s="150"/>
      <c r="BD740" s="150"/>
      <c r="BE740" s="150"/>
      <c r="BF740" s="150"/>
      <c r="BG740" s="150"/>
      <c r="BH740" s="150"/>
      <c r="BI740" s="150"/>
      <c r="BJ740" s="150"/>
      <c r="BK740" s="150"/>
      <c r="BL740" s="150"/>
      <c r="BM740" s="150"/>
      <c r="BN740" s="150"/>
      <c r="BO740" s="150"/>
      <c r="BP740" s="150"/>
      <c r="BQ740" s="150"/>
      <c r="BR740" s="150"/>
      <c r="BS740" s="150"/>
      <c r="BT740" s="150"/>
      <c r="BU740" s="150"/>
      <c r="BV740" s="150"/>
      <c r="BW740" s="150"/>
      <c r="BX740" s="150"/>
      <c r="BY740" s="150"/>
      <c r="BZ740" s="150"/>
      <c r="CA740" s="150"/>
      <c r="CB740" s="150"/>
      <c r="CC740" s="150"/>
      <c r="CD740" s="150"/>
      <c r="CE740" s="150"/>
      <c r="CF740" s="150"/>
      <c r="CG740" s="150"/>
      <c r="CH740" s="150"/>
      <c r="CI740" s="150"/>
      <c r="CJ740" s="150"/>
      <c r="CK740" s="150"/>
      <c r="CL740" s="150"/>
      <c r="CM740" s="150"/>
      <c r="CN740" s="150"/>
      <c r="CO740" s="150"/>
      <c r="CP740" s="150"/>
      <c r="CQ740" s="150"/>
      <c r="CR740" s="150"/>
      <c r="CS740" s="150"/>
      <c r="CT740" s="150"/>
      <c r="CU740" s="150"/>
      <c r="CV740" s="150"/>
      <c r="CW740" s="150"/>
      <c r="CX740" s="150"/>
    </row>
    <row r="741" spans="1:102" x14ac:dyDescent="0.2">
      <c r="A741" s="150"/>
      <c r="B741" s="150"/>
      <c r="C741" s="156"/>
      <c r="D741" s="150"/>
      <c r="E741" s="150"/>
      <c r="F741" s="150"/>
      <c r="G741" s="150"/>
      <c r="H741" s="150"/>
      <c r="I741" s="150"/>
      <c r="K741" s="150"/>
      <c r="L741" s="150"/>
      <c r="M741" s="150"/>
      <c r="N741" s="150"/>
      <c r="O741" s="150"/>
      <c r="P741" s="150"/>
      <c r="Q741" s="150"/>
      <c r="R741" s="150"/>
      <c r="S741" s="150"/>
      <c r="T741" s="150"/>
      <c r="U741" s="150"/>
      <c r="V741" s="150"/>
      <c r="W741" s="150"/>
      <c r="X741" s="150"/>
      <c r="Y741" s="150"/>
      <c r="Z741" s="150"/>
      <c r="AA741" s="150"/>
      <c r="AB741" s="150"/>
      <c r="AC741" s="150"/>
      <c r="AD741" s="150"/>
      <c r="AE741" s="150"/>
      <c r="AF741" s="150"/>
      <c r="AG741" s="150"/>
      <c r="AH741" s="150"/>
      <c r="AI741" s="150"/>
      <c r="AJ741" s="150"/>
      <c r="AK741" s="150"/>
      <c r="AL741" s="150"/>
      <c r="AM741" s="150"/>
      <c r="AN741" s="150"/>
      <c r="AO741" s="150"/>
      <c r="AP741" s="150"/>
      <c r="AQ741" s="150"/>
      <c r="AR741" s="150"/>
      <c r="AS741" s="150"/>
      <c r="AT741" s="150"/>
      <c r="AU741" s="150"/>
      <c r="AV741" s="150"/>
      <c r="AW741" s="150"/>
      <c r="AX741" s="150"/>
      <c r="AY741" s="150"/>
      <c r="AZ741" s="150"/>
      <c r="BA741" s="150"/>
      <c r="BB741" s="150"/>
      <c r="BC741" s="150"/>
      <c r="BD741" s="150"/>
      <c r="BE741" s="150"/>
      <c r="BF741" s="150"/>
      <c r="BG741" s="150"/>
      <c r="BH741" s="150"/>
      <c r="BI741" s="150"/>
      <c r="BJ741" s="150"/>
      <c r="BK741" s="150"/>
      <c r="BL741" s="150"/>
      <c r="BM741" s="150"/>
      <c r="BN741" s="150"/>
      <c r="BO741" s="150"/>
      <c r="BP741" s="150"/>
      <c r="BQ741" s="150"/>
      <c r="BR741" s="150"/>
      <c r="BS741" s="150"/>
      <c r="BT741" s="150"/>
      <c r="BU741" s="150"/>
      <c r="BV741" s="150"/>
      <c r="BW741" s="150"/>
      <c r="BX741" s="150"/>
      <c r="BY741" s="150"/>
      <c r="BZ741" s="150"/>
      <c r="CA741" s="150"/>
      <c r="CB741" s="150"/>
      <c r="CC741" s="150"/>
      <c r="CD741" s="150"/>
      <c r="CE741" s="150"/>
      <c r="CF741" s="150"/>
      <c r="CG741" s="150"/>
      <c r="CH741" s="150"/>
      <c r="CI741" s="150"/>
      <c r="CJ741" s="150"/>
      <c r="CK741" s="150"/>
      <c r="CL741" s="150"/>
      <c r="CM741" s="150"/>
      <c r="CN741" s="150"/>
      <c r="CO741" s="150"/>
      <c r="CP741" s="150"/>
      <c r="CQ741" s="150"/>
      <c r="CR741" s="150"/>
      <c r="CS741" s="150"/>
      <c r="CT741" s="150"/>
      <c r="CU741" s="150"/>
      <c r="CV741" s="150"/>
      <c r="CW741" s="150"/>
      <c r="CX741" s="150"/>
    </row>
    <row r="742" spans="1:102" x14ac:dyDescent="0.2">
      <c r="A742" s="150"/>
      <c r="B742" s="150"/>
      <c r="C742" s="156"/>
      <c r="D742" s="150"/>
      <c r="E742" s="150"/>
      <c r="F742" s="150"/>
      <c r="G742" s="150"/>
      <c r="H742" s="150"/>
      <c r="I742" s="150"/>
      <c r="K742" s="150"/>
      <c r="L742" s="150"/>
      <c r="M742" s="150"/>
      <c r="N742" s="150"/>
      <c r="O742" s="150"/>
      <c r="P742" s="150"/>
      <c r="Q742" s="150"/>
      <c r="R742" s="150"/>
      <c r="S742" s="150"/>
      <c r="T742" s="150"/>
      <c r="U742" s="150"/>
      <c r="V742" s="150"/>
      <c r="W742" s="150"/>
      <c r="X742" s="150"/>
      <c r="Y742" s="150"/>
      <c r="Z742" s="150"/>
      <c r="AA742" s="150"/>
      <c r="AB742" s="150"/>
      <c r="AC742" s="150"/>
      <c r="AD742" s="150"/>
      <c r="AE742" s="150"/>
      <c r="AF742" s="150"/>
      <c r="AG742" s="150"/>
      <c r="AH742" s="150"/>
      <c r="AI742" s="150"/>
      <c r="AJ742" s="150"/>
      <c r="AK742" s="150"/>
      <c r="AL742" s="150"/>
      <c r="AM742" s="150"/>
      <c r="AN742" s="150"/>
      <c r="AO742" s="150"/>
      <c r="AP742" s="150"/>
      <c r="AQ742" s="150"/>
      <c r="AR742" s="150"/>
      <c r="AS742" s="150"/>
      <c r="AT742" s="150"/>
      <c r="AU742" s="150"/>
      <c r="AV742" s="150"/>
      <c r="AW742" s="150"/>
      <c r="AX742" s="150"/>
      <c r="AY742" s="150"/>
      <c r="AZ742" s="150"/>
      <c r="BA742" s="150"/>
      <c r="BB742" s="150"/>
      <c r="BC742" s="150"/>
      <c r="BD742" s="150"/>
      <c r="BE742" s="150"/>
      <c r="BF742" s="150"/>
      <c r="BG742" s="150"/>
      <c r="BH742" s="150"/>
      <c r="BI742" s="150"/>
      <c r="BJ742" s="150"/>
      <c r="BK742" s="150"/>
      <c r="BL742" s="150"/>
      <c r="BM742" s="150"/>
      <c r="BN742" s="150"/>
      <c r="BO742" s="150"/>
      <c r="BP742" s="150"/>
      <c r="BQ742" s="150"/>
      <c r="BR742" s="150"/>
      <c r="BS742" s="150"/>
      <c r="BT742" s="150"/>
      <c r="BU742" s="150"/>
      <c r="BV742" s="150"/>
      <c r="BW742" s="150"/>
      <c r="BX742" s="150"/>
      <c r="BY742" s="150"/>
      <c r="BZ742" s="150"/>
      <c r="CA742" s="150"/>
      <c r="CB742" s="150"/>
      <c r="CC742" s="150"/>
      <c r="CD742" s="150"/>
      <c r="CE742" s="150"/>
      <c r="CF742" s="150"/>
      <c r="CG742" s="150"/>
      <c r="CH742" s="150"/>
      <c r="CI742" s="150"/>
      <c r="CJ742" s="150"/>
      <c r="CK742" s="150"/>
      <c r="CL742" s="150"/>
      <c r="CM742" s="150"/>
      <c r="CN742" s="150"/>
      <c r="CO742" s="150"/>
      <c r="CP742" s="150"/>
      <c r="CQ742" s="150"/>
      <c r="CR742" s="150"/>
      <c r="CS742" s="150"/>
      <c r="CT742" s="150"/>
      <c r="CU742" s="150"/>
      <c r="CV742" s="150"/>
      <c r="CW742" s="150"/>
      <c r="CX742" s="150"/>
    </row>
    <row r="743" spans="1:102" x14ac:dyDescent="0.2">
      <c r="A743" s="150"/>
      <c r="B743" s="150"/>
      <c r="C743" s="156"/>
      <c r="D743" s="150"/>
      <c r="E743" s="150"/>
      <c r="F743" s="150"/>
      <c r="G743" s="150"/>
      <c r="H743" s="150"/>
      <c r="I743" s="150"/>
      <c r="K743" s="150"/>
      <c r="L743" s="150"/>
      <c r="M743" s="150"/>
      <c r="N743" s="150"/>
      <c r="O743" s="150"/>
      <c r="P743" s="150"/>
      <c r="Q743" s="150"/>
      <c r="R743" s="150"/>
      <c r="S743" s="150"/>
      <c r="T743" s="150"/>
      <c r="U743" s="150"/>
      <c r="V743" s="150"/>
      <c r="W743" s="150"/>
      <c r="X743" s="150"/>
      <c r="Y743" s="150"/>
      <c r="Z743" s="150"/>
      <c r="AA743" s="150"/>
      <c r="AB743" s="150"/>
      <c r="AC743" s="150"/>
      <c r="AD743" s="150"/>
      <c r="AE743" s="150"/>
      <c r="AF743" s="150"/>
      <c r="AG743" s="150"/>
      <c r="AH743" s="150"/>
      <c r="AI743" s="150"/>
      <c r="AJ743" s="150"/>
      <c r="AK743" s="150"/>
      <c r="AL743" s="150"/>
      <c r="AM743" s="150"/>
      <c r="AN743" s="150"/>
      <c r="AO743" s="150"/>
      <c r="AP743" s="150"/>
      <c r="AQ743" s="150"/>
      <c r="AR743" s="150"/>
      <c r="AS743" s="150"/>
      <c r="AT743" s="150"/>
      <c r="AU743" s="150"/>
      <c r="AV743" s="150"/>
      <c r="AW743" s="150"/>
      <c r="AX743" s="150"/>
      <c r="AY743" s="150"/>
      <c r="AZ743" s="150"/>
      <c r="BA743" s="150"/>
      <c r="BB743" s="150"/>
      <c r="BC743" s="150"/>
      <c r="BD743" s="150"/>
      <c r="BE743" s="150"/>
      <c r="BF743" s="150"/>
      <c r="BG743" s="150"/>
      <c r="BH743" s="150"/>
      <c r="BI743" s="150"/>
      <c r="BJ743" s="150"/>
      <c r="BK743" s="150"/>
      <c r="BL743" s="150"/>
      <c r="BM743" s="150"/>
      <c r="BN743" s="150"/>
      <c r="BO743" s="150"/>
      <c r="BP743" s="150"/>
      <c r="BQ743" s="150"/>
      <c r="BR743" s="150"/>
      <c r="BS743" s="150"/>
      <c r="BT743" s="150"/>
      <c r="BU743" s="150"/>
      <c r="BV743" s="150"/>
      <c r="BW743" s="150"/>
      <c r="BX743" s="150"/>
      <c r="BY743" s="150"/>
      <c r="BZ743" s="150"/>
      <c r="CA743" s="150"/>
      <c r="CB743" s="150"/>
      <c r="CC743" s="150"/>
      <c r="CD743" s="150"/>
      <c r="CE743" s="150"/>
      <c r="CF743" s="150"/>
      <c r="CG743" s="150"/>
      <c r="CH743" s="150"/>
      <c r="CI743" s="150"/>
      <c r="CJ743" s="150"/>
      <c r="CK743" s="150"/>
      <c r="CL743" s="150"/>
      <c r="CM743" s="150"/>
      <c r="CN743" s="150"/>
      <c r="CO743" s="150"/>
      <c r="CP743" s="150"/>
      <c r="CQ743" s="150"/>
      <c r="CR743" s="150"/>
      <c r="CS743" s="150"/>
      <c r="CT743" s="150"/>
      <c r="CU743" s="150"/>
      <c r="CV743" s="150"/>
      <c r="CW743" s="150"/>
      <c r="CX743" s="150"/>
    </row>
    <row r="744" spans="1:102" x14ac:dyDescent="0.2">
      <c r="A744" s="150"/>
      <c r="B744" s="150"/>
      <c r="C744" s="156"/>
      <c r="D744" s="150"/>
      <c r="E744" s="150"/>
      <c r="F744" s="150"/>
      <c r="G744" s="150"/>
      <c r="H744" s="150"/>
      <c r="I744" s="150"/>
      <c r="K744" s="150"/>
      <c r="L744" s="150"/>
      <c r="M744" s="150"/>
      <c r="N744" s="150"/>
      <c r="O744" s="150"/>
      <c r="P744" s="150"/>
      <c r="Q744" s="150"/>
      <c r="R744" s="150"/>
      <c r="S744" s="150"/>
      <c r="T744" s="150"/>
      <c r="U744" s="150"/>
      <c r="V744" s="150"/>
      <c r="W744" s="150"/>
      <c r="X744" s="150"/>
      <c r="Y744" s="150"/>
      <c r="Z744" s="150"/>
      <c r="AA744" s="150"/>
      <c r="AB744" s="150"/>
      <c r="AC744" s="150"/>
      <c r="AD744" s="150"/>
      <c r="AE744" s="150"/>
      <c r="AF744" s="150"/>
      <c r="AG744" s="150"/>
      <c r="AH744" s="150"/>
      <c r="AI744" s="150"/>
      <c r="AJ744" s="150"/>
      <c r="AK744" s="150"/>
      <c r="AL744" s="150"/>
      <c r="AM744" s="150"/>
      <c r="AN744" s="150"/>
      <c r="AO744" s="150"/>
      <c r="AP744" s="150"/>
      <c r="AQ744" s="150"/>
      <c r="AR744" s="150"/>
      <c r="AS744" s="150"/>
      <c r="AT744" s="150"/>
      <c r="AU744" s="150"/>
      <c r="AV744" s="150"/>
      <c r="AW744" s="150"/>
      <c r="AX744" s="150"/>
      <c r="AY744" s="150"/>
      <c r="AZ744" s="150"/>
      <c r="BA744" s="150"/>
      <c r="BB744" s="150"/>
      <c r="BC744" s="150"/>
      <c r="BD744" s="150"/>
      <c r="BE744" s="150"/>
      <c r="BF744" s="150"/>
      <c r="BG744" s="150"/>
      <c r="BH744" s="150"/>
      <c r="BI744" s="150"/>
      <c r="BJ744" s="150"/>
      <c r="BK744" s="150"/>
      <c r="BL744" s="150"/>
      <c r="BM744" s="150"/>
      <c r="BN744" s="150"/>
      <c r="BO744" s="150"/>
      <c r="BP744" s="150"/>
      <c r="BQ744" s="150"/>
      <c r="BR744" s="150"/>
      <c r="BS744" s="150"/>
      <c r="BT744" s="150"/>
      <c r="BU744" s="150"/>
      <c r="BV744" s="150"/>
      <c r="BW744" s="150"/>
      <c r="BX744" s="150"/>
      <c r="BY744" s="150"/>
      <c r="BZ744" s="150"/>
      <c r="CA744" s="150"/>
      <c r="CB744" s="150"/>
      <c r="CC744" s="150"/>
      <c r="CD744" s="150"/>
      <c r="CE744" s="150"/>
      <c r="CF744" s="150"/>
      <c r="CG744" s="150"/>
      <c r="CH744" s="150"/>
      <c r="CI744" s="150"/>
      <c r="CJ744" s="150"/>
      <c r="CK744" s="150"/>
      <c r="CL744" s="150"/>
      <c r="CM744" s="150"/>
      <c r="CN744" s="150"/>
      <c r="CO744" s="150"/>
      <c r="CP744" s="150"/>
      <c r="CQ744" s="150"/>
      <c r="CR744" s="150"/>
      <c r="CS744" s="150"/>
      <c r="CT744" s="150"/>
      <c r="CU744" s="150"/>
      <c r="CV744" s="150"/>
      <c r="CW744" s="150"/>
      <c r="CX744" s="150"/>
    </row>
    <row r="745" spans="1:102" x14ac:dyDescent="0.2">
      <c r="A745" s="150"/>
      <c r="B745" s="150"/>
      <c r="C745" s="156"/>
      <c r="D745" s="150"/>
      <c r="E745" s="150"/>
      <c r="F745" s="150"/>
      <c r="G745" s="150"/>
      <c r="H745" s="150"/>
      <c r="I745" s="150"/>
      <c r="K745" s="150"/>
      <c r="L745" s="150"/>
      <c r="M745" s="150"/>
      <c r="N745" s="150"/>
      <c r="O745" s="150"/>
      <c r="P745" s="150"/>
      <c r="Q745" s="150"/>
      <c r="R745" s="150"/>
      <c r="S745" s="150"/>
      <c r="T745" s="150"/>
      <c r="U745" s="150"/>
      <c r="V745" s="150"/>
      <c r="W745" s="150"/>
      <c r="X745" s="150"/>
      <c r="Y745" s="150"/>
      <c r="Z745" s="150"/>
      <c r="AA745" s="150"/>
      <c r="AB745" s="150"/>
      <c r="AC745" s="150"/>
      <c r="AD745" s="150"/>
      <c r="AE745" s="150"/>
      <c r="AF745" s="150"/>
      <c r="AG745" s="150"/>
      <c r="AH745" s="150"/>
      <c r="AI745" s="150"/>
      <c r="AJ745" s="150"/>
      <c r="AK745" s="150"/>
      <c r="AL745" s="150"/>
      <c r="AM745" s="150"/>
      <c r="AN745" s="150"/>
      <c r="AO745" s="150"/>
      <c r="AP745" s="150"/>
      <c r="AQ745" s="150"/>
      <c r="AR745" s="150"/>
      <c r="AS745" s="150"/>
      <c r="AT745" s="150"/>
      <c r="AU745" s="150"/>
      <c r="AV745" s="150"/>
      <c r="AW745" s="150"/>
      <c r="AX745" s="150"/>
      <c r="AY745" s="150"/>
      <c r="AZ745" s="150"/>
      <c r="BA745" s="150"/>
      <c r="BB745" s="150"/>
      <c r="BC745" s="150"/>
      <c r="BD745" s="150"/>
      <c r="BE745" s="150"/>
      <c r="BF745" s="150"/>
      <c r="BG745" s="150"/>
      <c r="BH745" s="150"/>
      <c r="BI745" s="150"/>
      <c r="BJ745" s="150"/>
      <c r="BK745" s="150"/>
      <c r="BL745" s="150"/>
      <c r="BM745" s="150"/>
      <c r="BN745" s="150"/>
      <c r="BO745" s="150"/>
      <c r="BP745" s="150"/>
      <c r="BQ745" s="150"/>
      <c r="BR745" s="150"/>
      <c r="BS745" s="150"/>
      <c r="BT745" s="150"/>
      <c r="BU745" s="150"/>
      <c r="BV745" s="150"/>
      <c r="BW745" s="150"/>
      <c r="BX745" s="150"/>
      <c r="BY745" s="150"/>
      <c r="BZ745" s="150"/>
      <c r="CA745" s="150"/>
      <c r="CB745" s="150"/>
      <c r="CC745" s="150"/>
      <c r="CD745" s="150"/>
      <c r="CE745" s="150"/>
      <c r="CF745" s="150"/>
      <c r="CG745" s="150"/>
      <c r="CH745" s="150"/>
      <c r="CI745" s="150"/>
      <c r="CJ745" s="150"/>
      <c r="CK745" s="150"/>
      <c r="CL745" s="150"/>
      <c r="CM745" s="150"/>
      <c r="CN745" s="150"/>
      <c r="CO745" s="150"/>
      <c r="CP745" s="150"/>
      <c r="CQ745" s="150"/>
      <c r="CR745" s="150"/>
      <c r="CS745" s="150"/>
      <c r="CT745" s="150"/>
      <c r="CU745" s="150"/>
      <c r="CV745" s="150"/>
      <c r="CW745" s="150"/>
      <c r="CX745" s="150"/>
    </row>
    <row r="746" spans="1:102" x14ac:dyDescent="0.2">
      <c r="A746" s="150"/>
      <c r="B746" s="150"/>
      <c r="C746" s="156"/>
      <c r="D746" s="150"/>
      <c r="E746" s="150"/>
      <c r="F746" s="150"/>
      <c r="G746" s="150"/>
      <c r="H746" s="150"/>
      <c r="I746" s="150"/>
      <c r="K746" s="150"/>
      <c r="L746" s="150"/>
      <c r="M746" s="150"/>
      <c r="N746" s="150"/>
      <c r="O746" s="150"/>
      <c r="P746" s="150"/>
      <c r="Q746" s="150"/>
      <c r="R746" s="150"/>
      <c r="S746" s="150"/>
      <c r="T746" s="150"/>
      <c r="U746" s="150"/>
      <c r="V746" s="150"/>
      <c r="W746" s="150"/>
      <c r="X746" s="150"/>
      <c r="Y746" s="150"/>
      <c r="Z746" s="150"/>
      <c r="AA746" s="150"/>
      <c r="AB746" s="150"/>
      <c r="AC746" s="150"/>
      <c r="AD746" s="150"/>
      <c r="AE746" s="150"/>
      <c r="AF746" s="150"/>
      <c r="AG746" s="150"/>
      <c r="AH746" s="150"/>
      <c r="AI746" s="150"/>
      <c r="AJ746" s="150"/>
      <c r="AK746" s="150"/>
      <c r="AL746" s="150"/>
      <c r="AM746" s="150"/>
      <c r="AN746" s="150"/>
      <c r="AO746" s="150"/>
      <c r="AP746" s="150"/>
      <c r="AQ746" s="150"/>
      <c r="AR746" s="150"/>
      <c r="AS746" s="150"/>
      <c r="AT746" s="150"/>
      <c r="AU746" s="150"/>
      <c r="AV746" s="150"/>
      <c r="AW746" s="150"/>
      <c r="AX746" s="150"/>
      <c r="AY746" s="150"/>
      <c r="AZ746" s="150"/>
      <c r="BA746" s="150"/>
      <c r="BB746" s="150"/>
      <c r="BC746" s="150"/>
      <c r="BD746" s="150"/>
      <c r="BE746" s="150"/>
      <c r="BF746" s="150"/>
      <c r="BG746" s="150"/>
      <c r="BH746" s="150"/>
      <c r="BI746" s="150"/>
      <c r="BJ746" s="150"/>
      <c r="BK746" s="150"/>
      <c r="BL746" s="150"/>
      <c r="BM746" s="150"/>
      <c r="BN746" s="150"/>
      <c r="BO746" s="150"/>
      <c r="BP746" s="150"/>
      <c r="BQ746" s="150"/>
      <c r="BR746" s="150"/>
      <c r="BS746" s="150"/>
      <c r="BT746" s="150"/>
      <c r="BU746" s="150"/>
      <c r="BV746" s="150"/>
      <c r="BW746" s="150"/>
      <c r="BX746" s="150"/>
      <c r="BY746" s="150"/>
      <c r="BZ746" s="150"/>
      <c r="CA746" s="150"/>
      <c r="CB746" s="150"/>
      <c r="CC746" s="150"/>
      <c r="CD746" s="150"/>
      <c r="CE746" s="150"/>
      <c r="CF746" s="150"/>
      <c r="CG746" s="150"/>
      <c r="CH746" s="150"/>
      <c r="CI746" s="150"/>
      <c r="CJ746" s="150"/>
      <c r="CK746" s="150"/>
      <c r="CL746" s="150"/>
      <c r="CM746" s="150"/>
      <c r="CN746" s="150"/>
      <c r="CO746" s="150"/>
      <c r="CP746" s="150"/>
      <c r="CQ746" s="150"/>
      <c r="CR746" s="150"/>
      <c r="CS746" s="150"/>
      <c r="CT746" s="150"/>
      <c r="CU746" s="150"/>
      <c r="CV746" s="150"/>
      <c r="CW746" s="150"/>
      <c r="CX746" s="150"/>
    </row>
    <row r="747" spans="1:102" x14ac:dyDescent="0.2">
      <c r="A747" s="150"/>
      <c r="B747" s="150"/>
      <c r="C747" s="156"/>
      <c r="D747" s="150"/>
      <c r="E747" s="150"/>
      <c r="F747" s="150"/>
      <c r="G747" s="150"/>
      <c r="H747" s="150"/>
      <c r="I747" s="150"/>
      <c r="K747" s="150"/>
      <c r="L747" s="150"/>
      <c r="M747" s="150"/>
      <c r="N747" s="150"/>
      <c r="O747" s="150"/>
      <c r="P747" s="150"/>
      <c r="Q747" s="150"/>
      <c r="R747" s="150"/>
      <c r="S747" s="150"/>
      <c r="T747" s="150"/>
      <c r="U747" s="150"/>
      <c r="V747" s="150"/>
      <c r="W747" s="150"/>
      <c r="X747" s="150"/>
      <c r="Y747" s="150"/>
      <c r="Z747" s="150"/>
      <c r="AA747" s="150"/>
      <c r="AB747" s="150"/>
      <c r="AC747" s="150"/>
      <c r="AD747" s="150"/>
      <c r="AE747" s="150"/>
      <c r="AF747" s="150"/>
      <c r="AG747" s="150"/>
      <c r="AH747" s="150"/>
      <c r="AI747" s="150"/>
      <c r="AJ747" s="150"/>
      <c r="AK747" s="150"/>
      <c r="AL747" s="150"/>
      <c r="AM747" s="150"/>
      <c r="AN747" s="150"/>
      <c r="AO747" s="150"/>
      <c r="AP747" s="150"/>
      <c r="AQ747" s="150"/>
      <c r="AR747" s="150"/>
      <c r="AS747" s="150"/>
      <c r="AT747" s="150"/>
      <c r="AU747" s="150"/>
      <c r="AV747" s="150"/>
      <c r="AW747" s="150"/>
      <c r="AX747" s="150"/>
      <c r="AY747" s="150"/>
      <c r="AZ747" s="150"/>
      <c r="BA747" s="150"/>
      <c r="BB747" s="150"/>
      <c r="BC747" s="150"/>
      <c r="BD747" s="150"/>
      <c r="BE747" s="150"/>
      <c r="BF747" s="150"/>
      <c r="BG747" s="150"/>
      <c r="BH747" s="150"/>
      <c r="BI747" s="150"/>
      <c r="BJ747" s="150"/>
      <c r="BK747" s="150"/>
      <c r="BL747" s="150"/>
      <c r="BM747" s="150"/>
      <c r="BN747" s="150"/>
      <c r="BO747" s="150"/>
      <c r="BP747" s="150"/>
      <c r="BQ747" s="150"/>
      <c r="BR747" s="150"/>
      <c r="BS747" s="150"/>
      <c r="BT747" s="150"/>
      <c r="BU747" s="150"/>
      <c r="BV747" s="150"/>
      <c r="BW747" s="150"/>
      <c r="BX747" s="150"/>
      <c r="BY747" s="150"/>
      <c r="BZ747" s="150"/>
      <c r="CA747" s="150"/>
      <c r="CB747" s="150"/>
      <c r="CC747" s="150"/>
      <c r="CD747" s="150"/>
      <c r="CE747" s="150"/>
      <c r="CF747" s="150"/>
      <c r="CG747" s="150"/>
      <c r="CH747" s="150"/>
      <c r="CI747" s="150"/>
      <c r="CJ747" s="150"/>
      <c r="CK747" s="150"/>
      <c r="CL747" s="150"/>
      <c r="CM747" s="150"/>
      <c r="CN747" s="150"/>
      <c r="CO747" s="150"/>
      <c r="CP747" s="150"/>
      <c r="CQ747" s="150"/>
      <c r="CR747" s="150"/>
      <c r="CS747" s="150"/>
      <c r="CT747" s="150"/>
      <c r="CU747" s="150"/>
      <c r="CV747" s="150"/>
      <c r="CW747" s="150"/>
      <c r="CX747" s="150"/>
    </row>
    <row r="748" spans="1:102" x14ac:dyDescent="0.2">
      <c r="A748" s="150"/>
      <c r="B748" s="150"/>
      <c r="C748" s="156"/>
      <c r="D748" s="150"/>
      <c r="E748" s="150"/>
      <c r="F748" s="150"/>
      <c r="G748" s="150"/>
      <c r="H748" s="150"/>
      <c r="I748" s="150"/>
      <c r="K748" s="150"/>
      <c r="L748" s="150"/>
      <c r="M748" s="150"/>
      <c r="N748" s="150"/>
      <c r="O748" s="150"/>
      <c r="P748" s="150"/>
      <c r="Q748" s="150"/>
      <c r="R748" s="150"/>
      <c r="S748" s="150"/>
      <c r="T748" s="150"/>
      <c r="U748" s="150"/>
      <c r="V748" s="150"/>
      <c r="W748" s="150"/>
      <c r="X748" s="150"/>
      <c r="Y748" s="150"/>
      <c r="Z748" s="150"/>
      <c r="AA748" s="150"/>
      <c r="AB748" s="150"/>
      <c r="AC748" s="150"/>
      <c r="AD748" s="150"/>
      <c r="AE748" s="150"/>
      <c r="AF748" s="150"/>
      <c r="AG748" s="150"/>
      <c r="AH748" s="150"/>
      <c r="AI748" s="150"/>
      <c r="AJ748" s="150"/>
      <c r="AK748" s="150"/>
      <c r="AL748" s="150"/>
      <c r="AM748" s="150"/>
      <c r="AN748" s="150"/>
      <c r="AO748" s="150"/>
      <c r="AP748" s="150"/>
      <c r="AQ748" s="150"/>
      <c r="AR748" s="150"/>
      <c r="AS748" s="150"/>
      <c r="AT748" s="150"/>
      <c r="AU748" s="150"/>
      <c r="AV748" s="150"/>
      <c r="AW748" s="150"/>
      <c r="AX748" s="150"/>
      <c r="AY748" s="150"/>
      <c r="AZ748" s="150"/>
      <c r="BA748" s="150"/>
      <c r="BB748" s="150"/>
      <c r="BC748" s="150"/>
      <c r="BD748" s="150"/>
      <c r="BE748" s="150"/>
      <c r="BF748" s="150"/>
      <c r="BG748" s="150"/>
      <c r="BH748" s="150"/>
      <c r="BI748" s="150"/>
      <c r="BJ748" s="150"/>
      <c r="BK748" s="150"/>
      <c r="BL748" s="150"/>
      <c r="BM748" s="150"/>
      <c r="BN748" s="150"/>
      <c r="BO748" s="150"/>
      <c r="BP748" s="150"/>
      <c r="BQ748" s="150"/>
      <c r="BR748" s="150"/>
      <c r="BS748" s="150"/>
      <c r="BT748" s="150"/>
      <c r="BU748" s="150"/>
      <c r="BV748" s="150"/>
      <c r="BW748" s="150"/>
      <c r="BX748" s="150"/>
      <c r="BY748" s="150"/>
      <c r="BZ748" s="150"/>
      <c r="CA748" s="150"/>
      <c r="CB748" s="150"/>
      <c r="CC748" s="150"/>
      <c r="CD748" s="150"/>
      <c r="CE748" s="150"/>
      <c r="CF748" s="150"/>
      <c r="CG748" s="150"/>
      <c r="CH748" s="150"/>
      <c r="CI748" s="150"/>
      <c r="CJ748" s="150"/>
      <c r="CK748" s="150"/>
      <c r="CL748" s="150"/>
      <c r="CM748" s="150"/>
      <c r="CN748" s="150"/>
      <c r="CO748" s="150"/>
      <c r="CP748" s="150"/>
      <c r="CQ748" s="150"/>
      <c r="CR748" s="150"/>
      <c r="CS748" s="150"/>
      <c r="CT748" s="150"/>
      <c r="CU748" s="150"/>
      <c r="CV748" s="150"/>
      <c r="CW748" s="150"/>
      <c r="CX748" s="150"/>
    </row>
    <row r="749" spans="1:102" x14ac:dyDescent="0.2">
      <c r="A749" s="150"/>
      <c r="B749" s="150"/>
      <c r="C749" s="156"/>
      <c r="D749" s="150"/>
      <c r="E749" s="150"/>
      <c r="F749" s="150"/>
      <c r="G749" s="150"/>
      <c r="H749" s="150"/>
      <c r="I749" s="150"/>
      <c r="K749" s="150"/>
      <c r="L749" s="150"/>
      <c r="M749" s="150"/>
      <c r="N749" s="150"/>
      <c r="O749" s="150"/>
      <c r="P749" s="150"/>
      <c r="Q749" s="150"/>
      <c r="R749" s="150"/>
      <c r="S749" s="150"/>
      <c r="T749" s="150"/>
      <c r="U749" s="150"/>
      <c r="V749" s="150"/>
      <c r="W749" s="150"/>
      <c r="X749" s="150"/>
      <c r="Y749" s="150"/>
      <c r="Z749" s="150"/>
      <c r="AA749" s="150"/>
      <c r="AB749" s="150"/>
      <c r="AC749" s="150"/>
      <c r="AD749" s="150"/>
      <c r="AE749" s="150"/>
      <c r="AF749" s="150"/>
      <c r="AG749" s="150"/>
      <c r="AH749" s="150"/>
      <c r="AI749" s="150"/>
      <c r="AJ749" s="150"/>
      <c r="AK749" s="150"/>
      <c r="AL749" s="150"/>
      <c r="AM749" s="150"/>
      <c r="AN749" s="150"/>
      <c r="AO749" s="150"/>
      <c r="AP749" s="150"/>
      <c r="AQ749" s="150"/>
      <c r="AR749" s="150"/>
      <c r="AS749" s="150"/>
      <c r="AT749" s="150"/>
      <c r="AU749" s="150"/>
      <c r="AV749" s="150"/>
      <c r="AW749" s="150"/>
      <c r="AX749" s="150"/>
      <c r="AY749" s="150"/>
      <c r="AZ749" s="150"/>
      <c r="BA749" s="150"/>
      <c r="BB749" s="150"/>
      <c r="BC749" s="150"/>
      <c r="BD749" s="150"/>
      <c r="BE749" s="150"/>
      <c r="BF749" s="150"/>
      <c r="BG749" s="150"/>
      <c r="BH749" s="150"/>
      <c r="BI749" s="150"/>
      <c r="BJ749" s="150"/>
      <c r="BK749" s="150"/>
      <c r="BL749" s="150"/>
      <c r="BM749" s="150"/>
      <c r="BN749" s="150"/>
      <c r="BO749" s="150"/>
      <c r="BP749" s="150"/>
      <c r="BQ749" s="150"/>
      <c r="BR749" s="150"/>
      <c r="BS749" s="150"/>
      <c r="BT749" s="150"/>
      <c r="BU749" s="150"/>
      <c r="BV749" s="150"/>
      <c r="BW749" s="150"/>
      <c r="BX749" s="150"/>
      <c r="BY749" s="150"/>
      <c r="BZ749" s="150"/>
      <c r="CA749" s="150"/>
      <c r="CB749" s="150"/>
      <c r="CC749" s="150"/>
      <c r="CD749" s="150"/>
      <c r="CE749" s="150"/>
      <c r="CF749" s="150"/>
      <c r="CG749" s="150"/>
      <c r="CH749" s="150"/>
      <c r="CI749" s="150"/>
      <c r="CJ749" s="150"/>
      <c r="CK749" s="150"/>
      <c r="CL749" s="150"/>
      <c r="CM749" s="150"/>
      <c r="CN749" s="150"/>
      <c r="CO749" s="150"/>
      <c r="CP749" s="150"/>
      <c r="CQ749" s="150"/>
      <c r="CR749" s="150"/>
      <c r="CS749" s="150"/>
      <c r="CT749" s="150"/>
      <c r="CU749" s="150"/>
      <c r="CV749" s="150"/>
      <c r="CW749" s="150"/>
      <c r="CX749" s="150"/>
    </row>
    <row r="750" spans="1:102" x14ac:dyDescent="0.2">
      <c r="A750" s="150"/>
      <c r="B750" s="150"/>
      <c r="C750" s="156"/>
      <c r="D750" s="150"/>
      <c r="E750" s="150"/>
      <c r="F750" s="150"/>
      <c r="G750" s="150"/>
      <c r="H750" s="150"/>
      <c r="I750" s="150"/>
      <c r="K750" s="150"/>
      <c r="L750" s="150"/>
      <c r="M750" s="150"/>
      <c r="N750" s="150"/>
      <c r="O750" s="150"/>
      <c r="P750" s="150"/>
      <c r="Q750" s="150"/>
      <c r="R750" s="150"/>
      <c r="S750" s="150"/>
      <c r="T750" s="150"/>
      <c r="U750" s="150"/>
      <c r="V750" s="150"/>
      <c r="W750" s="150"/>
      <c r="X750" s="150"/>
      <c r="Y750" s="150"/>
      <c r="Z750" s="150"/>
      <c r="AA750" s="150"/>
      <c r="AB750" s="150"/>
      <c r="AC750" s="150"/>
      <c r="AD750" s="150"/>
      <c r="AE750" s="150"/>
      <c r="AF750" s="150"/>
      <c r="AG750" s="150"/>
      <c r="AH750" s="150"/>
      <c r="AI750" s="150"/>
      <c r="AJ750" s="150"/>
      <c r="AK750" s="150"/>
      <c r="AL750" s="150"/>
      <c r="AM750" s="150"/>
      <c r="AN750" s="150"/>
      <c r="AO750" s="150"/>
      <c r="AP750" s="150"/>
      <c r="AQ750" s="150"/>
      <c r="AR750" s="150"/>
      <c r="AS750" s="150"/>
      <c r="AT750" s="150"/>
      <c r="AU750" s="150"/>
      <c r="AV750" s="150"/>
      <c r="AW750" s="150"/>
      <c r="AX750" s="150"/>
      <c r="AY750" s="150"/>
      <c r="AZ750" s="150"/>
      <c r="BA750" s="150"/>
      <c r="BB750" s="150"/>
      <c r="BC750" s="150"/>
      <c r="BD750" s="150"/>
      <c r="BE750" s="150"/>
      <c r="BF750" s="150"/>
      <c r="BG750" s="150"/>
      <c r="BH750" s="150"/>
      <c r="BI750" s="150"/>
      <c r="BJ750" s="150"/>
      <c r="BK750" s="150"/>
      <c r="BL750" s="150"/>
      <c r="BM750" s="150"/>
      <c r="BN750" s="150"/>
      <c r="BO750" s="150"/>
      <c r="BP750" s="150"/>
      <c r="BQ750" s="150"/>
      <c r="BR750" s="150"/>
      <c r="BS750" s="150"/>
      <c r="BT750" s="150"/>
      <c r="BU750" s="150"/>
      <c r="BV750" s="150"/>
      <c r="BW750" s="150"/>
      <c r="BX750" s="150"/>
      <c r="BY750" s="150"/>
      <c r="BZ750" s="150"/>
      <c r="CA750" s="150"/>
      <c r="CB750" s="150"/>
      <c r="CC750" s="150"/>
      <c r="CD750" s="150"/>
      <c r="CE750" s="150"/>
      <c r="CF750" s="150"/>
      <c r="CG750" s="150"/>
      <c r="CH750" s="150"/>
      <c r="CI750" s="150"/>
      <c r="CJ750" s="150"/>
      <c r="CK750" s="150"/>
      <c r="CL750" s="150"/>
      <c r="CM750" s="150"/>
      <c r="CN750" s="150"/>
      <c r="CO750" s="150"/>
      <c r="CP750" s="150"/>
      <c r="CQ750" s="150"/>
      <c r="CR750" s="150"/>
      <c r="CS750" s="150"/>
      <c r="CT750" s="150"/>
      <c r="CU750" s="150"/>
      <c r="CV750" s="150"/>
      <c r="CW750" s="150"/>
      <c r="CX750" s="150"/>
    </row>
    <row r="751" spans="1:102" x14ac:dyDescent="0.2">
      <c r="A751" s="150"/>
      <c r="B751" s="150"/>
      <c r="C751" s="156"/>
      <c r="D751" s="150"/>
      <c r="E751" s="150"/>
      <c r="F751" s="150"/>
      <c r="G751" s="150"/>
      <c r="H751" s="150"/>
      <c r="I751" s="150"/>
      <c r="K751" s="150"/>
      <c r="L751" s="150"/>
      <c r="M751" s="150"/>
      <c r="N751" s="150"/>
      <c r="O751" s="150"/>
      <c r="P751" s="150"/>
      <c r="Q751" s="150"/>
      <c r="R751" s="150"/>
      <c r="S751" s="150"/>
      <c r="T751" s="150"/>
      <c r="U751" s="150"/>
      <c r="V751" s="150"/>
      <c r="W751" s="150"/>
      <c r="X751" s="150"/>
      <c r="Y751" s="150"/>
      <c r="Z751" s="150"/>
      <c r="AA751" s="150"/>
      <c r="AB751" s="150"/>
      <c r="AC751" s="150"/>
      <c r="AD751" s="150"/>
      <c r="AE751" s="150"/>
      <c r="AF751" s="150"/>
      <c r="AG751" s="150"/>
      <c r="AH751" s="150"/>
      <c r="AI751" s="150"/>
      <c r="AJ751" s="150"/>
      <c r="AK751" s="150"/>
      <c r="AL751" s="150"/>
      <c r="AM751" s="150"/>
      <c r="AN751" s="150"/>
      <c r="AO751" s="150"/>
      <c r="AP751" s="150"/>
      <c r="AQ751" s="150"/>
      <c r="AR751" s="150"/>
      <c r="AS751" s="150"/>
      <c r="AT751" s="150"/>
      <c r="AU751" s="150"/>
      <c r="AV751" s="150"/>
      <c r="AW751" s="150"/>
      <c r="AX751" s="150"/>
      <c r="AY751" s="150"/>
      <c r="AZ751" s="150"/>
      <c r="BA751" s="150"/>
      <c r="BB751" s="150"/>
      <c r="BC751" s="150"/>
      <c r="BD751" s="150"/>
      <c r="BE751" s="150"/>
      <c r="BF751" s="150"/>
      <c r="BG751" s="150"/>
      <c r="BH751" s="150"/>
      <c r="BI751" s="150"/>
      <c r="BJ751" s="150"/>
      <c r="BK751" s="150"/>
      <c r="BL751" s="150"/>
      <c r="BM751" s="150"/>
      <c r="BN751" s="150"/>
      <c r="BO751" s="150"/>
      <c r="BP751" s="150"/>
      <c r="BQ751" s="150"/>
      <c r="BR751" s="150"/>
      <c r="BS751" s="150"/>
      <c r="BT751" s="150"/>
      <c r="BU751" s="150"/>
      <c r="BV751" s="150"/>
      <c r="BW751" s="150"/>
      <c r="BX751" s="150"/>
      <c r="BY751" s="150"/>
      <c r="BZ751" s="150"/>
      <c r="CA751" s="150"/>
      <c r="CB751" s="150"/>
      <c r="CC751" s="150"/>
      <c r="CD751" s="150"/>
      <c r="CE751" s="150"/>
      <c r="CF751" s="150"/>
      <c r="CG751" s="150"/>
      <c r="CH751" s="150"/>
      <c r="CI751" s="150"/>
      <c r="CJ751" s="150"/>
      <c r="CK751" s="150"/>
      <c r="CL751" s="150"/>
      <c r="CM751" s="150"/>
      <c r="CN751" s="150"/>
      <c r="CO751" s="150"/>
      <c r="CP751" s="150"/>
      <c r="CQ751" s="150"/>
      <c r="CR751" s="150"/>
      <c r="CS751" s="150"/>
      <c r="CT751" s="150"/>
      <c r="CU751" s="150"/>
      <c r="CV751" s="150"/>
      <c r="CW751" s="150"/>
      <c r="CX751" s="150"/>
    </row>
    <row r="752" spans="1:102" x14ac:dyDescent="0.2">
      <c r="A752" s="150"/>
      <c r="B752" s="150"/>
      <c r="C752" s="156"/>
      <c r="D752" s="150"/>
      <c r="E752" s="150"/>
      <c r="F752" s="150"/>
      <c r="G752" s="150"/>
      <c r="H752" s="150"/>
      <c r="I752" s="150"/>
      <c r="K752" s="150"/>
      <c r="L752" s="150"/>
      <c r="M752" s="150"/>
      <c r="N752" s="150"/>
      <c r="O752" s="150"/>
      <c r="P752" s="150"/>
      <c r="Q752" s="150"/>
      <c r="R752" s="150"/>
      <c r="S752" s="150"/>
      <c r="T752" s="150"/>
      <c r="U752" s="150"/>
      <c r="V752" s="150"/>
      <c r="W752" s="150"/>
      <c r="X752" s="150"/>
      <c r="Y752" s="150"/>
      <c r="Z752" s="150"/>
      <c r="AA752" s="150"/>
      <c r="AB752" s="150"/>
      <c r="AC752" s="150"/>
      <c r="AD752" s="150"/>
      <c r="AE752" s="150"/>
      <c r="AF752" s="150"/>
      <c r="AG752" s="150"/>
      <c r="AH752" s="150"/>
      <c r="AI752" s="150"/>
      <c r="AJ752" s="150"/>
      <c r="AK752" s="150"/>
      <c r="AL752" s="150"/>
      <c r="AM752" s="150"/>
      <c r="AN752" s="150"/>
      <c r="AO752" s="150"/>
      <c r="AP752" s="150"/>
      <c r="AQ752" s="150"/>
      <c r="AR752" s="150"/>
      <c r="AS752" s="150"/>
      <c r="AT752" s="150"/>
      <c r="AU752" s="150"/>
      <c r="AV752" s="150"/>
      <c r="AW752" s="150"/>
      <c r="AX752" s="150"/>
      <c r="AY752" s="150"/>
      <c r="AZ752" s="150"/>
      <c r="BA752" s="150"/>
      <c r="BB752" s="150"/>
      <c r="BC752" s="150"/>
      <c r="BD752" s="150"/>
      <c r="BE752" s="150"/>
      <c r="BF752" s="150"/>
      <c r="BG752" s="150"/>
      <c r="BH752" s="150"/>
      <c r="BI752" s="150"/>
      <c r="BJ752" s="150"/>
      <c r="BK752" s="150"/>
      <c r="BL752" s="150"/>
      <c r="BM752" s="150"/>
      <c r="BN752" s="150"/>
      <c r="BO752" s="150"/>
      <c r="BP752" s="150"/>
      <c r="BQ752" s="150"/>
      <c r="BR752" s="150"/>
      <c r="BS752" s="150"/>
      <c r="BT752" s="150"/>
      <c r="BU752" s="150"/>
      <c r="BV752" s="150"/>
      <c r="BW752" s="150"/>
      <c r="BX752" s="150"/>
      <c r="BY752" s="150"/>
      <c r="BZ752" s="150"/>
      <c r="CA752" s="150"/>
      <c r="CB752" s="150"/>
      <c r="CC752" s="150"/>
      <c r="CD752" s="150"/>
      <c r="CE752" s="150"/>
      <c r="CF752" s="150"/>
      <c r="CG752" s="150"/>
      <c r="CH752" s="150"/>
      <c r="CI752" s="150"/>
      <c r="CJ752" s="150"/>
      <c r="CK752" s="150"/>
      <c r="CL752" s="150"/>
      <c r="CM752" s="150"/>
      <c r="CN752" s="150"/>
      <c r="CO752" s="150"/>
      <c r="CP752" s="150"/>
      <c r="CQ752" s="150"/>
      <c r="CR752" s="150"/>
      <c r="CS752" s="150"/>
      <c r="CT752" s="150"/>
      <c r="CU752" s="150"/>
      <c r="CV752" s="150"/>
      <c r="CW752" s="150"/>
      <c r="CX752" s="150"/>
    </row>
    <row r="753" spans="1:102" x14ac:dyDescent="0.2">
      <c r="A753" s="150"/>
      <c r="B753" s="150"/>
      <c r="C753" s="156"/>
      <c r="D753" s="150"/>
      <c r="E753" s="150"/>
      <c r="F753" s="150"/>
      <c r="G753" s="150"/>
      <c r="H753" s="150"/>
      <c r="I753" s="150"/>
      <c r="K753" s="150"/>
      <c r="L753" s="150"/>
      <c r="M753" s="150"/>
      <c r="N753" s="150"/>
      <c r="O753" s="150"/>
      <c r="P753" s="150"/>
      <c r="Q753" s="150"/>
      <c r="R753" s="150"/>
      <c r="S753" s="150"/>
      <c r="T753" s="150"/>
      <c r="U753" s="150"/>
      <c r="V753" s="150"/>
      <c r="W753" s="150"/>
      <c r="X753" s="150"/>
      <c r="Y753" s="150"/>
      <c r="Z753" s="150"/>
      <c r="AA753" s="150"/>
      <c r="AB753" s="150"/>
      <c r="AC753" s="150"/>
      <c r="AD753" s="150"/>
      <c r="AE753" s="150"/>
      <c r="AF753" s="150"/>
      <c r="AG753" s="150"/>
      <c r="AH753" s="150"/>
      <c r="AI753" s="150"/>
      <c r="AJ753" s="150"/>
      <c r="AK753" s="150"/>
      <c r="AL753" s="150"/>
      <c r="AM753" s="150"/>
      <c r="AN753" s="150"/>
      <c r="AO753" s="150"/>
      <c r="AP753" s="150"/>
      <c r="AQ753" s="150"/>
      <c r="AR753" s="150"/>
      <c r="AS753" s="150"/>
      <c r="AT753" s="150"/>
      <c r="AU753" s="150"/>
      <c r="AV753" s="150"/>
      <c r="AW753" s="150"/>
      <c r="AX753" s="150"/>
      <c r="AY753" s="150"/>
      <c r="AZ753" s="150"/>
      <c r="BA753" s="150"/>
      <c r="BB753" s="150"/>
      <c r="BC753" s="150"/>
      <c r="BD753" s="150"/>
      <c r="BE753" s="150"/>
      <c r="BF753" s="150"/>
      <c r="BG753" s="150"/>
      <c r="BH753" s="150"/>
      <c r="BI753" s="150"/>
      <c r="BJ753" s="150"/>
      <c r="BK753" s="150"/>
      <c r="BL753" s="150"/>
      <c r="BM753" s="150"/>
      <c r="BN753" s="150"/>
      <c r="BO753" s="150"/>
      <c r="BP753" s="150"/>
      <c r="BQ753" s="150"/>
      <c r="BR753" s="150"/>
      <c r="BS753" s="150"/>
      <c r="BT753" s="150"/>
      <c r="BU753" s="150"/>
      <c r="BV753" s="150"/>
      <c r="BW753" s="150"/>
      <c r="BX753" s="150"/>
      <c r="BY753" s="150"/>
      <c r="BZ753" s="150"/>
      <c r="CA753" s="150"/>
      <c r="CB753" s="150"/>
      <c r="CC753" s="150"/>
      <c r="CD753" s="150"/>
      <c r="CE753" s="150"/>
      <c r="CF753" s="150"/>
      <c r="CG753" s="150"/>
      <c r="CH753" s="150"/>
      <c r="CI753" s="150"/>
      <c r="CJ753" s="150"/>
      <c r="CK753" s="150"/>
      <c r="CL753" s="150"/>
      <c r="CM753" s="150"/>
      <c r="CN753" s="150"/>
      <c r="CO753" s="150"/>
      <c r="CP753" s="150"/>
      <c r="CQ753" s="150"/>
      <c r="CR753" s="150"/>
      <c r="CS753" s="150"/>
      <c r="CT753" s="150"/>
      <c r="CU753" s="150"/>
      <c r="CV753" s="150"/>
      <c r="CW753" s="150"/>
      <c r="CX753" s="150"/>
    </row>
    <row r="754" spans="1:102" x14ac:dyDescent="0.2">
      <c r="A754" s="150"/>
      <c r="B754" s="150"/>
      <c r="C754" s="156"/>
      <c r="D754" s="150"/>
      <c r="E754" s="150"/>
      <c r="F754" s="150"/>
      <c r="G754" s="150"/>
      <c r="H754" s="150"/>
      <c r="I754" s="150"/>
      <c r="K754" s="150"/>
      <c r="L754" s="150"/>
      <c r="M754" s="150"/>
      <c r="N754" s="150"/>
      <c r="O754" s="150"/>
      <c r="P754" s="150"/>
      <c r="Q754" s="150"/>
      <c r="R754" s="150"/>
      <c r="S754" s="150"/>
      <c r="T754" s="150"/>
      <c r="U754" s="150"/>
      <c r="V754" s="150"/>
      <c r="W754" s="150"/>
      <c r="X754" s="150"/>
      <c r="Y754" s="150"/>
      <c r="Z754" s="150"/>
      <c r="AA754" s="150"/>
      <c r="AB754" s="150"/>
      <c r="AC754" s="150"/>
      <c r="AD754" s="150"/>
      <c r="AE754" s="150"/>
      <c r="AF754" s="150"/>
      <c r="AG754" s="150"/>
      <c r="AH754" s="150"/>
      <c r="AI754" s="150"/>
      <c r="AJ754" s="150"/>
      <c r="AK754" s="150"/>
      <c r="AL754" s="150"/>
      <c r="AM754" s="150"/>
      <c r="AN754" s="150"/>
      <c r="AO754" s="150"/>
      <c r="AP754" s="150"/>
      <c r="AQ754" s="150"/>
      <c r="AR754" s="150"/>
      <c r="AS754" s="150"/>
      <c r="AT754" s="150"/>
      <c r="AU754" s="150"/>
      <c r="AV754" s="150"/>
      <c r="AW754" s="150"/>
      <c r="AX754" s="150"/>
      <c r="AY754" s="150"/>
      <c r="AZ754" s="150"/>
      <c r="BA754" s="150"/>
      <c r="BB754" s="150"/>
      <c r="BC754" s="150"/>
      <c r="BD754" s="150"/>
      <c r="BE754" s="150"/>
      <c r="BF754" s="150"/>
      <c r="BG754" s="150"/>
      <c r="BH754" s="150"/>
      <c r="BI754" s="150"/>
      <c r="BJ754" s="150"/>
      <c r="BK754" s="150"/>
      <c r="BL754" s="150"/>
      <c r="BM754" s="150"/>
      <c r="BN754" s="150"/>
      <c r="BO754" s="150"/>
      <c r="BP754" s="150"/>
      <c r="BQ754" s="150"/>
      <c r="BR754" s="150"/>
      <c r="BS754" s="150"/>
      <c r="BT754" s="150"/>
      <c r="BU754" s="150"/>
      <c r="BV754" s="150"/>
      <c r="BW754" s="150"/>
      <c r="BX754" s="150"/>
      <c r="BY754" s="150"/>
      <c r="BZ754" s="150"/>
      <c r="CA754" s="150"/>
      <c r="CB754" s="150"/>
      <c r="CC754" s="150"/>
      <c r="CD754" s="150"/>
      <c r="CE754" s="150"/>
      <c r="CF754" s="150"/>
      <c r="CG754" s="150"/>
      <c r="CH754" s="150"/>
      <c r="CI754" s="150"/>
      <c r="CJ754" s="150"/>
      <c r="CK754" s="150"/>
      <c r="CL754" s="150"/>
      <c r="CM754" s="150"/>
      <c r="CN754" s="150"/>
      <c r="CO754" s="150"/>
      <c r="CP754" s="150"/>
      <c r="CQ754" s="150"/>
      <c r="CR754" s="150"/>
      <c r="CS754" s="150"/>
      <c r="CT754" s="150"/>
      <c r="CU754" s="150"/>
      <c r="CV754" s="150"/>
      <c r="CW754" s="150"/>
      <c r="CX754" s="150"/>
    </row>
    <row r="755" spans="1:102" x14ac:dyDescent="0.2">
      <c r="A755" s="150"/>
      <c r="B755" s="150"/>
      <c r="C755" s="156"/>
      <c r="D755" s="150"/>
      <c r="E755" s="150"/>
      <c r="F755" s="150"/>
      <c r="G755" s="150"/>
      <c r="H755" s="150"/>
      <c r="I755" s="150"/>
      <c r="K755" s="150"/>
      <c r="L755" s="150"/>
      <c r="M755" s="150"/>
      <c r="N755" s="150"/>
      <c r="O755" s="150"/>
      <c r="P755" s="150"/>
      <c r="Q755" s="150"/>
      <c r="R755" s="150"/>
      <c r="S755" s="150"/>
      <c r="T755" s="150"/>
      <c r="U755" s="150"/>
      <c r="V755" s="150"/>
      <c r="W755" s="150"/>
      <c r="X755" s="150"/>
      <c r="Y755" s="150"/>
      <c r="Z755" s="150"/>
      <c r="AA755" s="150"/>
      <c r="AB755" s="150"/>
      <c r="AC755" s="150"/>
      <c r="AD755" s="150"/>
      <c r="AE755" s="150"/>
      <c r="AF755" s="150"/>
      <c r="AG755" s="150"/>
      <c r="AH755" s="150"/>
      <c r="AI755" s="150"/>
      <c r="AJ755" s="150"/>
      <c r="AK755" s="150"/>
      <c r="AL755" s="150"/>
      <c r="AM755" s="150"/>
      <c r="AN755" s="150"/>
      <c r="AO755" s="150"/>
      <c r="AP755" s="150"/>
      <c r="AQ755" s="150"/>
      <c r="AR755" s="150"/>
      <c r="AS755" s="150"/>
      <c r="AT755" s="150"/>
      <c r="AU755" s="150"/>
      <c r="AV755" s="150"/>
      <c r="AW755" s="150"/>
      <c r="AX755" s="150"/>
      <c r="AY755" s="150"/>
      <c r="AZ755" s="150"/>
      <c r="BA755" s="150"/>
      <c r="BB755" s="150"/>
      <c r="BC755" s="150"/>
      <c r="BD755" s="150"/>
      <c r="BE755" s="150"/>
      <c r="BF755" s="150"/>
      <c r="BG755" s="150"/>
      <c r="BH755" s="150"/>
      <c r="BI755" s="150"/>
      <c r="BJ755" s="150"/>
      <c r="BK755" s="150"/>
      <c r="BL755" s="150"/>
      <c r="BM755" s="150"/>
      <c r="BN755" s="150"/>
      <c r="BO755" s="150"/>
      <c r="BP755" s="150"/>
      <c r="BQ755" s="150"/>
      <c r="BR755" s="150"/>
      <c r="BS755" s="150"/>
      <c r="BT755" s="150"/>
      <c r="BU755" s="150"/>
      <c r="BV755" s="150"/>
      <c r="BW755" s="150"/>
      <c r="BX755" s="150"/>
      <c r="BY755" s="150"/>
      <c r="BZ755" s="150"/>
      <c r="CA755" s="150"/>
      <c r="CB755" s="150"/>
      <c r="CC755" s="150"/>
      <c r="CD755" s="150"/>
      <c r="CE755" s="150"/>
      <c r="CF755" s="150"/>
      <c r="CG755" s="150"/>
      <c r="CH755" s="150"/>
      <c r="CI755" s="150"/>
      <c r="CJ755" s="150"/>
      <c r="CK755" s="150"/>
      <c r="CL755" s="150"/>
      <c r="CM755" s="150"/>
      <c r="CN755" s="150"/>
      <c r="CO755" s="150"/>
      <c r="CP755" s="150"/>
      <c r="CQ755" s="150"/>
      <c r="CR755" s="150"/>
      <c r="CS755" s="150"/>
      <c r="CT755" s="150"/>
      <c r="CU755" s="150"/>
      <c r="CV755" s="150"/>
      <c r="CW755" s="150"/>
      <c r="CX755" s="150"/>
    </row>
    <row r="756" spans="1:102" x14ac:dyDescent="0.2">
      <c r="A756" s="150"/>
      <c r="B756" s="150"/>
      <c r="C756" s="156"/>
      <c r="D756" s="150"/>
      <c r="E756" s="150"/>
      <c r="F756" s="150"/>
      <c r="G756" s="150"/>
      <c r="H756" s="150"/>
      <c r="I756" s="150"/>
      <c r="K756" s="150"/>
      <c r="L756" s="150"/>
      <c r="M756" s="150"/>
      <c r="N756" s="150"/>
      <c r="O756" s="150"/>
      <c r="P756" s="150"/>
      <c r="Q756" s="150"/>
      <c r="R756" s="150"/>
      <c r="S756" s="150"/>
      <c r="T756" s="150"/>
      <c r="U756" s="150"/>
      <c r="V756" s="150"/>
      <c r="W756" s="150"/>
      <c r="X756" s="150"/>
      <c r="Y756" s="150"/>
      <c r="Z756" s="150"/>
      <c r="AA756" s="150"/>
      <c r="AB756" s="150"/>
      <c r="AC756" s="150"/>
      <c r="AD756" s="150"/>
      <c r="AE756" s="150"/>
      <c r="AF756" s="150"/>
      <c r="AG756" s="150"/>
      <c r="AH756" s="150"/>
      <c r="AI756" s="150"/>
      <c r="AJ756" s="150"/>
      <c r="AK756" s="150"/>
      <c r="AL756" s="150"/>
      <c r="AM756" s="150"/>
      <c r="AN756" s="150"/>
      <c r="AO756" s="150"/>
      <c r="AP756" s="150"/>
      <c r="AQ756" s="150"/>
      <c r="AR756" s="150"/>
      <c r="AS756" s="150"/>
      <c r="AT756" s="150"/>
      <c r="AU756" s="150"/>
      <c r="AV756" s="150"/>
      <c r="AW756" s="150"/>
      <c r="AX756" s="150"/>
      <c r="AY756" s="150"/>
      <c r="AZ756" s="150"/>
      <c r="BA756" s="150"/>
      <c r="BB756" s="150"/>
      <c r="BC756" s="150"/>
      <c r="BD756" s="150"/>
      <c r="BE756" s="150"/>
      <c r="BF756" s="150"/>
      <c r="BG756" s="150"/>
      <c r="BH756" s="150"/>
      <c r="BI756" s="150"/>
      <c r="BJ756" s="150"/>
      <c r="BK756" s="150"/>
      <c r="BL756" s="150"/>
      <c r="BM756" s="150"/>
      <c r="BN756" s="150"/>
      <c r="BO756" s="150"/>
      <c r="BP756" s="150"/>
      <c r="BQ756" s="150"/>
      <c r="BR756" s="150"/>
      <c r="BS756" s="150"/>
      <c r="BT756" s="150"/>
      <c r="BU756" s="150"/>
      <c r="BV756" s="150"/>
      <c r="BW756" s="150"/>
      <c r="BX756" s="150"/>
      <c r="BY756" s="150"/>
      <c r="BZ756" s="150"/>
      <c r="CA756" s="150"/>
      <c r="CB756" s="150"/>
      <c r="CC756" s="150"/>
      <c r="CD756" s="150"/>
      <c r="CE756" s="150"/>
      <c r="CF756" s="150"/>
      <c r="CG756" s="150"/>
      <c r="CH756" s="150"/>
      <c r="CI756" s="150"/>
      <c r="CJ756" s="150"/>
      <c r="CK756" s="150"/>
      <c r="CL756" s="150"/>
      <c r="CM756" s="150"/>
      <c r="CN756" s="150"/>
      <c r="CO756" s="150"/>
      <c r="CP756" s="150"/>
      <c r="CQ756" s="150"/>
      <c r="CR756" s="150"/>
      <c r="CS756" s="150"/>
      <c r="CT756" s="150"/>
      <c r="CU756" s="150"/>
      <c r="CV756" s="150"/>
      <c r="CW756" s="150"/>
      <c r="CX756" s="150"/>
    </row>
    <row r="757" spans="1:102" x14ac:dyDescent="0.2">
      <c r="A757" s="150"/>
      <c r="B757" s="150"/>
      <c r="C757" s="156"/>
      <c r="D757" s="150"/>
      <c r="E757" s="150"/>
      <c r="F757" s="150"/>
      <c r="G757" s="150"/>
      <c r="H757" s="150"/>
      <c r="I757" s="150"/>
      <c r="K757" s="150"/>
      <c r="L757" s="150"/>
      <c r="M757" s="150"/>
      <c r="N757" s="150"/>
      <c r="O757" s="150"/>
      <c r="P757" s="150"/>
      <c r="Q757" s="150"/>
      <c r="R757" s="150"/>
      <c r="S757" s="150"/>
      <c r="T757" s="150"/>
      <c r="U757" s="150"/>
      <c r="V757" s="150"/>
      <c r="W757" s="150"/>
      <c r="X757" s="150"/>
      <c r="Y757" s="150"/>
      <c r="Z757" s="150"/>
      <c r="AA757" s="150"/>
      <c r="AB757" s="150"/>
      <c r="AC757" s="150"/>
      <c r="AD757" s="150"/>
      <c r="AE757" s="150"/>
      <c r="AF757" s="150"/>
      <c r="AG757" s="150"/>
      <c r="AH757" s="150"/>
      <c r="AI757" s="150"/>
      <c r="AJ757" s="150"/>
      <c r="AK757" s="150"/>
      <c r="AL757" s="150"/>
      <c r="AM757" s="150"/>
      <c r="AN757" s="150"/>
      <c r="AO757" s="150"/>
      <c r="AP757" s="150"/>
      <c r="AQ757" s="150"/>
      <c r="AR757" s="150"/>
      <c r="AS757" s="150"/>
      <c r="AT757" s="150"/>
      <c r="AU757" s="150"/>
      <c r="AV757" s="150"/>
      <c r="AW757" s="150"/>
      <c r="AX757" s="150"/>
      <c r="AY757" s="150"/>
      <c r="AZ757" s="150"/>
      <c r="BA757" s="150"/>
      <c r="BB757" s="150"/>
      <c r="BC757" s="150"/>
      <c r="BD757" s="150"/>
      <c r="BE757" s="150"/>
      <c r="BF757" s="150"/>
      <c r="BG757" s="150"/>
      <c r="BH757" s="150"/>
      <c r="BI757" s="150"/>
      <c r="BJ757" s="150"/>
      <c r="BK757" s="150"/>
      <c r="BL757" s="150"/>
      <c r="BM757" s="150"/>
      <c r="BN757" s="150"/>
      <c r="BO757" s="150"/>
      <c r="BP757" s="150"/>
      <c r="BQ757" s="150"/>
      <c r="BR757" s="150"/>
      <c r="BS757" s="150"/>
      <c r="BT757" s="150"/>
      <c r="BU757" s="150"/>
      <c r="BV757" s="150"/>
      <c r="BW757" s="150"/>
      <c r="BX757" s="150"/>
      <c r="BY757" s="150"/>
      <c r="BZ757" s="150"/>
      <c r="CA757" s="150"/>
      <c r="CB757" s="150"/>
      <c r="CC757" s="150"/>
      <c r="CD757" s="150"/>
      <c r="CE757" s="150"/>
      <c r="CF757" s="150"/>
      <c r="CG757" s="150"/>
      <c r="CH757" s="150"/>
      <c r="CI757" s="150"/>
      <c r="CJ757" s="150"/>
      <c r="CK757" s="150"/>
      <c r="CL757" s="150"/>
      <c r="CM757" s="150"/>
      <c r="CN757" s="150"/>
      <c r="CO757" s="150"/>
      <c r="CP757" s="150"/>
      <c r="CQ757" s="150"/>
      <c r="CR757" s="150"/>
      <c r="CS757" s="150"/>
      <c r="CT757" s="150"/>
      <c r="CU757" s="150"/>
      <c r="CV757" s="150"/>
      <c r="CW757" s="150"/>
      <c r="CX757" s="150"/>
    </row>
    <row r="758" spans="1:102" x14ac:dyDescent="0.2">
      <c r="A758" s="150"/>
      <c r="B758" s="150"/>
      <c r="C758" s="156"/>
      <c r="D758" s="150"/>
      <c r="E758" s="150"/>
      <c r="F758" s="150"/>
      <c r="G758" s="150"/>
      <c r="H758" s="150"/>
      <c r="I758" s="150"/>
      <c r="K758" s="150"/>
      <c r="L758" s="150"/>
      <c r="M758" s="150"/>
      <c r="N758" s="150"/>
      <c r="O758" s="150"/>
      <c r="P758" s="150"/>
      <c r="Q758" s="150"/>
      <c r="R758" s="150"/>
      <c r="S758" s="150"/>
      <c r="T758" s="150"/>
      <c r="U758" s="150"/>
      <c r="V758" s="150"/>
      <c r="W758" s="150"/>
      <c r="X758" s="150"/>
      <c r="Y758" s="150"/>
      <c r="Z758" s="150"/>
      <c r="AA758" s="150"/>
      <c r="AB758" s="150"/>
      <c r="AC758" s="150"/>
      <c r="AD758" s="150"/>
      <c r="AE758" s="150"/>
      <c r="AF758" s="150"/>
      <c r="AG758" s="150"/>
      <c r="AH758" s="150"/>
      <c r="AI758" s="150"/>
      <c r="AJ758" s="150"/>
      <c r="AK758" s="150"/>
      <c r="AL758" s="150"/>
      <c r="AM758" s="150"/>
      <c r="AN758" s="150"/>
      <c r="AO758" s="150"/>
      <c r="AP758" s="150"/>
      <c r="AQ758" s="150"/>
      <c r="AR758" s="150"/>
      <c r="AS758" s="150"/>
      <c r="AT758" s="150"/>
      <c r="AU758" s="150"/>
      <c r="AV758" s="150"/>
      <c r="AW758" s="150"/>
      <c r="AX758" s="150"/>
      <c r="AY758" s="150"/>
      <c r="AZ758" s="150"/>
      <c r="BA758" s="150"/>
      <c r="BB758" s="150"/>
      <c r="BC758" s="150"/>
      <c r="BD758" s="150"/>
      <c r="BE758" s="150"/>
      <c r="BF758" s="150"/>
      <c r="BG758" s="150"/>
      <c r="BH758" s="150"/>
      <c r="BI758" s="150"/>
      <c r="BJ758" s="150"/>
      <c r="BK758" s="150"/>
      <c r="BL758" s="150"/>
      <c r="BM758" s="150"/>
      <c r="BN758" s="150"/>
      <c r="BO758" s="150"/>
      <c r="BP758" s="150"/>
      <c r="BQ758" s="150"/>
      <c r="BR758" s="150"/>
      <c r="BS758" s="150"/>
      <c r="BT758" s="150"/>
      <c r="BU758" s="150"/>
      <c r="BV758" s="150"/>
      <c r="BW758" s="150"/>
      <c r="BX758" s="150"/>
      <c r="BY758" s="150"/>
      <c r="BZ758" s="150"/>
      <c r="CA758" s="150"/>
      <c r="CB758" s="150"/>
      <c r="CC758" s="150"/>
      <c r="CD758" s="150"/>
      <c r="CE758" s="150"/>
      <c r="CF758" s="150"/>
      <c r="CG758" s="150"/>
      <c r="CH758" s="150"/>
      <c r="CI758" s="150"/>
      <c r="CJ758" s="150"/>
      <c r="CK758" s="150"/>
      <c r="CL758" s="150"/>
      <c r="CM758" s="150"/>
      <c r="CN758" s="150"/>
      <c r="CO758" s="150"/>
      <c r="CP758" s="150"/>
      <c r="CQ758" s="150"/>
      <c r="CR758" s="150"/>
      <c r="CS758" s="150"/>
      <c r="CT758" s="150"/>
      <c r="CU758" s="150"/>
      <c r="CV758" s="150"/>
      <c r="CW758" s="150"/>
      <c r="CX758" s="150"/>
    </row>
    <row r="759" spans="1:102" x14ac:dyDescent="0.2">
      <c r="A759" s="150"/>
      <c r="B759" s="150"/>
      <c r="C759" s="156"/>
      <c r="D759" s="150"/>
      <c r="E759" s="150"/>
      <c r="F759" s="150"/>
      <c r="G759" s="150"/>
      <c r="H759" s="150"/>
      <c r="I759" s="150"/>
      <c r="K759" s="150"/>
      <c r="L759" s="150"/>
      <c r="M759" s="150"/>
      <c r="N759" s="150"/>
      <c r="O759" s="150"/>
      <c r="P759" s="150"/>
      <c r="Q759" s="150"/>
      <c r="R759" s="150"/>
      <c r="S759" s="150"/>
      <c r="T759" s="150"/>
      <c r="U759" s="150"/>
      <c r="V759" s="150"/>
      <c r="W759" s="150"/>
      <c r="X759" s="150"/>
      <c r="Y759" s="150"/>
      <c r="Z759" s="150"/>
      <c r="AA759" s="150"/>
      <c r="AB759" s="150"/>
      <c r="AC759" s="150"/>
      <c r="AD759" s="150"/>
      <c r="AE759" s="150"/>
      <c r="AF759" s="150"/>
      <c r="AG759" s="150"/>
      <c r="AH759" s="150"/>
      <c r="AI759" s="150"/>
      <c r="AJ759" s="150"/>
      <c r="AK759" s="150"/>
      <c r="AL759" s="150"/>
      <c r="AM759" s="150"/>
      <c r="AN759" s="150"/>
      <c r="AO759" s="150"/>
      <c r="AP759" s="150"/>
      <c r="AQ759" s="150"/>
      <c r="AR759" s="150"/>
      <c r="AS759" s="150"/>
      <c r="AT759" s="150"/>
      <c r="AU759" s="150"/>
      <c r="AV759" s="150"/>
      <c r="AW759" s="150"/>
      <c r="AX759" s="150"/>
      <c r="AY759" s="150"/>
      <c r="AZ759" s="150"/>
      <c r="BA759" s="150"/>
      <c r="BB759" s="150"/>
      <c r="BC759" s="150"/>
      <c r="BD759" s="150"/>
      <c r="BE759" s="150"/>
      <c r="BF759" s="150"/>
      <c r="BG759" s="150"/>
      <c r="BH759" s="150"/>
      <c r="BI759" s="150"/>
      <c r="BJ759" s="150"/>
      <c r="BK759" s="150"/>
      <c r="BL759" s="150"/>
      <c r="BM759" s="150"/>
      <c r="BN759" s="150"/>
      <c r="BO759" s="150"/>
      <c r="BP759" s="150"/>
      <c r="BQ759" s="150"/>
      <c r="BR759" s="150"/>
      <c r="BS759" s="150"/>
      <c r="BT759" s="150"/>
      <c r="BU759" s="150"/>
      <c r="BV759" s="150"/>
      <c r="BW759" s="150"/>
      <c r="BX759" s="150"/>
      <c r="BY759" s="150"/>
      <c r="BZ759" s="150"/>
      <c r="CA759" s="150"/>
      <c r="CB759" s="150"/>
      <c r="CC759" s="150"/>
      <c r="CD759" s="150"/>
      <c r="CE759" s="150"/>
      <c r="CF759" s="150"/>
      <c r="CG759" s="150"/>
      <c r="CH759" s="150"/>
      <c r="CI759" s="150"/>
      <c r="CJ759" s="150"/>
      <c r="CK759" s="150"/>
      <c r="CL759" s="150"/>
      <c r="CM759" s="150"/>
      <c r="CN759" s="150"/>
      <c r="CO759" s="150"/>
      <c r="CP759" s="150"/>
      <c r="CQ759" s="150"/>
      <c r="CR759" s="150"/>
      <c r="CS759" s="150"/>
      <c r="CT759" s="150"/>
      <c r="CU759" s="150"/>
      <c r="CV759" s="150"/>
      <c r="CW759" s="150"/>
      <c r="CX759" s="150"/>
    </row>
    <row r="760" spans="1:102" x14ac:dyDescent="0.2">
      <c r="A760" s="150"/>
      <c r="B760" s="150"/>
      <c r="C760" s="156"/>
      <c r="D760" s="150"/>
      <c r="E760" s="150"/>
      <c r="F760" s="150"/>
      <c r="G760" s="150"/>
      <c r="H760" s="150"/>
      <c r="I760" s="150"/>
      <c r="K760" s="150"/>
      <c r="L760" s="150"/>
      <c r="M760" s="150"/>
      <c r="N760" s="150"/>
      <c r="O760" s="150"/>
      <c r="P760" s="150"/>
      <c r="Q760" s="150"/>
      <c r="R760" s="150"/>
      <c r="S760" s="150"/>
      <c r="T760" s="150"/>
      <c r="U760" s="150"/>
      <c r="V760" s="150"/>
      <c r="W760" s="150"/>
      <c r="X760" s="150"/>
      <c r="Y760" s="150"/>
      <c r="Z760" s="150"/>
      <c r="AA760" s="150"/>
      <c r="AB760" s="150"/>
      <c r="AC760" s="150"/>
      <c r="AD760" s="150"/>
      <c r="AE760" s="150"/>
      <c r="AF760" s="150"/>
      <c r="AG760" s="150"/>
      <c r="AH760" s="150"/>
      <c r="AI760" s="150"/>
      <c r="AJ760" s="150"/>
      <c r="AK760" s="150"/>
      <c r="AL760" s="150"/>
      <c r="AM760" s="150"/>
      <c r="AN760" s="150"/>
      <c r="AO760" s="150"/>
      <c r="AP760" s="150"/>
      <c r="AQ760" s="150"/>
      <c r="AR760" s="150"/>
      <c r="AS760" s="150"/>
      <c r="AT760" s="150"/>
      <c r="AU760" s="150"/>
      <c r="AV760" s="150"/>
      <c r="AW760" s="150"/>
      <c r="AX760" s="150"/>
      <c r="AY760" s="150"/>
      <c r="AZ760" s="150"/>
      <c r="BA760" s="150"/>
      <c r="BB760" s="150"/>
      <c r="BC760" s="150"/>
      <c r="BD760" s="150"/>
      <c r="BE760" s="150"/>
      <c r="BF760" s="150"/>
      <c r="BG760" s="150"/>
      <c r="BH760" s="150"/>
      <c r="BI760" s="150"/>
      <c r="BJ760" s="150"/>
      <c r="BK760" s="150"/>
      <c r="BL760" s="150"/>
      <c r="BM760" s="150"/>
      <c r="BN760" s="150"/>
      <c r="BO760" s="150"/>
      <c r="BP760" s="150"/>
      <c r="BQ760" s="150"/>
      <c r="BR760" s="150"/>
      <c r="BS760" s="150"/>
      <c r="BT760" s="150"/>
      <c r="BU760" s="150"/>
      <c r="BV760" s="150"/>
      <c r="BW760" s="150"/>
      <c r="BX760" s="150"/>
      <c r="BY760" s="150"/>
      <c r="BZ760" s="150"/>
      <c r="CA760" s="150"/>
      <c r="CB760" s="150"/>
      <c r="CC760" s="150"/>
      <c r="CD760" s="150"/>
      <c r="CE760" s="150"/>
      <c r="CF760" s="150"/>
      <c r="CG760" s="150"/>
      <c r="CH760" s="150"/>
      <c r="CI760" s="150"/>
      <c r="CJ760" s="150"/>
      <c r="CK760" s="150"/>
      <c r="CL760" s="150"/>
      <c r="CM760" s="150"/>
      <c r="CN760" s="150"/>
      <c r="CO760" s="150"/>
      <c r="CP760" s="150"/>
      <c r="CQ760" s="150"/>
      <c r="CR760" s="150"/>
      <c r="CS760" s="150"/>
      <c r="CT760" s="150"/>
      <c r="CU760" s="150"/>
      <c r="CV760" s="150"/>
      <c r="CW760" s="150"/>
      <c r="CX760" s="150"/>
    </row>
    <row r="761" spans="1:102" x14ac:dyDescent="0.2">
      <c r="A761" s="150"/>
      <c r="B761" s="150"/>
      <c r="C761" s="156"/>
      <c r="D761" s="150"/>
      <c r="E761" s="150"/>
      <c r="F761" s="150"/>
      <c r="G761" s="150"/>
      <c r="H761" s="150"/>
      <c r="I761" s="150"/>
      <c r="K761" s="150"/>
      <c r="L761" s="150"/>
      <c r="M761" s="150"/>
      <c r="N761" s="150"/>
      <c r="O761" s="150"/>
      <c r="P761" s="150"/>
      <c r="Q761" s="150"/>
      <c r="R761" s="150"/>
      <c r="S761" s="150"/>
      <c r="T761" s="150"/>
      <c r="U761" s="150"/>
      <c r="V761" s="150"/>
      <c r="W761" s="150"/>
      <c r="X761" s="150"/>
      <c r="Y761" s="150"/>
      <c r="Z761" s="150"/>
      <c r="AA761" s="150"/>
      <c r="AB761" s="150"/>
      <c r="AC761" s="150"/>
      <c r="AD761" s="150"/>
      <c r="AE761" s="150"/>
      <c r="AF761" s="150"/>
      <c r="AG761" s="150"/>
      <c r="AH761" s="150"/>
      <c r="AI761" s="150"/>
      <c r="AJ761" s="150"/>
      <c r="AK761" s="150"/>
      <c r="AL761" s="150"/>
      <c r="AM761" s="150"/>
      <c r="AN761" s="150"/>
      <c r="AO761" s="150"/>
      <c r="AP761" s="150"/>
      <c r="AQ761" s="150"/>
      <c r="AR761" s="150"/>
      <c r="AS761" s="150"/>
      <c r="AT761" s="150"/>
      <c r="AU761" s="150"/>
      <c r="AV761" s="150"/>
      <c r="AW761" s="150"/>
      <c r="AX761" s="150"/>
      <c r="AY761" s="150"/>
      <c r="AZ761" s="150"/>
      <c r="BA761" s="150"/>
      <c r="BB761" s="150"/>
      <c r="BC761" s="150"/>
      <c r="BD761" s="150"/>
      <c r="BE761" s="150"/>
      <c r="BF761" s="150"/>
      <c r="BG761" s="150"/>
      <c r="BH761" s="150"/>
      <c r="BI761" s="150"/>
      <c r="BJ761" s="150"/>
      <c r="BK761" s="150"/>
      <c r="BL761" s="150"/>
      <c r="BM761" s="150"/>
      <c r="BN761" s="150"/>
      <c r="BO761" s="150"/>
      <c r="BP761" s="150"/>
      <c r="BQ761" s="150"/>
      <c r="BR761" s="150"/>
      <c r="BS761" s="150"/>
      <c r="BT761" s="150"/>
      <c r="BU761" s="150"/>
      <c r="BV761" s="150"/>
      <c r="BW761" s="150"/>
      <c r="BX761" s="150"/>
      <c r="BY761" s="150"/>
      <c r="BZ761" s="150"/>
      <c r="CA761" s="150"/>
      <c r="CB761" s="150"/>
      <c r="CC761" s="150"/>
      <c r="CD761" s="150"/>
      <c r="CE761" s="150"/>
      <c r="CF761" s="150"/>
      <c r="CG761" s="150"/>
      <c r="CH761" s="150"/>
      <c r="CI761" s="150"/>
      <c r="CJ761" s="150"/>
      <c r="CK761" s="150"/>
      <c r="CL761" s="150"/>
      <c r="CM761" s="150"/>
      <c r="CN761" s="150"/>
      <c r="CO761" s="150"/>
      <c r="CP761" s="150"/>
      <c r="CQ761" s="150"/>
      <c r="CR761" s="150"/>
      <c r="CS761" s="150"/>
      <c r="CT761" s="150"/>
      <c r="CU761" s="150"/>
      <c r="CV761" s="150"/>
      <c r="CW761" s="150"/>
      <c r="CX761" s="150"/>
    </row>
    <row r="762" spans="1:102" x14ac:dyDescent="0.2">
      <c r="A762" s="150"/>
      <c r="B762" s="150"/>
      <c r="C762" s="156"/>
      <c r="D762" s="150"/>
      <c r="E762" s="150"/>
      <c r="F762" s="150"/>
      <c r="G762" s="150"/>
      <c r="H762" s="150"/>
      <c r="I762" s="150"/>
      <c r="K762" s="150"/>
      <c r="L762" s="150"/>
      <c r="M762" s="150"/>
      <c r="N762" s="150"/>
      <c r="O762" s="150"/>
      <c r="P762" s="150"/>
      <c r="Q762" s="150"/>
      <c r="R762" s="150"/>
      <c r="S762" s="150"/>
      <c r="T762" s="150"/>
      <c r="U762" s="150"/>
      <c r="V762" s="150"/>
      <c r="W762" s="150"/>
      <c r="X762" s="150"/>
      <c r="Y762" s="150"/>
      <c r="Z762" s="150"/>
      <c r="AA762" s="150"/>
      <c r="AB762" s="150"/>
      <c r="AC762" s="150"/>
      <c r="AD762" s="150"/>
      <c r="AE762" s="150"/>
      <c r="AF762" s="150"/>
      <c r="AG762" s="150"/>
      <c r="AH762" s="150"/>
      <c r="AI762" s="150"/>
      <c r="AJ762" s="150"/>
      <c r="AK762" s="150"/>
      <c r="AL762" s="150"/>
      <c r="AM762" s="150"/>
      <c r="AN762" s="150"/>
      <c r="AO762" s="150"/>
      <c r="AP762" s="150"/>
      <c r="AQ762" s="150"/>
      <c r="AR762" s="150"/>
      <c r="AS762" s="150"/>
      <c r="AT762" s="150"/>
      <c r="AU762" s="150"/>
      <c r="AV762" s="150"/>
      <c r="AW762" s="150"/>
      <c r="AX762" s="150"/>
      <c r="AY762" s="150"/>
      <c r="AZ762" s="150"/>
      <c r="BA762" s="150"/>
      <c r="BB762" s="150"/>
      <c r="BC762" s="150"/>
      <c r="BD762" s="150"/>
      <c r="BE762" s="150"/>
      <c r="BF762" s="150"/>
      <c r="BG762" s="150"/>
      <c r="BH762" s="150"/>
      <c r="BI762" s="150"/>
      <c r="BJ762" s="150"/>
      <c r="BK762" s="150"/>
      <c r="BL762" s="150"/>
      <c r="BM762" s="150"/>
      <c r="BN762" s="150"/>
      <c r="BO762" s="150"/>
      <c r="BP762" s="150"/>
      <c r="BQ762" s="150"/>
      <c r="BR762" s="150"/>
      <c r="BS762" s="150"/>
      <c r="BT762" s="150"/>
      <c r="BU762" s="150"/>
      <c r="BV762" s="150"/>
      <c r="BW762" s="150"/>
      <c r="BX762" s="150"/>
      <c r="BY762" s="150"/>
      <c r="BZ762" s="150"/>
      <c r="CA762" s="150"/>
      <c r="CB762" s="150"/>
      <c r="CC762" s="150"/>
      <c r="CD762" s="150"/>
      <c r="CE762" s="150"/>
      <c r="CF762" s="150"/>
      <c r="CG762" s="150"/>
      <c r="CH762" s="150"/>
      <c r="CI762" s="150"/>
      <c r="CJ762" s="150"/>
      <c r="CK762" s="150"/>
      <c r="CL762" s="150"/>
      <c r="CM762" s="150"/>
      <c r="CN762" s="150"/>
      <c r="CO762" s="150"/>
      <c r="CP762" s="150"/>
      <c r="CQ762" s="150"/>
      <c r="CR762" s="150"/>
      <c r="CS762" s="150"/>
      <c r="CT762" s="150"/>
      <c r="CU762" s="150"/>
      <c r="CV762" s="150"/>
      <c r="CW762" s="150"/>
      <c r="CX762" s="150"/>
    </row>
    <row r="763" spans="1:102" x14ac:dyDescent="0.2">
      <c r="A763" s="150"/>
      <c r="B763" s="150"/>
      <c r="C763" s="156"/>
      <c r="D763" s="150"/>
      <c r="E763" s="150"/>
      <c r="F763" s="150"/>
      <c r="G763" s="150"/>
      <c r="H763" s="150"/>
      <c r="I763" s="150"/>
      <c r="K763" s="150"/>
      <c r="L763" s="150"/>
      <c r="M763" s="150"/>
      <c r="N763" s="150"/>
      <c r="O763" s="150"/>
      <c r="P763" s="150"/>
      <c r="Q763" s="150"/>
      <c r="R763" s="150"/>
      <c r="S763" s="150"/>
      <c r="T763" s="150"/>
      <c r="U763" s="150"/>
      <c r="V763" s="150"/>
      <c r="W763" s="150"/>
      <c r="X763" s="150"/>
      <c r="Y763" s="150"/>
      <c r="Z763" s="150"/>
      <c r="AA763" s="150"/>
      <c r="AB763" s="150"/>
      <c r="AC763" s="150"/>
      <c r="AD763" s="150"/>
      <c r="AE763" s="150"/>
      <c r="AF763" s="150"/>
      <c r="AG763" s="150"/>
      <c r="AH763" s="150"/>
      <c r="AI763" s="150"/>
      <c r="AJ763" s="150"/>
      <c r="AK763" s="150"/>
      <c r="AL763" s="150"/>
      <c r="AM763" s="150"/>
      <c r="AN763" s="150"/>
      <c r="AO763" s="150"/>
      <c r="AP763" s="150"/>
      <c r="AQ763" s="150"/>
      <c r="AR763" s="150"/>
      <c r="AS763" s="150"/>
      <c r="AT763" s="150"/>
      <c r="AU763" s="150"/>
      <c r="AV763" s="150"/>
      <c r="AW763" s="150"/>
      <c r="AX763" s="150"/>
      <c r="AY763" s="150"/>
      <c r="AZ763" s="150"/>
      <c r="BA763" s="150"/>
      <c r="BB763" s="150"/>
      <c r="BC763" s="150"/>
      <c r="BD763" s="150"/>
      <c r="BE763" s="150"/>
      <c r="BF763" s="150"/>
      <c r="BG763" s="150"/>
      <c r="BH763" s="150"/>
      <c r="BI763" s="150"/>
      <c r="BJ763" s="150"/>
      <c r="BK763" s="150"/>
      <c r="BL763" s="150"/>
      <c r="BM763" s="150"/>
      <c r="BN763" s="150"/>
      <c r="BO763" s="150"/>
      <c r="BP763" s="150"/>
      <c r="BQ763" s="150"/>
      <c r="BR763" s="150"/>
      <c r="BS763" s="150"/>
      <c r="BT763" s="150"/>
      <c r="BU763" s="150"/>
      <c r="BV763" s="150"/>
      <c r="BW763" s="150"/>
      <c r="BX763" s="150"/>
      <c r="BY763" s="150"/>
      <c r="BZ763" s="150"/>
      <c r="CA763" s="150"/>
      <c r="CB763" s="150"/>
      <c r="CC763" s="150"/>
      <c r="CD763" s="150"/>
      <c r="CE763" s="150"/>
      <c r="CF763" s="150"/>
      <c r="CG763" s="150"/>
      <c r="CH763" s="150"/>
      <c r="CI763" s="150"/>
      <c r="CJ763" s="150"/>
      <c r="CK763" s="150"/>
      <c r="CL763" s="150"/>
      <c r="CM763" s="150"/>
      <c r="CN763" s="150"/>
      <c r="CO763" s="150"/>
      <c r="CP763" s="150"/>
      <c r="CQ763" s="150"/>
      <c r="CR763" s="150"/>
      <c r="CS763" s="150"/>
      <c r="CT763" s="150"/>
      <c r="CU763" s="150"/>
      <c r="CV763" s="150"/>
      <c r="CW763" s="150"/>
      <c r="CX763" s="150"/>
    </row>
    <row r="764" spans="1:102" x14ac:dyDescent="0.2">
      <c r="A764" s="150"/>
      <c r="B764" s="150"/>
      <c r="C764" s="156"/>
      <c r="D764" s="150"/>
      <c r="E764" s="150"/>
      <c r="F764" s="150"/>
      <c r="G764" s="150"/>
      <c r="H764" s="150"/>
      <c r="I764" s="150"/>
      <c r="K764" s="150"/>
      <c r="L764" s="150"/>
      <c r="M764" s="150"/>
      <c r="N764" s="150"/>
      <c r="O764" s="150"/>
      <c r="P764" s="150"/>
      <c r="Q764" s="150"/>
      <c r="R764" s="150"/>
      <c r="S764" s="150"/>
      <c r="T764" s="150"/>
      <c r="U764" s="150"/>
      <c r="V764" s="150"/>
      <c r="W764" s="150"/>
      <c r="X764" s="150"/>
      <c r="Y764" s="150"/>
      <c r="Z764" s="150"/>
      <c r="AA764" s="150"/>
      <c r="AB764" s="150"/>
      <c r="AC764" s="150"/>
      <c r="AD764" s="150"/>
      <c r="AE764" s="150"/>
      <c r="AF764" s="150"/>
      <c r="AG764" s="150"/>
      <c r="AH764" s="150"/>
      <c r="AI764" s="150"/>
      <c r="AJ764" s="150"/>
      <c r="AK764" s="150"/>
      <c r="AL764" s="150"/>
      <c r="AM764" s="150"/>
      <c r="AN764" s="150"/>
      <c r="AO764" s="150"/>
      <c r="AP764" s="150"/>
      <c r="AQ764" s="150"/>
      <c r="AR764" s="150"/>
      <c r="AS764" s="150"/>
      <c r="AT764" s="150"/>
      <c r="AU764" s="150"/>
      <c r="AV764" s="150"/>
      <c r="AW764" s="150"/>
      <c r="AX764" s="150"/>
      <c r="AY764" s="150"/>
      <c r="AZ764" s="150"/>
      <c r="BA764" s="150"/>
      <c r="BB764" s="150"/>
      <c r="BC764" s="150"/>
      <c r="BD764" s="150"/>
      <c r="BE764" s="150"/>
      <c r="BF764" s="150"/>
      <c r="BG764" s="150"/>
      <c r="BH764" s="150"/>
      <c r="BI764" s="150"/>
      <c r="BJ764" s="150"/>
      <c r="BK764" s="150"/>
      <c r="BL764" s="150"/>
      <c r="BM764" s="150"/>
      <c r="BN764" s="150"/>
      <c r="BO764" s="150"/>
      <c r="BP764" s="150"/>
      <c r="BQ764" s="150"/>
      <c r="BR764" s="150"/>
      <c r="BS764" s="150"/>
      <c r="BT764" s="150"/>
      <c r="BU764" s="150"/>
      <c r="BV764" s="150"/>
      <c r="BW764" s="150"/>
      <c r="BX764" s="150"/>
      <c r="BY764" s="150"/>
      <c r="BZ764" s="150"/>
      <c r="CA764" s="150"/>
      <c r="CB764" s="150"/>
      <c r="CC764" s="150"/>
      <c r="CD764" s="150"/>
      <c r="CE764" s="150"/>
      <c r="CF764" s="150"/>
      <c r="CG764" s="150"/>
      <c r="CH764" s="150"/>
      <c r="CI764" s="150"/>
      <c r="CJ764" s="150"/>
      <c r="CK764" s="150"/>
      <c r="CL764" s="150"/>
      <c r="CM764" s="150"/>
      <c r="CN764" s="150"/>
      <c r="CO764" s="150"/>
      <c r="CP764" s="150"/>
      <c r="CQ764" s="150"/>
      <c r="CR764" s="150"/>
      <c r="CS764" s="150"/>
      <c r="CT764" s="150"/>
      <c r="CU764" s="150"/>
      <c r="CV764" s="150"/>
      <c r="CW764" s="150"/>
      <c r="CX764" s="150"/>
    </row>
    <row r="765" spans="1:102" x14ac:dyDescent="0.2">
      <c r="A765" s="150"/>
      <c r="B765" s="150"/>
      <c r="C765" s="156"/>
      <c r="D765" s="150"/>
      <c r="E765" s="150"/>
      <c r="F765" s="150"/>
      <c r="G765" s="150"/>
      <c r="H765" s="150"/>
      <c r="I765" s="150"/>
      <c r="K765" s="150"/>
      <c r="L765" s="150"/>
      <c r="M765" s="150"/>
      <c r="N765" s="150"/>
      <c r="O765" s="150"/>
      <c r="P765" s="150"/>
      <c r="Q765" s="150"/>
      <c r="R765" s="150"/>
      <c r="S765" s="150"/>
      <c r="T765" s="150"/>
      <c r="U765" s="150"/>
      <c r="V765" s="150"/>
      <c r="W765" s="150"/>
      <c r="X765" s="150"/>
      <c r="Y765" s="150"/>
      <c r="Z765" s="150"/>
      <c r="AA765" s="150"/>
      <c r="AB765" s="150"/>
      <c r="AC765" s="150"/>
      <c r="AD765" s="150"/>
      <c r="AE765" s="150"/>
      <c r="AF765" s="150"/>
      <c r="AG765" s="150"/>
      <c r="AH765" s="150"/>
      <c r="AI765" s="150"/>
      <c r="AJ765" s="150"/>
      <c r="AK765" s="150"/>
      <c r="AL765" s="150"/>
      <c r="AM765" s="150"/>
      <c r="AN765" s="150"/>
      <c r="AO765" s="150"/>
      <c r="AP765" s="150"/>
      <c r="AQ765" s="150"/>
      <c r="AR765" s="150"/>
      <c r="AS765" s="150"/>
      <c r="AT765" s="150"/>
      <c r="AU765" s="150"/>
      <c r="AV765" s="150"/>
      <c r="AW765" s="150"/>
      <c r="AX765" s="150"/>
      <c r="AY765" s="150"/>
      <c r="AZ765" s="150"/>
      <c r="BA765" s="150"/>
      <c r="BB765" s="150"/>
      <c r="BC765" s="150"/>
      <c r="BD765" s="150"/>
      <c r="BE765" s="150"/>
      <c r="BF765" s="150"/>
      <c r="BG765" s="150"/>
      <c r="BH765" s="150"/>
      <c r="BI765" s="150"/>
      <c r="BJ765" s="150"/>
      <c r="BK765" s="150"/>
      <c r="BL765" s="150"/>
      <c r="BM765" s="150"/>
      <c r="BN765" s="150"/>
      <c r="BO765" s="150"/>
      <c r="BP765" s="150"/>
      <c r="BQ765" s="150"/>
      <c r="BR765" s="150"/>
      <c r="BS765" s="150"/>
      <c r="BT765" s="150"/>
      <c r="BU765" s="150"/>
      <c r="BV765" s="150"/>
      <c r="BW765" s="150"/>
      <c r="BX765" s="150"/>
      <c r="BY765" s="150"/>
      <c r="BZ765" s="150"/>
      <c r="CA765" s="150"/>
      <c r="CB765" s="150"/>
      <c r="CC765" s="150"/>
      <c r="CD765" s="150"/>
      <c r="CE765" s="150"/>
      <c r="CF765" s="150"/>
      <c r="CG765" s="150"/>
      <c r="CH765" s="150"/>
      <c r="CI765" s="150"/>
      <c r="CJ765" s="150"/>
      <c r="CK765" s="150"/>
      <c r="CL765" s="150"/>
      <c r="CM765" s="150"/>
      <c r="CN765" s="150"/>
      <c r="CO765" s="150"/>
      <c r="CP765" s="150"/>
      <c r="CQ765" s="150"/>
      <c r="CR765" s="150"/>
      <c r="CS765" s="150"/>
      <c r="CT765" s="150"/>
      <c r="CU765" s="150"/>
      <c r="CV765" s="150"/>
      <c r="CW765" s="150"/>
      <c r="CX765" s="150"/>
    </row>
    <row r="766" spans="1:102" x14ac:dyDescent="0.2">
      <c r="A766" s="150"/>
      <c r="B766" s="150"/>
      <c r="C766" s="156"/>
      <c r="D766" s="150"/>
      <c r="E766" s="150"/>
      <c r="F766" s="150"/>
      <c r="G766" s="150"/>
      <c r="H766" s="150"/>
      <c r="I766" s="150"/>
      <c r="K766" s="150"/>
      <c r="L766" s="150"/>
      <c r="M766" s="150"/>
      <c r="N766" s="150"/>
      <c r="O766" s="150"/>
      <c r="P766" s="150"/>
      <c r="Q766" s="150"/>
      <c r="R766" s="150"/>
      <c r="S766" s="150"/>
      <c r="T766" s="150"/>
      <c r="U766" s="150"/>
      <c r="V766" s="150"/>
      <c r="W766" s="150"/>
      <c r="X766" s="150"/>
      <c r="Y766" s="150"/>
      <c r="Z766" s="150"/>
      <c r="AA766" s="150"/>
      <c r="AB766" s="150"/>
      <c r="AC766" s="150"/>
      <c r="AD766" s="150"/>
      <c r="AE766" s="150"/>
      <c r="AF766" s="150"/>
      <c r="AG766" s="150"/>
      <c r="AH766" s="150"/>
      <c r="AI766" s="150"/>
      <c r="AJ766" s="150"/>
      <c r="AK766" s="150"/>
      <c r="AL766" s="150"/>
      <c r="AM766" s="150"/>
      <c r="AN766" s="150"/>
      <c r="AO766" s="150"/>
      <c r="AP766" s="150"/>
      <c r="AQ766" s="150"/>
      <c r="AR766" s="150"/>
      <c r="AS766" s="150"/>
      <c r="AT766" s="150"/>
      <c r="AU766" s="150"/>
      <c r="AV766" s="150"/>
      <c r="AW766" s="150"/>
      <c r="AX766" s="150"/>
      <c r="AY766" s="150"/>
      <c r="AZ766" s="150"/>
      <c r="BA766" s="150"/>
      <c r="BB766" s="150"/>
      <c r="BC766" s="150"/>
      <c r="BD766" s="150"/>
      <c r="BE766" s="150"/>
      <c r="BF766" s="150"/>
      <c r="BG766" s="150"/>
      <c r="BH766" s="150"/>
      <c r="BI766" s="150"/>
      <c r="BJ766" s="150"/>
      <c r="BK766" s="150"/>
      <c r="BL766" s="150"/>
      <c r="BM766" s="150"/>
      <c r="BN766" s="150"/>
      <c r="BO766" s="150"/>
      <c r="BP766" s="150"/>
      <c r="BQ766" s="150"/>
      <c r="BR766" s="150"/>
      <c r="BS766" s="150"/>
      <c r="BT766" s="150"/>
      <c r="BU766" s="150"/>
      <c r="BV766" s="150"/>
      <c r="BW766" s="150"/>
      <c r="BX766" s="150"/>
      <c r="BY766" s="150"/>
      <c r="BZ766" s="150"/>
      <c r="CA766" s="150"/>
      <c r="CB766" s="150"/>
      <c r="CC766" s="150"/>
      <c r="CD766" s="150"/>
      <c r="CE766" s="150"/>
      <c r="CF766" s="150"/>
      <c r="CG766" s="150"/>
      <c r="CH766" s="150"/>
      <c r="CI766" s="150"/>
      <c r="CJ766" s="150"/>
      <c r="CK766" s="150"/>
      <c r="CL766" s="150"/>
      <c r="CM766" s="150"/>
      <c r="CN766" s="150"/>
      <c r="CO766" s="150"/>
      <c r="CP766" s="150"/>
      <c r="CQ766" s="150"/>
      <c r="CR766" s="150"/>
      <c r="CS766" s="150"/>
      <c r="CT766" s="150"/>
      <c r="CU766" s="150"/>
      <c r="CV766" s="150"/>
      <c r="CW766" s="150"/>
      <c r="CX766" s="150"/>
    </row>
    <row r="767" spans="1:102" x14ac:dyDescent="0.2">
      <c r="A767" s="150"/>
      <c r="B767" s="150"/>
      <c r="C767" s="156"/>
      <c r="D767" s="150"/>
      <c r="E767" s="150"/>
      <c r="F767" s="150"/>
      <c r="G767" s="150"/>
      <c r="H767" s="150"/>
      <c r="I767" s="150"/>
      <c r="K767" s="150"/>
      <c r="L767" s="150"/>
      <c r="M767" s="150"/>
      <c r="N767" s="150"/>
      <c r="O767" s="150"/>
      <c r="P767" s="150"/>
      <c r="Q767" s="150"/>
      <c r="R767" s="150"/>
      <c r="S767" s="150"/>
      <c r="T767" s="150"/>
      <c r="U767" s="150"/>
      <c r="V767" s="150"/>
      <c r="W767" s="150"/>
      <c r="X767" s="150"/>
      <c r="Y767" s="150"/>
      <c r="Z767" s="150"/>
      <c r="AA767" s="150"/>
      <c r="AB767" s="150"/>
      <c r="AC767" s="150"/>
      <c r="AD767" s="150"/>
      <c r="AE767" s="150"/>
      <c r="AF767" s="150"/>
      <c r="AG767" s="150"/>
      <c r="AH767" s="150"/>
      <c r="AI767" s="150"/>
      <c r="AJ767" s="150"/>
      <c r="AK767" s="150"/>
      <c r="AL767" s="150"/>
      <c r="AM767" s="150"/>
      <c r="AN767" s="150"/>
      <c r="AO767" s="150"/>
      <c r="AP767" s="150"/>
      <c r="AQ767" s="150"/>
      <c r="AR767" s="150"/>
      <c r="AS767" s="150"/>
      <c r="AT767" s="150"/>
      <c r="AU767" s="150"/>
      <c r="AV767" s="150"/>
      <c r="AW767" s="150"/>
      <c r="AX767" s="150"/>
      <c r="AY767" s="150"/>
      <c r="AZ767" s="150"/>
      <c r="BA767" s="150"/>
      <c r="BB767" s="150"/>
      <c r="BC767" s="150"/>
      <c r="BD767" s="150"/>
      <c r="BE767" s="150"/>
      <c r="BF767" s="150"/>
      <c r="BG767" s="150"/>
      <c r="BH767" s="150"/>
      <c r="BI767" s="150"/>
      <c r="BJ767" s="150"/>
      <c r="BK767" s="150"/>
      <c r="BL767" s="150"/>
      <c r="BM767" s="150"/>
      <c r="BN767" s="150"/>
      <c r="BO767" s="150"/>
      <c r="BP767" s="150"/>
      <c r="BQ767" s="150"/>
      <c r="BR767" s="150"/>
      <c r="BS767" s="150"/>
      <c r="BT767" s="150"/>
      <c r="BU767" s="150"/>
      <c r="BV767" s="150"/>
      <c r="BW767" s="150"/>
      <c r="BX767" s="150"/>
      <c r="BY767" s="150"/>
      <c r="BZ767" s="150"/>
      <c r="CA767" s="150"/>
      <c r="CB767" s="150"/>
      <c r="CC767" s="150"/>
      <c r="CD767" s="150"/>
      <c r="CE767" s="150"/>
      <c r="CF767" s="150"/>
      <c r="CG767" s="150"/>
      <c r="CH767" s="150"/>
      <c r="CI767" s="150"/>
      <c r="CJ767" s="150"/>
      <c r="CK767" s="150"/>
      <c r="CL767" s="150"/>
      <c r="CM767" s="150"/>
      <c r="CN767" s="150"/>
      <c r="CO767" s="150"/>
      <c r="CP767" s="150"/>
      <c r="CQ767" s="150"/>
      <c r="CR767" s="150"/>
      <c r="CS767" s="150"/>
      <c r="CT767" s="150"/>
      <c r="CU767" s="150"/>
      <c r="CV767" s="150"/>
      <c r="CW767" s="150"/>
      <c r="CX767" s="150"/>
    </row>
    <row r="768" spans="1:102" x14ac:dyDescent="0.2">
      <c r="A768" s="150"/>
      <c r="B768" s="150"/>
      <c r="C768" s="156"/>
      <c r="D768" s="150"/>
      <c r="E768" s="150"/>
      <c r="F768" s="150"/>
      <c r="G768" s="150"/>
      <c r="H768" s="150"/>
      <c r="I768" s="150"/>
      <c r="K768" s="150"/>
      <c r="L768" s="150"/>
      <c r="M768" s="150"/>
      <c r="N768" s="150"/>
      <c r="O768" s="150"/>
      <c r="P768" s="150"/>
      <c r="Q768" s="150"/>
      <c r="R768" s="150"/>
      <c r="S768" s="150"/>
      <c r="T768" s="150"/>
      <c r="U768" s="150"/>
      <c r="V768" s="150"/>
      <c r="W768" s="150"/>
      <c r="X768" s="150"/>
      <c r="Y768" s="150"/>
      <c r="Z768" s="150"/>
      <c r="AA768" s="150"/>
      <c r="AB768" s="150"/>
      <c r="AC768" s="150"/>
      <c r="AD768" s="150"/>
      <c r="AE768" s="150"/>
      <c r="AF768" s="150"/>
      <c r="AG768" s="150"/>
      <c r="AH768" s="150"/>
      <c r="AI768" s="150"/>
      <c r="AJ768" s="150"/>
      <c r="AK768" s="150"/>
      <c r="AL768" s="150"/>
      <c r="AM768" s="150"/>
      <c r="AN768" s="150"/>
      <c r="AO768" s="150"/>
      <c r="AP768" s="150"/>
      <c r="AQ768" s="150"/>
      <c r="AR768" s="150"/>
      <c r="AS768" s="150"/>
      <c r="AT768" s="150"/>
      <c r="AU768" s="150"/>
      <c r="AV768" s="150"/>
      <c r="AW768" s="150"/>
      <c r="AX768" s="150"/>
      <c r="AY768" s="150"/>
      <c r="AZ768" s="150"/>
      <c r="BA768" s="150"/>
      <c r="BB768" s="150"/>
      <c r="BC768" s="150"/>
      <c r="BD768" s="150"/>
      <c r="BE768" s="150"/>
      <c r="BF768" s="150"/>
      <c r="BG768" s="150"/>
      <c r="BH768" s="150"/>
      <c r="BI768" s="150"/>
      <c r="BJ768" s="150"/>
      <c r="BK768" s="150"/>
      <c r="BL768" s="150"/>
      <c r="BM768" s="150"/>
      <c r="BN768" s="150"/>
      <c r="BO768" s="150"/>
      <c r="BP768" s="150"/>
      <c r="BQ768" s="150"/>
      <c r="BR768" s="150"/>
      <c r="BS768" s="150"/>
      <c r="BT768" s="150"/>
      <c r="BU768" s="150"/>
      <c r="BV768" s="150"/>
      <c r="BW768" s="150"/>
      <c r="BX768" s="150"/>
      <c r="BY768" s="150"/>
      <c r="BZ768" s="150"/>
      <c r="CA768" s="150"/>
      <c r="CB768" s="150"/>
      <c r="CC768" s="150"/>
      <c r="CD768" s="150"/>
      <c r="CE768" s="150"/>
      <c r="CF768" s="150"/>
      <c r="CG768" s="150"/>
      <c r="CH768" s="150"/>
      <c r="CI768" s="150"/>
      <c r="CJ768" s="150"/>
      <c r="CK768" s="150"/>
      <c r="CL768" s="150"/>
      <c r="CM768" s="150"/>
      <c r="CN768" s="150"/>
      <c r="CO768" s="150"/>
      <c r="CP768" s="150"/>
      <c r="CQ768" s="150"/>
      <c r="CR768" s="150"/>
      <c r="CS768" s="150"/>
      <c r="CT768" s="150"/>
      <c r="CU768" s="150"/>
      <c r="CV768" s="150"/>
      <c r="CW768" s="150"/>
      <c r="CX768" s="150"/>
    </row>
    <row r="769" spans="1:102" x14ac:dyDescent="0.2">
      <c r="A769" s="150"/>
      <c r="B769" s="150"/>
      <c r="C769" s="156"/>
      <c r="D769" s="150"/>
      <c r="E769" s="150"/>
      <c r="F769" s="150"/>
      <c r="G769" s="150"/>
      <c r="H769" s="150"/>
      <c r="I769" s="150"/>
      <c r="K769" s="150"/>
      <c r="L769" s="150"/>
      <c r="M769" s="150"/>
      <c r="N769" s="150"/>
      <c r="O769" s="150"/>
      <c r="P769" s="150"/>
      <c r="Q769" s="150"/>
      <c r="R769" s="150"/>
      <c r="S769" s="150"/>
      <c r="T769" s="150"/>
      <c r="U769" s="150"/>
      <c r="V769" s="150"/>
      <c r="W769" s="150"/>
      <c r="X769" s="150"/>
      <c r="Y769" s="150"/>
      <c r="Z769" s="150"/>
      <c r="AA769" s="150"/>
      <c r="AB769" s="150"/>
      <c r="AC769" s="150"/>
      <c r="AD769" s="150"/>
      <c r="AE769" s="150"/>
      <c r="AF769" s="150"/>
      <c r="AG769" s="150"/>
      <c r="AH769" s="150"/>
      <c r="AI769" s="150"/>
      <c r="AJ769" s="150"/>
      <c r="AK769" s="150"/>
      <c r="AL769" s="150"/>
      <c r="AM769" s="150"/>
      <c r="AN769" s="150"/>
      <c r="AO769" s="150"/>
      <c r="AP769" s="150"/>
      <c r="AQ769" s="150"/>
      <c r="AR769" s="150"/>
      <c r="AS769" s="150"/>
      <c r="AT769" s="150"/>
      <c r="AU769" s="150"/>
      <c r="AV769" s="150"/>
      <c r="AW769" s="150"/>
      <c r="AX769" s="150"/>
      <c r="AY769" s="150"/>
      <c r="AZ769" s="150"/>
      <c r="BA769" s="150"/>
      <c r="BB769" s="150"/>
      <c r="BC769" s="150"/>
      <c r="BD769" s="150"/>
      <c r="BE769" s="150"/>
      <c r="BF769" s="150"/>
      <c r="BG769" s="150"/>
      <c r="BH769" s="150"/>
      <c r="BI769" s="150"/>
      <c r="BJ769" s="150"/>
      <c r="BK769" s="150"/>
      <c r="BL769" s="150"/>
      <c r="BM769" s="150"/>
      <c r="BN769" s="150"/>
      <c r="BO769" s="150"/>
      <c r="BP769" s="150"/>
      <c r="BQ769" s="150"/>
      <c r="BR769" s="150"/>
      <c r="BS769" s="150"/>
      <c r="BT769" s="150"/>
      <c r="BU769" s="150"/>
      <c r="BV769" s="150"/>
      <c r="BW769" s="150"/>
      <c r="BX769" s="150"/>
      <c r="BY769" s="150"/>
      <c r="BZ769" s="150"/>
      <c r="CA769" s="150"/>
      <c r="CB769" s="150"/>
      <c r="CC769" s="150"/>
      <c r="CD769" s="150"/>
      <c r="CE769" s="150"/>
      <c r="CF769" s="150"/>
      <c r="CG769" s="150"/>
      <c r="CH769" s="150"/>
      <c r="CI769" s="150"/>
      <c r="CJ769" s="150"/>
      <c r="CK769" s="150"/>
      <c r="CL769" s="150"/>
      <c r="CM769" s="150"/>
      <c r="CN769" s="150"/>
      <c r="CO769" s="150"/>
      <c r="CP769" s="150"/>
      <c r="CQ769" s="150"/>
      <c r="CR769" s="150"/>
      <c r="CS769" s="150"/>
      <c r="CT769" s="150"/>
      <c r="CU769" s="150"/>
      <c r="CV769" s="150"/>
      <c r="CW769" s="150"/>
      <c r="CX769" s="150"/>
    </row>
    <row r="770" spans="1:102" x14ac:dyDescent="0.2">
      <c r="A770" s="150"/>
      <c r="B770" s="150"/>
      <c r="C770" s="156"/>
      <c r="D770" s="150"/>
      <c r="E770" s="150"/>
      <c r="F770" s="150"/>
      <c r="G770" s="150"/>
      <c r="H770" s="150"/>
      <c r="I770" s="150"/>
      <c r="K770" s="150"/>
      <c r="L770" s="150"/>
      <c r="M770" s="150"/>
      <c r="N770" s="150"/>
      <c r="O770" s="150"/>
      <c r="P770" s="150"/>
      <c r="Q770" s="150"/>
      <c r="R770" s="150"/>
      <c r="S770" s="150"/>
      <c r="T770" s="150"/>
      <c r="U770" s="150"/>
      <c r="V770" s="150"/>
      <c r="W770" s="150"/>
      <c r="X770" s="150"/>
      <c r="Y770" s="150"/>
      <c r="Z770" s="150"/>
      <c r="AA770" s="150"/>
      <c r="AB770" s="150"/>
      <c r="AC770" s="150"/>
      <c r="AD770" s="150"/>
      <c r="AE770" s="150"/>
      <c r="AF770" s="150"/>
      <c r="AG770" s="150"/>
      <c r="AH770" s="150"/>
      <c r="AI770" s="150"/>
      <c r="AJ770" s="150"/>
      <c r="AK770" s="150"/>
      <c r="AL770" s="150"/>
      <c r="AM770" s="150"/>
      <c r="AN770" s="150"/>
      <c r="AO770" s="150"/>
      <c r="AP770" s="150"/>
      <c r="AQ770" s="150"/>
      <c r="AR770" s="150"/>
      <c r="AS770" s="150"/>
      <c r="AT770" s="150"/>
      <c r="AU770" s="150"/>
      <c r="AV770" s="150"/>
      <c r="AW770" s="150"/>
      <c r="AX770" s="150"/>
      <c r="AY770" s="150"/>
      <c r="AZ770" s="150"/>
      <c r="BA770" s="150"/>
      <c r="BB770" s="150"/>
      <c r="BC770" s="150"/>
      <c r="BD770" s="150"/>
      <c r="BE770" s="150"/>
      <c r="BF770" s="150"/>
      <c r="BG770" s="150"/>
      <c r="BH770" s="150"/>
      <c r="BI770" s="150"/>
      <c r="BJ770" s="150"/>
      <c r="BK770" s="150"/>
      <c r="BL770" s="150"/>
      <c r="BM770" s="150"/>
      <c r="BN770" s="150"/>
      <c r="BO770" s="150"/>
      <c r="BP770" s="150"/>
      <c r="BQ770" s="150"/>
      <c r="BR770" s="150"/>
      <c r="BS770" s="150"/>
      <c r="BT770" s="150"/>
      <c r="BU770" s="150"/>
      <c r="BV770" s="150"/>
      <c r="BW770" s="150"/>
      <c r="BX770" s="150"/>
      <c r="BY770" s="150"/>
      <c r="BZ770" s="150"/>
      <c r="CA770" s="150"/>
      <c r="CB770" s="150"/>
      <c r="CC770" s="150"/>
      <c r="CD770" s="150"/>
      <c r="CE770" s="150"/>
      <c r="CF770" s="150"/>
      <c r="CG770" s="150"/>
      <c r="CH770" s="150"/>
      <c r="CI770" s="150"/>
      <c r="CJ770" s="150"/>
      <c r="CK770" s="150"/>
      <c r="CL770" s="150"/>
      <c r="CM770" s="150"/>
      <c r="CN770" s="150"/>
      <c r="CO770" s="150"/>
      <c r="CP770" s="150"/>
      <c r="CQ770" s="150"/>
      <c r="CR770" s="150"/>
      <c r="CS770" s="150"/>
      <c r="CT770" s="150"/>
      <c r="CU770" s="150"/>
      <c r="CV770" s="150"/>
      <c r="CW770" s="150"/>
      <c r="CX770" s="150"/>
    </row>
    <row r="771" spans="1:102" x14ac:dyDescent="0.2">
      <c r="A771" s="150"/>
      <c r="B771" s="150"/>
      <c r="C771" s="156"/>
      <c r="D771" s="150"/>
      <c r="E771" s="150"/>
      <c r="F771" s="150"/>
      <c r="G771" s="150"/>
      <c r="H771" s="150"/>
      <c r="I771" s="150"/>
      <c r="K771" s="150"/>
      <c r="L771" s="150"/>
      <c r="M771" s="150"/>
      <c r="N771" s="150"/>
      <c r="O771" s="150"/>
      <c r="P771" s="150"/>
      <c r="Q771" s="150"/>
      <c r="R771" s="150"/>
      <c r="S771" s="150"/>
      <c r="T771" s="150"/>
      <c r="U771" s="150"/>
      <c r="V771" s="150"/>
      <c r="W771" s="150"/>
      <c r="X771" s="150"/>
      <c r="Y771" s="150"/>
      <c r="Z771" s="150"/>
      <c r="AA771" s="150"/>
      <c r="AB771" s="150"/>
      <c r="AC771" s="150"/>
      <c r="AD771" s="150"/>
      <c r="AE771" s="150"/>
      <c r="AF771" s="150"/>
      <c r="AG771" s="150"/>
      <c r="AH771" s="150"/>
      <c r="AI771" s="150"/>
      <c r="AJ771" s="150"/>
      <c r="AK771" s="150"/>
      <c r="AL771" s="150"/>
      <c r="AM771" s="150"/>
      <c r="AN771" s="150"/>
      <c r="AO771" s="150"/>
      <c r="AP771" s="150"/>
      <c r="AQ771" s="150"/>
      <c r="AR771" s="150"/>
      <c r="AS771" s="150"/>
      <c r="AT771" s="150"/>
      <c r="AU771" s="150"/>
      <c r="AV771" s="150"/>
      <c r="AW771" s="150"/>
      <c r="AX771" s="150"/>
      <c r="AY771" s="150"/>
      <c r="AZ771" s="150"/>
      <c r="BA771" s="150"/>
      <c r="BB771" s="150"/>
      <c r="BC771" s="150"/>
      <c r="BD771" s="150"/>
      <c r="BE771" s="150"/>
      <c r="BF771" s="150"/>
      <c r="BG771" s="150"/>
      <c r="BH771" s="150"/>
      <c r="BI771" s="150"/>
      <c r="BJ771" s="150"/>
      <c r="BK771" s="150"/>
      <c r="BL771" s="150"/>
      <c r="BM771" s="150"/>
      <c r="BN771" s="150"/>
      <c r="BO771" s="150"/>
      <c r="BP771" s="150"/>
      <c r="BQ771" s="150"/>
      <c r="BR771" s="150"/>
      <c r="BS771" s="150"/>
      <c r="BT771" s="150"/>
      <c r="BU771" s="150"/>
      <c r="BV771" s="150"/>
      <c r="BW771" s="150"/>
      <c r="BX771" s="150"/>
      <c r="BY771" s="150"/>
      <c r="BZ771" s="150"/>
      <c r="CA771" s="150"/>
      <c r="CB771" s="150"/>
      <c r="CC771" s="150"/>
      <c r="CD771" s="150"/>
      <c r="CE771" s="150"/>
      <c r="CF771" s="150"/>
      <c r="CG771" s="150"/>
      <c r="CH771" s="150"/>
      <c r="CI771" s="150"/>
      <c r="CJ771" s="150"/>
      <c r="CK771" s="150"/>
      <c r="CL771" s="150"/>
      <c r="CM771" s="150"/>
      <c r="CN771" s="150"/>
      <c r="CO771" s="150"/>
      <c r="CP771" s="150"/>
      <c r="CQ771" s="150"/>
      <c r="CR771" s="150"/>
      <c r="CS771" s="150"/>
      <c r="CT771" s="150"/>
      <c r="CU771" s="150"/>
      <c r="CV771" s="150"/>
      <c r="CW771" s="150"/>
      <c r="CX771" s="150"/>
    </row>
    <row r="772" spans="1:102" x14ac:dyDescent="0.2">
      <c r="A772" s="150"/>
      <c r="B772" s="150"/>
      <c r="C772" s="156"/>
      <c r="D772" s="150"/>
      <c r="E772" s="150"/>
      <c r="F772" s="150"/>
      <c r="G772" s="150"/>
      <c r="H772" s="150"/>
      <c r="I772" s="150"/>
      <c r="K772" s="150"/>
      <c r="L772" s="150"/>
      <c r="M772" s="150"/>
      <c r="N772" s="150"/>
      <c r="O772" s="150"/>
      <c r="P772" s="150"/>
      <c r="Q772" s="150"/>
      <c r="R772" s="150"/>
      <c r="S772" s="150"/>
      <c r="T772" s="150"/>
      <c r="U772" s="150"/>
      <c r="V772" s="150"/>
      <c r="W772" s="150"/>
      <c r="X772" s="150"/>
      <c r="Y772" s="150"/>
      <c r="Z772" s="150"/>
      <c r="AA772" s="150"/>
      <c r="AB772" s="150"/>
      <c r="AC772" s="150"/>
      <c r="AD772" s="150"/>
      <c r="AE772" s="150"/>
      <c r="AF772" s="150"/>
      <c r="AG772" s="150"/>
      <c r="AH772" s="150"/>
      <c r="AI772" s="150"/>
      <c r="AJ772" s="150"/>
      <c r="AK772" s="150"/>
      <c r="AL772" s="150"/>
      <c r="AM772" s="150"/>
      <c r="AN772" s="150"/>
      <c r="AO772" s="150"/>
      <c r="AP772" s="150"/>
      <c r="AQ772" s="150"/>
      <c r="AR772" s="150"/>
      <c r="AS772" s="150"/>
      <c r="AT772" s="150"/>
      <c r="AU772" s="150"/>
      <c r="AV772" s="150"/>
      <c r="AW772" s="150"/>
      <c r="AX772" s="150"/>
      <c r="AY772" s="150"/>
      <c r="AZ772" s="150"/>
      <c r="BA772" s="150"/>
      <c r="BB772" s="150"/>
      <c r="BC772" s="150"/>
      <c r="BD772" s="150"/>
      <c r="BE772" s="150"/>
      <c r="BF772" s="150"/>
      <c r="BG772" s="150"/>
      <c r="BH772" s="150"/>
      <c r="BI772" s="150"/>
      <c r="BJ772" s="150"/>
      <c r="BK772" s="150"/>
      <c r="BL772" s="150"/>
      <c r="BM772" s="150"/>
      <c r="BN772" s="150"/>
      <c r="BO772" s="150"/>
      <c r="BP772" s="150"/>
      <c r="BQ772" s="150"/>
      <c r="BR772" s="150"/>
      <c r="BS772" s="150"/>
      <c r="BT772" s="150"/>
      <c r="BU772" s="150"/>
      <c r="BV772" s="150"/>
      <c r="BW772" s="150"/>
      <c r="BX772" s="150"/>
      <c r="BY772" s="150"/>
      <c r="BZ772" s="150"/>
      <c r="CA772" s="150"/>
      <c r="CB772" s="150"/>
      <c r="CC772" s="150"/>
      <c r="CD772" s="150"/>
      <c r="CE772" s="150"/>
      <c r="CF772" s="150"/>
      <c r="CG772" s="150"/>
      <c r="CH772" s="150"/>
      <c r="CI772" s="150"/>
      <c r="CJ772" s="150"/>
      <c r="CK772" s="150"/>
      <c r="CL772" s="150"/>
      <c r="CM772" s="150"/>
      <c r="CN772" s="150"/>
      <c r="CO772" s="150"/>
      <c r="CP772" s="150"/>
      <c r="CQ772" s="150"/>
      <c r="CR772" s="150"/>
      <c r="CS772" s="150"/>
      <c r="CT772" s="150"/>
      <c r="CU772" s="150"/>
      <c r="CV772" s="150"/>
      <c r="CW772" s="150"/>
      <c r="CX772" s="150"/>
    </row>
    <row r="773" spans="1:102" x14ac:dyDescent="0.2">
      <c r="A773" s="150"/>
      <c r="B773" s="150"/>
      <c r="C773" s="156"/>
      <c r="D773" s="150"/>
      <c r="E773" s="150"/>
      <c r="F773" s="150"/>
      <c r="G773" s="150"/>
      <c r="H773" s="150"/>
      <c r="I773" s="150"/>
      <c r="K773" s="150"/>
      <c r="L773" s="150"/>
      <c r="M773" s="150"/>
      <c r="N773" s="150"/>
      <c r="O773" s="150"/>
      <c r="P773" s="150"/>
      <c r="Q773" s="150"/>
      <c r="R773" s="150"/>
      <c r="S773" s="150"/>
      <c r="T773" s="150"/>
      <c r="U773" s="150"/>
      <c r="V773" s="150"/>
      <c r="W773" s="150"/>
      <c r="X773" s="150"/>
      <c r="Y773" s="150"/>
      <c r="Z773" s="150"/>
      <c r="AA773" s="150"/>
      <c r="AB773" s="150"/>
      <c r="AC773" s="150"/>
      <c r="AD773" s="150"/>
      <c r="AE773" s="150"/>
      <c r="AF773" s="150"/>
      <c r="AG773" s="150"/>
      <c r="AH773" s="150"/>
      <c r="AI773" s="150"/>
      <c r="AJ773" s="150"/>
      <c r="AK773" s="150"/>
      <c r="AL773" s="150"/>
      <c r="AM773" s="150"/>
      <c r="AN773" s="150"/>
      <c r="AO773" s="150"/>
      <c r="AP773" s="150"/>
      <c r="AQ773" s="150"/>
      <c r="AR773" s="150"/>
      <c r="AS773" s="150"/>
      <c r="AT773" s="150"/>
      <c r="AU773" s="150"/>
      <c r="AV773" s="150"/>
      <c r="AW773" s="150"/>
      <c r="AX773" s="150"/>
      <c r="AY773" s="150"/>
      <c r="AZ773" s="150"/>
      <c r="BA773" s="150"/>
      <c r="BB773" s="150"/>
      <c r="BC773" s="150"/>
      <c r="BD773" s="150"/>
      <c r="BE773" s="150"/>
      <c r="BF773" s="150"/>
      <c r="BG773" s="150"/>
      <c r="BH773" s="150"/>
      <c r="BI773" s="150"/>
      <c r="BJ773" s="150"/>
      <c r="BK773" s="150"/>
      <c r="BL773" s="150"/>
      <c r="BM773" s="150"/>
      <c r="BN773" s="150"/>
      <c r="BO773" s="150"/>
      <c r="BP773" s="150"/>
      <c r="BQ773" s="150"/>
      <c r="BR773" s="150"/>
      <c r="BS773" s="150"/>
      <c r="BT773" s="150"/>
      <c r="BU773" s="150"/>
      <c r="BV773" s="150"/>
      <c r="BW773" s="150"/>
      <c r="BX773" s="150"/>
      <c r="BY773" s="150"/>
      <c r="BZ773" s="150"/>
      <c r="CA773" s="150"/>
      <c r="CB773" s="150"/>
      <c r="CC773" s="150"/>
      <c r="CD773" s="150"/>
      <c r="CE773" s="150"/>
      <c r="CF773" s="150"/>
      <c r="CG773" s="150"/>
      <c r="CH773" s="150"/>
      <c r="CI773" s="150"/>
      <c r="CJ773" s="150"/>
      <c r="CK773" s="150"/>
      <c r="CL773" s="150"/>
      <c r="CM773" s="150"/>
      <c r="CN773" s="150"/>
      <c r="CO773" s="150"/>
      <c r="CP773" s="150"/>
      <c r="CQ773" s="150"/>
      <c r="CR773" s="150"/>
      <c r="CS773" s="150"/>
      <c r="CT773" s="150"/>
      <c r="CU773" s="150"/>
      <c r="CV773" s="150"/>
      <c r="CW773" s="150"/>
      <c r="CX773" s="150"/>
    </row>
    <row r="774" spans="1:102" x14ac:dyDescent="0.2">
      <c r="A774" s="150"/>
      <c r="B774" s="150"/>
      <c r="C774" s="156"/>
      <c r="D774" s="150"/>
      <c r="E774" s="150"/>
      <c r="F774" s="150"/>
      <c r="G774" s="150"/>
      <c r="H774" s="150"/>
      <c r="I774" s="150"/>
      <c r="K774" s="150"/>
      <c r="L774" s="150"/>
      <c r="M774" s="150"/>
      <c r="N774" s="150"/>
      <c r="O774" s="150"/>
      <c r="P774" s="150"/>
      <c r="Q774" s="150"/>
      <c r="R774" s="150"/>
      <c r="S774" s="150"/>
      <c r="T774" s="150"/>
      <c r="U774" s="150"/>
      <c r="V774" s="150"/>
      <c r="W774" s="150"/>
      <c r="X774" s="150"/>
      <c r="Y774" s="150"/>
      <c r="Z774" s="150"/>
      <c r="AA774" s="150"/>
      <c r="AB774" s="150"/>
      <c r="AC774" s="150"/>
      <c r="AD774" s="150"/>
      <c r="AE774" s="150"/>
      <c r="AF774" s="150"/>
      <c r="AG774" s="150"/>
      <c r="AH774" s="150"/>
      <c r="AI774" s="150"/>
      <c r="AJ774" s="150"/>
      <c r="AK774" s="150"/>
      <c r="AL774" s="150"/>
      <c r="AM774" s="150"/>
      <c r="AN774" s="150"/>
      <c r="AO774" s="150"/>
      <c r="AP774" s="150"/>
      <c r="AQ774" s="150"/>
      <c r="AR774" s="150"/>
      <c r="AS774" s="150"/>
      <c r="AT774" s="150"/>
      <c r="AU774" s="150"/>
      <c r="AV774" s="150"/>
      <c r="AW774" s="150"/>
      <c r="AX774" s="150"/>
      <c r="AY774" s="150"/>
      <c r="AZ774" s="150"/>
      <c r="BA774" s="150"/>
      <c r="BB774" s="150"/>
      <c r="BC774" s="150"/>
      <c r="BD774" s="150"/>
      <c r="BE774" s="150"/>
      <c r="BF774" s="150"/>
      <c r="BG774" s="150"/>
      <c r="BH774" s="150"/>
      <c r="BI774" s="150"/>
      <c r="BJ774" s="150"/>
      <c r="BK774" s="150"/>
      <c r="BL774" s="150"/>
      <c r="BM774" s="150"/>
      <c r="BN774" s="150"/>
      <c r="BO774" s="150"/>
      <c r="BP774" s="150"/>
      <c r="BQ774" s="150"/>
      <c r="BR774" s="150"/>
      <c r="BS774" s="150"/>
      <c r="BT774" s="150"/>
      <c r="BU774" s="150"/>
      <c r="BV774" s="150"/>
      <c r="BW774" s="150"/>
      <c r="BX774" s="150"/>
      <c r="BY774" s="150"/>
      <c r="BZ774" s="150"/>
      <c r="CA774" s="150"/>
      <c r="CB774" s="150"/>
      <c r="CC774" s="150"/>
      <c r="CD774" s="150"/>
      <c r="CE774" s="150"/>
      <c r="CF774" s="150"/>
      <c r="CG774" s="150"/>
      <c r="CH774" s="150"/>
      <c r="CI774" s="150"/>
      <c r="CJ774" s="150"/>
      <c r="CK774" s="150"/>
      <c r="CL774" s="150"/>
      <c r="CM774" s="150"/>
      <c r="CN774" s="150"/>
      <c r="CO774" s="150"/>
      <c r="CP774" s="150"/>
      <c r="CQ774" s="150"/>
      <c r="CR774" s="150"/>
      <c r="CS774" s="150"/>
      <c r="CT774" s="150"/>
      <c r="CU774" s="150"/>
      <c r="CV774" s="150"/>
      <c r="CW774" s="150"/>
      <c r="CX774" s="150"/>
    </row>
    <row r="775" spans="1:102" x14ac:dyDescent="0.2">
      <c r="A775" s="150"/>
      <c r="B775" s="150"/>
      <c r="C775" s="156"/>
      <c r="D775" s="150"/>
      <c r="E775" s="150"/>
      <c r="F775" s="150"/>
      <c r="G775" s="150"/>
      <c r="H775" s="150"/>
      <c r="I775" s="150"/>
      <c r="K775" s="150"/>
      <c r="L775" s="150"/>
      <c r="M775" s="150"/>
      <c r="N775" s="150"/>
      <c r="O775" s="150"/>
      <c r="P775" s="150"/>
      <c r="Q775" s="150"/>
      <c r="R775" s="150"/>
      <c r="S775" s="150"/>
      <c r="T775" s="150"/>
      <c r="U775" s="150"/>
      <c r="V775" s="150"/>
      <c r="W775" s="150"/>
      <c r="X775" s="150"/>
      <c r="Y775" s="150"/>
      <c r="Z775" s="150"/>
      <c r="AA775" s="150"/>
      <c r="AB775" s="150"/>
      <c r="AC775" s="150"/>
      <c r="AD775" s="150"/>
      <c r="AE775" s="150"/>
      <c r="AF775" s="150"/>
      <c r="AG775" s="150"/>
      <c r="AH775" s="150"/>
      <c r="AI775" s="150"/>
      <c r="AJ775" s="150"/>
      <c r="AK775" s="150"/>
      <c r="AL775" s="150"/>
      <c r="AM775" s="150"/>
      <c r="AN775" s="150"/>
      <c r="AO775" s="150"/>
      <c r="AP775" s="150"/>
      <c r="AQ775" s="150"/>
      <c r="AR775" s="150"/>
      <c r="AS775" s="150"/>
      <c r="AT775" s="150"/>
      <c r="AU775" s="150"/>
      <c r="AV775" s="150"/>
      <c r="AW775" s="150"/>
      <c r="AX775" s="150"/>
      <c r="AY775" s="150"/>
      <c r="AZ775" s="150"/>
      <c r="BA775" s="150"/>
      <c r="BB775" s="150"/>
      <c r="BC775" s="150"/>
      <c r="BD775" s="150"/>
      <c r="BE775" s="150"/>
      <c r="BF775" s="150"/>
      <c r="BG775" s="150"/>
      <c r="BH775" s="150"/>
      <c r="BI775" s="150"/>
      <c r="BJ775" s="150"/>
      <c r="BK775" s="150"/>
      <c r="BL775" s="150"/>
      <c r="BM775" s="150"/>
      <c r="BN775" s="150"/>
      <c r="BO775" s="150"/>
      <c r="BP775" s="150"/>
      <c r="BQ775" s="150"/>
      <c r="BR775" s="150"/>
      <c r="BS775" s="150"/>
      <c r="BT775" s="150"/>
      <c r="BU775" s="150"/>
      <c r="BV775" s="150"/>
      <c r="BW775" s="150"/>
      <c r="BX775" s="150"/>
      <c r="BY775" s="150"/>
      <c r="BZ775" s="150"/>
      <c r="CA775" s="150"/>
      <c r="CB775" s="150"/>
      <c r="CC775" s="150"/>
      <c r="CD775" s="150"/>
      <c r="CE775" s="150"/>
      <c r="CF775" s="150"/>
      <c r="CG775" s="150"/>
      <c r="CH775" s="150"/>
      <c r="CI775" s="150"/>
      <c r="CJ775" s="150"/>
      <c r="CK775" s="150"/>
      <c r="CL775" s="150"/>
      <c r="CM775" s="150"/>
      <c r="CN775" s="150"/>
      <c r="CO775" s="150"/>
      <c r="CP775" s="150"/>
      <c r="CQ775" s="150"/>
      <c r="CR775" s="150"/>
      <c r="CS775" s="150"/>
      <c r="CT775" s="150"/>
      <c r="CU775" s="150"/>
      <c r="CV775" s="150"/>
      <c r="CW775" s="150"/>
      <c r="CX775" s="150"/>
    </row>
    <row r="776" spans="1:102" x14ac:dyDescent="0.2">
      <c r="A776" s="150"/>
      <c r="B776" s="150"/>
      <c r="C776" s="156"/>
      <c r="D776" s="150"/>
      <c r="E776" s="150"/>
      <c r="F776" s="150"/>
      <c r="G776" s="150"/>
      <c r="H776" s="150"/>
      <c r="I776" s="150"/>
      <c r="K776" s="150"/>
      <c r="L776" s="150"/>
      <c r="M776" s="150"/>
      <c r="N776" s="150"/>
      <c r="O776" s="150"/>
      <c r="P776" s="150"/>
      <c r="Q776" s="150"/>
      <c r="R776" s="150"/>
      <c r="S776" s="150"/>
      <c r="T776" s="150"/>
      <c r="U776" s="150"/>
      <c r="V776" s="150"/>
      <c r="W776" s="150"/>
      <c r="X776" s="150"/>
      <c r="Y776" s="150"/>
      <c r="Z776" s="150"/>
      <c r="AA776" s="150"/>
      <c r="AB776" s="150"/>
      <c r="AC776" s="150"/>
      <c r="AD776" s="150"/>
      <c r="AE776" s="150"/>
      <c r="AF776" s="150"/>
      <c r="AG776" s="150"/>
      <c r="AH776" s="150"/>
      <c r="AI776" s="150"/>
      <c r="AJ776" s="150"/>
      <c r="AK776" s="150"/>
      <c r="AL776" s="150"/>
      <c r="AM776" s="150"/>
      <c r="AN776" s="150"/>
      <c r="AO776" s="150"/>
      <c r="AP776" s="150"/>
      <c r="AQ776" s="150"/>
      <c r="AR776" s="150"/>
      <c r="AS776" s="150"/>
      <c r="AT776" s="150"/>
      <c r="AU776" s="150"/>
      <c r="AV776" s="150"/>
      <c r="AW776" s="150"/>
      <c r="AX776" s="150"/>
      <c r="AY776" s="150"/>
      <c r="AZ776" s="150"/>
      <c r="BA776" s="150"/>
      <c r="BB776" s="150"/>
      <c r="BC776" s="150"/>
      <c r="BD776" s="150"/>
      <c r="BE776" s="150"/>
      <c r="BF776" s="150"/>
      <c r="BG776" s="150"/>
      <c r="BH776" s="150"/>
      <c r="BI776" s="150"/>
      <c r="BJ776" s="150"/>
      <c r="BK776" s="150"/>
      <c r="BL776" s="150"/>
      <c r="BM776" s="150"/>
      <c r="BN776" s="150"/>
      <c r="BO776" s="150"/>
      <c r="BP776" s="150"/>
      <c r="BQ776" s="150"/>
      <c r="BR776" s="150"/>
      <c r="BS776" s="150"/>
      <c r="BT776" s="150"/>
      <c r="BU776" s="150"/>
      <c r="BV776" s="150"/>
      <c r="BW776" s="150"/>
      <c r="BX776" s="150"/>
      <c r="BY776" s="150"/>
      <c r="BZ776" s="150"/>
      <c r="CA776" s="150"/>
      <c r="CB776" s="150"/>
      <c r="CC776" s="150"/>
      <c r="CD776" s="150"/>
      <c r="CE776" s="150"/>
      <c r="CF776" s="150"/>
      <c r="CG776" s="150"/>
      <c r="CH776" s="150"/>
      <c r="CI776" s="150"/>
      <c r="CJ776" s="150"/>
      <c r="CK776" s="150"/>
      <c r="CL776" s="150"/>
      <c r="CM776" s="150"/>
      <c r="CN776" s="150"/>
      <c r="CO776" s="150"/>
      <c r="CP776" s="150"/>
      <c r="CQ776" s="150"/>
      <c r="CR776" s="150"/>
      <c r="CS776" s="150"/>
      <c r="CT776" s="150"/>
      <c r="CU776" s="150"/>
      <c r="CV776" s="150"/>
      <c r="CW776" s="150"/>
      <c r="CX776" s="150"/>
    </row>
    <row r="777" spans="1:102" x14ac:dyDescent="0.2">
      <c r="A777" s="150"/>
      <c r="B777" s="150"/>
      <c r="C777" s="156"/>
      <c r="D777" s="150"/>
      <c r="E777" s="150"/>
      <c r="F777" s="150"/>
      <c r="G777" s="150"/>
      <c r="H777" s="150"/>
      <c r="I777" s="150"/>
      <c r="K777" s="150"/>
      <c r="L777" s="150"/>
      <c r="M777" s="150"/>
      <c r="N777" s="150"/>
      <c r="O777" s="150"/>
      <c r="P777" s="150"/>
      <c r="Q777" s="150"/>
      <c r="R777" s="150"/>
      <c r="S777" s="150"/>
      <c r="T777" s="150"/>
      <c r="U777" s="150"/>
      <c r="V777" s="150"/>
      <c r="W777" s="150"/>
      <c r="X777" s="150"/>
      <c r="Y777" s="150"/>
      <c r="Z777" s="150"/>
      <c r="AA777" s="150"/>
      <c r="AB777" s="150"/>
      <c r="AC777" s="150"/>
      <c r="AD777" s="150"/>
      <c r="AE777" s="150"/>
      <c r="AF777" s="150"/>
      <c r="AG777" s="150"/>
      <c r="AH777" s="150"/>
      <c r="AI777" s="150"/>
      <c r="AJ777" s="150"/>
      <c r="AK777" s="150"/>
      <c r="AL777" s="150"/>
      <c r="AM777" s="150"/>
      <c r="AN777" s="150"/>
      <c r="AO777" s="150"/>
      <c r="AP777" s="150"/>
      <c r="AQ777" s="150"/>
      <c r="AR777" s="150"/>
      <c r="AS777" s="150"/>
      <c r="AT777" s="150"/>
      <c r="AU777" s="150"/>
      <c r="AV777" s="150"/>
      <c r="AW777" s="150"/>
      <c r="AX777" s="150"/>
      <c r="AY777" s="150"/>
      <c r="AZ777" s="150"/>
      <c r="BA777" s="150"/>
      <c r="BB777" s="150"/>
      <c r="BC777" s="150"/>
      <c r="BD777" s="150"/>
      <c r="BE777" s="150"/>
      <c r="BF777" s="150"/>
      <c r="BG777" s="150"/>
      <c r="BH777" s="150"/>
      <c r="BI777" s="150"/>
      <c r="BJ777" s="150"/>
      <c r="BK777" s="150"/>
      <c r="BL777" s="150"/>
      <c r="BM777" s="150"/>
      <c r="BN777" s="150"/>
      <c r="BO777" s="150"/>
      <c r="BP777" s="150"/>
      <c r="BQ777" s="150"/>
      <c r="BR777" s="150"/>
      <c r="BS777" s="150"/>
      <c r="BT777" s="150"/>
      <c r="BU777" s="150"/>
      <c r="BV777" s="150"/>
      <c r="BW777" s="150"/>
      <c r="BX777" s="150"/>
      <c r="BY777" s="150"/>
      <c r="BZ777" s="150"/>
      <c r="CA777" s="150"/>
      <c r="CB777" s="150"/>
      <c r="CC777" s="150"/>
      <c r="CD777" s="150"/>
      <c r="CE777" s="150"/>
      <c r="CF777" s="150"/>
      <c r="CG777" s="150"/>
      <c r="CH777" s="150"/>
      <c r="CI777" s="150"/>
      <c r="CJ777" s="150"/>
      <c r="CK777" s="150"/>
      <c r="CL777" s="150"/>
      <c r="CM777" s="150"/>
      <c r="CN777" s="150"/>
      <c r="CO777" s="150"/>
      <c r="CP777" s="150"/>
      <c r="CQ777" s="150"/>
      <c r="CR777" s="150"/>
      <c r="CS777" s="150"/>
      <c r="CT777" s="150"/>
      <c r="CU777" s="150"/>
      <c r="CV777" s="150"/>
      <c r="CW777" s="150"/>
      <c r="CX777" s="150"/>
    </row>
    <row r="778" spans="1:102" x14ac:dyDescent="0.2">
      <c r="A778" s="150"/>
      <c r="B778" s="150"/>
      <c r="C778" s="156"/>
      <c r="D778" s="150"/>
      <c r="E778" s="150"/>
      <c r="F778" s="150"/>
      <c r="G778" s="150"/>
      <c r="H778" s="150"/>
      <c r="I778" s="150"/>
      <c r="K778" s="150"/>
      <c r="L778" s="150"/>
      <c r="M778" s="150"/>
      <c r="N778" s="150"/>
      <c r="O778" s="150"/>
      <c r="P778" s="150"/>
      <c r="Q778" s="150"/>
      <c r="R778" s="150"/>
      <c r="S778" s="150"/>
      <c r="T778" s="150"/>
      <c r="U778" s="150"/>
      <c r="V778" s="150"/>
      <c r="W778" s="150"/>
      <c r="X778" s="150"/>
      <c r="Y778" s="150"/>
      <c r="Z778" s="150"/>
      <c r="AA778" s="150"/>
      <c r="AB778" s="150"/>
      <c r="AC778" s="150"/>
      <c r="AD778" s="150"/>
      <c r="AE778" s="150"/>
      <c r="AF778" s="150"/>
      <c r="AG778" s="150"/>
      <c r="AH778" s="150"/>
      <c r="AI778" s="150"/>
      <c r="AJ778" s="150"/>
      <c r="AK778" s="150"/>
      <c r="AL778" s="150"/>
      <c r="AM778" s="150"/>
      <c r="AN778" s="150"/>
      <c r="AO778" s="150"/>
      <c r="AP778" s="150"/>
      <c r="AQ778" s="150"/>
      <c r="AR778" s="150"/>
      <c r="AS778" s="150"/>
      <c r="AT778" s="150"/>
      <c r="AU778" s="150"/>
      <c r="AV778" s="150"/>
      <c r="AW778" s="150"/>
      <c r="AX778" s="150"/>
      <c r="AY778" s="150"/>
      <c r="AZ778" s="150"/>
      <c r="BA778" s="150"/>
      <c r="BB778" s="150"/>
      <c r="BC778" s="150"/>
      <c r="BD778" s="150"/>
      <c r="BE778" s="150"/>
      <c r="BF778" s="150"/>
      <c r="BG778" s="150"/>
      <c r="BH778" s="150"/>
      <c r="BI778" s="150"/>
      <c r="BJ778" s="150"/>
      <c r="BK778" s="150"/>
      <c r="BL778" s="150"/>
      <c r="BM778" s="150"/>
      <c r="BN778" s="150"/>
      <c r="BO778" s="150"/>
      <c r="BP778" s="150"/>
      <c r="BQ778" s="150"/>
      <c r="BR778" s="150"/>
      <c r="BS778" s="150"/>
      <c r="BT778" s="150"/>
      <c r="BU778" s="150"/>
      <c r="BV778" s="150"/>
      <c r="BW778" s="150"/>
      <c r="BX778" s="150"/>
      <c r="BY778" s="150"/>
      <c r="BZ778" s="150"/>
      <c r="CA778" s="150"/>
      <c r="CB778" s="150"/>
      <c r="CC778" s="150"/>
      <c r="CD778" s="150"/>
      <c r="CE778" s="150"/>
      <c r="CF778" s="150"/>
      <c r="CG778" s="150"/>
      <c r="CH778" s="150"/>
      <c r="CI778" s="150"/>
      <c r="CJ778" s="150"/>
      <c r="CK778" s="150"/>
      <c r="CL778" s="150"/>
      <c r="CM778" s="150"/>
      <c r="CN778" s="150"/>
      <c r="CO778" s="150"/>
      <c r="CP778" s="150"/>
      <c r="CQ778" s="150"/>
      <c r="CR778" s="150"/>
      <c r="CS778" s="150"/>
      <c r="CT778" s="150"/>
      <c r="CU778" s="150"/>
      <c r="CV778" s="150"/>
      <c r="CW778" s="150"/>
      <c r="CX778" s="150"/>
    </row>
    <row r="779" spans="1:102" x14ac:dyDescent="0.2">
      <c r="A779" s="150"/>
      <c r="B779" s="150"/>
      <c r="C779" s="156"/>
      <c r="D779" s="150"/>
      <c r="E779" s="150"/>
      <c r="F779" s="150"/>
      <c r="G779" s="150"/>
      <c r="H779" s="150"/>
      <c r="I779" s="150"/>
      <c r="K779" s="150"/>
      <c r="L779" s="150"/>
      <c r="M779" s="150"/>
      <c r="N779" s="150"/>
      <c r="O779" s="150"/>
      <c r="P779" s="150"/>
      <c r="Q779" s="150"/>
      <c r="R779" s="150"/>
      <c r="S779" s="150"/>
      <c r="T779" s="150"/>
      <c r="U779" s="150"/>
      <c r="V779" s="150"/>
      <c r="W779" s="150"/>
      <c r="X779" s="150"/>
      <c r="Y779" s="150"/>
      <c r="Z779" s="150"/>
      <c r="AA779" s="150"/>
      <c r="AB779" s="150"/>
      <c r="AC779" s="150"/>
      <c r="AD779" s="150"/>
      <c r="AE779" s="150"/>
      <c r="AF779" s="150"/>
      <c r="AG779" s="150"/>
      <c r="AH779" s="150"/>
      <c r="AI779" s="150"/>
      <c r="AJ779" s="150"/>
      <c r="AK779" s="150"/>
      <c r="AL779" s="150"/>
      <c r="AM779" s="150"/>
      <c r="AN779" s="150"/>
      <c r="AO779" s="150"/>
      <c r="AP779" s="150"/>
      <c r="AQ779" s="150"/>
      <c r="AR779" s="150"/>
      <c r="AS779" s="150"/>
      <c r="AT779" s="150"/>
      <c r="AU779" s="150"/>
      <c r="AV779" s="150"/>
      <c r="AW779" s="150"/>
      <c r="AX779" s="150"/>
      <c r="AY779" s="150"/>
      <c r="AZ779" s="150"/>
      <c r="BA779" s="150"/>
      <c r="BB779" s="150"/>
      <c r="BC779" s="150"/>
      <c r="BD779" s="150"/>
      <c r="BE779" s="150"/>
      <c r="BF779" s="150"/>
      <c r="BG779" s="150"/>
      <c r="BH779" s="150"/>
      <c r="BI779" s="150"/>
      <c r="BJ779" s="150"/>
      <c r="BK779" s="150"/>
      <c r="BL779" s="150"/>
      <c r="BM779" s="150"/>
      <c r="BN779" s="150"/>
      <c r="BO779" s="150"/>
      <c r="BP779" s="150"/>
      <c r="BQ779" s="150"/>
      <c r="BR779" s="150"/>
      <c r="BS779" s="150"/>
      <c r="BT779" s="150"/>
      <c r="BU779" s="150"/>
      <c r="BV779" s="150"/>
      <c r="BW779" s="150"/>
      <c r="BX779" s="150"/>
      <c r="BY779" s="150"/>
      <c r="BZ779" s="150"/>
      <c r="CA779" s="150"/>
      <c r="CB779" s="150"/>
      <c r="CC779" s="150"/>
      <c r="CD779" s="150"/>
      <c r="CE779" s="150"/>
      <c r="CF779" s="150"/>
      <c r="CG779" s="150"/>
      <c r="CH779" s="150"/>
      <c r="CI779" s="150"/>
      <c r="CJ779" s="150"/>
      <c r="CK779" s="150"/>
      <c r="CL779" s="150"/>
      <c r="CM779" s="150"/>
      <c r="CN779" s="150"/>
      <c r="CO779" s="150"/>
      <c r="CP779" s="150"/>
      <c r="CQ779" s="150"/>
      <c r="CR779" s="150"/>
      <c r="CS779" s="150"/>
      <c r="CT779" s="150"/>
      <c r="CU779" s="150"/>
      <c r="CV779" s="150"/>
      <c r="CW779" s="150"/>
      <c r="CX779" s="150"/>
    </row>
    <row r="780" spans="1:102" x14ac:dyDescent="0.2">
      <c r="A780" s="150"/>
      <c r="B780" s="150"/>
      <c r="C780" s="156"/>
      <c r="D780" s="150"/>
      <c r="E780" s="150"/>
      <c r="F780" s="150"/>
      <c r="G780" s="150"/>
      <c r="H780" s="150"/>
      <c r="I780" s="150"/>
      <c r="K780" s="150"/>
      <c r="L780" s="150"/>
      <c r="M780" s="150"/>
      <c r="N780" s="150"/>
      <c r="O780" s="150"/>
      <c r="P780" s="150"/>
      <c r="Q780" s="150"/>
      <c r="R780" s="150"/>
      <c r="S780" s="150"/>
      <c r="T780" s="150"/>
      <c r="U780" s="150"/>
      <c r="V780" s="150"/>
      <c r="W780" s="150"/>
      <c r="X780" s="150"/>
      <c r="Y780" s="150"/>
      <c r="Z780" s="150"/>
      <c r="AA780" s="150"/>
      <c r="AB780" s="150"/>
      <c r="AC780" s="150"/>
      <c r="AD780" s="150"/>
      <c r="AE780" s="150"/>
      <c r="AF780" s="150"/>
      <c r="AG780" s="150"/>
      <c r="AH780" s="150"/>
      <c r="AI780" s="150"/>
      <c r="AJ780" s="150"/>
      <c r="AK780" s="150"/>
      <c r="AL780" s="150"/>
      <c r="AM780" s="150"/>
      <c r="AN780" s="150"/>
      <c r="AO780" s="150"/>
      <c r="AP780" s="150"/>
      <c r="AQ780" s="150"/>
      <c r="AR780" s="150"/>
      <c r="AS780" s="150"/>
      <c r="AT780" s="150"/>
      <c r="AU780" s="150"/>
      <c r="AV780" s="150"/>
      <c r="AW780" s="150"/>
      <c r="AX780" s="150"/>
      <c r="AY780" s="150"/>
      <c r="AZ780" s="150"/>
      <c r="BA780" s="150"/>
      <c r="BB780" s="150"/>
      <c r="BC780" s="150"/>
      <c r="BD780" s="150"/>
      <c r="BE780" s="150"/>
      <c r="BF780" s="150"/>
      <c r="BG780" s="150"/>
      <c r="BH780" s="150"/>
      <c r="BI780" s="150"/>
      <c r="BJ780" s="150"/>
      <c r="BK780" s="150"/>
      <c r="BL780" s="150"/>
      <c r="BM780" s="150"/>
      <c r="BN780" s="150"/>
      <c r="BO780" s="150"/>
      <c r="BP780" s="150"/>
      <c r="BQ780" s="150"/>
      <c r="BR780" s="150"/>
      <c r="BS780" s="150"/>
      <c r="BT780" s="150"/>
      <c r="BU780" s="150"/>
      <c r="BV780" s="150"/>
      <c r="BW780" s="150"/>
      <c r="BX780" s="150"/>
      <c r="BY780" s="150"/>
      <c r="BZ780" s="150"/>
      <c r="CA780" s="150"/>
      <c r="CB780" s="150"/>
      <c r="CC780" s="150"/>
      <c r="CD780" s="150"/>
      <c r="CE780" s="150"/>
      <c r="CF780" s="150"/>
      <c r="CG780" s="150"/>
      <c r="CH780" s="150"/>
      <c r="CI780" s="150"/>
      <c r="CJ780" s="150"/>
      <c r="CK780" s="150"/>
      <c r="CL780" s="150"/>
      <c r="CM780" s="150"/>
      <c r="CN780" s="150"/>
      <c r="CO780" s="150"/>
      <c r="CP780" s="150"/>
      <c r="CQ780" s="150"/>
      <c r="CR780" s="150"/>
      <c r="CS780" s="150"/>
      <c r="CT780" s="150"/>
      <c r="CU780" s="150"/>
      <c r="CV780" s="150"/>
      <c r="CW780" s="150"/>
      <c r="CX780" s="150"/>
    </row>
    <row r="781" spans="1:102" x14ac:dyDescent="0.2">
      <c r="A781" s="150"/>
      <c r="B781" s="150"/>
      <c r="C781" s="156"/>
      <c r="D781" s="150"/>
      <c r="E781" s="150"/>
      <c r="F781" s="150"/>
      <c r="G781" s="150"/>
      <c r="H781" s="150"/>
      <c r="I781" s="150"/>
      <c r="K781" s="150"/>
      <c r="L781" s="150"/>
      <c r="M781" s="150"/>
      <c r="N781" s="150"/>
      <c r="O781" s="150"/>
      <c r="P781" s="150"/>
      <c r="Q781" s="150"/>
      <c r="R781" s="150"/>
      <c r="S781" s="150"/>
      <c r="T781" s="150"/>
      <c r="U781" s="150"/>
      <c r="V781" s="150"/>
      <c r="W781" s="150"/>
      <c r="X781" s="150"/>
      <c r="Y781" s="150"/>
      <c r="Z781" s="150"/>
      <c r="AA781" s="150"/>
      <c r="AB781" s="150"/>
      <c r="AC781" s="150"/>
      <c r="AD781" s="150"/>
      <c r="AE781" s="150"/>
      <c r="AF781" s="150"/>
      <c r="AG781" s="150"/>
      <c r="AH781" s="150"/>
      <c r="AI781" s="150"/>
      <c r="AJ781" s="150"/>
      <c r="AK781" s="150"/>
      <c r="AL781" s="150"/>
      <c r="AM781" s="150"/>
      <c r="AN781" s="150"/>
      <c r="AO781" s="150"/>
      <c r="AP781" s="150"/>
      <c r="AQ781" s="150"/>
      <c r="AR781" s="150"/>
      <c r="AS781" s="150"/>
      <c r="AT781" s="150"/>
      <c r="AU781" s="150"/>
      <c r="AV781" s="150"/>
      <c r="AW781" s="150"/>
      <c r="AX781" s="150"/>
      <c r="AY781" s="150"/>
      <c r="AZ781" s="150"/>
      <c r="BA781" s="150"/>
      <c r="BB781" s="150"/>
      <c r="BC781" s="150"/>
      <c r="BD781" s="150"/>
      <c r="BE781" s="150"/>
      <c r="BF781" s="150"/>
      <c r="BG781" s="150"/>
      <c r="BH781" s="150"/>
      <c r="BI781" s="150"/>
      <c r="BJ781" s="150"/>
      <c r="BK781" s="150"/>
      <c r="BL781" s="150"/>
      <c r="BM781" s="150"/>
      <c r="BN781" s="150"/>
      <c r="BO781" s="150"/>
      <c r="BP781" s="150"/>
      <c r="BQ781" s="150"/>
      <c r="BR781" s="150"/>
      <c r="BS781" s="150"/>
      <c r="BT781" s="150"/>
      <c r="BU781" s="150"/>
      <c r="BV781" s="150"/>
      <c r="BW781" s="150"/>
      <c r="BX781" s="150"/>
      <c r="BY781" s="150"/>
      <c r="BZ781" s="150"/>
      <c r="CA781" s="150"/>
      <c r="CB781" s="150"/>
      <c r="CC781" s="150"/>
      <c r="CD781" s="150"/>
      <c r="CE781" s="150"/>
      <c r="CF781" s="150"/>
      <c r="CG781" s="150"/>
      <c r="CH781" s="150"/>
      <c r="CI781" s="150"/>
      <c r="CJ781" s="150"/>
      <c r="CK781" s="150"/>
      <c r="CL781" s="150"/>
      <c r="CM781" s="150"/>
      <c r="CN781" s="150"/>
      <c r="CO781" s="150"/>
      <c r="CP781" s="150"/>
      <c r="CQ781" s="150"/>
      <c r="CR781" s="150"/>
      <c r="CS781" s="150"/>
      <c r="CT781" s="150"/>
      <c r="CU781" s="150"/>
      <c r="CV781" s="150"/>
      <c r="CW781" s="150"/>
      <c r="CX781" s="150"/>
    </row>
    <row r="782" spans="1:102" x14ac:dyDescent="0.2">
      <c r="A782" s="150"/>
      <c r="B782" s="150"/>
      <c r="C782" s="156"/>
      <c r="D782" s="150"/>
      <c r="E782" s="150"/>
      <c r="F782" s="150"/>
      <c r="G782" s="150"/>
      <c r="H782" s="150"/>
      <c r="I782" s="150"/>
      <c r="K782" s="150"/>
      <c r="L782" s="150"/>
      <c r="M782" s="150"/>
      <c r="N782" s="150"/>
      <c r="O782" s="150"/>
      <c r="P782" s="150"/>
      <c r="Q782" s="150"/>
      <c r="R782" s="150"/>
      <c r="S782" s="150"/>
      <c r="T782" s="150"/>
      <c r="U782" s="150"/>
      <c r="V782" s="150"/>
      <c r="W782" s="150"/>
      <c r="X782" s="150"/>
      <c r="Y782" s="150"/>
      <c r="Z782" s="150"/>
      <c r="AA782" s="150"/>
      <c r="AB782" s="150"/>
      <c r="AC782" s="150"/>
      <c r="AD782" s="150"/>
      <c r="AE782" s="150"/>
      <c r="AF782" s="150"/>
      <c r="AG782" s="150"/>
      <c r="AH782" s="150"/>
      <c r="AI782" s="150"/>
      <c r="AJ782" s="150"/>
      <c r="AK782" s="150"/>
      <c r="AL782" s="150"/>
      <c r="AM782" s="150"/>
      <c r="AN782" s="150"/>
      <c r="AO782" s="150"/>
      <c r="AP782" s="150"/>
      <c r="AQ782" s="150"/>
      <c r="AR782" s="150"/>
      <c r="AS782" s="150"/>
      <c r="AT782" s="150"/>
      <c r="AU782" s="150"/>
      <c r="AV782" s="150"/>
      <c r="AW782" s="150"/>
      <c r="AX782" s="150"/>
      <c r="AY782" s="150"/>
      <c r="AZ782" s="150"/>
      <c r="BA782" s="150"/>
      <c r="BB782" s="150"/>
      <c r="BC782" s="150"/>
      <c r="BD782" s="150"/>
      <c r="BE782" s="150"/>
      <c r="BF782" s="150"/>
      <c r="BG782" s="150"/>
      <c r="BH782" s="150"/>
      <c r="BI782" s="150"/>
      <c r="BJ782" s="150"/>
      <c r="BK782" s="150"/>
      <c r="BL782" s="150"/>
      <c r="BM782" s="150"/>
      <c r="BN782" s="150"/>
      <c r="BO782" s="150"/>
      <c r="BP782" s="150"/>
      <c r="BQ782" s="150"/>
      <c r="BR782" s="150"/>
      <c r="BS782" s="150"/>
      <c r="BT782" s="150"/>
      <c r="BU782" s="150"/>
      <c r="BV782" s="150"/>
      <c r="BW782" s="150"/>
      <c r="BX782" s="150"/>
      <c r="BY782" s="150"/>
      <c r="BZ782" s="150"/>
      <c r="CA782" s="150"/>
      <c r="CB782" s="150"/>
      <c r="CC782" s="150"/>
      <c r="CD782" s="150"/>
      <c r="CE782" s="150"/>
      <c r="CF782" s="150"/>
      <c r="CG782" s="150"/>
      <c r="CH782" s="150"/>
      <c r="CI782" s="150"/>
      <c r="CJ782" s="150"/>
      <c r="CK782" s="150"/>
      <c r="CL782" s="150"/>
      <c r="CM782" s="150"/>
      <c r="CN782" s="150"/>
      <c r="CO782" s="150"/>
      <c r="CP782" s="150"/>
      <c r="CQ782" s="150"/>
      <c r="CR782" s="150"/>
      <c r="CS782" s="150"/>
      <c r="CT782" s="150"/>
      <c r="CU782" s="150"/>
      <c r="CV782" s="150"/>
      <c r="CW782" s="150"/>
      <c r="CX782" s="150"/>
    </row>
    <row r="783" spans="1:102" x14ac:dyDescent="0.2">
      <c r="A783" s="150"/>
      <c r="B783" s="150"/>
      <c r="C783" s="156"/>
      <c r="D783" s="150"/>
      <c r="E783" s="150"/>
      <c r="F783" s="150"/>
      <c r="G783" s="150"/>
      <c r="H783" s="150"/>
      <c r="I783" s="150"/>
      <c r="K783" s="150"/>
      <c r="L783" s="150"/>
      <c r="M783" s="150"/>
      <c r="N783" s="150"/>
      <c r="O783" s="150"/>
      <c r="P783" s="150"/>
      <c r="Q783" s="150"/>
      <c r="R783" s="150"/>
      <c r="S783" s="150"/>
      <c r="T783" s="150"/>
      <c r="U783" s="150"/>
      <c r="V783" s="150"/>
      <c r="W783" s="150"/>
      <c r="X783" s="150"/>
      <c r="Y783" s="150"/>
      <c r="Z783" s="150"/>
      <c r="AA783" s="150"/>
      <c r="AB783" s="150"/>
      <c r="AC783" s="150"/>
      <c r="AD783" s="150"/>
      <c r="AE783" s="150"/>
      <c r="AF783" s="150"/>
      <c r="AG783" s="150"/>
      <c r="AH783" s="150"/>
      <c r="AI783" s="150"/>
      <c r="AJ783" s="150"/>
      <c r="AK783" s="150"/>
      <c r="AL783" s="150"/>
      <c r="AM783" s="150"/>
      <c r="AN783" s="150"/>
      <c r="AO783" s="150"/>
      <c r="AP783" s="150"/>
      <c r="AQ783" s="150"/>
      <c r="AR783" s="150"/>
      <c r="AS783" s="150"/>
      <c r="AT783" s="150"/>
      <c r="AU783" s="150"/>
      <c r="AV783" s="150"/>
      <c r="AW783" s="150"/>
      <c r="AX783" s="150"/>
      <c r="AY783" s="150"/>
      <c r="AZ783" s="150"/>
      <c r="BA783" s="150"/>
      <c r="BB783" s="150"/>
      <c r="BC783" s="150"/>
      <c r="BD783" s="150"/>
      <c r="BE783" s="150"/>
      <c r="BF783" s="150"/>
      <c r="BG783" s="150"/>
      <c r="BH783" s="150"/>
      <c r="BI783" s="150"/>
      <c r="BJ783" s="150"/>
      <c r="BK783" s="150"/>
      <c r="BL783" s="150"/>
      <c r="BM783" s="150"/>
      <c r="BN783" s="150"/>
      <c r="BO783" s="150"/>
      <c r="BP783" s="150"/>
      <c r="BQ783" s="150"/>
      <c r="BR783" s="150"/>
      <c r="BS783" s="150"/>
      <c r="BT783" s="150"/>
      <c r="BU783" s="150"/>
      <c r="BV783" s="150"/>
      <c r="BW783" s="150"/>
      <c r="BX783" s="150"/>
      <c r="BY783" s="150"/>
      <c r="BZ783" s="150"/>
      <c r="CA783" s="150"/>
      <c r="CB783" s="150"/>
      <c r="CC783" s="150"/>
      <c r="CD783" s="150"/>
      <c r="CE783" s="150"/>
      <c r="CF783" s="150"/>
      <c r="CG783" s="150"/>
      <c r="CH783" s="150"/>
      <c r="CI783" s="150"/>
      <c r="CJ783" s="150"/>
      <c r="CK783" s="150"/>
      <c r="CL783" s="150"/>
      <c r="CM783" s="150"/>
      <c r="CN783" s="150"/>
      <c r="CO783" s="150"/>
      <c r="CP783" s="150"/>
      <c r="CQ783" s="150"/>
      <c r="CR783" s="150"/>
      <c r="CS783" s="150"/>
      <c r="CT783" s="150"/>
      <c r="CU783" s="150"/>
      <c r="CV783" s="150"/>
      <c r="CW783" s="150"/>
      <c r="CX783" s="150"/>
    </row>
    <row r="784" spans="1:102" x14ac:dyDescent="0.2">
      <c r="A784" s="150"/>
      <c r="B784" s="150"/>
      <c r="C784" s="156"/>
      <c r="D784" s="150"/>
      <c r="E784" s="150"/>
      <c r="F784" s="150"/>
      <c r="G784" s="150"/>
      <c r="H784" s="150"/>
      <c r="I784" s="150"/>
      <c r="K784" s="150"/>
      <c r="L784" s="150"/>
      <c r="M784" s="150"/>
      <c r="N784" s="150"/>
      <c r="O784" s="150"/>
      <c r="P784" s="150"/>
      <c r="Q784" s="150"/>
      <c r="R784" s="150"/>
      <c r="S784" s="150"/>
      <c r="T784" s="150"/>
      <c r="U784" s="150"/>
      <c r="V784" s="150"/>
      <c r="W784" s="150"/>
      <c r="X784" s="150"/>
      <c r="Y784" s="150"/>
      <c r="Z784" s="150"/>
      <c r="AA784" s="150"/>
      <c r="AB784" s="150"/>
      <c r="AC784" s="150"/>
      <c r="AD784" s="150"/>
      <c r="AE784" s="150"/>
      <c r="AF784" s="150"/>
      <c r="AG784" s="150"/>
      <c r="AH784" s="150"/>
      <c r="AI784" s="150"/>
      <c r="AJ784" s="150"/>
      <c r="AK784" s="150"/>
      <c r="AL784" s="150"/>
      <c r="AM784" s="150"/>
      <c r="AN784" s="150"/>
      <c r="AO784" s="150"/>
      <c r="AP784" s="150"/>
      <c r="AQ784" s="150"/>
      <c r="AR784" s="150"/>
      <c r="AS784" s="150"/>
      <c r="AT784" s="150"/>
      <c r="AU784" s="150"/>
      <c r="AV784" s="150"/>
      <c r="AW784" s="150"/>
      <c r="AX784" s="150"/>
      <c r="AY784" s="150"/>
      <c r="AZ784" s="150"/>
      <c r="BA784" s="150"/>
      <c r="BB784" s="150"/>
      <c r="BC784" s="150"/>
      <c r="BD784" s="150"/>
      <c r="BE784" s="150"/>
      <c r="BF784" s="150"/>
      <c r="BG784" s="150"/>
      <c r="BH784" s="150"/>
      <c r="BI784" s="150"/>
      <c r="BJ784" s="150"/>
      <c r="BK784" s="150"/>
      <c r="BL784" s="150"/>
      <c r="BM784" s="150"/>
      <c r="BN784" s="150"/>
      <c r="BO784" s="150"/>
      <c r="BP784" s="150"/>
      <c r="BQ784" s="150"/>
      <c r="BR784" s="150"/>
      <c r="BS784" s="150"/>
      <c r="BT784" s="150"/>
      <c r="BU784" s="150"/>
      <c r="BV784" s="150"/>
      <c r="BW784" s="150"/>
      <c r="BX784" s="150"/>
      <c r="BY784" s="150"/>
      <c r="BZ784" s="150"/>
      <c r="CA784" s="150"/>
      <c r="CB784" s="150"/>
      <c r="CC784" s="150"/>
      <c r="CD784" s="150"/>
      <c r="CE784" s="150"/>
      <c r="CF784" s="150"/>
      <c r="CG784" s="150"/>
      <c r="CH784" s="150"/>
      <c r="CI784" s="150"/>
      <c r="CJ784" s="150"/>
      <c r="CK784" s="150"/>
      <c r="CL784" s="150"/>
      <c r="CM784" s="150"/>
      <c r="CN784" s="150"/>
      <c r="CO784" s="150"/>
      <c r="CP784" s="150"/>
      <c r="CQ784" s="150"/>
      <c r="CR784" s="150"/>
      <c r="CS784" s="150"/>
      <c r="CT784" s="150"/>
      <c r="CU784" s="150"/>
      <c r="CV784" s="150"/>
      <c r="CW784" s="150"/>
      <c r="CX784" s="150"/>
    </row>
    <row r="785" spans="1:102" x14ac:dyDescent="0.2">
      <c r="A785" s="150"/>
      <c r="B785" s="150"/>
      <c r="C785" s="156"/>
      <c r="D785" s="150"/>
      <c r="E785" s="150"/>
      <c r="F785" s="150"/>
      <c r="G785" s="150"/>
      <c r="H785" s="150"/>
      <c r="I785" s="150"/>
      <c r="K785" s="150"/>
      <c r="L785" s="150"/>
      <c r="M785" s="150"/>
      <c r="N785" s="150"/>
      <c r="O785" s="150"/>
      <c r="P785" s="150"/>
      <c r="Q785" s="150"/>
      <c r="R785" s="150"/>
      <c r="S785" s="150"/>
      <c r="T785" s="150"/>
      <c r="U785" s="150"/>
      <c r="V785" s="150"/>
      <c r="W785" s="150"/>
      <c r="X785" s="150"/>
      <c r="Y785" s="150"/>
      <c r="Z785" s="150"/>
      <c r="AA785" s="150"/>
      <c r="AB785" s="150"/>
      <c r="AC785" s="150"/>
      <c r="AD785" s="150"/>
      <c r="AE785" s="150"/>
      <c r="AF785" s="150"/>
      <c r="AG785" s="150"/>
      <c r="AH785" s="150"/>
      <c r="AI785" s="150"/>
      <c r="AJ785" s="150"/>
      <c r="AK785" s="150"/>
      <c r="AL785" s="150"/>
      <c r="AM785" s="150"/>
      <c r="AN785" s="150"/>
      <c r="AO785" s="150"/>
      <c r="AP785" s="150"/>
      <c r="AQ785" s="150"/>
      <c r="AR785" s="150"/>
      <c r="AS785" s="150"/>
      <c r="AT785" s="150"/>
      <c r="AU785" s="150"/>
      <c r="AV785" s="150"/>
      <c r="AW785" s="150"/>
      <c r="AX785" s="150"/>
      <c r="AY785" s="150"/>
      <c r="AZ785" s="150"/>
      <c r="BA785" s="150"/>
      <c r="BB785" s="150"/>
      <c r="BC785" s="150"/>
      <c r="BD785" s="150"/>
      <c r="BE785" s="150"/>
      <c r="BF785" s="150"/>
      <c r="BG785" s="150"/>
      <c r="BH785" s="150"/>
      <c r="BI785" s="150"/>
      <c r="BJ785" s="150"/>
      <c r="BK785" s="150"/>
      <c r="BL785" s="150"/>
      <c r="BM785" s="150"/>
      <c r="BN785" s="150"/>
      <c r="BO785" s="150"/>
      <c r="BP785" s="150"/>
      <c r="BQ785" s="150"/>
      <c r="BR785" s="150"/>
      <c r="BS785" s="150"/>
      <c r="BT785" s="150"/>
      <c r="BU785" s="150"/>
      <c r="BV785" s="150"/>
      <c r="BW785" s="150"/>
      <c r="BX785" s="150"/>
      <c r="BY785" s="150"/>
      <c r="BZ785" s="150"/>
      <c r="CA785" s="150"/>
      <c r="CB785" s="150"/>
      <c r="CC785" s="150"/>
      <c r="CD785" s="150"/>
      <c r="CE785" s="150"/>
      <c r="CF785" s="150"/>
      <c r="CG785" s="150"/>
      <c r="CH785" s="150"/>
      <c r="CI785" s="150"/>
      <c r="CJ785" s="150"/>
      <c r="CK785" s="150"/>
      <c r="CL785" s="150"/>
      <c r="CM785" s="150"/>
      <c r="CN785" s="150"/>
      <c r="CO785" s="150"/>
      <c r="CP785" s="150"/>
      <c r="CQ785" s="150"/>
      <c r="CR785" s="150"/>
      <c r="CS785" s="150"/>
      <c r="CT785" s="150"/>
      <c r="CU785" s="150"/>
      <c r="CV785" s="150"/>
      <c r="CW785" s="150"/>
      <c r="CX785" s="150"/>
    </row>
    <row r="786" spans="1:102" x14ac:dyDescent="0.2">
      <c r="A786" s="150"/>
      <c r="B786" s="150"/>
      <c r="C786" s="156"/>
      <c r="D786" s="150"/>
      <c r="E786" s="150"/>
      <c r="F786" s="150"/>
      <c r="G786" s="150"/>
      <c r="H786" s="150"/>
      <c r="I786" s="150"/>
      <c r="K786" s="150"/>
      <c r="L786" s="150"/>
      <c r="M786" s="150"/>
      <c r="N786" s="150"/>
      <c r="O786" s="150"/>
      <c r="P786" s="150"/>
      <c r="Q786" s="150"/>
      <c r="R786" s="150"/>
      <c r="S786" s="150"/>
      <c r="T786" s="150"/>
      <c r="U786" s="150"/>
      <c r="V786" s="150"/>
      <c r="W786" s="150"/>
      <c r="X786" s="150"/>
      <c r="Y786" s="150"/>
      <c r="Z786" s="150"/>
      <c r="AA786" s="150"/>
      <c r="AB786" s="150"/>
      <c r="AC786" s="150"/>
      <c r="AD786" s="150"/>
      <c r="AE786" s="150"/>
      <c r="AF786" s="150"/>
      <c r="AG786" s="150"/>
      <c r="AH786" s="150"/>
      <c r="AI786" s="150"/>
      <c r="AJ786" s="150"/>
      <c r="AK786" s="150"/>
      <c r="AL786" s="150"/>
      <c r="AM786" s="150"/>
      <c r="AN786" s="150"/>
      <c r="AO786" s="150"/>
      <c r="AP786" s="150"/>
      <c r="AQ786" s="150"/>
      <c r="AR786" s="150"/>
      <c r="AS786" s="150"/>
      <c r="AT786" s="150"/>
      <c r="AU786" s="150"/>
      <c r="AV786" s="150"/>
      <c r="AW786" s="150"/>
      <c r="AX786" s="150"/>
      <c r="AY786" s="150"/>
      <c r="AZ786" s="150"/>
      <c r="BA786" s="150"/>
      <c r="BB786" s="150"/>
      <c r="BC786" s="150"/>
      <c r="BD786" s="150"/>
      <c r="BE786" s="150"/>
      <c r="BF786" s="150"/>
      <c r="BG786" s="150"/>
      <c r="BH786" s="150"/>
      <c r="BI786" s="150"/>
      <c r="BJ786" s="150"/>
      <c r="BK786" s="150"/>
      <c r="BL786" s="150"/>
      <c r="BM786" s="150"/>
      <c r="BN786" s="150"/>
      <c r="BO786" s="150"/>
      <c r="BP786" s="150"/>
      <c r="BQ786" s="150"/>
      <c r="BR786" s="150"/>
      <c r="BS786" s="150"/>
      <c r="BT786" s="150"/>
      <c r="BU786" s="150"/>
      <c r="BV786" s="150"/>
      <c r="BW786" s="150"/>
      <c r="BX786" s="150"/>
      <c r="BY786" s="150"/>
      <c r="BZ786" s="150"/>
      <c r="CA786" s="150"/>
      <c r="CB786" s="150"/>
      <c r="CC786" s="150"/>
      <c r="CD786" s="150"/>
      <c r="CE786" s="150"/>
      <c r="CF786" s="150"/>
      <c r="CG786" s="150"/>
      <c r="CH786" s="150"/>
      <c r="CI786" s="150"/>
      <c r="CJ786" s="150"/>
      <c r="CK786" s="150"/>
      <c r="CL786" s="150"/>
      <c r="CM786" s="150"/>
      <c r="CN786" s="150"/>
      <c r="CO786" s="150"/>
      <c r="CP786" s="150"/>
      <c r="CQ786" s="150"/>
      <c r="CR786" s="150"/>
      <c r="CS786" s="150"/>
      <c r="CT786" s="150"/>
      <c r="CU786" s="150"/>
      <c r="CV786" s="150"/>
      <c r="CW786" s="150"/>
      <c r="CX786" s="150"/>
    </row>
    <row r="787" spans="1:102" x14ac:dyDescent="0.2">
      <c r="A787" s="150"/>
      <c r="B787" s="150"/>
      <c r="C787" s="156"/>
      <c r="D787" s="150"/>
      <c r="E787" s="150"/>
      <c r="F787" s="150"/>
      <c r="G787" s="150"/>
      <c r="H787" s="150"/>
      <c r="I787" s="150"/>
      <c r="K787" s="150"/>
      <c r="L787" s="150"/>
      <c r="M787" s="150"/>
      <c r="N787" s="150"/>
      <c r="O787" s="150"/>
      <c r="P787" s="150"/>
      <c r="Q787" s="150"/>
      <c r="R787" s="150"/>
      <c r="S787" s="150"/>
      <c r="T787" s="150"/>
      <c r="U787" s="150"/>
      <c r="V787" s="150"/>
      <c r="W787" s="150"/>
      <c r="X787" s="150"/>
      <c r="Y787" s="150"/>
      <c r="Z787" s="150"/>
      <c r="AA787" s="150"/>
      <c r="AB787" s="150"/>
      <c r="AC787" s="150"/>
      <c r="AD787" s="150"/>
      <c r="AE787" s="150"/>
      <c r="AF787" s="150"/>
      <c r="AG787" s="150"/>
      <c r="AH787" s="150"/>
      <c r="AI787" s="150"/>
      <c r="AJ787" s="150"/>
      <c r="AK787" s="150"/>
      <c r="AL787" s="150"/>
      <c r="AM787" s="150"/>
      <c r="AN787" s="150"/>
      <c r="AO787" s="150"/>
      <c r="AP787" s="150"/>
      <c r="AQ787" s="150"/>
      <c r="AR787" s="150"/>
      <c r="AS787" s="150"/>
      <c r="AT787" s="150"/>
      <c r="AU787" s="150"/>
      <c r="AV787" s="150"/>
      <c r="AW787" s="150"/>
      <c r="AX787" s="150"/>
      <c r="AY787" s="150"/>
      <c r="AZ787" s="150"/>
      <c r="BA787" s="150"/>
      <c r="BB787" s="150"/>
      <c r="BC787" s="150"/>
      <c r="BD787" s="150"/>
      <c r="BE787" s="150"/>
      <c r="BF787" s="150"/>
      <c r="BG787" s="150"/>
      <c r="BH787" s="150"/>
      <c r="BI787" s="150"/>
      <c r="BJ787" s="150"/>
      <c r="BK787" s="150"/>
      <c r="BL787" s="150"/>
      <c r="BM787" s="150"/>
      <c r="BN787" s="150"/>
      <c r="BO787" s="150"/>
      <c r="BP787" s="150"/>
      <c r="BQ787" s="150"/>
      <c r="BR787" s="150"/>
      <c r="BS787" s="150"/>
      <c r="BT787" s="150"/>
      <c r="BU787" s="150"/>
      <c r="BV787" s="150"/>
      <c r="BW787" s="150"/>
      <c r="BX787" s="150"/>
      <c r="BY787" s="150"/>
      <c r="BZ787" s="150"/>
      <c r="CA787" s="150"/>
      <c r="CB787" s="150"/>
      <c r="CC787" s="150"/>
      <c r="CD787" s="150"/>
      <c r="CE787" s="150"/>
      <c r="CF787" s="150"/>
      <c r="CG787" s="150"/>
      <c r="CH787" s="150"/>
      <c r="CI787" s="150"/>
      <c r="CJ787" s="150"/>
      <c r="CK787" s="150"/>
      <c r="CL787" s="150"/>
      <c r="CM787" s="150"/>
      <c r="CN787" s="150"/>
      <c r="CO787" s="150"/>
      <c r="CP787" s="150"/>
      <c r="CQ787" s="150"/>
      <c r="CR787" s="150"/>
      <c r="CS787" s="150"/>
      <c r="CT787" s="150"/>
      <c r="CU787" s="150"/>
      <c r="CV787" s="150"/>
      <c r="CW787" s="150"/>
      <c r="CX787" s="150"/>
    </row>
    <row r="788" spans="1:102" x14ac:dyDescent="0.2">
      <c r="A788" s="150"/>
      <c r="B788" s="150"/>
      <c r="C788" s="156"/>
      <c r="D788" s="150"/>
      <c r="E788" s="150"/>
      <c r="F788" s="150"/>
      <c r="G788" s="150"/>
      <c r="H788" s="150"/>
      <c r="I788" s="150"/>
      <c r="K788" s="150"/>
      <c r="L788" s="150"/>
      <c r="M788" s="150"/>
      <c r="N788" s="150"/>
      <c r="O788" s="150"/>
      <c r="P788" s="150"/>
      <c r="Q788" s="150"/>
      <c r="R788" s="150"/>
      <c r="S788" s="150"/>
      <c r="T788" s="150"/>
      <c r="U788" s="150"/>
      <c r="V788" s="150"/>
      <c r="W788" s="150"/>
      <c r="X788" s="150"/>
      <c r="Y788" s="150"/>
      <c r="Z788" s="150"/>
      <c r="AA788" s="150"/>
      <c r="AB788" s="150"/>
      <c r="AC788" s="150"/>
      <c r="AD788" s="150"/>
      <c r="AE788" s="150"/>
      <c r="AF788" s="150"/>
      <c r="AG788" s="150"/>
      <c r="AH788" s="150"/>
      <c r="AI788" s="150"/>
      <c r="AJ788" s="150"/>
      <c r="AK788" s="150"/>
      <c r="AL788" s="150"/>
      <c r="AM788" s="150"/>
      <c r="AN788" s="150"/>
      <c r="AO788" s="150"/>
      <c r="AP788" s="150"/>
      <c r="AQ788" s="150"/>
      <c r="AR788" s="150"/>
      <c r="AS788" s="150"/>
      <c r="AT788" s="150"/>
      <c r="AU788" s="150"/>
      <c r="AV788" s="150"/>
      <c r="AW788" s="150"/>
      <c r="AX788" s="150"/>
      <c r="AY788" s="150"/>
      <c r="AZ788" s="150"/>
      <c r="BA788" s="150"/>
      <c r="BB788" s="150"/>
      <c r="BC788" s="150"/>
      <c r="BD788" s="150"/>
      <c r="BE788" s="150"/>
      <c r="BF788" s="150"/>
      <c r="BG788" s="150"/>
      <c r="BH788" s="150"/>
      <c r="BI788" s="150"/>
      <c r="BJ788" s="150"/>
      <c r="BK788" s="150"/>
      <c r="BL788" s="150"/>
      <c r="BM788" s="150"/>
      <c r="BN788" s="150"/>
      <c r="BO788" s="150"/>
      <c r="BP788" s="150"/>
      <c r="BQ788" s="150"/>
      <c r="BR788" s="150"/>
      <c r="BS788" s="150"/>
      <c r="BT788" s="150"/>
      <c r="BU788" s="150"/>
      <c r="BV788" s="150"/>
      <c r="BW788" s="150"/>
      <c r="BX788" s="150"/>
      <c r="BY788" s="150"/>
      <c r="BZ788" s="150"/>
      <c r="CA788" s="150"/>
      <c r="CB788" s="150"/>
      <c r="CC788" s="150"/>
      <c r="CD788" s="150"/>
      <c r="CE788" s="150"/>
      <c r="CF788" s="150"/>
      <c r="CG788" s="150"/>
      <c r="CH788" s="150"/>
      <c r="CI788" s="150"/>
      <c r="CJ788" s="150"/>
      <c r="CK788" s="150"/>
      <c r="CL788" s="150"/>
      <c r="CM788" s="150"/>
      <c r="CN788" s="150"/>
      <c r="CO788" s="150"/>
      <c r="CP788" s="150"/>
      <c r="CQ788" s="150"/>
      <c r="CR788" s="150"/>
      <c r="CS788" s="150"/>
      <c r="CT788" s="150"/>
      <c r="CU788" s="150"/>
      <c r="CV788" s="150"/>
      <c r="CW788" s="150"/>
      <c r="CX788" s="150"/>
    </row>
    <row r="789" spans="1:102" x14ac:dyDescent="0.2">
      <c r="A789" s="150"/>
      <c r="B789" s="150"/>
      <c r="C789" s="156"/>
      <c r="D789" s="150"/>
      <c r="E789" s="150"/>
      <c r="F789" s="150"/>
      <c r="G789" s="150"/>
      <c r="H789" s="150"/>
      <c r="I789" s="150"/>
      <c r="K789" s="150"/>
      <c r="L789" s="150"/>
      <c r="M789" s="150"/>
      <c r="N789" s="150"/>
      <c r="O789" s="150"/>
      <c r="P789" s="150"/>
      <c r="Q789" s="150"/>
      <c r="R789" s="150"/>
      <c r="S789" s="150"/>
      <c r="T789" s="150"/>
      <c r="U789" s="150"/>
      <c r="V789" s="150"/>
      <c r="W789" s="150"/>
      <c r="X789" s="150"/>
      <c r="Y789" s="150"/>
      <c r="Z789" s="150"/>
      <c r="AA789" s="150"/>
      <c r="AB789" s="150"/>
      <c r="AC789" s="150"/>
      <c r="AD789" s="150"/>
      <c r="AE789" s="150"/>
      <c r="AF789" s="150"/>
      <c r="AG789" s="150"/>
      <c r="AH789" s="150"/>
      <c r="AI789" s="150"/>
      <c r="AJ789" s="150"/>
      <c r="AK789" s="150"/>
      <c r="AL789" s="150"/>
      <c r="AM789" s="150"/>
      <c r="AN789" s="150"/>
      <c r="AO789" s="150"/>
      <c r="AP789" s="150"/>
      <c r="AQ789" s="150"/>
      <c r="AR789" s="150"/>
      <c r="AS789" s="150"/>
      <c r="AT789" s="150"/>
      <c r="AU789" s="150"/>
      <c r="AV789" s="150"/>
      <c r="AW789" s="150"/>
      <c r="AX789" s="150"/>
      <c r="AY789" s="150"/>
      <c r="AZ789" s="150"/>
      <c r="BA789" s="150"/>
      <c r="BB789" s="150"/>
      <c r="BC789" s="150"/>
      <c r="BD789" s="150"/>
      <c r="BE789" s="150"/>
      <c r="BF789" s="150"/>
      <c r="BG789" s="150"/>
      <c r="BH789" s="150"/>
      <c r="BI789" s="150"/>
      <c r="BJ789" s="150"/>
      <c r="BK789" s="150"/>
      <c r="BL789" s="150"/>
      <c r="BM789" s="150"/>
      <c r="BN789" s="150"/>
      <c r="BO789" s="150"/>
      <c r="BP789" s="150"/>
      <c r="BQ789" s="150"/>
      <c r="BR789" s="150"/>
      <c r="BS789" s="150"/>
      <c r="BT789" s="150"/>
      <c r="BU789" s="150"/>
      <c r="BV789" s="150"/>
      <c r="BW789" s="150"/>
      <c r="BX789" s="150"/>
      <c r="BY789" s="150"/>
      <c r="BZ789" s="150"/>
      <c r="CA789" s="150"/>
      <c r="CB789" s="150"/>
      <c r="CC789" s="150"/>
      <c r="CD789" s="150"/>
      <c r="CE789" s="150"/>
      <c r="CF789" s="150"/>
      <c r="CG789" s="150"/>
      <c r="CH789" s="150"/>
      <c r="CI789" s="150"/>
      <c r="CJ789" s="150"/>
      <c r="CK789" s="150"/>
      <c r="CL789" s="150"/>
      <c r="CM789" s="150"/>
      <c r="CN789" s="150"/>
      <c r="CO789" s="150"/>
      <c r="CP789" s="150"/>
      <c r="CQ789" s="150"/>
      <c r="CR789" s="150"/>
      <c r="CS789" s="150"/>
      <c r="CT789" s="150"/>
      <c r="CU789" s="150"/>
      <c r="CV789" s="150"/>
      <c r="CW789" s="150"/>
      <c r="CX789" s="150"/>
    </row>
    <row r="790" spans="1:102" x14ac:dyDescent="0.2">
      <c r="A790" s="150"/>
      <c r="B790" s="150"/>
      <c r="C790" s="156"/>
      <c r="D790" s="150"/>
      <c r="E790" s="150"/>
      <c r="F790" s="150"/>
      <c r="G790" s="150"/>
      <c r="H790" s="150"/>
      <c r="I790" s="150"/>
      <c r="K790" s="150"/>
      <c r="L790" s="150"/>
      <c r="M790" s="150"/>
      <c r="N790" s="150"/>
      <c r="O790" s="150"/>
      <c r="P790" s="150"/>
      <c r="Q790" s="150"/>
      <c r="R790" s="150"/>
      <c r="S790" s="150"/>
      <c r="T790" s="150"/>
      <c r="U790" s="150"/>
      <c r="V790" s="150"/>
      <c r="W790" s="150"/>
      <c r="X790" s="150"/>
      <c r="Y790" s="150"/>
      <c r="Z790" s="150"/>
      <c r="AA790" s="150"/>
      <c r="AB790" s="150"/>
      <c r="AC790" s="150"/>
      <c r="AD790" s="150"/>
      <c r="AE790" s="150"/>
      <c r="AF790" s="150"/>
      <c r="AG790" s="150"/>
      <c r="AH790" s="150"/>
      <c r="AI790" s="150"/>
      <c r="AJ790" s="150"/>
      <c r="AK790" s="150"/>
      <c r="AL790" s="150"/>
      <c r="AM790" s="150"/>
      <c r="AN790" s="150"/>
      <c r="AO790" s="150"/>
      <c r="AP790" s="150"/>
      <c r="AQ790" s="150"/>
      <c r="AR790" s="150"/>
      <c r="AS790" s="150"/>
      <c r="AT790" s="150"/>
      <c r="AU790" s="150"/>
      <c r="AV790" s="150"/>
      <c r="AW790" s="150"/>
      <c r="AX790" s="150"/>
      <c r="AY790" s="150"/>
      <c r="AZ790" s="150"/>
      <c r="BA790" s="150"/>
      <c r="BB790" s="150"/>
      <c r="BC790" s="150"/>
      <c r="BD790" s="150"/>
      <c r="BE790" s="150"/>
      <c r="BF790" s="150"/>
      <c r="BG790" s="150"/>
      <c r="BH790" s="150"/>
      <c r="BI790" s="150"/>
      <c r="BJ790" s="150"/>
      <c r="BK790" s="150"/>
      <c r="BL790" s="150"/>
      <c r="BM790" s="150"/>
      <c r="BN790" s="150"/>
      <c r="BO790" s="150"/>
      <c r="BP790" s="150"/>
      <c r="BQ790" s="150"/>
      <c r="BR790" s="150"/>
      <c r="BS790" s="150"/>
      <c r="BT790" s="150"/>
      <c r="BU790" s="150"/>
      <c r="BV790" s="150"/>
      <c r="BW790" s="150"/>
      <c r="BX790" s="150"/>
      <c r="BY790" s="150"/>
      <c r="BZ790" s="150"/>
      <c r="CA790" s="150"/>
      <c r="CB790" s="150"/>
      <c r="CC790" s="150"/>
      <c r="CD790" s="150"/>
      <c r="CE790" s="150"/>
      <c r="CF790" s="150"/>
      <c r="CG790" s="150"/>
      <c r="CH790" s="150"/>
      <c r="CI790" s="150"/>
      <c r="CJ790" s="150"/>
      <c r="CK790" s="150"/>
      <c r="CL790" s="150"/>
      <c r="CM790" s="150"/>
      <c r="CN790" s="150"/>
      <c r="CO790" s="150"/>
      <c r="CP790" s="150"/>
      <c r="CQ790" s="150"/>
      <c r="CR790" s="150"/>
      <c r="CS790" s="150"/>
      <c r="CT790" s="150"/>
      <c r="CU790" s="150"/>
      <c r="CV790" s="150"/>
      <c r="CW790" s="150"/>
      <c r="CX790" s="150"/>
    </row>
    <row r="791" spans="1:102" x14ac:dyDescent="0.2">
      <c r="A791" s="150"/>
      <c r="B791" s="150"/>
      <c r="C791" s="156"/>
      <c r="D791" s="150"/>
      <c r="E791" s="150"/>
      <c r="F791" s="150"/>
      <c r="G791" s="150"/>
      <c r="H791" s="150"/>
      <c r="I791" s="150"/>
      <c r="K791" s="150"/>
      <c r="L791" s="150"/>
      <c r="M791" s="150"/>
      <c r="N791" s="150"/>
      <c r="O791" s="150"/>
      <c r="P791" s="150"/>
      <c r="Q791" s="150"/>
      <c r="R791" s="150"/>
      <c r="S791" s="150"/>
      <c r="T791" s="150"/>
      <c r="U791" s="150"/>
      <c r="V791" s="150"/>
      <c r="W791" s="150"/>
      <c r="X791" s="150"/>
      <c r="Y791" s="150"/>
      <c r="Z791" s="150"/>
      <c r="AA791" s="150"/>
      <c r="AB791" s="150"/>
      <c r="AC791" s="150"/>
      <c r="AD791" s="150"/>
      <c r="AE791" s="150"/>
      <c r="AF791" s="150"/>
      <c r="AG791" s="150"/>
      <c r="AH791" s="150"/>
      <c r="AI791" s="150"/>
      <c r="AJ791" s="150"/>
      <c r="AK791" s="150"/>
      <c r="AL791" s="150"/>
      <c r="AM791" s="150"/>
      <c r="AN791" s="150"/>
      <c r="AO791" s="150"/>
      <c r="AP791" s="150"/>
      <c r="AQ791" s="150"/>
      <c r="AR791" s="150"/>
      <c r="AS791" s="150"/>
      <c r="AT791" s="150"/>
      <c r="AU791" s="150"/>
      <c r="AV791" s="150"/>
      <c r="AW791" s="150"/>
      <c r="AX791" s="150"/>
      <c r="AY791" s="150"/>
      <c r="AZ791" s="150"/>
      <c r="BA791" s="150"/>
      <c r="BB791" s="150"/>
      <c r="BC791" s="150"/>
      <c r="BD791" s="150"/>
      <c r="BE791" s="150"/>
      <c r="BF791" s="150"/>
      <c r="BG791" s="150"/>
      <c r="BH791" s="150"/>
      <c r="BI791" s="150"/>
      <c r="BJ791" s="150"/>
      <c r="BK791" s="150"/>
      <c r="BL791" s="150"/>
      <c r="BM791" s="150"/>
      <c r="BN791" s="150"/>
      <c r="BO791" s="150"/>
      <c r="BP791" s="150"/>
      <c r="BQ791" s="150"/>
      <c r="BR791" s="150"/>
      <c r="BS791" s="150"/>
      <c r="BT791" s="150"/>
      <c r="BU791" s="150"/>
      <c r="BV791" s="150"/>
      <c r="BW791" s="150"/>
      <c r="BX791" s="150"/>
      <c r="BY791" s="150"/>
      <c r="BZ791" s="150"/>
      <c r="CA791" s="150"/>
      <c r="CB791" s="150"/>
      <c r="CC791" s="150"/>
      <c r="CD791" s="150"/>
      <c r="CE791" s="150"/>
      <c r="CF791" s="150"/>
      <c r="CG791" s="150"/>
      <c r="CH791" s="150"/>
      <c r="CI791" s="150"/>
      <c r="CJ791" s="150"/>
      <c r="CK791" s="150"/>
      <c r="CL791" s="150"/>
      <c r="CM791" s="150"/>
      <c r="CN791" s="150"/>
      <c r="CO791" s="150"/>
      <c r="CP791" s="150"/>
      <c r="CQ791" s="150"/>
      <c r="CR791" s="150"/>
      <c r="CS791" s="150"/>
      <c r="CT791" s="150"/>
      <c r="CU791" s="150"/>
      <c r="CV791" s="150"/>
      <c r="CW791" s="150"/>
      <c r="CX791" s="150"/>
    </row>
    <row r="792" spans="1:102" x14ac:dyDescent="0.2">
      <c r="A792" s="150"/>
      <c r="B792" s="150"/>
      <c r="C792" s="156"/>
      <c r="D792" s="150"/>
      <c r="E792" s="150"/>
      <c r="F792" s="150"/>
      <c r="G792" s="150"/>
      <c r="H792" s="150"/>
      <c r="I792" s="150"/>
      <c r="K792" s="150"/>
      <c r="L792" s="150"/>
      <c r="M792" s="150"/>
      <c r="N792" s="150"/>
      <c r="O792" s="150"/>
      <c r="P792" s="150"/>
      <c r="Q792" s="150"/>
      <c r="R792" s="150"/>
      <c r="S792" s="150"/>
      <c r="T792" s="150"/>
      <c r="U792" s="150"/>
      <c r="V792" s="150"/>
      <c r="W792" s="150"/>
      <c r="X792" s="150"/>
      <c r="Y792" s="150"/>
      <c r="Z792" s="150"/>
      <c r="AA792" s="150"/>
      <c r="AB792" s="150"/>
      <c r="AC792" s="150"/>
      <c r="AD792" s="150"/>
      <c r="AE792" s="150"/>
      <c r="AF792" s="150"/>
      <c r="AG792" s="150"/>
      <c r="AH792" s="150"/>
      <c r="AI792" s="150"/>
      <c r="AJ792" s="150"/>
      <c r="AK792" s="150"/>
      <c r="AL792" s="150"/>
      <c r="AM792" s="150"/>
      <c r="AN792" s="150"/>
      <c r="AO792" s="150"/>
      <c r="AP792" s="150"/>
      <c r="AQ792" s="150"/>
      <c r="AR792" s="150"/>
      <c r="AS792" s="150"/>
      <c r="AT792" s="150"/>
      <c r="AU792" s="150"/>
      <c r="AV792" s="150"/>
      <c r="AW792" s="150"/>
      <c r="AX792" s="150"/>
      <c r="AY792" s="150"/>
      <c r="AZ792" s="150"/>
      <c r="BA792" s="150"/>
      <c r="BB792" s="150"/>
      <c r="BC792" s="150"/>
      <c r="BD792" s="150"/>
      <c r="BE792" s="150"/>
      <c r="BF792" s="150"/>
      <c r="BG792" s="150"/>
      <c r="BH792" s="150"/>
      <c r="BI792" s="150"/>
      <c r="BJ792" s="150"/>
      <c r="BK792" s="150"/>
      <c r="BL792" s="150"/>
      <c r="BM792" s="150"/>
      <c r="BN792" s="150"/>
      <c r="BO792" s="150"/>
      <c r="BP792" s="150"/>
      <c r="BQ792" s="150"/>
      <c r="BR792" s="150"/>
      <c r="BS792" s="150"/>
      <c r="BT792" s="150"/>
      <c r="BU792" s="150"/>
      <c r="BV792" s="150"/>
      <c r="BW792" s="150"/>
      <c r="BX792" s="150"/>
      <c r="BY792" s="150"/>
      <c r="BZ792" s="150"/>
      <c r="CA792" s="150"/>
      <c r="CB792" s="150"/>
      <c r="CC792" s="150"/>
      <c r="CD792" s="150"/>
      <c r="CE792" s="150"/>
      <c r="CF792" s="150"/>
      <c r="CG792" s="150"/>
      <c r="CH792" s="150"/>
      <c r="CI792" s="150"/>
      <c r="CJ792" s="150"/>
      <c r="CK792" s="150"/>
      <c r="CL792" s="150"/>
      <c r="CM792" s="150"/>
      <c r="CN792" s="150"/>
      <c r="CO792" s="150"/>
      <c r="CP792" s="150"/>
      <c r="CQ792" s="150"/>
      <c r="CR792" s="150"/>
      <c r="CS792" s="150"/>
      <c r="CT792" s="150"/>
      <c r="CU792" s="150"/>
      <c r="CV792" s="150"/>
      <c r="CW792" s="150"/>
      <c r="CX792" s="150"/>
    </row>
    <row r="793" spans="1:102" x14ac:dyDescent="0.2">
      <c r="A793" s="150"/>
      <c r="B793" s="150"/>
      <c r="C793" s="156"/>
      <c r="D793" s="150"/>
      <c r="E793" s="150"/>
      <c r="F793" s="150"/>
      <c r="G793" s="150"/>
      <c r="H793" s="150"/>
      <c r="I793" s="150"/>
      <c r="K793" s="150"/>
      <c r="L793" s="150"/>
      <c r="M793" s="150"/>
      <c r="N793" s="150"/>
      <c r="O793" s="150"/>
      <c r="P793" s="150"/>
      <c r="Q793" s="150"/>
      <c r="R793" s="150"/>
      <c r="S793" s="150"/>
      <c r="T793" s="150"/>
      <c r="U793" s="150"/>
      <c r="V793" s="150"/>
      <c r="W793" s="150"/>
      <c r="X793" s="150"/>
      <c r="Y793" s="150"/>
      <c r="Z793" s="150"/>
      <c r="AA793" s="150"/>
      <c r="AB793" s="150"/>
      <c r="AC793" s="150"/>
      <c r="AD793" s="150"/>
      <c r="AE793" s="150"/>
      <c r="AF793" s="150"/>
      <c r="AG793" s="150"/>
      <c r="AH793" s="150"/>
      <c r="AI793" s="150"/>
      <c r="AJ793" s="150"/>
      <c r="AK793" s="150"/>
      <c r="AL793" s="150"/>
      <c r="AM793" s="150"/>
      <c r="AN793" s="150"/>
      <c r="AO793" s="150"/>
      <c r="AP793" s="150"/>
      <c r="AQ793" s="150"/>
      <c r="AR793" s="150"/>
      <c r="AS793" s="150"/>
      <c r="AT793" s="150"/>
      <c r="AU793" s="150"/>
      <c r="AV793" s="150"/>
      <c r="AW793" s="150"/>
      <c r="AX793" s="150"/>
      <c r="AY793" s="150"/>
      <c r="AZ793" s="150"/>
      <c r="BA793" s="150"/>
      <c r="BB793" s="150"/>
      <c r="BC793" s="150"/>
      <c r="BD793" s="150"/>
      <c r="BE793" s="150"/>
      <c r="BF793" s="150"/>
      <c r="BG793" s="150"/>
      <c r="BH793" s="150"/>
      <c r="BI793" s="150"/>
      <c r="BJ793" s="150"/>
      <c r="BK793" s="150"/>
      <c r="BL793" s="150"/>
      <c r="BM793" s="150"/>
      <c r="BN793" s="150"/>
      <c r="BO793" s="150"/>
      <c r="BP793" s="150"/>
      <c r="BQ793" s="150"/>
      <c r="BR793" s="150"/>
      <c r="BS793" s="150"/>
      <c r="BT793" s="150"/>
      <c r="BU793" s="150"/>
      <c r="BV793" s="150"/>
      <c r="BW793" s="150"/>
      <c r="BX793" s="150"/>
      <c r="BY793" s="150"/>
      <c r="BZ793" s="150"/>
      <c r="CA793" s="150"/>
      <c r="CB793" s="150"/>
      <c r="CC793" s="150"/>
      <c r="CD793" s="150"/>
      <c r="CE793" s="150"/>
      <c r="CF793" s="150"/>
      <c r="CG793" s="150"/>
      <c r="CH793" s="150"/>
      <c r="CI793" s="150"/>
      <c r="CJ793" s="150"/>
      <c r="CK793" s="150"/>
      <c r="CL793" s="150"/>
      <c r="CM793" s="150"/>
      <c r="CN793" s="150"/>
      <c r="CO793" s="150"/>
      <c r="CP793" s="150"/>
      <c r="CQ793" s="150"/>
      <c r="CR793" s="150"/>
      <c r="CS793" s="150"/>
      <c r="CT793" s="150"/>
      <c r="CU793" s="150"/>
      <c r="CV793" s="150"/>
      <c r="CW793" s="150"/>
      <c r="CX793" s="150"/>
    </row>
    <row r="794" spans="1:102" x14ac:dyDescent="0.2">
      <c r="A794" s="150"/>
      <c r="B794" s="150"/>
      <c r="C794" s="156"/>
      <c r="D794" s="150"/>
      <c r="E794" s="150"/>
      <c r="F794" s="150"/>
      <c r="G794" s="150"/>
      <c r="H794" s="150"/>
      <c r="I794" s="150"/>
      <c r="K794" s="150"/>
      <c r="L794" s="150"/>
      <c r="M794" s="150"/>
      <c r="N794" s="150"/>
      <c r="O794" s="150"/>
      <c r="P794" s="150"/>
      <c r="Q794" s="150"/>
      <c r="R794" s="150"/>
      <c r="S794" s="150"/>
      <c r="T794" s="150"/>
      <c r="U794" s="150"/>
      <c r="V794" s="150"/>
      <c r="W794" s="150"/>
      <c r="X794" s="150"/>
      <c r="Y794" s="150"/>
      <c r="Z794" s="150"/>
      <c r="AA794" s="150"/>
      <c r="AB794" s="150"/>
      <c r="AC794" s="150"/>
      <c r="AD794" s="150"/>
      <c r="AE794" s="150"/>
      <c r="AF794" s="150"/>
      <c r="AG794" s="150"/>
      <c r="AH794" s="150"/>
      <c r="AI794" s="150"/>
      <c r="AJ794" s="150"/>
      <c r="AK794" s="150"/>
      <c r="AL794" s="150"/>
      <c r="AM794" s="150"/>
      <c r="AN794" s="150"/>
      <c r="AO794" s="150"/>
      <c r="AP794" s="150"/>
      <c r="AQ794" s="150"/>
      <c r="AR794" s="150"/>
      <c r="AS794" s="150"/>
      <c r="AT794" s="150"/>
      <c r="AU794" s="150"/>
      <c r="AV794" s="150"/>
      <c r="AW794" s="150"/>
      <c r="AX794" s="150"/>
      <c r="AY794" s="150"/>
      <c r="AZ794" s="150"/>
      <c r="BA794" s="150"/>
      <c r="BB794" s="150"/>
      <c r="BC794" s="150"/>
      <c r="BD794" s="150"/>
      <c r="BE794" s="150"/>
      <c r="BF794" s="150"/>
      <c r="BG794" s="150"/>
      <c r="BH794" s="150"/>
      <c r="BI794" s="150"/>
      <c r="BJ794" s="150"/>
      <c r="BK794" s="150"/>
      <c r="BL794" s="150"/>
      <c r="BM794" s="150"/>
      <c r="BN794" s="150"/>
      <c r="BO794" s="150"/>
      <c r="BP794" s="150"/>
      <c r="BQ794" s="150"/>
      <c r="BR794" s="150"/>
      <c r="BS794" s="150"/>
      <c r="BT794" s="150"/>
      <c r="BU794" s="150"/>
      <c r="BV794" s="150"/>
      <c r="BW794" s="150"/>
      <c r="BX794" s="150"/>
      <c r="BY794" s="150"/>
      <c r="BZ794" s="150"/>
      <c r="CA794" s="150"/>
      <c r="CB794" s="150"/>
      <c r="CC794" s="150"/>
      <c r="CD794" s="150"/>
      <c r="CE794" s="150"/>
      <c r="CF794" s="150"/>
      <c r="CG794" s="150"/>
      <c r="CH794" s="150"/>
      <c r="CI794" s="150"/>
      <c r="CJ794" s="150"/>
      <c r="CK794" s="150"/>
      <c r="CL794" s="150"/>
      <c r="CM794" s="150"/>
      <c r="CN794" s="150"/>
      <c r="CO794" s="150"/>
      <c r="CP794" s="150"/>
      <c r="CQ794" s="150"/>
      <c r="CR794" s="150"/>
      <c r="CS794" s="150"/>
      <c r="CT794" s="150"/>
      <c r="CU794" s="150"/>
      <c r="CV794" s="150"/>
      <c r="CW794" s="150"/>
      <c r="CX794" s="150"/>
    </row>
    <row r="795" spans="1:102" x14ac:dyDescent="0.2">
      <c r="A795" s="150"/>
      <c r="B795" s="150"/>
      <c r="C795" s="156"/>
      <c r="D795" s="150"/>
      <c r="E795" s="150"/>
      <c r="F795" s="150"/>
      <c r="G795" s="150"/>
      <c r="H795" s="150"/>
      <c r="I795" s="150"/>
      <c r="K795" s="150"/>
      <c r="L795" s="150"/>
      <c r="M795" s="150"/>
      <c r="N795" s="150"/>
      <c r="O795" s="150"/>
      <c r="P795" s="150"/>
      <c r="Q795" s="150"/>
      <c r="R795" s="150"/>
      <c r="S795" s="150"/>
      <c r="T795" s="150"/>
      <c r="U795" s="150"/>
      <c r="V795" s="150"/>
      <c r="W795" s="150"/>
      <c r="X795" s="150"/>
      <c r="Y795" s="150"/>
      <c r="Z795" s="150"/>
      <c r="AA795" s="150"/>
      <c r="AB795" s="150"/>
      <c r="AC795" s="150"/>
      <c r="AD795" s="150"/>
      <c r="AE795" s="150"/>
      <c r="AF795" s="150"/>
      <c r="AG795" s="150"/>
      <c r="AH795" s="150"/>
      <c r="AI795" s="150"/>
      <c r="AJ795" s="150"/>
      <c r="AK795" s="150"/>
      <c r="AL795" s="150"/>
      <c r="AM795" s="150"/>
      <c r="AN795" s="150"/>
      <c r="AO795" s="150"/>
      <c r="AP795" s="150"/>
      <c r="AQ795" s="150"/>
      <c r="AR795" s="150"/>
      <c r="AS795" s="150"/>
      <c r="AT795" s="150"/>
      <c r="AU795" s="150"/>
      <c r="AV795" s="150"/>
      <c r="AW795" s="150"/>
      <c r="AX795" s="150"/>
      <c r="AY795" s="150"/>
      <c r="AZ795" s="150"/>
      <c r="BA795" s="150"/>
      <c r="BB795" s="150"/>
      <c r="BC795" s="150"/>
      <c r="BD795" s="150"/>
      <c r="BE795" s="150"/>
      <c r="BF795" s="150"/>
      <c r="BG795" s="150"/>
      <c r="BH795" s="150"/>
      <c r="BI795" s="150"/>
      <c r="BJ795" s="150"/>
      <c r="BK795" s="150"/>
      <c r="BL795" s="150"/>
      <c r="BM795" s="150"/>
      <c r="BN795" s="150"/>
      <c r="BO795" s="150"/>
      <c r="BP795" s="150"/>
      <c r="BQ795" s="150"/>
      <c r="BR795" s="150"/>
      <c r="BS795" s="150"/>
      <c r="BT795" s="150"/>
      <c r="BU795" s="150"/>
      <c r="BV795" s="150"/>
      <c r="BW795" s="150"/>
      <c r="BX795" s="150"/>
      <c r="BY795" s="150"/>
      <c r="BZ795" s="150"/>
      <c r="CA795" s="150"/>
      <c r="CB795" s="150"/>
      <c r="CC795" s="150"/>
      <c r="CD795" s="150"/>
      <c r="CE795" s="150"/>
      <c r="CF795" s="150"/>
      <c r="CG795" s="150"/>
      <c r="CH795" s="150"/>
      <c r="CI795" s="150"/>
      <c r="CJ795" s="150"/>
      <c r="CK795" s="150"/>
      <c r="CL795" s="150"/>
      <c r="CM795" s="150"/>
      <c r="CN795" s="150"/>
      <c r="CO795" s="150"/>
      <c r="CP795" s="150"/>
      <c r="CQ795" s="150"/>
      <c r="CR795" s="150"/>
      <c r="CS795" s="150"/>
      <c r="CT795" s="150"/>
      <c r="CU795" s="150"/>
      <c r="CV795" s="150"/>
      <c r="CW795" s="150"/>
      <c r="CX795" s="150"/>
    </row>
    <row r="796" spans="1:102" x14ac:dyDescent="0.2">
      <c r="A796" s="150"/>
      <c r="B796" s="150"/>
      <c r="C796" s="156"/>
      <c r="D796" s="150"/>
      <c r="E796" s="150"/>
      <c r="F796" s="150"/>
      <c r="G796" s="150"/>
      <c r="H796" s="150"/>
      <c r="I796" s="150"/>
      <c r="K796" s="150"/>
      <c r="L796" s="150"/>
      <c r="M796" s="150"/>
      <c r="N796" s="150"/>
      <c r="O796" s="150"/>
      <c r="P796" s="150"/>
      <c r="Q796" s="150"/>
      <c r="R796" s="150"/>
      <c r="S796" s="150"/>
      <c r="T796" s="150"/>
      <c r="U796" s="150"/>
      <c r="V796" s="150"/>
      <c r="W796" s="150"/>
      <c r="X796" s="150"/>
      <c r="Y796" s="150"/>
      <c r="Z796" s="150"/>
      <c r="AA796" s="150"/>
      <c r="AB796" s="150"/>
      <c r="AC796" s="150"/>
      <c r="AD796" s="150"/>
      <c r="AE796" s="150"/>
      <c r="AF796" s="150"/>
      <c r="AG796" s="150"/>
      <c r="AH796" s="150"/>
      <c r="AI796" s="150"/>
      <c r="AJ796" s="150"/>
      <c r="AK796" s="150"/>
      <c r="AL796" s="150"/>
      <c r="AM796" s="150"/>
      <c r="AN796" s="150"/>
      <c r="AO796" s="150"/>
      <c r="AP796" s="150"/>
      <c r="AQ796" s="150"/>
      <c r="AR796" s="150"/>
      <c r="AS796" s="150"/>
      <c r="AT796" s="150"/>
      <c r="AU796" s="150"/>
      <c r="AV796" s="150"/>
      <c r="AW796" s="150"/>
      <c r="AX796" s="150"/>
      <c r="AY796" s="150"/>
      <c r="AZ796" s="150"/>
      <c r="BA796" s="150"/>
      <c r="BB796" s="150"/>
      <c r="BC796" s="150"/>
      <c r="BD796" s="150"/>
      <c r="BE796" s="150"/>
      <c r="BF796" s="150"/>
      <c r="BG796" s="150"/>
      <c r="BH796" s="150"/>
      <c r="BI796" s="150"/>
      <c r="BJ796" s="150"/>
      <c r="BK796" s="150"/>
      <c r="BL796" s="150"/>
      <c r="BM796" s="150"/>
      <c r="BN796" s="150"/>
      <c r="BO796" s="150"/>
      <c r="BP796" s="150"/>
      <c r="BQ796" s="150"/>
      <c r="BR796" s="150"/>
      <c r="BS796" s="150"/>
      <c r="BT796" s="150"/>
      <c r="BU796" s="150"/>
      <c r="BV796" s="150"/>
      <c r="BW796" s="150"/>
      <c r="BX796" s="150"/>
      <c r="BY796" s="150"/>
      <c r="BZ796" s="150"/>
      <c r="CA796" s="150"/>
      <c r="CB796" s="150"/>
      <c r="CC796" s="150"/>
      <c r="CD796" s="150"/>
      <c r="CE796" s="150"/>
      <c r="CF796" s="150"/>
      <c r="CG796" s="150"/>
      <c r="CH796" s="150"/>
      <c r="CI796" s="150"/>
      <c r="CJ796" s="150"/>
      <c r="CK796" s="150"/>
      <c r="CL796" s="150"/>
      <c r="CM796" s="150"/>
      <c r="CN796" s="150"/>
      <c r="CO796" s="150"/>
      <c r="CP796" s="150"/>
      <c r="CQ796" s="150"/>
      <c r="CR796" s="150"/>
      <c r="CS796" s="150"/>
      <c r="CT796" s="150"/>
      <c r="CU796" s="150"/>
      <c r="CV796" s="150"/>
      <c r="CW796" s="150"/>
      <c r="CX796" s="150"/>
    </row>
    <row r="797" spans="1:102" x14ac:dyDescent="0.2">
      <c r="A797" s="150"/>
      <c r="B797" s="150"/>
      <c r="C797" s="156"/>
      <c r="D797" s="150"/>
      <c r="E797" s="150"/>
      <c r="F797" s="150"/>
      <c r="G797" s="150"/>
      <c r="H797" s="150"/>
      <c r="I797" s="150"/>
      <c r="K797" s="150"/>
      <c r="L797" s="150"/>
      <c r="M797" s="150"/>
      <c r="N797" s="150"/>
      <c r="O797" s="150"/>
      <c r="P797" s="150"/>
      <c r="Q797" s="150"/>
      <c r="R797" s="150"/>
      <c r="S797" s="150"/>
      <c r="T797" s="150"/>
      <c r="U797" s="150"/>
      <c r="V797" s="150"/>
      <c r="W797" s="150"/>
      <c r="X797" s="150"/>
      <c r="Y797" s="150"/>
      <c r="Z797" s="150"/>
      <c r="AA797" s="150"/>
      <c r="AB797" s="150"/>
      <c r="AC797" s="150"/>
      <c r="AD797" s="150"/>
      <c r="AE797" s="150"/>
      <c r="AF797" s="150"/>
      <c r="AG797" s="150"/>
      <c r="AH797" s="150"/>
      <c r="AI797" s="150"/>
      <c r="AJ797" s="150"/>
      <c r="AK797" s="150"/>
      <c r="AL797" s="150"/>
      <c r="AM797" s="150"/>
      <c r="AN797" s="150"/>
      <c r="AO797" s="150"/>
      <c r="AP797" s="150"/>
      <c r="AQ797" s="150"/>
      <c r="AR797" s="150"/>
      <c r="AS797" s="150"/>
      <c r="AT797" s="150"/>
      <c r="AU797" s="150"/>
      <c r="AV797" s="150"/>
      <c r="AW797" s="150"/>
      <c r="AX797" s="150"/>
      <c r="AY797" s="150"/>
      <c r="AZ797" s="150"/>
      <c r="BA797" s="150"/>
      <c r="BB797" s="150"/>
      <c r="BC797" s="150"/>
      <c r="BD797" s="150"/>
      <c r="BE797" s="150"/>
      <c r="BF797" s="150"/>
      <c r="BG797" s="150"/>
      <c r="BH797" s="150"/>
      <c r="BI797" s="150"/>
      <c r="BJ797" s="150"/>
      <c r="BK797" s="150"/>
      <c r="BL797" s="150"/>
      <c r="BM797" s="150"/>
      <c r="BN797" s="150"/>
      <c r="BO797" s="150"/>
      <c r="BP797" s="150"/>
      <c r="BQ797" s="150"/>
      <c r="BR797" s="150"/>
      <c r="BS797" s="150"/>
      <c r="BT797" s="150"/>
      <c r="BU797" s="150"/>
      <c r="BV797" s="150"/>
      <c r="BW797" s="150"/>
      <c r="BX797" s="150"/>
      <c r="BY797" s="150"/>
      <c r="BZ797" s="150"/>
      <c r="CA797" s="150"/>
      <c r="CB797" s="150"/>
      <c r="CC797" s="150"/>
      <c r="CD797" s="150"/>
      <c r="CE797" s="150"/>
      <c r="CF797" s="150"/>
      <c r="CG797" s="150"/>
      <c r="CH797" s="150"/>
      <c r="CI797" s="150"/>
      <c r="CJ797" s="150"/>
      <c r="CK797" s="150"/>
      <c r="CL797" s="150"/>
      <c r="CM797" s="150"/>
      <c r="CN797" s="150"/>
      <c r="CO797" s="150"/>
      <c r="CP797" s="150"/>
      <c r="CQ797" s="150"/>
      <c r="CR797" s="150"/>
      <c r="CS797" s="150"/>
      <c r="CT797" s="150"/>
      <c r="CU797" s="150"/>
      <c r="CV797" s="150"/>
      <c r="CW797" s="150"/>
      <c r="CX797" s="150"/>
    </row>
    <row r="798" spans="1:102" x14ac:dyDescent="0.2">
      <c r="A798" s="150"/>
      <c r="B798" s="150"/>
      <c r="C798" s="156"/>
      <c r="D798" s="150"/>
      <c r="E798" s="150"/>
      <c r="F798" s="150"/>
      <c r="G798" s="150"/>
      <c r="H798" s="150"/>
      <c r="I798" s="150"/>
      <c r="K798" s="150"/>
      <c r="L798" s="150"/>
      <c r="M798" s="150"/>
      <c r="N798" s="150"/>
      <c r="O798" s="150"/>
      <c r="P798" s="150"/>
      <c r="Q798" s="150"/>
      <c r="R798" s="150"/>
      <c r="S798" s="150"/>
      <c r="T798" s="150"/>
      <c r="U798" s="150"/>
      <c r="V798" s="150"/>
      <c r="W798" s="150"/>
      <c r="X798" s="150"/>
      <c r="Y798" s="150"/>
      <c r="Z798" s="150"/>
      <c r="AA798" s="150"/>
      <c r="AB798" s="150"/>
      <c r="AC798" s="150"/>
      <c r="AD798" s="150"/>
      <c r="AE798" s="150"/>
      <c r="AF798" s="150"/>
      <c r="AG798" s="150"/>
      <c r="AH798" s="150"/>
      <c r="AI798" s="150"/>
      <c r="AJ798" s="150"/>
      <c r="AK798" s="150"/>
      <c r="AL798" s="150"/>
      <c r="AM798" s="150"/>
      <c r="AN798" s="150"/>
      <c r="AO798" s="150"/>
      <c r="AP798" s="150"/>
      <c r="AQ798" s="150"/>
      <c r="AR798" s="150"/>
      <c r="AS798" s="150"/>
      <c r="AT798" s="150"/>
      <c r="AU798" s="150"/>
      <c r="AV798" s="150"/>
      <c r="AW798" s="150"/>
      <c r="AX798" s="150"/>
      <c r="AY798" s="150"/>
      <c r="AZ798" s="150"/>
      <c r="BA798" s="150"/>
      <c r="BB798" s="150"/>
      <c r="BC798" s="150"/>
      <c r="BD798" s="150"/>
      <c r="BE798" s="150"/>
      <c r="BF798" s="150"/>
      <c r="BG798" s="150"/>
      <c r="BH798" s="150"/>
      <c r="BI798" s="150"/>
      <c r="BJ798" s="150"/>
      <c r="BK798" s="150"/>
      <c r="BL798" s="150"/>
      <c r="BM798" s="150"/>
      <c r="BN798" s="150"/>
      <c r="BO798" s="150"/>
      <c r="BP798" s="150"/>
      <c r="BQ798" s="150"/>
      <c r="BR798" s="150"/>
      <c r="BS798" s="150"/>
      <c r="BT798" s="150"/>
      <c r="BU798" s="150"/>
      <c r="BV798" s="150"/>
      <c r="BW798" s="150"/>
      <c r="BX798" s="150"/>
      <c r="BY798" s="150"/>
      <c r="BZ798" s="150"/>
      <c r="CA798" s="150"/>
      <c r="CB798" s="150"/>
      <c r="CC798" s="150"/>
      <c r="CD798" s="150"/>
      <c r="CE798" s="150"/>
      <c r="CF798" s="150"/>
      <c r="CG798" s="150"/>
      <c r="CH798" s="150"/>
      <c r="CI798" s="150"/>
      <c r="CJ798" s="150"/>
      <c r="CK798" s="150"/>
      <c r="CL798" s="150"/>
      <c r="CM798" s="150"/>
      <c r="CN798" s="150"/>
      <c r="CO798" s="150"/>
      <c r="CP798" s="150"/>
      <c r="CQ798" s="150"/>
      <c r="CR798" s="150"/>
      <c r="CS798" s="150"/>
      <c r="CT798" s="150"/>
      <c r="CU798" s="150"/>
      <c r="CV798" s="150"/>
      <c r="CW798" s="150"/>
      <c r="CX798" s="150"/>
    </row>
    <row r="799" spans="1:102" x14ac:dyDescent="0.2">
      <c r="A799" s="150"/>
      <c r="B799" s="150"/>
      <c r="C799" s="156"/>
      <c r="D799" s="150"/>
      <c r="E799" s="150"/>
      <c r="F799" s="150"/>
      <c r="G799" s="150"/>
      <c r="H799" s="150"/>
      <c r="I799" s="150"/>
      <c r="K799" s="150"/>
      <c r="L799" s="150"/>
      <c r="M799" s="150"/>
      <c r="N799" s="150"/>
      <c r="O799" s="150"/>
      <c r="P799" s="150"/>
      <c r="Q799" s="150"/>
      <c r="R799" s="150"/>
      <c r="S799" s="150"/>
      <c r="T799" s="150"/>
      <c r="U799" s="150"/>
      <c r="V799" s="150"/>
      <c r="W799" s="150"/>
      <c r="X799" s="150"/>
      <c r="Y799" s="150"/>
      <c r="Z799" s="150"/>
      <c r="AA799" s="150"/>
      <c r="AB799" s="150"/>
      <c r="AC799" s="150"/>
      <c r="AD799" s="150"/>
      <c r="AE799" s="150"/>
      <c r="AF799" s="150"/>
      <c r="AG799" s="150"/>
      <c r="AH799" s="150"/>
      <c r="AI799" s="150"/>
      <c r="AJ799" s="150"/>
      <c r="AK799" s="150"/>
      <c r="AL799" s="150"/>
      <c r="AM799" s="150"/>
      <c r="AN799" s="150"/>
      <c r="AO799" s="150"/>
      <c r="AP799" s="150"/>
      <c r="AQ799" s="150"/>
      <c r="AR799" s="150"/>
      <c r="AS799" s="150"/>
      <c r="AT799" s="150"/>
      <c r="AU799" s="150"/>
      <c r="AV799" s="150"/>
      <c r="AW799" s="150"/>
      <c r="AX799" s="150"/>
      <c r="AY799" s="150"/>
      <c r="AZ799" s="150"/>
      <c r="BA799" s="150"/>
      <c r="BB799" s="150"/>
      <c r="BC799" s="150"/>
      <c r="BD799" s="150"/>
      <c r="BE799" s="150"/>
      <c r="BF799" s="150"/>
      <c r="BG799" s="150"/>
      <c r="BH799" s="150"/>
      <c r="BI799" s="150"/>
      <c r="BJ799" s="150"/>
      <c r="BK799" s="150"/>
      <c r="BL799" s="150"/>
      <c r="BM799" s="150"/>
      <c r="BN799" s="150"/>
      <c r="BO799" s="150"/>
      <c r="BP799" s="150"/>
      <c r="BQ799" s="150"/>
      <c r="BR799" s="150"/>
      <c r="BS799" s="150"/>
      <c r="BT799" s="150"/>
      <c r="BU799" s="150"/>
      <c r="BV799" s="150"/>
      <c r="BW799" s="150"/>
      <c r="BX799" s="150"/>
      <c r="BY799" s="150"/>
      <c r="BZ799" s="150"/>
      <c r="CA799" s="150"/>
      <c r="CB799" s="150"/>
      <c r="CC799" s="150"/>
      <c r="CD799" s="150"/>
      <c r="CE799" s="150"/>
      <c r="CF799" s="150"/>
      <c r="CG799" s="150"/>
      <c r="CH799" s="150"/>
      <c r="CI799" s="150"/>
      <c r="CJ799" s="150"/>
      <c r="CK799" s="150"/>
      <c r="CL799" s="150"/>
      <c r="CM799" s="150"/>
      <c r="CN799" s="150"/>
      <c r="CO799" s="150"/>
      <c r="CP799" s="150"/>
      <c r="CQ799" s="150"/>
      <c r="CR799" s="150"/>
      <c r="CS799" s="150"/>
      <c r="CT799" s="150"/>
      <c r="CU799" s="150"/>
      <c r="CV799" s="150"/>
      <c r="CW799" s="150"/>
      <c r="CX799" s="150"/>
    </row>
    <row r="800" spans="1:102" x14ac:dyDescent="0.2">
      <c r="A800" s="150"/>
      <c r="B800" s="150"/>
      <c r="C800" s="156"/>
      <c r="D800" s="150"/>
      <c r="E800" s="150"/>
      <c r="F800" s="150"/>
      <c r="G800" s="150"/>
      <c r="H800" s="150"/>
      <c r="I800" s="150"/>
      <c r="K800" s="150"/>
      <c r="L800" s="150"/>
      <c r="M800" s="150"/>
      <c r="N800" s="150"/>
      <c r="O800" s="150"/>
      <c r="P800" s="150"/>
      <c r="Q800" s="150"/>
      <c r="R800" s="150"/>
      <c r="S800" s="150"/>
      <c r="T800" s="150"/>
      <c r="U800" s="150"/>
      <c r="V800" s="150"/>
      <c r="W800" s="150"/>
      <c r="X800" s="150"/>
      <c r="Y800" s="150"/>
      <c r="Z800" s="150"/>
      <c r="AA800" s="150"/>
      <c r="AB800" s="150"/>
      <c r="AC800" s="150"/>
      <c r="AD800" s="150"/>
      <c r="AE800" s="150"/>
      <c r="AF800" s="150"/>
      <c r="AG800" s="150"/>
      <c r="AH800" s="150"/>
      <c r="AI800" s="150"/>
      <c r="AJ800" s="150"/>
      <c r="AK800" s="150"/>
      <c r="AL800" s="150"/>
      <c r="AM800" s="150"/>
      <c r="AN800" s="150"/>
      <c r="AO800" s="150"/>
      <c r="AP800" s="150"/>
      <c r="AQ800" s="150"/>
      <c r="AR800" s="150"/>
      <c r="AS800" s="150"/>
      <c r="AT800" s="150"/>
      <c r="AU800" s="150"/>
      <c r="AV800" s="150"/>
      <c r="AW800" s="150"/>
      <c r="AX800" s="150"/>
      <c r="AY800" s="150"/>
      <c r="AZ800" s="150"/>
      <c r="BA800" s="150"/>
      <c r="BB800" s="150"/>
      <c r="BC800" s="150"/>
      <c r="BD800" s="150"/>
      <c r="BE800" s="150"/>
      <c r="BF800" s="150"/>
      <c r="BG800" s="150"/>
      <c r="BH800" s="150"/>
      <c r="BI800" s="150"/>
      <c r="BJ800" s="150"/>
      <c r="BK800" s="150"/>
      <c r="BL800" s="150"/>
      <c r="BM800" s="150"/>
      <c r="BN800" s="150"/>
      <c r="BO800" s="150"/>
      <c r="BP800" s="150"/>
      <c r="BQ800" s="150"/>
      <c r="BR800" s="150"/>
      <c r="BS800" s="150"/>
      <c r="BT800" s="150"/>
      <c r="BU800" s="150"/>
      <c r="BV800" s="150"/>
      <c r="BW800" s="150"/>
      <c r="BX800" s="150"/>
      <c r="BY800" s="150"/>
      <c r="BZ800" s="150"/>
      <c r="CA800" s="150"/>
      <c r="CB800" s="150"/>
      <c r="CC800" s="150"/>
      <c r="CD800" s="150"/>
      <c r="CE800" s="150"/>
      <c r="CF800" s="150"/>
      <c r="CG800" s="150"/>
      <c r="CH800" s="150"/>
      <c r="CI800" s="150"/>
      <c r="CJ800" s="150"/>
      <c r="CK800" s="150"/>
      <c r="CL800" s="150"/>
      <c r="CM800" s="150"/>
      <c r="CN800" s="150"/>
      <c r="CO800" s="150"/>
      <c r="CP800" s="150"/>
      <c r="CQ800" s="150"/>
      <c r="CR800" s="150"/>
      <c r="CS800" s="150"/>
      <c r="CT800" s="150"/>
      <c r="CU800" s="150"/>
      <c r="CV800" s="150"/>
      <c r="CW800" s="150"/>
      <c r="CX800" s="150"/>
    </row>
    <row r="801" spans="1:102" x14ac:dyDescent="0.2">
      <c r="A801" s="150"/>
      <c r="B801" s="150"/>
      <c r="C801" s="156"/>
      <c r="D801" s="150"/>
      <c r="E801" s="150"/>
      <c r="F801" s="150"/>
      <c r="G801" s="150"/>
      <c r="H801" s="150"/>
      <c r="I801" s="150"/>
      <c r="K801" s="150"/>
      <c r="L801" s="150"/>
      <c r="M801" s="150"/>
      <c r="N801" s="150"/>
      <c r="O801" s="150"/>
      <c r="P801" s="150"/>
      <c r="Q801" s="150"/>
      <c r="R801" s="150"/>
      <c r="S801" s="150"/>
      <c r="T801" s="150"/>
      <c r="U801" s="150"/>
      <c r="V801" s="150"/>
      <c r="W801" s="150"/>
      <c r="X801" s="150"/>
      <c r="Y801" s="150"/>
      <c r="Z801" s="150"/>
      <c r="AA801" s="150"/>
      <c r="AB801" s="150"/>
      <c r="AC801" s="150"/>
      <c r="AD801" s="150"/>
      <c r="AE801" s="150"/>
      <c r="AF801" s="150"/>
      <c r="AG801" s="150"/>
      <c r="AH801" s="150"/>
      <c r="AI801" s="150"/>
      <c r="AJ801" s="150"/>
      <c r="AK801" s="150"/>
      <c r="AL801" s="150"/>
      <c r="AM801" s="150"/>
      <c r="AN801" s="150"/>
      <c r="AO801" s="150"/>
      <c r="AP801" s="150"/>
      <c r="AQ801" s="150"/>
      <c r="AR801" s="150"/>
      <c r="AS801" s="150"/>
      <c r="AT801" s="150"/>
      <c r="AU801" s="150"/>
      <c r="AV801" s="150"/>
      <c r="AW801" s="150"/>
      <c r="AX801" s="150"/>
      <c r="AY801" s="150"/>
      <c r="AZ801" s="150"/>
      <c r="BA801" s="150"/>
      <c r="BB801" s="150"/>
      <c r="BC801" s="150"/>
      <c r="BD801" s="150"/>
      <c r="BE801" s="150"/>
      <c r="BF801" s="150"/>
      <c r="BG801" s="150"/>
      <c r="BH801" s="150"/>
      <c r="BI801" s="150"/>
      <c r="BJ801" s="150"/>
      <c r="BK801" s="150"/>
      <c r="BL801" s="150"/>
      <c r="BM801" s="150"/>
      <c r="BN801" s="150"/>
      <c r="BO801" s="150"/>
      <c r="BP801" s="150"/>
      <c r="BQ801" s="150"/>
      <c r="BR801" s="150"/>
      <c r="BS801" s="150"/>
      <c r="BT801" s="150"/>
      <c r="BU801" s="150"/>
      <c r="BV801" s="150"/>
      <c r="BW801" s="150"/>
      <c r="BX801" s="150"/>
      <c r="BY801" s="150"/>
      <c r="BZ801" s="150"/>
      <c r="CA801" s="150"/>
      <c r="CB801" s="150"/>
      <c r="CC801" s="150"/>
      <c r="CD801" s="150"/>
      <c r="CE801" s="150"/>
      <c r="CF801" s="150"/>
      <c r="CG801" s="150"/>
      <c r="CH801" s="150"/>
      <c r="CI801" s="150"/>
      <c r="CJ801" s="150"/>
      <c r="CK801" s="150"/>
      <c r="CL801" s="150"/>
      <c r="CM801" s="150"/>
      <c r="CN801" s="150"/>
      <c r="CO801" s="150"/>
      <c r="CP801" s="150"/>
      <c r="CQ801" s="150"/>
      <c r="CR801" s="150"/>
      <c r="CS801" s="150"/>
      <c r="CT801" s="150"/>
      <c r="CU801" s="150"/>
      <c r="CV801" s="150"/>
      <c r="CW801" s="150"/>
      <c r="CX801" s="150"/>
    </row>
    <row r="802" spans="1:102" x14ac:dyDescent="0.2">
      <c r="A802" s="150"/>
      <c r="B802" s="150"/>
      <c r="C802" s="156"/>
      <c r="D802" s="150"/>
      <c r="E802" s="150"/>
      <c r="F802" s="150"/>
      <c r="G802" s="150"/>
      <c r="H802" s="150"/>
      <c r="I802" s="150"/>
      <c r="K802" s="150"/>
      <c r="L802" s="150"/>
      <c r="M802" s="150"/>
      <c r="N802" s="150"/>
      <c r="O802" s="150"/>
      <c r="P802" s="150"/>
      <c r="Q802" s="150"/>
      <c r="R802" s="150"/>
      <c r="S802" s="150"/>
      <c r="T802" s="150"/>
      <c r="U802" s="150"/>
      <c r="V802" s="150"/>
      <c r="W802" s="150"/>
      <c r="X802" s="150"/>
      <c r="Y802" s="150"/>
      <c r="Z802" s="150"/>
      <c r="AA802" s="150"/>
      <c r="AB802" s="150"/>
      <c r="AC802" s="150"/>
      <c r="AD802" s="150"/>
      <c r="AE802" s="150"/>
      <c r="AF802" s="150"/>
      <c r="AG802" s="150"/>
      <c r="AH802" s="150"/>
      <c r="AI802" s="150"/>
      <c r="AJ802" s="150"/>
      <c r="AK802" s="150"/>
      <c r="AL802" s="150"/>
      <c r="AM802" s="150"/>
      <c r="AN802" s="150"/>
      <c r="AO802" s="150"/>
      <c r="AP802" s="150"/>
      <c r="AQ802" s="150"/>
      <c r="AR802" s="150"/>
      <c r="AS802" s="150"/>
      <c r="AT802" s="150"/>
      <c r="AU802" s="150"/>
      <c r="AV802" s="150"/>
      <c r="AW802" s="150"/>
      <c r="AX802" s="150"/>
      <c r="AY802" s="150"/>
      <c r="AZ802" s="150"/>
      <c r="BA802" s="150"/>
      <c r="BB802" s="150"/>
      <c r="BC802" s="150"/>
      <c r="BD802" s="150"/>
      <c r="BE802" s="150"/>
      <c r="BF802" s="150"/>
      <c r="BG802" s="150"/>
      <c r="BH802" s="150"/>
      <c r="BI802" s="150"/>
      <c r="BJ802" s="150"/>
      <c r="BK802" s="150"/>
      <c r="BL802" s="150"/>
      <c r="BM802" s="150"/>
      <c r="BN802" s="150"/>
      <c r="BO802" s="150"/>
      <c r="BP802" s="150"/>
      <c r="BQ802" s="150"/>
      <c r="BR802" s="150"/>
      <c r="BS802" s="150"/>
      <c r="BT802" s="150"/>
      <c r="BU802" s="150"/>
      <c r="BV802" s="150"/>
      <c r="BW802" s="150"/>
      <c r="BX802" s="150"/>
      <c r="BY802" s="150"/>
      <c r="BZ802" s="150"/>
      <c r="CA802" s="150"/>
      <c r="CB802" s="150"/>
      <c r="CC802" s="150"/>
      <c r="CD802" s="150"/>
      <c r="CE802" s="150"/>
      <c r="CF802" s="150"/>
      <c r="CG802" s="150"/>
      <c r="CH802" s="150"/>
      <c r="CI802" s="150"/>
      <c r="CJ802" s="150"/>
      <c r="CK802" s="150"/>
      <c r="CL802" s="150"/>
      <c r="CM802" s="150"/>
      <c r="CN802" s="150"/>
      <c r="CO802" s="150"/>
      <c r="CP802" s="150"/>
      <c r="CQ802" s="150"/>
      <c r="CR802" s="150"/>
      <c r="CS802" s="150"/>
      <c r="CT802" s="150"/>
      <c r="CU802" s="150"/>
      <c r="CV802" s="150"/>
      <c r="CW802" s="150"/>
      <c r="CX802" s="150"/>
    </row>
    <row r="803" spans="1:102" x14ac:dyDescent="0.2">
      <c r="A803" s="150"/>
      <c r="B803" s="150"/>
      <c r="C803" s="156"/>
      <c r="D803" s="150"/>
      <c r="E803" s="150"/>
      <c r="F803" s="150"/>
      <c r="G803" s="150"/>
      <c r="H803" s="150"/>
      <c r="I803" s="150"/>
      <c r="K803" s="150"/>
      <c r="L803" s="150"/>
      <c r="M803" s="150"/>
      <c r="N803" s="150"/>
      <c r="O803" s="150"/>
      <c r="P803" s="150"/>
      <c r="Q803" s="150"/>
      <c r="R803" s="150"/>
      <c r="S803" s="150"/>
      <c r="T803" s="150"/>
      <c r="U803" s="150"/>
      <c r="V803" s="150"/>
      <c r="W803" s="150"/>
      <c r="X803" s="150"/>
      <c r="Y803" s="150"/>
      <c r="Z803" s="150"/>
      <c r="AA803" s="150"/>
      <c r="AB803" s="150"/>
      <c r="AC803" s="150"/>
      <c r="AD803" s="150"/>
      <c r="AE803" s="150"/>
      <c r="AF803" s="150"/>
      <c r="AG803" s="150"/>
      <c r="AH803" s="150"/>
      <c r="AI803" s="150"/>
      <c r="AJ803" s="150"/>
      <c r="AK803" s="150"/>
      <c r="AL803" s="150"/>
      <c r="AM803" s="150"/>
      <c r="AN803" s="150"/>
      <c r="AO803" s="150"/>
      <c r="AP803" s="150"/>
      <c r="AQ803" s="150"/>
      <c r="AR803" s="150"/>
      <c r="AS803" s="150"/>
      <c r="AT803" s="150"/>
      <c r="AU803" s="150"/>
      <c r="AV803" s="150"/>
      <c r="AW803" s="150"/>
      <c r="AX803" s="150"/>
      <c r="AY803" s="150"/>
      <c r="AZ803" s="150"/>
      <c r="BA803" s="150"/>
      <c r="BB803" s="150"/>
      <c r="BC803" s="150"/>
      <c r="BD803" s="150"/>
      <c r="BE803" s="150"/>
      <c r="BF803" s="150"/>
      <c r="BG803" s="150"/>
      <c r="BH803" s="150"/>
      <c r="BI803" s="150"/>
      <c r="BJ803" s="150"/>
      <c r="BK803" s="150"/>
      <c r="BL803" s="150"/>
      <c r="BM803" s="150"/>
      <c r="BN803" s="150"/>
      <c r="BO803" s="150"/>
      <c r="BP803" s="150"/>
      <c r="BQ803" s="150"/>
      <c r="BR803" s="150"/>
      <c r="BS803" s="150"/>
      <c r="BT803" s="150"/>
      <c r="BU803" s="150"/>
      <c r="BV803" s="150"/>
      <c r="BW803" s="150"/>
      <c r="BX803" s="150"/>
      <c r="BY803" s="150"/>
      <c r="BZ803" s="150"/>
      <c r="CA803" s="150"/>
      <c r="CB803" s="150"/>
      <c r="CC803" s="150"/>
      <c r="CD803" s="150"/>
      <c r="CE803" s="150"/>
      <c r="CF803" s="150"/>
      <c r="CG803" s="150"/>
      <c r="CH803" s="150"/>
      <c r="CI803" s="150"/>
      <c r="CJ803" s="150"/>
      <c r="CK803" s="150"/>
      <c r="CL803" s="150"/>
      <c r="CM803" s="150"/>
      <c r="CN803" s="150"/>
      <c r="CO803" s="150"/>
      <c r="CP803" s="150"/>
      <c r="CQ803" s="150"/>
      <c r="CR803" s="150"/>
      <c r="CS803" s="150"/>
      <c r="CT803" s="150"/>
      <c r="CU803" s="150"/>
      <c r="CV803" s="150"/>
      <c r="CW803" s="150"/>
      <c r="CX803" s="150"/>
    </row>
    <row r="804" spans="1:102" x14ac:dyDescent="0.2">
      <c r="A804" s="150"/>
      <c r="B804" s="150"/>
      <c r="C804" s="156"/>
      <c r="D804" s="150"/>
      <c r="E804" s="150"/>
      <c r="F804" s="150"/>
      <c r="G804" s="150"/>
      <c r="H804" s="150"/>
      <c r="I804" s="150"/>
      <c r="K804" s="150"/>
      <c r="L804" s="150"/>
      <c r="M804" s="150"/>
      <c r="N804" s="150"/>
      <c r="O804" s="150"/>
      <c r="P804" s="150"/>
      <c r="Q804" s="150"/>
      <c r="R804" s="150"/>
      <c r="S804" s="150"/>
      <c r="T804" s="150"/>
      <c r="U804" s="150"/>
      <c r="V804" s="150"/>
      <c r="W804" s="150"/>
      <c r="X804" s="150"/>
      <c r="Y804" s="150"/>
      <c r="Z804" s="150"/>
      <c r="AA804" s="150"/>
      <c r="AB804" s="150"/>
      <c r="AC804" s="150"/>
      <c r="AD804" s="150"/>
      <c r="AE804" s="150"/>
      <c r="AF804" s="150"/>
      <c r="AG804" s="150"/>
      <c r="AH804" s="150"/>
      <c r="AI804" s="150"/>
      <c r="AJ804" s="150"/>
      <c r="AK804" s="150"/>
      <c r="AL804" s="150"/>
      <c r="AM804" s="150"/>
      <c r="AN804" s="150"/>
      <c r="AO804" s="150"/>
      <c r="AP804" s="150"/>
      <c r="AQ804" s="150"/>
      <c r="AR804" s="150"/>
      <c r="AS804" s="150"/>
      <c r="AT804" s="150"/>
      <c r="AU804" s="150"/>
      <c r="AV804" s="150"/>
      <c r="AW804" s="150"/>
      <c r="AX804" s="150"/>
      <c r="AY804" s="150"/>
      <c r="AZ804" s="150"/>
      <c r="BA804" s="150"/>
      <c r="BB804" s="150"/>
      <c r="BC804" s="150"/>
      <c r="BD804" s="150"/>
      <c r="BE804" s="150"/>
      <c r="BF804" s="150"/>
      <c r="BG804" s="150"/>
      <c r="BH804" s="150"/>
      <c r="BI804" s="150"/>
      <c r="BJ804" s="150"/>
      <c r="BK804" s="150"/>
      <c r="BL804" s="150"/>
      <c r="BM804" s="150"/>
      <c r="BN804" s="150"/>
      <c r="BO804" s="150"/>
      <c r="BP804" s="150"/>
      <c r="BQ804" s="150"/>
      <c r="BR804" s="150"/>
      <c r="BS804" s="150"/>
      <c r="BT804" s="150"/>
      <c r="BU804" s="150"/>
      <c r="BV804" s="150"/>
      <c r="BW804" s="150"/>
      <c r="BX804" s="150"/>
      <c r="BY804" s="150"/>
      <c r="BZ804" s="150"/>
      <c r="CA804" s="150"/>
      <c r="CB804" s="150"/>
      <c r="CC804" s="150"/>
      <c r="CD804" s="150"/>
      <c r="CE804" s="150"/>
      <c r="CF804" s="150"/>
      <c r="CG804" s="150"/>
      <c r="CH804" s="150"/>
      <c r="CI804" s="150"/>
      <c r="CJ804" s="150"/>
      <c r="CK804" s="150"/>
      <c r="CL804" s="150"/>
      <c r="CM804" s="150"/>
      <c r="CN804" s="150"/>
      <c r="CO804" s="150"/>
      <c r="CP804" s="150"/>
      <c r="CQ804" s="150"/>
      <c r="CR804" s="150"/>
      <c r="CS804" s="150"/>
      <c r="CT804" s="150"/>
      <c r="CU804" s="150"/>
      <c r="CV804" s="150"/>
      <c r="CW804" s="150"/>
      <c r="CX804" s="150"/>
    </row>
    <row r="805" spans="1:102" x14ac:dyDescent="0.2">
      <c r="A805" s="150"/>
      <c r="B805" s="150"/>
      <c r="C805" s="156"/>
      <c r="D805" s="150"/>
      <c r="E805" s="150"/>
      <c r="F805" s="150"/>
      <c r="G805" s="150"/>
      <c r="H805" s="150"/>
      <c r="I805" s="150"/>
      <c r="K805" s="150"/>
      <c r="L805" s="150"/>
      <c r="M805" s="150"/>
      <c r="N805" s="150"/>
      <c r="O805" s="150"/>
      <c r="P805" s="150"/>
      <c r="Q805" s="150"/>
      <c r="R805" s="150"/>
      <c r="S805" s="150"/>
      <c r="T805" s="150"/>
      <c r="U805" s="150"/>
      <c r="V805" s="150"/>
      <c r="W805" s="150"/>
      <c r="X805" s="150"/>
      <c r="Y805" s="150"/>
      <c r="Z805" s="150"/>
      <c r="AA805" s="150"/>
      <c r="AB805" s="150"/>
      <c r="AC805" s="150"/>
      <c r="AD805" s="150"/>
      <c r="AE805" s="150"/>
      <c r="AF805" s="150"/>
      <c r="AG805" s="150"/>
      <c r="AH805" s="150"/>
      <c r="AI805" s="150"/>
      <c r="AJ805" s="150"/>
      <c r="AK805" s="150"/>
      <c r="AL805" s="150"/>
      <c r="AM805" s="150"/>
      <c r="AN805" s="150"/>
      <c r="AO805" s="150"/>
      <c r="AP805" s="150"/>
      <c r="AQ805" s="150"/>
      <c r="AR805" s="150"/>
      <c r="AS805" s="150"/>
      <c r="AT805" s="150"/>
      <c r="AU805" s="150"/>
      <c r="AV805" s="150"/>
      <c r="AW805" s="150"/>
      <c r="AX805" s="150"/>
      <c r="AY805" s="150"/>
      <c r="AZ805" s="150"/>
      <c r="BA805" s="150"/>
      <c r="BB805" s="150"/>
      <c r="BC805" s="150"/>
      <c r="BD805" s="150"/>
      <c r="BE805" s="150"/>
      <c r="BF805" s="150"/>
      <c r="BG805" s="150"/>
      <c r="BH805" s="150"/>
      <c r="BI805" s="150"/>
      <c r="BJ805" s="150"/>
      <c r="BK805" s="150"/>
      <c r="BL805" s="150"/>
      <c r="BM805" s="150"/>
      <c r="BN805" s="150"/>
      <c r="BO805" s="150"/>
      <c r="BP805" s="150"/>
      <c r="BQ805" s="150"/>
      <c r="BR805" s="150"/>
      <c r="BS805" s="150"/>
      <c r="BT805" s="150"/>
      <c r="BU805" s="150"/>
      <c r="BV805" s="150"/>
      <c r="BW805" s="150"/>
      <c r="BX805" s="150"/>
      <c r="BY805" s="150"/>
      <c r="BZ805" s="150"/>
      <c r="CA805" s="150"/>
      <c r="CB805" s="150"/>
      <c r="CC805" s="150"/>
      <c r="CD805" s="150"/>
      <c r="CE805" s="150"/>
      <c r="CF805" s="150"/>
      <c r="CG805" s="150"/>
      <c r="CH805" s="150"/>
      <c r="CI805" s="150"/>
      <c r="CJ805" s="150"/>
      <c r="CK805" s="150"/>
      <c r="CL805" s="150"/>
      <c r="CM805" s="150"/>
      <c r="CN805" s="150"/>
      <c r="CO805" s="150"/>
      <c r="CP805" s="150"/>
      <c r="CQ805" s="150"/>
      <c r="CR805" s="150"/>
      <c r="CS805" s="150"/>
      <c r="CT805" s="150"/>
      <c r="CU805" s="150"/>
      <c r="CV805" s="150"/>
      <c r="CW805" s="150"/>
      <c r="CX805" s="150"/>
    </row>
    <row r="806" spans="1:102" x14ac:dyDescent="0.2">
      <c r="A806" s="150"/>
      <c r="B806" s="150"/>
      <c r="C806" s="156"/>
      <c r="D806" s="150"/>
      <c r="E806" s="150"/>
      <c r="F806" s="150"/>
      <c r="G806" s="150"/>
      <c r="H806" s="150"/>
      <c r="I806" s="150"/>
      <c r="K806" s="150"/>
      <c r="L806" s="150"/>
      <c r="M806" s="150"/>
      <c r="N806" s="150"/>
      <c r="O806" s="150"/>
      <c r="P806" s="150"/>
      <c r="Q806" s="150"/>
      <c r="R806" s="150"/>
      <c r="S806" s="150"/>
      <c r="T806" s="150"/>
      <c r="U806" s="150"/>
      <c r="V806" s="150"/>
      <c r="W806" s="150"/>
      <c r="X806" s="150"/>
      <c r="Y806" s="150"/>
      <c r="Z806" s="150"/>
      <c r="AA806" s="150"/>
      <c r="AB806" s="150"/>
      <c r="AC806" s="150"/>
      <c r="AD806" s="150"/>
      <c r="AE806" s="150"/>
      <c r="AF806" s="150"/>
      <c r="AG806" s="150"/>
      <c r="AH806" s="150"/>
      <c r="AI806" s="150"/>
      <c r="AJ806" s="150"/>
      <c r="AK806" s="150"/>
      <c r="AL806" s="150"/>
      <c r="AM806" s="150"/>
      <c r="AN806" s="150"/>
      <c r="AO806" s="150"/>
      <c r="AP806" s="150"/>
      <c r="AQ806" s="150"/>
      <c r="AR806" s="150"/>
      <c r="AS806" s="150"/>
      <c r="AT806" s="150"/>
      <c r="AU806" s="150"/>
      <c r="AV806" s="150"/>
      <c r="AW806" s="150"/>
      <c r="AX806" s="150"/>
      <c r="AY806" s="150"/>
      <c r="AZ806" s="150"/>
      <c r="BA806" s="150"/>
      <c r="BB806" s="150"/>
      <c r="BC806" s="150"/>
      <c r="BD806" s="150"/>
      <c r="BE806" s="150"/>
      <c r="BF806" s="150"/>
      <c r="BG806" s="150"/>
      <c r="BH806" s="150"/>
      <c r="BI806" s="150"/>
      <c r="BJ806" s="150"/>
      <c r="BK806" s="150"/>
      <c r="BL806" s="150"/>
      <c r="BM806" s="150"/>
      <c r="BN806" s="150"/>
      <c r="BO806" s="150"/>
      <c r="BP806" s="150"/>
      <c r="BQ806" s="150"/>
      <c r="BR806" s="150"/>
      <c r="BS806" s="150"/>
      <c r="BT806" s="150"/>
      <c r="BU806" s="150"/>
      <c r="BV806" s="150"/>
      <c r="BW806" s="150"/>
      <c r="BX806" s="150"/>
      <c r="BY806" s="150"/>
      <c r="BZ806" s="150"/>
      <c r="CA806" s="150"/>
      <c r="CB806" s="150"/>
      <c r="CC806" s="150"/>
      <c r="CD806" s="150"/>
      <c r="CE806" s="150"/>
      <c r="CF806" s="150"/>
      <c r="CG806" s="150"/>
      <c r="CH806" s="150"/>
      <c r="CI806" s="150"/>
      <c r="CJ806" s="150"/>
      <c r="CK806" s="150"/>
      <c r="CL806" s="150"/>
      <c r="CM806" s="150"/>
      <c r="CN806" s="150"/>
      <c r="CO806" s="150"/>
      <c r="CP806" s="150"/>
      <c r="CQ806" s="150"/>
      <c r="CR806" s="150"/>
      <c r="CS806" s="150"/>
      <c r="CT806" s="150"/>
      <c r="CU806" s="150"/>
      <c r="CV806" s="150"/>
      <c r="CW806" s="150"/>
      <c r="CX806" s="150"/>
    </row>
    <row r="807" spans="1:102" x14ac:dyDescent="0.2">
      <c r="A807" s="150"/>
      <c r="B807" s="150"/>
      <c r="C807" s="156"/>
      <c r="D807" s="150"/>
      <c r="E807" s="150"/>
      <c r="F807" s="150"/>
      <c r="G807" s="150"/>
      <c r="H807" s="150"/>
      <c r="I807" s="150"/>
      <c r="K807" s="150"/>
      <c r="L807" s="150"/>
      <c r="M807" s="150"/>
      <c r="N807" s="150"/>
      <c r="O807" s="150"/>
      <c r="P807" s="150"/>
      <c r="Q807" s="150"/>
      <c r="R807" s="150"/>
      <c r="S807" s="150"/>
      <c r="T807" s="150"/>
      <c r="U807" s="150"/>
      <c r="V807" s="150"/>
      <c r="W807" s="150"/>
      <c r="X807" s="150"/>
      <c r="Y807" s="150"/>
      <c r="Z807" s="150"/>
      <c r="AA807" s="150"/>
      <c r="AB807" s="150"/>
      <c r="AC807" s="150"/>
      <c r="AD807" s="150"/>
      <c r="AE807" s="150"/>
      <c r="AF807" s="150"/>
      <c r="AG807" s="150"/>
      <c r="AH807" s="150"/>
      <c r="AI807" s="150"/>
      <c r="AJ807" s="150"/>
      <c r="AK807" s="150"/>
      <c r="AL807" s="150"/>
      <c r="AM807" s="150"/>
      <c r="AN807" s="150"/>
      <c r="AO807" s="150"/>
      <c r="AP807" s="150"/>
      <c r="AQ807" s="150"/>
      <c r="AR807" s="150"/>
      <c r="AS807" s="150"/>
      <c r="AT807" s="150"/>
      <c r="AU807" s="150"/>
      <c r="AV807" s="150"/>
      <c r="AW807" s="150"/>
      <c r="AX807" s="150"/>
      <c r="AY807" s="150"/>
      <c r="AZ807" s="150"/>
      <c r="BA807" s="150"/>
      <c r="BB807" s="150"/>
      <c r="BC807" s="150"/>
      <c r="BD807" s="150"/>
      <c r="BE807" s="150"/>
      <c r="BF807" s="150"/>
      <c r="BG807" s="150"/>
      <c r="BH807" s="150"/>
      <c r="BI807" s="150"/>
      <c r="BJ807" s="150"/>
      <c r="BK807" s="150"/>
      <c r="BL807" s="150"/>
      <c r="BM807" s="150"/>
      <c r="BN807" s="150"/>
      <c r="BO807" s="150"/>
      <c r="BP807" s="150"/>
      <c r="BQ807" s="150"/>
      <c r="BR807" s="150"/>
      <c r="BS807" s="150"/>
      <c r="BT807" s="150"/>
      <c r="BU807" s="150"/>
      <c r="BV807" s="150"/>
      <c r="BW807" s="150"/>
      <c r="BX807" s="150"/>
      <c r="BY807" s="150"/>
      <c r="BZ807" s="150"/>
      <c r="CA807" s="150"/>
      <c r="CB807" s="150"/>
      <c r="CC807" s="150"/>
      <c r="CD807" s="150"/>
      <c r="CE807" s="150"/>
      <c r="CF807" s="150"/>
      <c r="CG807" s="150"/>
      <c r="CH807" s="150"/>
      <c r="CI807" s="150"/>
      <c r="CJ807" s="150"/>
      <c r="CK807" s="150"/>
      <c r="CL807" s="150"/>
      <c r="CM807" s="150"/>
      <c r="CN807" s="150"/>
      <c r="CO807" s="150"/>
      <c r="CP807" s="150"/>
      <c r="CQ807" s="150"/>
      <c r="CR807" s="150"/>
      <c r="CS807" s="150"/>
      <c r="CT807" s="150"/>
      <c r="CU807" s="150"/>
      <c r="CV807" s="150"/>
      <c r="CW807" s="150"/>
      <c r="CX807" s="150"/>
    </row>
    <row r="808" spans="1:102" x14ac:dyDescent="0.2">
      <c r="A808" s="150"/>
      <c r="B808" s="150"/>
      <c r="C808" s="156"/>
      <c r="D808" s="150"/>
      <c r="E808" s="150"/>
      <c r="F808" s="150"/>
      <c r="G808" s="150"/>
      <c r="H808" s="150"/>
      <c r="I808" s="150"/>
      <c r="K808" s="150"/>
      <c r="L808" s="150"/>
      <c r="M808" s="150"/>
      <c r="N808" s="150"/>
      <c r="O808" s="150"/>
      <c r="P808" s="150"/>
      <c r="Q808" s="150"/>
      <c r="R808" s="150"/>
      <c r="S808" s="150"/>
      <c r="T808" s="150"/>
      <c r="U808" s="150"/>
      <c r="V808" s="150"/>
      <c r="W808" s="150"/>
      <c r="X808" s="150"/>
      <c r="Y808" s="150"/>
      <c r="Z808" s="150"/>
      <c r="AA808" s="150"/>
      <c r="AB808" s="150"/>
      <c r="AC808" s="150"/>
      <c r="AD808" s="150"/>
      <c r="AE808" s="150"/>
      <c r="AF808" s="150"/>
      <c r="AG808" s="150"/>
      <c r="AH808" s="150"/>
      <c r="AI808" s="150"/>
      <c r="AJ808" s="150"/>
      <c r="AK808" s="150"/>
      <c r="AL808" s="150"/>
      <c r="AM808" s="150"/>
      <c r="AN808" s="150"/>
      <c r="AO808" s="150"/>
      <c r="AP808" s="150"/>
      <c r="AQ808" s="150"/>
      <c r="AR808" s="150"/>
      <c r="AS808" s="150"/>
      <c r="AT808" s="150"/>
      <c r="AU808" s="150"/>
      <c r="AV808" s="150"/>
      <c r="AW808" s="150"/>
      <c r="AX808" s="150"/>
      <c r="AY808" s="150"/>
      <c r="AZ808" s="150"/>
      <c r="BA808" s="150"/>
      <c r="BB808" s="150"/>
      <c r="BC808" s="150"/>
      <c r="BD808" s="150"/>
      <c r="BE808" s="150"/>
      <c r="BF808" s="150"/>
      <c r="BG808" s="150"/>
      <c r="BH808" s="150"/>
      <c r="BI808" s="150"/>
      <c r="BJ808" s="150"/>
      <c r="BK808" s="150"/>
      <c r="BL808" s="150"/>
      <c r="BM808" s="150"/>
      <c r="BN808" s="150"/>
      <c r="BO808" s="150"/>
      <c r="BP808" s="150"/>
      <c r="BQ808" s="150"/>
      <c r="BR808" s="150"/>
      <c r="BS808" s="150"/>
      <c r="BT808" s="150"/>
      <c r="BU808" s="150"/>
      <c r="BV808" s="150"/>
      <c r="BW808" s="150"/>
      <c r="BX808" s="150"/>
      <c r="BY808" s="150"/>
      <c r="BZ808" s="150"/>
      <c r="CA808" s="150"/>
      <c r="CB808" s="150"/>
      <c r="CC808" s="150"/>
      <c r="CD808" s="150"/>
      <c r="CE808" s="150"/>
      <c r="CF808" s="150"/>
      <c r="CG808" s="150"/>
      <c r="CH808" s="150"/>
      <c r="CI808" s="150"/>
      <c r="CJ808" s="150"/>
      <c r="CK808" s="150"/>
      <c r="CL808" s="150"/>
      <c r="CM808" s="150"/>
      <c r="CN808" s="150"/>
      <c r="CO808" s="150"/>
      <c r="CP808" s="150"/>
      <c r="CQ808" s="150"/>
      <c r="CR808" s="150"/>
      <c r="CS808" s="150"/>
      <c r="CT808" s="150"/>
      <c r="CU808" s="150"/>
      <c r="CV808" s="150"/>
      <c r="CW808" s="150"/>
      <c r="CX808" s="150"/>
    </row>
    <row r="809" spans="1:102" x14ac:dyDescent="0.2">
      <c r="A809" s="150"/>
      <c r="B809" s="150"/>
      <c r="C809" s="156"/>
      <c r="D809" s="150"/>
      <c r="E809" s="150"/>
      <c r="F809" s="150"/>
      <c r="G809" s="150"/>
      <c r="H809" s="150"/>
      <c r="I809" s="150"/>
      <c r="K809" s="150"/>
      <c r="L809" s="150"/>
      <c r="M809" s="150"/>
      <c r="N809" s="150"/>
      <c r="O809" s="150"/>
      <c r="P809" s="150"/>
      <c r="Q809" s="150"/>
      <c r="R809" s="150"/>
      <c r="S809" s="150"/>
      <c r="T809" s="150"/>
      <c r="U809" s="150"/>
      <c r="V809" s="150"/>
      <c r="W809" s="150"/>
      <c r="X809" s="150"/>
      <c r="Y809" s="150"/>
      <c r="Z809" s="150"/>
      <c r="AA809" s="150"/>
      <c r="AB809" s="150"/>
      <c r="AC809" s="150"/>
      <c r="AD809" s="150"/>
      <c r="AE809" s="150"/>
      <c r="AF809" s="150"/>
      <c r="AG809" s="150"/>
      <c r="AH809" s="150"/>
      <c r="AI809" s="150"/>
      <c r="AJ809" s="150"/>
      <c r="AK809" s="150"/>
      <c r="AL809" s="150"/>
      <c r="AM809" s="150"/>
      <c r="AN809" s="150"/>
      <c r="AO809" s="150"/>
      <c r="AP809" s="150"/>
      <c r="AQ809" s="150"/>
      <c r="AR809" s="150"/>
      <c r="AS809" s="150"/>
      <c r="AT809" s="150"/>
      <c r="AU809" s="150"/>
      <c r="AV809" s="150"/>
      <c r="AW809" s="150"/>
      <c r="AX809" s="150"/>
      <c r="AY809" s="150"/>
      <c r="AZ809" s="150"/>
      <c r="BA809" s="150"/>
      <c r="BB809" s="150"/>
      <c r="BC809" s="150"/>
      <c r="BD809" s="150"/>
      <c r="BE809" s="150"/>
      <c r="BF809" s="150"/>
      <c r="BG809" s="150"/>
      <c r="BH809" s="150"/>
      <c r="BI809" s="150"/>
      <c r="BJ809" s="150"/>
      <c r="BK809" s="150"/>
      <c r="BL809" s="150"/>
      <c r="BM809" s="150"/>
      <c r="BN809" s="150"/>
      <c r="BO809" s="150"/>
      <c r="BP809" s="150"/>
      <c r="BQ809" s="150"/>
      <c r="BR809" s="150"/>
      <c r="BS809" s="150"/>
      <c r="BT809" s="150"/>
      <c r="BU809" s="150"/>
      <c r="BV809" s="150"/>
      <c r="BW809" s="150"/>
      <c r="BX809" s="150"/>
      <c r="BY809" s="150"/>
      <c r="BZ809" s="150"/>
      <c r="CA809" s="150"/>
      <c r="CB809" s="150"/>
      <c r="CC809" s="150"/>
      <c r="CD809" s="150"/>
      <c r="CE809" s="150"/>
      <c r="CF809" s="150"/>
      <c r="CG809" s="150"/>
      <c r="CH809" s="150"/>
      <c r="CI809" s="150"/>
      <c r="CJ809" s="150"/>
      <c r="CK809" s="150"/>
      <c r="CL809" s="150"/>
      <c r="CM809" s="150"/>
      <c r="CN809" s="150"/>
      <c r="CO809" s="150"/>
      <c r="CP809" s="150"/>
      <c r="CQ809" s="150"/>
      <c r="CR809" s="150"/>
      <c r="CS809" s="150"/>
      <c r="CT809" s="150"/>
      <c r="CU809" s="150"/>
      <c r="CV809" s="150"/>
      <c r="CW809" s="150"/>
      <c r="CX809" s="150"/>
    </row>
    <row r="810" spans="1:102" x14ac:dyDescent="0.2">
      <c r="A810" s="150"/>
      <c r="B810" s="150"/>
      <c r="C810" s="156"/>
      <c r="D810" s="150"/>
      <c r="E810" s="150"/>
      <c r="F810" s="150"/>
      <c r="G810" s="150"/>
      <c r="H810" s="150"/>
      <c r="I810" s="150"/>
      <c r="K810" s="150"/>
      <c r="L810" s="150"/>
      <c r="M810" s="150"/>
      <c r="N810" s="150"/>
      <c r="O810" s="150"/>
      <c r="P810" s="150"/>
      <c r="Q810" s="150"/>
      <c r="R810" s="150"/>
      <c r="S810" s="150"/>
      <c r="T810" s="150"/>
      <c r="U810" s="150"/>
      <c r="V810" s="150"/>
      <c r="W810" s="150"/>
      <c r="X810" s="150"/>
      <c r="Y810" s="150"/>
      <c r="Z810" s="150"/>
      <c r="AA810" s="150"/>
      <c r="AB810" s="150"/>
      <c r="AC810" s="150"/>
      <c r="AD810" s="150"/>
      <c r="AE810" s="150"/>
      <c r="AF810" s="150"/>
      <c r="AG810" s="150"/>
      <c r="AH810" s="150"/>
      <c r="AI810" s="150"/>
      <c r="AJ810" s="150"/>
      <c r="AK810" s="150"/>
      <c r="AL810" s="150"/>
      <c r="AM810" s="150"/>
      <c r="AN810" s="150"/>
      <c r="AO810" s="150"/>
      <c r="AP810" s="150"/>
      <c r="AQ810" s="150"/>
      <c r="AR810" s="150"/>
      <c r="AS810" s="150"/>
      <c r="AT810" s="150"/>
      <c r="AU810" s="150"/>
      <c r="AV810" s="150"/>
      <c r="AW810" s="150"/>
      <c r="AX810" s="150"/>
      <c r="AY810" s="150"/>
      <c r="AZ810" s="150"/>
      <c r="BA810" s="150"/>
      <c r="BB810" s="150"/>
      <c r="BC810" s="150"/>
      <c r="BD810" s="150"/>
      <c r="BE810" s="150"/>
      <c r="BF810" s="150"/>
      <c r="BG810" s="150"/>
      <c r="BH810" s="150"/>
      <c r="BI810" s="150"/>
      <c r="BJ810" s="150"/>
      <c r="BK810" s="150"/>
      <c r="BL810" s="150"/>
      <c r="BM810" s="150"/>
      <c r="BN810" s="150"/>
      <c r="BO810" s="150"/>
      <c r="BP810" s="150"/>
      <c r="BQ810" s="150"/>
      <c r="BR810" s="150"/>
      <c r="BS810" s="150"/>
      <c r="BT810" s="150"/>
      <c r="BU810" s="150"/>
      <c r="BV810" s="150"/>
      <c r="BW810" s="150"/>
      <c r="BX810" s="150"/>
      <c r="BY810" s="150"/>
      <c r="BZ810" s="150"/>
      <c r="CA810" s="150"/>
      <c r="CB810" s="150"/>
      <c r="CC810" s="150"/>
      <c r="CD810" s="150"/>
      <c r="CE810" s="150"/>
      <c r="CF810" s="150"/>
      <c r="CG810" s="150"/>
      <c r="CH810" s="150"/>
      <c r="CI810" s="150"/>
      <c r="CJ810" s="150"/>
      <c r="CK810" s="150"/>
      <c r="CL810" s="150"/>
      <c r="CM810" s="150"/>
      <c r="CN810" s="150"/>
      <c r="CO810" s="150"/>
      <c r="CP810" s="150"/>
      <c r="CQ810" s="150"/>
      <c r="CR810" s="150"/>
      <c r="CS810" s="150"/>
      <c r="CT810" s="150"/>
      <c r="CU810" s="150"/>
      <c r="CV810" s="150"/>
      <c r="CW810" s="150"/>
      <c r="CX810" s="150"/>
    </row>
    <row r="811" spans="1:102" x14ac:dyDescent="0.2">
      <c r="A811" s="150"/>
      <c r="B811" s="150"/>
      <c r="C811" s="156"/>
      <c r="D811" s="150"/>
      <c r="E811" s="150"/>
      <c r="F811" s="150"/>
      <c r="G811" s="150"/>
      <c r="H811" s="150"/>
      <c r="I811" s="150"/>
      <c r="K811" s="150"/>
      <c r="L811" s="150"/>
      <c r="M811" s="150"/>
      <c r="N811" s="150"/>
      <c r="O811" s="150"/>
      <c r="P811" s="150"/>
      <c r="Q811" s="150"/>
      <c r="R811" s="150"/>
      <c r="S811" s="150"/>
      <c r="T811" s="150"/>
      <c r="U811" s="150"/>
      <c r="V811" s="150"/>
      <c r="W811" s="150"/>
      <c r="X811" s="150"/>
      <c r="Y811" s="150"/>
      <c r="Z811" s="150"/>
      <c r="AA811" s="150"/>
      <c r="AB811" s="150"/>
      <c r="AC811" s="150"/>
      <c r="AD811" s="150"/>
      <c r="AE811" s="150"/>
      <c r="AF811" s="150"/>
      <c r="AG811" s="150"/>
      <c r="AH811" s="150"/>
      <c r="AI811" s="150"/>
      <c r="AJ811" s="150"/>
      <c r="AK811" s="150"/>
      <c r="AL811" s="150"/>
      <c r="AM811" s="150"/>
      <c r="AN811" s="150"/>
      <c r="AO811" s="150"/>
      <c r="AP811" s="150"/>
      <c r="AQ811" s="150"/>
      <c r="AR811" s="150"/>
      <c r="AS811" s="150"/>
      <c r="AT811" s="150"/>
      <c r="AU811" s="150"/>
      <c r="AV811" s="150"/>
      <c r="AW811" s="150"/>
      <c r="AX811" s="150"/>
      <c r="AY811" s="150"/>
      <c r="AZ811" s="150"/>
      <c r="BA811" s="150"/>
      <c r="BB811" s="150"/>
      <c r="BC811" s="150"/>
      <c r="BD811" s="150"/>
      <c r="BE811" s="150"/>
      <c r="BF811" s="150"/>
      <c r="BG811" s="150"/>
      <c r="BH811" s="150"/>
      <c r="BI811" s="150"/>
      <c r="BJ811" s="150"/>
      <c r="BK811" s="150"/>
      <c r="BL811" s="150"/>
      <c r="BM811" s="150"/>
      <c r="BN811" s="150"/>
      <c r="BO811" s="150"/>
      <c r="BP811" s="150"/>
      <c r="BQ811" s="150"/>
      <c r="BR811" s="150"/>
      <c r="BS811" s="150"/>
      <c r="BT811" s="150"/>
      <c r="BU811" s="150"/>
      <c r="BV811" s="150"/>
      <c r="BW811" s="150"/>
      <c r="BX811" s="150"/>
      <c r="BY811" s="150"/>
      <c r="BZ811" s="150"/>
      <c r="CA811" s="150"/>
      <c r="CB811" s="150"/>
      <c r="CC811" s="150"/>
      <c r="CD811" s="150"/>
      <c r="CE811" s="150"/>
      <c r="CF811" s="150"/>
      <c r="CG811" s="150"/>
      <c r="CH811" s="150"/>
      <c r="CI811" s="150"/>
      <c r="CJ811" s="150"/>
      <c r="CK811" s="150"/>
      <c r="CL811" s="150"/>
      <c r="CM811" s="150"/>
      <c r="CN811" s="150"/>
      <c r="CO811" s="150"/>
      <c r="CP811" s="150"/>
      <c r="CQ811" s="150"/>
      <c r="CR811" s="150"/>
      <c r="CS811" s="150"/>
      <c r="CT811" s="150"/>
      <c r="CU811" s="150"/>
      <c r="CV811" s="150"/>
      <c r="CW811" s="150"/>
      <c r="CX811" s="150"/>
    </row>
    <row r="812" spans="1:102" x14ac:dyDescent="0.2">
      <c r="A812" s="150"/>
      <c r="B812" s="150"/>
      <c r="C812" s="156"/>
      <c r="D812" s="150"/>
      <c r="E812" s="150"/>
      <c r="F812" s="150"/>
      <c r="G812" s="150"/>
      <c r="H812" s="150"/>
      <c r="I812" s="150"/>
      <c r="K812" s="150"/>
      <c r="L812" s="150"/>
      <c r="M812" s="150"/>
      <c r="N812" s="150"/>
      <c r="O812" s="150"/>
      <c r="P812" s="150"/>
      <c r="Q812" s="150"/>
      <c r="R812" s="150"/>
      <c r="S812" s="150"/>
      <c r="T812" s="150"/>
      <c r="U812" s="150"/>
      <c r="V812" s="150"/>
      <c r="W812" s="150"/>
      <c r="X812" s="150"/>
      <c r="Y812" s="150"/>
      <c r="Z812" s="150"/>
      <c r="AA812" s="150"/>
      <c r="AB812" s="150"/>
      <c r="AC812" s="150"/>
      <c r="AD812" s="150"/>
      <c r="AE812" s="150"/>
      <c r="AF812" s="150"/>
      <c r="AG812" s="150"/>
      <c r="AH812" s="150"/>
      <c r="AI812" s="150"/>
      <c r="AJ812" s="150"/>
      <c r="AK812" s="150"/>
      <c r="AL812" s="150"/>
      <c r="AM812" s="150"/>
      <c r="AN812" s="150"/>
      <c r="AO812" s="150"/>
      <c r="AP812" s="150"/>
      <c r="AQ812" s="150"/>
      <c r="AR812" s="150"/>
      <c r="AS812" s="150"/>
      <c r="AT812" s="150"/>
      <c r="AU812" s="150"/>
      <c r="AV812" s="150"/>
      <c r="AW812" s="150"/>
      <c r="AX812" s="150"/>
      <c r="AY812" s="150"/>
      <c r="AZ812" s="150"/>
      <c r="BA812" s="150"/>
      <c r="BB812" s="150"/>
      <c r="BC812" s="150"/>
      <c r="BD812" s="150"/>
      <c r="BE812" s="150"/>
      <c r="BF812" s="150"/>
      <c r="BG812" s="150"/>
      <c r="BH812" s="150"/>
      <c r="BI812" s="150"/>
      <c r="BJ812" s="150"/>
      <c r="BK812" s="150"/>
      <c r="BL812" s="150"/>
      <c r="BM812" s="150"/>
      <c r="BN812" s="150"/>
      <c r="BO812" s="150"/>
      <c r="BP812" s="150"/>
      <c r="BQ812" s="150"/>
      <c r="BR812" s="150"/>
      <c r="BS812" s="150"/>
      <c r="BT812" s="150"/>
      <c r="BU812" s="150"/>
      <c r="BV812" s="150"/>
      <c r="BW812" s="150"/>
      <c r="BX812" s="150"/>
      <c r="BY812" s="150"/>
      <c r="BZ812" s="150"/>
      <c r="CA812" s="150"/>
      <c r="CB812" s="150"/>
      <c r="CC812" s="150"/>
      <c r="CD812" s="150"/>
      <c r="CE812" s="150"/>
      <c r="CF812" s="150"/>
      <c r="CG812" s="150"/>
      <c r="CH812" s="150"/>
      <c r="CI812" s="150"/>
      <c r="CJ812" s="150"/>
      <c r="CK812" s="150"/>
      <c r="CL812" s="150"/>
      <c r="CM812" s="150"/>
      <c r="CN812" s="150"/>
      <c r="CO812" s="150"/>
      <c r="CP812" s="150"/>
      <c r="CQ812" s="150"/>
      <c r="CR812" s="150"/>
      <c r="CS812" s="150"/>
      <c r="CT812" s="150"/>
      <c r="CU812" s="150"/>
      <c r="CV812" s="150"/>
      <c r="CW812" s="150"/>
      <c r="CX812" s="150"/>
    </row>
    <row r="813" spans="1:102" x14ac:dyDescent="0.2">
      <c r="A813" s="150"/>
      <c r="B813" s="150"/>
      <c r="C813" s="156"/>
      <c r="D813" s="150"/>
      <c r="E813" s="150"/>
      <c r="F813" s="150"/>
      <c r="G813" s="150"/>
      <c r="H813" s="150"/>
      <c r="I813" s="150"/>
      <c r="K813" s="150"/>
      <c r="L813" s="150"/>
      <c r="M813" s="150"/>
      <c r="N813" s="150"/>
      <c r="O813" s="150"/>
      <c r="P813" s="150"/>
      <c r="Q813" s="150"/>
      <c r="R813" s="150"/>
      <c r="S813" s="150"/>
      <c r="T813" s="150"/>
      <c r="U813" s="150"/>
      <c r="V813" s="150"/>
      <c r="W813" s="150"/>
      <c r="X813" s="150"/>
      <c r="Y813" s="150"/>
      <c r="Z813" s="150"/>
      <c r="AA813" s="150"/>
      <c r="AB813" s="150"/>
      <c r="AC813" s="150"/>
      <c r="AD813" s="150"/>
      <c r="AE813" s="150"/>
      <c r="AF813" s="150"/>
      <c r="AG813" s="150"/>
      <c r="AH813" s="150"/>
      <c r="AI813" s="150"/>
      <c r="AJ813" s="150"/>
      <c r="AK813" s="150"/>
      <c r="AL813" s="150"/>
      <c r="AM813" s="150"/>
      <c r="AN813" s="150"/>
      <c r="AO813" s="150"/>
      <c r="AP813" s="150"/>
      <c r="AQ813" s="150"/>
      <c r="AR813" s="150"/>
      <c r="AS813" s="150"/>
      <c r="AT813" s="150"/>
      <c r="AU813" s="150"/>
      <c r="AV813" s="150"/>
      <c r="AW813" s="150"/>
      <c r="AX813" s="150"/>
      <c r="AY813" s="150"/>
      <c r="AZ813" s="150"/>
      <c r="BA813" s="150"/>
      <c r="BB813" s="150"/>
      <c r="BC813" s="150"/>
      <c r="BD813" s="150"/>
      <c r="BE813" s="150"/>
      <c r="BF813" s="150"/>
      <c r="BG813" s="150"/>
      <c r="BH813" s="150"/>
      <c r="BI813" s="150"/>
      <c r="BJ813" s="150"/>
      <c r="BK813" s="150"/>
      <c r="BL813" s="150"/>
      <c r="BM813" s="150"/>
      <c r="BN813" s="150"/>
      <c r="BO813" s="150"/>
      <c r="BP813" s="150"/>
      <c r="BQ813" s="150"/>
      <c r="BR813" s="150"/>
      <c r="BS813" s="150"/>
      <c r="BT813" s="150"/>
      <c r="BU813" s="150"/>
      <c r="BV813" s="150"/>
      <c r="BW813" s="150"/>
      <c r="BX813" s="150"/>
      <c r="BY813" s="150"/>
      <c r="BZ813" s="150"/>
      <c r="CA813" s="150"/>
      <c r="CB813" s="150"/>
      <c r="CC813" s="150"/>
      <c r="CD813" s="150"/>
      <c r="CE813" s="150"/>
      <c r="CF813" s="150"/>
      <c r="CG813" s="150"/>
      <c r="CH813" s="150"/>
      <c r="CI813" s="150"/>
      <c r="CJ813" s="150"/>
      <c r="CK813" s="150"/>
      <c r="CL813" s="150"/>
      <c r="CM813" s="150"/>
      <c r="CN813" s="150"/>
      <c r="CO813" s="150"/>
      <c r="CP813" s="150"/>
      <c r="CQ813" s="150"/>
      <c r="CR813" s="150"/>
      <c r="CS813" s="150"/>
      <c r="CT813" s="150"/>
      <c r="CU813" s="150"/>
      <c r="CV813" s="150"/>
      <c r="CW813" s="150"/>
      <c r="CX813" s="150"/>
    </row>
    <row r="814" spans="1:102" x14ac:dyDescent="0.2">
      <c r="A814" s="150"/>
      <c r="B814" s="150"/>
      <c r="C814" s="156"/>
      <c r="D814" s="150"/>
      <c r="E814" s="150"/>
      <c r="F814" s="150"/>
      <c r="G814" s="150"/>
      <c r="H814" s="150"/>
      <c r="I814" s="150"/>
      <c r="K814" s="150"/>
      <c r="L814" s="150"/>
      <c r="M814" s="150"/>
      <c r="N814" s="150"/>
      <c r="O814" s="150"/>
      <c r="P814" s="150"/>
      <c r="Q814" s="150"/>
      <c r="R814" s="150"/>
      <c r="S814" s="150"/>
      <c r="T814" s="150"/>
      <c r="U814" s="150"/>
      <c r="V814" s="150"/>
      <c r="W814" s="150"/>
      <c r="X814" s="150"/>
      <c r="Y814" s="150"/>
      <c r="Z814" s="150"/>
      <c r="AA814" s="150"/>
      <c r="AB814" s="150"/>
      <c r="AC814" s="150"/>
      <c r="AD814" s="150"/>
      <c r="AE814" s="150"/>
      <c r="AF814" s="150"/>
      <c r="AG814" s="150"/>
      <c r="AH814" s="150"/>
      <c r="AI814" s="150"/>
      <c r="AJ814" s="150"/>
      <c r="AK814" s="150"/>
      <c r="AL814" s="150"/>
      <c r="AM814" s="150"/>
      <c r="AN814" s="150"/>
      <c r="AO814" s="150"/>
      <c r="AP814" s="150"/>
      <c r="AQ814" s="150"/>
      <c r="AR814" s="150"/>
      <c r="AS814" s="150"/>
      <c r="AT814" s="150"/>
      <c r="AU814" s="150"/>
      <c r="AV814" s="150"/>
      <c r="AW814" s="150"/>
      <c r="AX814" s="150"/>
      <c r="AY814" s="150"/>
      <c r="AZ814" s="150"/>
      <c r="BA814" s="150"/>
      <c r="BB814" s="150"/>
      <c r="BC814" s="150"/>
      <c r="BD814" s="150"/>
      <c r="BE814" s="150"/>
      <c r="BF814" s="150"/>
      <c r="BG814" s="150"/>
      <c r="BH814" s="150"/>
      <c r="BI814" s="150"/>
      <c r="BJ814" s="150"/>
      <c r="BK814" s="150"/>
      <c r="BL814" s="150"/>
      <c r="BM814" s="150"/>
      <c r="BN814" s="150"/>
      <c r="BO814" s="150"/>
      <c r="BP814" s="150"/>
      <c r="BQ814" s="150"/>
      <c r="BR814" s="150"/>
      <c r="BS814" s="150"/>
      <c r="BT814" s="150"/>
      <c r="BU814" s="150"/>
      <c r="BV814" s="150"/>
      <c r="BW814" s="150"/>
      <c r="BX814" s="150"/>
      <c r="BY814" s="150"/>
      <c r="BZ814" s="150"/>
      <c r="CA814" s="150"/>
      <c r="CB814" s="150"/>
      <c r="CC814" s="150"/>
      <c r="CD814" s="150"/>
      <c r="CE814" s="150"/>
      <c r="CF814" s="150"/>
      <c r="CG814" s="150"/>
      <c r="CH814" s="150"/>
      <c r="CI814" s="150"/>
      <c r="CJ814" s="150"/>
      <c r="CK814" s="150"/>
      <c r="CL814" s="150"/>
      <c r="CM814" s="150"/>
      <c r="CN814" s="150"/>
      <c r="CO814" s="150"/>
      <c r="CP814" s="150"/>
      <c r="CQ814" s="150"/>
      <c r="CR814" s="150"/>
      <c r="CS814" s="150"/>
      <c r="CT814" s="150"/>
      <c r="CU814" s="150"/>
      <c r="CV814" s="150"/>
      <c r="CW814" s="150"/>
      <c r="CX814" s="150"/>
    </row>
    <row r="815" spans="1:102" x14ac:dyDescent="0.2">
      <c r="A815" s="150"/>
      <c r="B815" s="150"/>
      <c r="C815" s="156"/>
      <c r="D815" s="150"/>
      <c r="E815" s="150"/>
      <c r="F815" s="150"/>
      <c r="G815" s="150"/>
      <c r="H815" s="150"/>
      <c r="I815" s="150"/>
      <c r="K815" s="150"/>
      <c r="L815" s="150"/>
      <c r="M815" s="150"/>
      <c r="N815" s="150"/>
      <c r="O815" s="150"/>
      <c r="P815" s="150"/>
      <c r="Q815" s="150"/>
      <c r="R815" s="150"/>
      <c r="S815" s="150"/>
      <c r="T815" s="150"/>
      <c r="U815" s="150"/>
      <c r="V815" s="150"/>
      <c r="W815" s="150"/>
      <c r="X815" s="150"/>
      <c r="Y815" s="150"/>
      <c r="Z815" s="150"/>
      <c r="AA815" s="150"/>
      <c r="AB815" s="150"/>
      <c r="AC815" s="150"/>
      <c r="AD815" s="150"/>
      <c r="AE815" s="150"/>
      <c r="AF815" s="150"/>
      <c r="AG815" s="150"/>
      <c r="AH815" s="150"/>
      <c r="AI815" s="150"/>
      <c r="AJ815" s="150"/>
      <c r="AK815" s="150"/>
      <c r="AL815" s="150"/>
      <c r="AM815" s="150"/>
      <c r="AN815" s="150"/>
      <c r="AO815" s="150"/>
      <c r="AP815" s="150"/>
      <c r="AQ815" s="150"/>
      <c r="AR815" s="150"/>
      <c r="AS815" s="150"/>
      <c r="AT815" s="150"/>
      <c r="AU815" s="150"/>
      <c r="AV815" s="150"/>
      <c r="AW815" s="150"/>
      <c r="AX815" s="150"/>
      <c r="AY815" s="150"/>
      <c r="AZ815" s="150"/>
      <c r="BA815" s="150"/>
      <c r="BB815" s="150"/>
      <c r="BC815" s="150"/>
      <c r="BD815" s="150"/>
      <c r="BE815" s="150"/>
      <c r="BF815" s="150"/>
      <c r="BG815" s="150"/>
      <c r="BH815" s="150"/>
      <c r="BI815" s="150"/>
      <c r="BJ815" s="150"/>
      <c r="BK815" s="150"/>
      <c r="BL815" s="150"/>
      <c r="BM815" s="150"/>
      <c r="BN815" s="150"/>
      <c r="BO815" s="150"/>
      <c r="BP815" s="150"/>
      <c r="BQ815" s="150"/>
      <c r="BR815" s="150"/>
      <c r="BS815" s="150"/>
      <c r="BT815" s="150"/>
      <c r="BU815" s="150"/>
      <c r="BV815" s="150"/>
      <c r="BW815" s="150"/>
      <c r="BX815" s="150"/>
      <c r="BY815" s="150"/>
      <c r="BZ815" s="150"/>
      <c r="CA815" s="150"/>
      <c r="CB815" s="150"/>
      <c r="CC815" s="150"/>
      <c r="CD815" s="150"/>
      <c r="CE815" s="150"/>
      <c r="CF815" s="150"/>
      <c r="CG815" s="150"/>
      <c r="CH815" s="150"/>
      <c r="CI815" s="150"/>
      <c r="CJ815" s="150"/>
      <c r="CK815" s="150"/>
      <c r="CL815" s="150"/>
      <c r="CM815" s="150"/>
      <c r="CN815" s="150"/>
      <c r="CO815" s="150"/>
      <c r="CP815" s="150"/>
      <c r="CQ815" s="150"/>
      <c r="CR815" s="150"/>
      <c r="CS815" s="150"/>
      <c r="CT815" s="150"/>
      <c r="CU815" s="150"/>
      <c r="CV815" s="150"/>
      <c r="CW815" s="150"/>
      <c r="CX815" s="150"/>
    </row>
    <row r="816" spans="1:102" x14ac:dyDescent="0.2">
      <c r="A816" s="150"/>
      <c r="B816" s="150"/>
      <c r="C816" s="156"/>
      <c r="D816" s="150"/>
      <c r="E816" s="150"/>
      <c r="F816" s="150"/>
      <c r="G816" s="150"/>
      <c r="H816" s="150"/>
      <c r="I816" s="150"/>
      <c r="K816" s="150"/>
      <c r="L816" s="150"/>
      <c r="M816" s="150"/>
      <c r="N816" s="150"/>
      <c r="O816" s="150"/>
      <c r="P816" s="150"/>
      <c r="Q816" s="150"/>
      <c r="R816" s="150"/>
      <c r="S816" s="150"/>
      <c r="T816" s="150"/>
      <c r="U816" s="150"/>
      <c r="V816" s="150"/>
      <c r="W816" s="150"/>
      <c r="X816" s="150"/>
      <c r="Y816" s="150"/>
      <c r="Z816" s="150"/>
      <c r="AA816" s="150"/>
      <c r="AB816" s="150"/>
      <c r="AC816" s="150"/>
      <c r="AD816" s="150"/>
      <c r="AE816" s="150"/>
      <c r="AF816" s="150"/>
      <c r="AG816" s="150"/>
      <c r="AH816" s="150"/>
      <c r="AI816" s="150"/>
      <c r="AJ816" s="150"/>
      <c r="AK816" s="150"/>
      <c r="AL816" s="150"/>
      <c r="AM816" s="150"/>
      <c r="AN816" s="150"/>
      <c r="AO816" s="150"/>
      <c r="AP816" s="150"/>
      <c r="AQ816" s="150"/>
      <c r="AR816" s="150"/>
      <c r="AS816" s="150"/>
      <c r="AT816" s="150"/>
      <c r="AU816" s="150"/>
      <c r="AV816" s="150"/>
      <c r="AW816" s="150"/>
      <c r="AX816" s="150"/>
      <c r="AY816" s="150"/>
      <c r="AZ816" s="150"/>
      <c r="BA816" s="150"/>
      <c r="BB816" s="150"/>
      <c r="BC816" s="150"/>
      <c r="BD816" s="150"/>
      <c r="BE816" s="150"/>
      <c r="BF816" s="150"/>
      <c r="BG816" s="150"/>
      <c r="BH816" s="150"/>
      <c r="BI816" s="150"/>
      <c r="BJ816" s="150"/>
      <c r="BK816" s="150"/>
      <c r="BL816" s="150"/>
      <c r="BM816" s="150"/>
      <c r="BN816" s="150"/>
      <c r="BO816" s="150"/>
      <c r="BP816" s="150"/>
      <c r="BQ816" s="150"/>
      <c r="BR816" s="150"/>
      <c r="BS816" s="150"/>
      <c r="BT816" s="150"/>
      <c r="BU816" s="150"/>
      <c r="BV816" s="150"/>
      <c r="BW816" s="150"/>
      <c r="BX816" s="150"/>
      <c r="BY816" s="150"/>
      <c r="BZ816" s="150"/>
      <c r="CA816" s="150"/>
      <c r="CB816" s="150"/>
      <c r="CC816" s="150"/>
      <c r="CD816" s="150"/>
      <c r="CE816" s="150"/>
      <c r="CF816" s="150"/>
      <c r="CG816" s="150"/>
      <c r="CH816" s="150"/>
      <c r="CI816" s="150"/>
      <c r="CJ816" s="150"/>
      <c r="CK816" s="150"/>
      <c r="CL816" s="150"/>
      <c r="CM816" s="150"/>
      <c r="CN816" s="150"/>
      <c r="CO816" s="150"/>
      <c r="CP816" s="150"/>
      <c r="CQ816" s="150"/>
      <c r="CR816" s="150"/>
      <c r="CS816" s="150"/>
      <c r="CT816" s="150"/>
      <c r="CU816" s="150"/>
      <c r="CV816" s="150"/>
      <c r="CW816" s="150"/>
      <c r="CX816" s="150"/>
    </row>
    <row r="817" spans="1:102" x14ac:dyDescent="0.2">
      <c r="A817" s="150"/>
      <c r="B817" s="150"/>
      <c r="C817" s="156"/>
      <c r="D817" s="150"/>
      <c r="E817" s="150"/>
      <c r="F817" s="150"/>
      <c r="G817" s="150"/>
      <c r="H817" s="150"/>
      <c r="I817" s="150"/>
      <c r="K817" s="150"/>
      <c r="L817" s="150"/>
      <c r="M817" s="150"/>
      <c r="N817" s="150"/>
      <c r="O817" s="150"/>
      <c r="P817" s="150"/>
      <c r="Q817" s="150"/>
      <c r="R817" s="150"/>
      <c r="S817" s="150"/>
      <c r="T817" s="150"/>
      <c r="U817" s="150"/>
      <c r="V817" s="150"/>
      <c r="W817" s="150"/>
      <c r="X817" s="150"/>
      <c r="Y817" s="150"/>
      <c r="Z817" s="150"/>
      <c r="AA817" s="150"/>
      <c r="AB817" s="150"/>
      <c r="AC817" s="150"/>
      <c r="AD817" s="150"/>
      <c r="AE817" s="150"/>
      <c r="AF817" s="150"/>
      <c r="AG817" s="150"/>
      <c r="AH817" s="150"/>
      <c r="AI817" s="150"/>
      <c r="AJ817" s="150"/>
      <c r="AK817" s="150"/>
      <c r="AL817" s="150"/>
      <c r="AM817" s="150"/>
      <c r="AN817" s="150"/>
      <c r="AO817" s="150"/>
      <c r="AP817" s="150"/>
      <c r="AQ817" s="150"/>
      <c r="AR817" s="150"/>
      <c r="AS817" s="150"/>
      <c r="AT817" s="150"/>
      <c r="AU817" s="150"/>
      <c r="AV817" s="150"/>
      <c r="AW817" s="150"/>
      <c r="AX817" s="150"/>
      <c r="AY817" s="150"/>
      <c r="AZ817" s="150"/>
      <c r="BA817" s="150"/>
      <c r="BB817" s="150"/>
      <c r="BC817" s="150"/>
      <c r="BD817" s="150"/>
      <c r="BE817" s="150"/>
      <c r="BF817" s="150"/>
      <c r="BG817" s="150"/>
      <c r="BH817" s="150"/>
      <c r="BI817" s="150"/>
      <c r="BJ817" s="150"/>
      <c r="BK817" s="150"/>
      <c r="BL817" s="150"/>
      <c r="BM817" s="150"/>
      <c r="BN817" s="150"/>
      <c r="BO817" s="150"/>
      <c r="BP817" s="150"/>
      <c r="BQ817" s="150"/>
      <c r="BR817" s="150"/>
      <c r="BS817" s="150"/>
      <c r="BT817" s="150"/>
      <c r="BU817" s="150"/>
      <c r="BV817" s="150"/>
      <c r="BW817" s="150"/>
      <c r="BX817" s="150"/>
      <c r="BY817" s="150"/>
      <c r="BZ817" s="150"/>
      <c r="CA817" s="150"/>
      <c r="CB817" s="150"/>
      <c r="CC817" s="150"/>
      <c r="CD817" s="150"/>
      <c r="CE817" s="150"/>
      <c r="CF817" s="150"/>
      <c r="CG817" s="150"/>
      <c r="CH817" s="150"/>
      <c r="CI817" s="150"/>
      <c r="CJ817" s="150"/>
      <c r="CK817" s="150"/>
      <c r="CL817" s="150"/>
      <c r="CM817" s="150"/>
      <c r="CN817" s="150"/>
      <c r="CO817" s="150"/>
      <c r="CP817" s="150"/>
      <c r="CQ817" s="150"/>
      <c r="CR817" s="150"/>
      <c r="CS817" s="150"/>
      <c r="CT817" s="150"/>
      <c r="CU817" s="150"/>
      <c r="CV817" s="150"/>
      <c r="CW817" s="150"/>
      <c r="CX817" s="150"/>
    </row>
    <row r="818" spans="1:102" x14ac:dyDescent="0.2">
      <c r="A818" s="150"/>
      <c r="B818" s="150"/>
      <c r="C818" s="156"/>
      <c r="D818" s="150"/>
      <c r="E818" s="150"/>
      <c r="F818" s="150"/>
      <c r="G818" s="150"/>
      <c r="H818" s="150"/>
      <c r="I818" s="150"/>
      <c r="K818" s="150"/>
      <c r="L818" s="150"/>
      <c r="M818" s="150"/>
      <c r="N818" s="150"/>
      <c r="O818" s="150"/>
      <c r="P818" s="150"/>
      <c r="Q818" s="150"/>
      <c r="R818" s="150"/>
      <c r="S818" s="150"/>
      <c r="T818" s="150"/>
      <c r="U818" s="150"/>
      <c r="V818" s="150"/>
      <c r="W818" s="150"/>
      <c r="X818" s="150"/>
      <c r="Y818" s="150"/>
      <c r="Z818" s="150"/>
      <c r="AA818" s="150"/>
      <c r="AB818" s="150"/>
      <c r="AC818" s="150"/>
      <c r="AD818" s="150"/>
      <c r="AE818" s="150"/>
      <c r="AF818" s="150"/>
      <c r="AG818" s="150"/>
      <c r="AH818" s="150"/>
      <c r="AI818" s="150"/>
      <c r="AJ818" s="150"/>
      <c r="AK818" s="150"/>
      <c r="AL818" s="150"/>
      <c r="AM818" s="150"/>
      <c r="AN818" s="150"/>
      <c r="AO818" s="150"/>
      <c r="AP818" s="150"/>
      <c r="AQ818" s="150"/>
      <c r="AR818" s="150"/>
      <c r="AS818" s="150"/>
      <c r="AT818" s="150"/>
      <c r="AU818" s="150"/>
      <c r="AV818" s="150"/>
      <c r="AW818" s="150"/>
      <c r="AX818" s="150"/>
      <c r="AY818" s="150"/>
      <c r="AZ818" s="150"/>
      <c r="BA818" s="150"/>
      <c r="BB818" s="150"/>
      <c r="BC818" s="150"/>
      <c r="BD818" s="150"/>
      <c r="BE818" s="150"/>
      <c r="BF818" s="150"/>
      <c r="BG818" s="150"/>
      <c r="BH818" s="150"/>
      <c r="BI818" s="150"/>
      <c r="BJ818" s="150"/>
      <c r="BK818" s="150"/>
      <c r="BL818" s="150"/>
      <c r="BM818" s="150"/>
      <c r="BN818" s="150"/>
      <c r="BO818" s="150"/>
      <c r="BP818" s="150"/>
      <c r="BQ818" s="150"/>
      <c r="BR818" s="150"/>
      <c r="BS818" s="150"/>
      <c r="BT818" s="150"/>
      <c r="BU818" s="150"/>
      <c r="BV818" s="150"/>
      <c r="BW818" s="150"/>
      <c r="BX818" s="150"/>
      <c r="BY818" s="150"/>
      <c r="BZ818" s="150"/>
      <c r="CA818" s="150"/>
      <c r="CB818" s="150"/>
      <c r="CC818" s="150"/>
      <c r="CD818" s="150"/>
      <c r="CE818" s="150"/>
      <c r="CF818" s="150"/>
      <c r="CG818" s="150"/>
      <c r="CH818" s="150"/>
      <c r="CI818" s="150"/>
      <c r="CJ818" s="150"/>
      <c r="CK818" s="150"/>
      <c r="CL818" s="150"/>
      <c r="CM818" s="150"/>
      <c r="CN818" s="150"/>
      <c r="CO818" s="150"/>
      <c r="CP818" s="150"/>
      <c r="CQ818" s="150"/>
      <c r="CR818" s="150"/>
      <c r="CS818" s="150"/>
      <c r="CT818" s="150"/>
      <c r="CU818" s="150"/>
      <c r="CV818" s="150"/>
      <c r="CW818" s="150"/>
      <c r="CX818" s="150"/>
    </row>
    <row r="819" spans="1:102" x14ac:dyDescent="0.2">
      <c r="A819" s="150"/>
      <c r="B819" s="150"/>
      <c r="C819" s="156"/>
      <c r="D819" s="150"/>
      <c r="E819" s="150"/>
      <c r="F819" s="150"/>
      <c r="G819" s="150"/>
      <c r="H819" s="150"/>
      <c r="I819" s="150"/>
      <c r="K819" s="150"/>
      <c r="L819" s="150"/>
      <c r="M819" s="150"/>
      <c r="N819" s="150"/>
      <c r="O819" s="150"/>
      <c r="P819" s="150"/>
      <c r="Q819" s="150"/>
      <c r="R819" s="150"/>
      <c r="S819" s="150"/>
      <c r="T819" s="150"/>
      <c r="U819" s="150"/>
      <c r="V819" s="150"/>
      <c r="W819" s="150"/>
      <c r="X819" s="150"/>
      <c r="Y819" s="150"/>
      <c r="Z819" s="150"/>
      <c r="AA819" s="150"/>
      <c r="AB819" s="150"/>
      <c r="AC819" s="150"/>
      <c r="AD819" s="150"/>
      <c r="AE819" s="150"/>
      <c r="AF819" s="150"/>
      <c r="AG819" s="150"/>
      <c r="AH819" s="150"/>
      <c r="AI819" s="150"/>
      <c r="AJ819" s="150"/>
      <c r="AK819" s="150"/>
      <c r="AL819" s="150"/>
      <c r="AM819" s="150"/>
      <c r="AN819" s="150"/>
      <c r="AO819" s="150"/>
      <c r="AP819" s="150"/>
      <c r="AQ819" s="150"/>
      <c r="AR819" s="150"/>
      <c r="AS819" s="150"/>
      <c r="AT819" s="150"/>
      <c r="AU819" s="150"/>
      <c r="AV819" s="150"/>
      <c r="AW819" s="150"/>
      <c r="AX819" s="150"/>
      <c r="AY819" s="150"/>
      <c r="AZ819" s="150"/>
      <c r="BA819" s="150"/>
      <c r="BB819" s="150"/>
      <c r="BC819" s="150"/>
      <c r="BD819" s="150"/>
      <c r="BE819" s="150"/>
      <c r="BF819" s="150"/>
      <c r="BG819" s="150"/>
      <c r="BH819" s="150"/>
      <c r="BI819" s="150"/>
      <c r="BJ819" s="150"/>
      <c r="BK819" s="150"/>
      <c r="BL819" s="150"/>
      <c r="BM819" s="150"/>
      <c r="BN819" s="150"/>
      <c r="BO819" s="150"/>
      <c r="BP819" s="150"/>
      <c r="BQ819" s="150"/>
      <c r="BR819" s="150"/>
      <c r="BS819" s="150"/>
      <c r="BT819" s="150"/>
      <c r="BU819" s="150"/>
      <c r="BV819" s="150"/>
      <c r="BW819" s="150"/>
      <c r="BX819" s="150"/>
      <c r="BY819" s="150"/>
      <c r="BZ819" s="150"/>
      <c r="CA819" s="150"/>
      <c r="CB819" s="150"/>
      <c r="CC819" s="150"/>
      <c r="CD819" s="150"/>
      <c r="CE819" s="150"/>
      <c r="CF819" s="150"/>
      <c r="CG819" s="150"/>
      <c r="CH819" s="150"/>
      <c r="CI819" s="150"/>
      <c r="CJ819" s="150"/>
      <c r="CK819" s="150"/>
      <c r="CL819" s="150"/>
      <c r="CM819" s="150"/>
      <c r="CN819" s="150"/>
      <c r="CO819" s="150"/>
      <c r="CP819" s="150"/>
      <c r="CQ819" s="150"/>
      <c r="CR819" s="150"/>
      <c r="CS819" s="150"/>
      <c r="CT819" s="150"/>
      <c r="CU819" s="150"/>
      <c r="CV819" s="150"/>
      <c r="CW819" s="150"/>
      <c r="CX819" s="150"/>
    </row>
    <row r="820" spans="1:102" x14ac:dyDescent="0.2">
      <c r="A820" s="150"/>
      <c r="B820" s="150"/>
      <c r="C820" s="156"/>
      <c r="D820" s="150"/>
      <c r="E820" s="150"/>
      <c r="F820" s="150"/>
      <c r="G820" s="150"/>
      <c r="H820" s="150"/>
      <c r="I820" s="150"/>
      <c r="K820" s="150"/>
      <c r="L820" s="150"/>
      <c r="M820" s="150"/>
      <c r="N820" s="150"/>
      <c r="O820" s="150"/>
      <c r="P820" s="150"/>
      <c r="Q820" s="150"/>
      <c r="R820" s="150"/>
      <c r="S820" s="150"/>
      <c r="T820" s="150"/>
      <c r="U820" s="150"/>
      <c r="V820" s="150"/>
      <c r="W820" s="150"/>
      <c r="X820" s="150"/>
      <c r="Y820" s="150"/>
      <c r="Z820" s="150"/>
      <c r="AA820" s="150"/>
      <c r="AB820" s="150"/>
      <c r="AC820" s="150"/>
      <c r="AD820" s="150"/>
      <c r="AE820" s="150"/>
      <c r="AF820" s="150"/>
      <c r="AG820" s="150"/>
      <c r="AH820" s="150"/>
      <c r="AI820" s="150"/>
      <c r="AJ820" s="150"/>
      <c r="AK820" s="150"/>
      <c r="AL820" s="150"/>
      <c r="AM820" s="150"/>
      <c r="AN820" s="150"/>
      <c r="AO820" s="150"/>
      <c r="AP820" s="150"/>
      <c r="AQ820" s="150"/>
      <c r="AR820" s="150"/>
      <c r="AS820" s="150"/>
      <c r="AT820" s="150"/>
      <c r="AU820" s="150"/>
      <c r="AV820" s="150"/>
      <c r="AW820" s="150"/>
      <c r="AX820" s="150"/>
      <c r="AY820" s="150"/>
      <c r="AZ820" s="150"/>
      <c r="BA820" s="150"/>
      <c r="BB820" s="150"/>
      <c r="BC820" s="150"/>
      <c r="BD820" s="150"/>
      <c r="BE820" s="150"/>
      <c r="BF820" s="150"/>
      <c r="BG820" s="150"/>
      <c r="BH820" s="150"/>
      <c r="BI820" s="150"/>
      <c r="BJ820" s="150"/>
      <c r="BK820" s="150"/>
      <c r="BL820" s="150"/>
      <c r="BM820" s="150"/>
      <c r="BN820" s="150"/>
      <c r="BO820" s="150"/>
      <c r="BP820" s="150"/>
      <c r="BQ820" s="150"/>
      <c r="BR820" s="150"/>
      <c r="BS820" s="150"/>
      <c r="BT820" s="150"/>
      <c r="BU820" s="150"/>
      <c r="BV820" s="150"/>
      <c r="BW820" s="150"/>
      <c r="BX820" s="150"/>
      <c r="BY820" s="150"/>
      <c r="BZ820" s="150"/>
      <c r="CA820" s="150"/>
      <c r="CB820" s="150"/>
      <c r="CC820" s="150"/>
      <c r="CD820" s="150"/>
      <c r="CE820" s="150"/>
      <c r="CF820" s="150"/>
      <c r="CG820" s="150"/>
      <c r="CH820" s="150"/>
      <c r="CI820" s="150"/>
      <c r="CJ820" s="150"/>
      <c r="CK820" s="150"/>
      <c r="CL820" s="150"/>
      <c r="CM820" s="150"/>
      <c r="CN820" s="150"/>
      <c r="CO820" s="150"/>
      <c r="CP820" s="150"/>
      <c r="CQ820" s="150"/>
      <c r="CR820" s="150"/>
      <c r="CS820" s="150"/>
      <c r="CT820" s="150"/>
      <c r="CU820" s="150"/>
      <c r="CV820" s="150"/>
      <c r="CW820" s="150"/>
      <c r="CX820" s="150"/>
    </row>
    <row r="821" spans="1:102" x14ac:dyDescent="0.2">
      <c r="A821" s="150"/>
      <c r="B821" s="150"/>
      <c r="C821" s="156"/>
      <c r="D821" s="150"/>
      <c r="E821" s="150"/>
      <c r="F821" s="150"/>
      <c r="G821" s="150"/>
      <c r="H821" s="150"/>
      <c r="I821" s="150"/>
      <c r="K821" s="150"/>
      <c r="L821" s="150"/>
      <c r="M821" s="150"/>
      <c r="N821" s="150"/>
      <c r="O821" s="150"/>
      <c r="P821" s="150"/>
      <c r="Q821" s="150"/>
      <c r="R821" s="150"/>
      <c r="S821" s="150"/>
      <c r="T821" s="150"/>
      <c r="U821" s="150"/>
      <c r="V821" s="150"/>
      <c r="W821" s="150"/>
      <c r="X821" s="150"/>
      <c r="Y821" s="150"/>
      <c r="Z821" s="150"/>
      <c r="AA821" s="150"/>
      <c r="AB821" s="150"/>
      <c r="AC821" s="150"/>
      <c r="AD821" s="150"/>
      <c r="AE821" s="150"/>
      <c r="AF821" s="150"/>
      <c r="AG821" s="150"/>
      <c r="AH821" s="150"/>
      <c r="AI821" s="150"/>
      <c r="AJ821" s="150"/>
      <c r="AK821" s="150"/>
      <c r="AL821" s="150"/>
      <c r="AM821" s="150"/>
      <c r="AN821" s="150"/>
      <c r="AO821" s="150"/>
      <c r="AP821" s="150"/>
      <c r="AQ821" s="150"/>
      <c r="AR821" s="150"/>
      <c r="AS821" s="150"/>
      <c r="AT821" s="150"/>
      <c r="AU821" s="150"/>
      <c r="AV821" s="150"/>
      <c r="AW821" s="150"/>
      <c r="AX821" s="150"/>
      <c r="AY821" s="150"/>
      <c r="AZ821" s="150"/>
      <c r="BA821" s="150"/>
      <c r="BB821" s="150"/>
      <c r="BC821" s="150"/>
      <c r="BD821" s="150"/>
      <c r="BE821" s="150"/>
      <c r="BF821" s="150"/>
      <c r="BG821" s="150"/>
      <c r="BH821" s="150"/>
      <c r="BI821" s="150"/>
      <c r="BJ821" s="150"/>
      <c r="BK821" s="150"/>
      <c r="BL821" s="150"/>
      <c r="BM821" s="150"/>
      <c r="BN821" s="150"/>
      <c r="BO821" s="150"/>
      <c r="BP821" s="150"/>
      <c r="BQ821" s="150"/>
      <c r="BR821" s="150"/>
      <c r="BS821" s="150"/>
      <c r="BT821" s="150"/>
      <c r="BU821" s="150"/>
      <c r="BV821" s="150"/>
      <c r="BW821" s="150"/>
      <c r="BX821" s="150"/>
      <c r="BY821" s="150"/>
      <c r="BZ821" s="150"/>
      <c r="CA821" s="150"/>
      <c r="CB821" s="150"/>
      <c r="CC821" s="150"/>
      <c r="CD821" s="150"/>
      <c r="CE821" s="150"/>
      <c r="CF821" s="150"/>
      <c r="CG821" s="150"/>
      <c r="CH821" s="150"/>
      <c r="CI821" s="150"/>
      <c r="CJ821" s="150"/>
      <c r="CK821" s="150"/>
      <c r="CL821" s="150"/>
      <c r="CM821" s="150"/>
      <c r="CN821" s="150"/>
      <c r="CO821" s="150"/>
      <c r="CP821" s="150"/>
      <c r="CQ821" s="150"/>
      <c r="CR821" s="150"/>
      <c r="CS821" s="150"/>
      <c r="CT821" s="150"/>
      <c r="CU821" s="150"/>
      <c r="CV821" s="150"/>
      <c r="CW821" s="150"/>
      <c r="CX821" s="150"/>
    </row>
    <row r="822" spans="1:102" x14ac:dyDescent="0.2">
      <c r="A822" s="150"/>
      <c r="B822" s="150"/>
      <c r="C822" s="156"/>
      <c r="D822" s="150"/>
      <c r="E822" s="150"/>
      <c r="F822" s="150"/>
      <c r="G822" s="150"/>
      <c r="H822" s="150"/>
      <c r="I822" s="150"/>
      <c r="K822" s="150"/>
      <c r="L822" s="150"/>
      <c r="M822" s="150"/>
      <c r="N822" s="150"/>
      <c r="O822" s="150"/>
      <c r="P822" s="150"/>
      <c r="Q822" s="150"/>
      <c r="R822" s="150"/>
      <c r="S822" s="150"/>
      <c r="T822" s="150"/>
      <c r="U822" s="150"/>
      <c r="V822" s="150"/>
      <c r="W822" s="150"/>
      <c r="X822" s="150"/>
      <c r="Y822" s="150"/>
      <c r="Z822" s="150"/>
      <c r="AA822" s="150"/>
      <c r="AB822" s="150"/>
      <c r="AC822" s="150"/>
      <c r="AD822" s="150"/>
      <c r="AE822" s="150"/>
      <c r="AF822" s="150"/>
      <c r="AG822" s="150"/>
      <c r="AH822" s="150"/>
      <c r="AI822" s="150"/>
      <c r="AJ822" s="150"/>
      <c r="AK822" s="150"/>
      <c r="AL822" s="150"/>
      <c r="AM822" s="150"/>
      <c r="AN822" s="150"/>
      <c r="AO822" s="150"/>
      <c r="AP822" s="150"/>
      <c r="AQ822" s="150"/>
      <c r="AR822" s="150"/>
      <c r="AS822" s="150"/>
      <c r="AT822" s="150"/>
      <c r="AU822" s="150"/>
      <c r="AV822" s="150"/>
      <c r="AW822" s="150"/>
      <c r="AX822" s="150"/>
      <c r="AY822" s="150"/>
      <c r="AZ822" s="150"/>
      <c r="BA822" s="150"/>
      <c r="BB822" s="150"/>
      <c r="BC822" s="150"/>
      <c r="BD822" s="150"/>
      <c r="BE822" s="150"/>
      <c r="BF822" s="150"/>
      <c r="BG822" s="150"/>
      <c r="BH822" s="150"/>
      <c r="BI822" s="150"/>
      <c r="BJ822" s="150"/>
      <c r="BK822" s="150"/>
      <c r="BL822" s="150"/>
      <c r="BM822" s="150"/>
      <c r="BN822" s="150"/>
      <c r="BO822" s="150"/>
      <c r="BP822" s="150"/>
      <c r="BQ822" s="150"/>
      <c r="BR822" s="150"/>
      <c r="BS822" s="150"/>
      <c r="BT822" s="150"/>
      <c r="BU822" s="150"/>
      <c r="BV822" s="150"/>
      <c r="BW822" s="150"/>
      <c r="BX822" s="150"/>
      <c r="BY822" s="150"/>
      <c r="BZ822" s="150"/>
      <c r="CA822" s="150"/>
      <c r="CB822" s="150"/>
      <c r="CC822" s="150"/>
      <c r="CD822" s="150"/>
      <c r="CE822" s="150"/>
      <c r="CF822" s="150"/>
      <c r="CG822" s="150"/>
      <c r="CH822" s="150"/>
      <c r="CI822" s="150"/>
      <c r="CJ822" s="150"/>
      <c r="CK822" s="150"/>
      <c r="CL822" s="150"/>
      <c r="CM822" s="150"/>
      <c r="CN822" s="150"/>
      <c r="CO822" s="150"/>
      <c r="CP822" s="150"/>
      <c r="CQ822" s="150"/>
      <c r="CR822" s="150"/>
      <c r="CS822" s="150"/>
      <c r="CT822" s="150"/>
      <c r="CU822" s="150"/>
      <c r="CV822" s="150"/>
      <c r="CW822" s="150"/>
      <c r="CX822" s="150"/>
    </row>
    <row r="823" spans="1:102" x14ac:dyDescent="0.2">
      <c r="A823" s="150"/>
      <c r="B823" s="150"/>
      <c r="C823" s="156"/>
      <c r="D823" s="150"/>
      <c r="E823" s="150"/>
      <c r="F823" s="150"/>
      <c r="G823" s="150"/>
      <c r="H823" s="150"/>
      <c r="I823" s="150"/>
      <c r="K823" s="150"/>
      <c r="L823" s="150"/>
      <c r="M823" s="150"/>
      <c r="N823" s="150"/>
      <c r="O823" s="150"/>
      <c r="P823" s="150"/>
      <c r="Q823" s="150"/>
      <c r="R823" s="150"/>
      <c r="S823" s="150"/>
      <c r="T823" s="150"/>
      <c r="U823" s="150"/>
      <c r="V823" s="150"/>
      <c r="W823" s="150"/>
      <c r="X823" s="150"/>
      <c r="Y823" s="150"/>
      <c r="Z823" s="150"/>
      <c r="AA823" s="150"/>
      <c r="AB823" s="150"/>
      <c r="AC823" s="150"/>
      <c r="AD823" s="150"/>
      <c r="AE823" s="150"/>
      <c r="AF823" s="150"/>
      <c r="AG823" s="150"/>
      <c r="AH823" s="150"/>
      <c r="AI823" s="150"/>
      <c r="AJ823" s="150"/>
      <c r="AK823" s="150"/>
      <c r="AL823" s="150"/>
      <c r="AM823" s="150"/>
      <c r="AN823" s="150"/>
      <c r="AO823" s="150"/>
      <c r="AP823" s="150"/>
      <c r="AQ823" s="150"/>
      <c r="AR823" s="150"/>
      <c r="AS823" s="150"/>
      <c r="AT823" s="150"/>
      <c r="AU823" s="150"/>
      <c r="AV823" s="150"/>
      <c r="AW823" s="150"/>
      <c r="AX823" s="150"/>
      <c r="AY823" s="150"/>
      <c r="AZ823" s="150"/>
      <c r="BA823" s="150"/>
      <c r="BB823" s="150"/>
      <c r="BC823" s="150"/>
      <c r="BD823" s="150"/>
      <c r="BE823" s="150"/>
      <c r="BF823" s="150"/>
      <c r="BG823" s="150"/>
      <c r="BH823" s="150"/>
      <c r="BI823" s="150"/>
      <c r="BJ823" s="150"/>
      <c r="BK823" s="150"/>
      <c r="BL823" s="150"/>
      <c r="BM823" s="150"/>
      <c r="BN823" s="150"/>
      <c r="BO823" s="150"/>
      <c r="BP823" s="150"/>
      <c r="BQ823" s="150"/>
      <c r="BR823" s="150"/>
      <c r="BS823" s="150"/>
      <c r="BT823" s="150"/>
      <c r="BU823" s="150"/>
      <c r="BV823" s="150"/>
      <c r="BW823" s="150"/>
      <c r="BX823" s="150"/>
      <c r="BY823" s="150"/>
      <c r="BZ823" s="150"/>
      <c r="CA823" s="150"/>
      <c r="CB823" s="150"/>
      <c r="CC823" s="150"/>
      <c r="CD823" s="150"/>
      <c r="CE823" s="150"/>
      <c r="CF823" s="150"/>
      <c r="CG823" s="150"/>
      <c r="CH823" s="150"/>
      <c r="CI823" s="150"/>
      <c r="CJ823" s="150"/>
      <c r="CK823" s="150"/>
      <c r="CL823" s="150"/>
      <c r="CM823" s="150"/>
      <c r="CN823" s="150"/>
      <c r="CO823" s="150"/>
      <c r="CP823" s="150"/>
      <c r="CQ823" s="150"/>
      <c r="CR823" s="150"/>
      <c r="CS823" s="150"/>
      <c r="CT823" s="150"/>
      <c r="CU823" s="150"/>
      <c r="CV823" s="150"/>
      <c r="CW823" s="150"/>
      <c r="CX823" s="150"/>
    </row>
    <row r="824" spans="1:102" x14ac:dyDescent="0.2">
      <c r="A824" s="150"/>
      <c r="B824" s="150"/>
      <c r="C824" s="156"/>
      <c r="D824" s="150"/>
      <c r="E824" s="150"/>
      <c r="F824" s="150"/>
      <c r="G824" s="150"/>
      <c r="H824" s="150"/>
      <c r="I824" s="150"/>
      <c r="K824" s="150"/>
      <c r="L824" s="150"/>
      <c r="M824" s="150"/>
      <c r="N824" s="150"/>
      <c r="O824" s="150"/>
      <c r="P824" s="150"/>
      <c r="Q824" s="150"/>
      <c r="R824" s="150"/>
      <c r="S824" s="150"/>
      <c r="T824" s="150"/>
      <c r="U824" s="150"/>
      <c r="V824" s="150"/>
      <c r="W824" s="150"/>
      <c r="X824" s="150"/>
      <c r="Y824" s="150"/>
      <c r="Z824" s="150"/>
      <c r="AA824" s="150"/>
      <c r="AB824" s="150"/>
      <c r="AC824" s="150"/>
      <c r="AD824" s="150"/>
      <c r="AE824" s="150"/>
      <c r="AF824" s="150"/>
      <c r="AG824" s="150"/>
      <c r="AH824" s="150"/>
      <c r="AI824" s="150"/>
      <c r="AJ824" s="150"/>
      <c r="AK824" s="150"/>
      <c r="AL824" s="150"/>
      <c r="AM824" s="150"/>
      <c r="AN824" s="150"/>
      <c r="AO824" s="150"/>
      <c r="AP824" s="150"/>
      <c r="AQ824" s="150"/>
      <c r="AR824" s="150"/>
      <c r="AS824" s="150"/>
      <c r="AT824" s="150"/>
      <c r="AU824" s="150"/>
      <c r="AV824" s="150"/>
      <c r="AW824" s="150"/>
      <c r="AX824" s="150"/>
      <c r="AY824" s="150"/>
      <c r="AZ824" s="150"/>
      <c r="BA824" s="150"/>
      <c r="BB824" s="150"/>
      <c r="BC824" s="150"/>
      <c r="BD824" s="150"/>
      <c r="BE824" s="150"/>
      <c r="BF824" s="150"/>
      <c r="BG824" s="150"/>
      <c r="BH824" s="150"/>
      <c r="BI824" s="150"/>
      <c r="BJ824" s="150"/>
      <c r="BK824" s="150"/>
      <c r="BL824" s="150"/>
      <c r="BM824" s="150"/>
      <c r="BN824" s="150"/>
      <c r="BO824" s="150"/>
      <c r="BP824" s="150"/>
      <c r="BQ824" s="150"/>
      <c r="BR824" s="150"/>
      <c r="BS824" s="150"/>
      <c r="BT824" s="150"/>
      <c r="BU824" s="150"/>
      <c r="BV824" s="150"/>
      <c r="BW824" s="150"/>
      <c r="BX824" s="150"/>
      <c r="BY824" s="150"/>
      <c r="BZ824" s="150"/>
      <c r="CA824" s="150"/>
      <c r="CB824" s="150"/>
      <c r="CC824" s="150"/>
      <c r="CD824" s="150"/>
      <c r="CE824" s="150"/>
      <c r="CF824" s="150"/>
      <c r="CG824" s="150"/>
      <c r="CH824" s="150"/>
      <c r="CI824" s="150"/>
      <c r="CJ824" s="150"/>
      <c r="CK824" s="150"/>
      <c r="CL824" s="150"/>
      <c r="CM824" s="150"/>
      <c r="CN824" s="150"/>
      <c r="CO824" s="150"/>
      <c r="CP824" s="150"/>
      <c r="CQ824" s="150"/>
      <c r="CR824" s="150"/>
      <c r="CS824" s="150"/>
      <c r="CT824" s="150"/>
      <c r="CU824" s="150"/>
      <c r="CV824" s="150"/>
      <c r="CW824" s="150"/>
      <c r="CX824" s="150"/>
    </row>
    <row r="825" spans="1:102" x14ac:dyDescent="0.2">
      <c r="A825" s="150"/>
      <c r="B825" s="150"/>
      <c r="C825" s="156"/>
      <c r="D825" s="150"/>
      <c r="E825" s="150"/>
      <c r="F825" s="150"/>
      <c r="G825" s="150"/>
      <c r="H825" s="150"/>
      <c r="I825" s="150"/>
      <c r="K825" s="150"/>
      <c r="L825" s="150"/>
      <c r="M825" s="150"/>
      <c r="N825" s="150"/>
      <c r="O825" s="150"/>
      <c r="P825" s="150"/>
      <c r="Q825" s="150"/>
      <c r="R825" s="150"/>
      <c r="S825" s="150"/>
      <c r="T825" s="150"/>
      <c r="U825" s="150"/>
      <c r="V825" s="150"/>
      <c r="W825" s="150"/>
      <c r="X825" s="150"/>
      <c r="Y825" s="150"/>
      <c r="Z825" s="150"/>
      <c r="AA825" s="150"/>
      <c r="AB825" s="150"/>
      <c r="AC825" s="150"/>
      <c r="AD825" s="150"/>
      <c r="AE825" s="150"/>
      <c r="AF825" s="150"/>
      <c r="AG825" s="150"/>
      <c r="AH825" s="150"/>
      <c r="AI825" s="150"/>
      <c r="AJ825" s="150"/>
      <c r="AK825" s="150"/>
      <c r="AL825" s="150"/>
      <c r="AM825" s="150"/>
      <c r="AN825" s="150"/>
      <c r="AO825" s="150"/>
      <c r="AP825" s="150"/>
      <c r="AQ825" s="150"/>
      <c r="AR825" s="150"/>
      <c r="AS825" s="150"/>
      <c r="AT825" s="150"/>
      <c r="AU825" s="150"/>
      <c r="AV825" s="150"/>
      <c r="AW825" s="150"/>
      <c r="AX825" s="150"/>
      <c r="AY825" s="150"/>
      <c r="AZ825" s="150"/>
      <c r="BA825" s="150"/>
      <c r="BB825" s="150"/>
      <c r="BC825" s="150"/>
      <c r="BD825" s="150"/>
      <c r="BE825" s="150"/>
      <c r="BF825" s="150"/>
      <c r="BG825" s="150"/>
      <c r="BH825" s="150"/>
      <c r="BI825" s="150"/>
      <c r="BJ825" s="150"/>
      <c r="BK825" s="150"/>
      <c r="BL825" s="150"/>
      <c r="BM825" s="150"/>
      <c r="BN825" s="150"/>
      <c r="BO825" s="150"/>
      <c r="BP825" s="150"/>
      <c r="BQ825" s="150"/>
      <c r="BR825" s="150"/>
      <c r="BS825" s="150"/>
      <c r="BT825" s="150"/>
      <c r="BU825" s="150"/>
      <c r="BV825" s="150"/>
      <c r="BW825" s="150"/>
      <c r="BX825" s="150"/>
      <c r="BY825" s="150"/>
      <c r="BZ825" s="150"/>
      <c r="CA825" s="150"/>
      <c r="CB825" s="150"/>
      <c r="CC825" s="150"/>
      <c r="CD825" s="150"/>
      <c r="CE825" s="150"/>
      <c r="CF825" s="150"/>
      <c r="CG825" s="150"/>
      <c r="CH825" s="150"/>
      <c r="CI825" s="150"/>
      <c r="CJ825" s="150"/>
      <c r="CK825" s="150"/>
      <c r="CL825" s="150"/>
      <c r="CM825" s="150"/>
      <c r="CN825" s="150"/>
      <c r="CO825" s="150"/>
      <c r="CP825" s="150"/>
      <c r="CQ825" s="150"/>
      <c r="CR825" s="150"/>
      <c r="CS825" s="150"/>
      <c r="CT825" s="150"/>
      <c r="CU825" s="150"/>
      <c r="CV825" s="150"/>
      <c r="CW825" s="150"/>
      <c r="CX825" s="150"/>
    </row>
    <row r="826" spans="1:102" x14ac:dyDescent="0.2">
      <c r="A826" s="150"/>
      <c r="B826" s="150"/>
      <c r="C826" s="156"/>
      <c r="D826" s="150"/>
      <c r="E826" s="150"/>
      <c r="F826" s="150"/>
      <c r="G826" s="150"/>
      <c r="H826" s="150"/>
      <c r="I826" s="150"/>
      <c r="K826" s="150"/>
      <c r="L826" s="150"/>
      <c r="M826" s="150"/>
      <c r="N826" s="150"/>
      <c r="O826" s="150"/>
      <c r="P826" s="150"/>
      <c r="Q826" s="150"/>
      <c r="R826" s="150"/>
      <c r="S826" s="150"/>
      <c r="T826" s="150"/>
      <c r="U826" s="150"/>
      <c r="V826" s="150"/>
      <c r="W826" s="150"/>
      <c r="X826" s="150"/>
      <c r="Y826" s="150"/>
      <c r="Z826" s="150"/>
      <c r="AA826" s="150"/>
      <c r="AB826" s="150"/>
      <c r="AC826" s="150"/>
      <c r="AD826" s="150"/>
      <c r="AE826" s="150"/>
      <c r="AF826" s="150"/>
      <c r="AG826" s="150"/>
      <c r="AH826" s="150"/>
      <c r="AI826" s="150"/>
      <c r="AJ826" s="150"/>
      <c r="AK826" s="150"/>
      <c r="AL826" s="150"/>
      <c r="AM826" s="150"/>
      <c r="AN826" s="150"/>
      <c r="AO826" s="150"/>
      <c r="AP826" s="150"/>
      <c r="AQ826" s="150"/>
      <c r="AR826" s="150"/>
      <c r="AS826" s="150"/>
      <c r="AT826" s="150"/>
      <c r="AU826" s="150"/>
      <c r="AV826" s="150"/>
      <c r="AW826" s="150"/>
      <c r="AX826" s="150"/>
      <c r="AY826" s="150"/>
      <c r="AZ826" s="150"/>
      <c r="BA826" s="150"/>
      <c r="BB826" s="150"/>
      <c r="BC826" s="150"/>
      <c r="BD826" s="150"/>
      <c r="BE826" s="150"/>
      <c r="BF826" s="150"/>
      <c r="BG826" s="150"/>
      <c r="BH826" s="150"/>
      <c r="BI826" s="150"/>
      <c r="BJ826" s="150"/>
      <c r="BK826" s="150"/>
      <c r="BL826" s="150"/>
      <c r="BM826" s="150"/>
      <c r="BN826" s="150"/>
      <c r="BO826" s="150"/>
      <c r="BP826" s="150"/>
      <c r="BQ826" s="150"/>
      <c r="BR826" s="150"/>
      <c r="BS826" s="150"/>
      <c r="BT826" s="150"/>
      <c r="BU826" s="150"/>
      <c r="BV826" s="150"/>
      <c r="BW826" s="150"/>
      <c r="BX826" s="150"/>
      <c r="BY826" s="150"/>
      <c r="BZ826" s="150"/>
      <c r="CA826" s="150"/>
      <c r="CB826" s="150"/>
      <c r="CC826" s="150"/>
      <c r="CD826" s="150"/>
      <c r="CE826" s="150"/>
      <c r="CF826" s="150"/>
      <c r="CG826" s="150"/>
      <c r="CH826" s="150"/>
      <c r="CI826" s="150"/>
      <c r="CJ826" s="150"/>
      <c r="CK826" s="150"/>
      <c r="CL826" s="150"/>
      <c r="CM826" s="150"/>
      <c r="CN826" s="150"/>
      <c r="CO826" s="150"/>
      <c r="CP826" s="150"/>
      <c r="CQ826" s="150"/>
      <c r="CR826" s="150"/>
      <c r="CS826" s="150"/>
      <c r="CT826" s="150"/>
      <c r="CU826" s="150"/>
      <c r="CV826" s="150"/>
      <c r="CW826" s="150"/>
      <c r="CX826" s="150"/>
    </row>
    <row r="827" spans="1:102" x14ac:dyDescent="0.2">
      <c r="A827" s="150"/>
      <c r="B827" s="150"/>
      <c r="C827" s="156"/>
      <c r="D827" s="150"/>
      <c r="E827" s="150"/>
      <c r="F827" s="150"/>
      <c r="G827" s="150"/>
      <c r="H827" s="150"/>
      <c r="I827" s="150"/>
      <c r="K827" s="150"/>
      <c r="L827" s="150"/>
      <c r="M827" s="150"/>
      <c r="N827" s="150"/>
      <c r="O827" s="150"/>
      <c r="P827" s="150"/>
      <c r="Q827" s="150"/>
      <c r="R827" s="150"/>
      <c r="S827" s="150"/>
      <c r="T827" s="150"/>
      <c r="U827" s="150"/>
      <c r="V827" s="150"/>
      <c r="W827" s="150"/>
      <c r="X827" s="150"/>
      <c r="Y827" s="150"/>
      <c r="Z827" s="150"/>
      <c r="AA827" s="150"/>
      <c r="AB827" s="150"/>
      <c r="AC827" s="150"/>
      <c r="AD827" s="150"/>
      <c r="AE827" s="150"/>
      <c r="AF827" s="150"/>
      <c r="AG827" s="150"/>
      <c r="AH827" s="150"/>
      <c r="AI827" s="150"/>
      <c r="AJ827" s="150"/>
      <c r="AK827" s="150"/>
      <c r="AL827" s="150"/>
      <c r="AM827" s="150"/>
      <c r="AN827" s="150"/>
      <c r="AO827" s="150"/>
      <c r="AP827" s="150"/>
      <c r="AQ827" s="150"/>
      <c r="AR827" s="150"/>
      <c r="AS827" s="150"/>
      <c r="AT827" s="150"/>
      <c r="AU827" s="150"/>
      <c r="AV827" s="150"/>
      <c r="AW827" s="150"/>
      <c r="AX827" s="150"/>
      <c r="AY827" s="150"/>
      <c r="AZ827" s="150"/>
      <c r="BA827" s="150"/>
      <c r="BB827" s="150"/>
      <c r="BC827" s="150"/>
      <c r="BD827" s="150"/>
      <c r="BE827" s="150"/>
      <c r="BF827" s="150"/>
      <c r="BG827" s="150"/>
      <c r="BH827" s="150"/>
      <c r="BI827" s="150"/>
      <c r="BJ827" s="150"/>
      <c r="BK827" s="150"/>
      <c r="BL827" s="150"/>
      <c r="BM827" s="150"/>
      <c r="BN827" s="150"/>
      <c r="BO827" s="150"/>
      <c r="BP827" s="150"/>
      <c r="BQ827" s="150"/>
      <c r="BR827" s="150"/>
      <c r="BS827" s="150"/>
      <c r="BT827" s="150"/>
      <c r="BU827" s="150"/>
      <c r="BV827" s="150"/>
      <c r="BW827" s="150"/>
      <c r="BX827" s="150"/>
      <c r="BY827" s="150"/>
      <c r="BZ827" s="150"/>
      <c r="CA827" s="150"/>
      <c r="CB827" s="150"/>
      <c r="CC827" s="150"/>
      <c r="CD827" s="150"/>
      <c r="CE827" s="150"/>
      <c r="CF827" s="150"/>
      <c r="CG827" s="150"/>
      <c r="CH827" s="150"/>
      <c r="CI827" s="150"/>
      <c r="CJ827" s="150"/>
      <c r="CK827" s="150"/>
      <c r="CL827" s="150"/>
      <c r="CM827" s="150"/>
      <c r="CN827" s="150"/>
      <c r="CO827" s="150"/>
      <c r="CP827" s="150"/>
      <c r="CQ827" s="150"/>
      <c r="CR827" s="150"/>
      <c r="CS827" s="150"/>
      <c r="CT827" s="150"/>
      <c r="CU827" s="150"/>
      <c r="CV827" s="150"/>
      <c r="CW827" s="150"/>
      <c r="CX827" s="150"/>
    </row>
    <row r="828" spans="1:102" x14ac:dyDescent="0.2">
      <c r="A828" s="150"/>
      <c r="B828" s="150"/>
      <c r="C828" s="156"/>
      <c r="D828" s="150"/>
      <c r="E828" s="150"/>
      <c r="F828" s="150"/>
      <c r="G828" s="150"/>
      <c r="H828" s="150"/>
      <c r="I828" s="150"/>
      <c r="K828" s="150"/>
      <c r="L828" s="150"/>
      <c r="M828" s="150"/>
      <c r="N828" s="150"/>
      <c r="O828" s="150"/>
      <c r="P828" s="150"/>
      <c r="Q828" s="150"/>
      <c r="R828" s="150"/>
      <c r="S828" s="150"/>
      <c r="T828" s="150"/>
      <c r="U828" s="150"/>
      <c r="V828" s="150"/>
      <c r="W828" s="150"/>
      <c r="X828" s="150"/>
      <c r="Y828" s="150"/>
      <c r="Z828" s="150"/>
      <c r="AA828" s="150"/>
      <c r="AB828" s="150"/>
      <c r="AC828" s="150"/>
      <c r="AD828" s="150"/>
      <c r="AE828" s="150"/>
      <c r="AF828" s="150"/>
      <c r="AG828" s="150"/>
      <c r="AH828" s="150"/>
      <c r="AI828" s="150"/>
      <c r="AJ828" s="150"/>
      <c r="AK828" s="150"/>
      <c r="AL828" s="150"/>
      <c r="AM828" s="150"/>
      <c r="AN828" s="150"/>
      <c r="AO828" s="150"/>
      <c r="AP828" s="150"/>
      <c r="AQ828" s="150"/>
      <c r="AR828" s="150"/>
      <c r="AS828" s="150"/>
      <c r="AT828" s="150"/>
      <c r="AU828" s="150"/>
      <c r="AV828" s="150"/>
      <c r="AW828" s="150"/>
      <c r="AX828" s="150"/>
      <c r="AY828" s="150"/>
      <c r="AZ828" s="150"/>
      <c r="BA828" s="150"/>
      <c r="BB828" s="150"/>
      <c r="BC828" s="150"/>
      <c r="BD828" s="150"/>
      <c r="BE828" s="150"/>
      <c r="BF828" s="150"/>
      <c r="BG828" s="150"/>
      <c r="BH828" s="150"/>
      <c r="BI828" s="150"/>
      <c r="BJ828" s="150"/>
      <c r="BK828" s="150"/>
      <c r="BL828" s="150"/>
      <c r="BM828" s="150"/>
      <c r="BN828" s="150"/>
      <c r="BO828" s="150"/>
      <c r="BP828" s="150"/>
      <c r="BQ828" s="150"/>
      <c r="BR828" s="150"/>
      <c r="BS828" s="150"/>
      <c r="BT828" s="150"/>
      <c r="BU828" s="150"/>
      <c r="BV828" s="150"/>
      <c r="BW828" s="150"/>
      <c r="BX828" s="150"/>
      <c r="BY828" s="150"/>
      <c r="BZ828" s="150"/>
      <c r="CA828" s="150"/>
      <c r="CB828" s="150"/>
      <c r="CC828" s="150"/>
      <c r="CD828" s="150"/>
      <c r="CE828" s="150"/>
      <c r="CF828" s="150"/>
      <c r="CG828" s="150"/>
      <c r="CH828" s="150"/>
      <c r="CI828" s="150"/>
      <c r="CJ828" s="150"/>
      <c r="CK828" s="150"/>
      <c r="CL828" s="150"/>
      <c r="CM828" s="150"/>
      <c r="CN828" s="150"/>
      <c r="CO828" s="150"/>
      <c r="CP828" s="150"/>
      <c r="CQ828" s="150"/>
      <c r="CR828" s="150"/>
      <c r="CS828" s="150"/>
      <c r="CT828" s="150"/>
      <c r="CU828" s="150"/>
      <c r="CV828" s="150"/>
      <c r="CW828" s="150"/>
      <c r="CX828" s="150"/>
    </row>
    <row r="829" spans="1:102" x14ac:dyDescent="0.2">
      <c r="A829" s="150"/>
      <c r="B829" s="150"/>
      <c r="C829" s="156"/>
      <c r="D829" s="150"/>
      <c r="E829" s="150"/>
      <c r="F829" s="150"/>
      <c r="G829" s="150"/>
      <c r="H829" s="150"/>
      <c r="I829" s="150"/>
      <c r="K829" s="150"/>
      <c r="L829" s="150"/>
      <c r="M829" s="150"/>
      <c r="N829" s="150"/>
      <c r="O829" s="150"/>
      <c r="P829" s="150"/>
      <c r="Q829" s="150"/>
      <c r="R829" s="150"/>
      <c r="S829" s="150"/>
      <c r="T829" s="150"/>
      <c r="U829" s="150"/>
      <c r="V829" s="150"/>
      <c r="W829" s="150"/>
      <c r="X829" s="150"/>
      <c r="Y829" s="150"/>
      <c r="Z829" s="150"/>
      <c r="AA829" s="150"/>
      <c r="AB829" s="150"/>
      <c r="AC829" s="150"/>
      <c r="AD829" s="150"/>
      <c r="AE829" s="150"/>
      <c r="AF829" s="150"/>
      <c r="AG829" s="150"/>
      <c r="AH829" s="150"/>
      <c r="AI829" s="150"/>
      <c r="AJ829" s="150"/>
      <c r="AK829" s="150"/>
      <c r="AL829" s="150"/>
      <c r="AM829" s="150"/>
      <c r="AN829" s="150"/>
      <c r="AO829" s="150"/>
      <c r="AP829" s="150"/>
      <c r="AQ829" s="150"/>
      <c r="AR829" s="150"/>
      <c r="AS829" s="150"/>
      <c r="AT829" s="150"/>
      <c r="AU829" s="150"/>
      <c r="AV829" s="150"/>
      <c r="AW829" s="150"/>
      <c r="AX829" s="150"/>
      <c r="AY829" s="150"/>
      <c r="AZ829" s="150"/>
      <c r="BA829" s="150"/>
      <c r="BB829" s="150"/>
      <c r="BC829" s="150"/>
      <c r="BD829" s="150"/>
      <c r="BE829" s="150"/>
      <c r="BF829" s="150"/>
      <c r="BG829" s="150"/>
      <c r="BH829" s="150"/>
      <c r="BI829" s="150"/>
      <c r="BJ829" s="150"/>
      <c r="BK829" s="150"/>
      <c r="BL829" s="150"/>
      <c r="BM829" s="150"/>
      <c r="BN829" s="150"/>
      <c r="BO829" s="150"/>
      <c r="BP829" s="150"/>
      <c r="BQ829" s="150"/>
      <c r="BR829" s="150"/>
      <c r="BS829" s="150"/>
      <c r="BT829" s="150"/>
      <c r="BU829" s="150"/>
      <c r="BV829" s="150"/>
      <c r="BW829" s="150"/>
      <c r="BX829" s="150"/>
      <c r="BY829" s="150"/>
      <c r="BZ829" s="150"/>
      <c r="CA829" s="150"/>
      <c r="CB829" s="150"/>
      <c r="CC829" s="150"/>
      <c r="CD829" s="150"/>
      <c r="CE829" s="150"/>
      <c r="CF829" s="150"/>
      <c r="CG829" s="150"/>
      <c r="CH829" s="150"/>
      <c r="CI829" s="150"/>
      <c r="CJ829" s="150"/>
      <c r="CK829" s="150"/>
      <c r="CL829" s="150"/>
      <c r="CM829" s="150"/>
      <c r="CN829" s="150"/>
      <c r="CO829" s="150"/>
      <c r="CP829" s="150"/>
      <c r="CQ829" s="150"/>
      <c r="CR829" s="150"/>
      <c r="CS829" s="150"/>
      <c r="CT829" s="150"/>
      <c r="CU829" s="150"/>
      <c r="CV829" s="150"/>
      <c r="CW829" s="150"/>
      <c r="CX829" s="150"/>
    </row>
    <row r="830" spans="1:102" x14ac:dyDescent="0.2">
      <c r="A830" s="150"/>
      <c r="B830" s="150"/>
      <c r="C830" s="156"/>
      <c r="D830" s="150"/>
      <c r="E830" s="150"/>
      <c r="F830" s="150"/>
      <c r="G830" s="150"/>
      <c r="H830" s="150"/>
      <c r="I830" s="150"/>
      <c r="K830" s="150"/>
      <c r="L830" s="150"/>
      <c r="M830" s="150"/>
      <c r="N830" s="150"/>
      <c r="O830" s="150"/>
      <c r="P830" s="150"/>
      <c r="Q830" s="150"/>
      <c r="R830" s="150"/>
      <c r="S830" s="150"/>
      <c r="T830" s="150"/>
      <c r="U830" s="150"/>
      <c r="V830" s="150"/>
      <c r="W830" s="150"/>
      <c r="X830" s="150"/>
      <c r="Y830" s="150"/>
      <c r="Z830" s="150"/>
      <c r="AA830" s="150"/>
      <c r="AB830" s="150"/>
      <c r="AC830" s="150"/>
      <c r="AD830" s="150"/>
      <c r="AE830" s="150"/>
      <c r="AF830" s="150"/>
      <c r="AG830" s="150"/>
      <c r="AH830" s="150"/>
      <c r="AI830" s="150"/>
      <c r="AJ830" s="150"/>
      <c r="AK830" s="150"/>
      <c r="AL830" s="150"/>
      <c r="AM830" s="150"/>
      <c r="AN830" s="150"/>
      <c r="AO830" s="150"/>
      <c r="AP830" s="150"/>
      <c r="AQ830" s="150"/>
      <c r="AR830" s="150"/>
      <c r="AS830" s="150"/>
      <c r="AT830" s="150"/>
      <c r="AU830" s="150"/>
      <c r="AV830" s="150"/>
      <c r="AW830" s="150"/>
      <c r="AX830" s="150"/>
      <c r="AY830" s="150"/>
      <c r="AZ830" s="150"/>
      <c r="BA830" s="150"/>
      <c r="BB830" s="150"/>
      <c r="BC830" s="150"/>
      <c r="BD830" s="150"/>
      <c r="BE830" s="150"/>
      <c r="BF830" s="150"/>
      <c r="BG830" s="150"/>
      <c r="BH830" s="150"/>
      <c r="BI830" s="150"/>
      <c r="BJ830" s="150"/>
      <c r="BK830" s="150"/>
      <c r="BL830" s="150"/>
      <c r="BM830" s="150"/>
      <c r="BN830" s="150"/>
      <c r="BO830" s="150"/>
      <c r="BP830" s="150"/>
      <c r="BQ830" s="150"/>
      <c r="BR830" s="150"/>
      <c r="BS830" s="150"/>
      <c r="BT830" s="150"/>
      <c r="BU830" s="150"/>
      <c r="BV830" s="150"/>
      <c r="BW830" s="150"/>
      <c r="BX830" s="150"/>
      <c r="BY830" s="150"/>
      <c r="BZ830" s="150"/>
      <c r="CA830" s="150"/>
      <c r="CB830" s="150"/>
      <c r="CC830" s="150"/>
      <c r="CD830" s="150"/>
      <c r="CE830" s="150"/>
      <c r="CF830" s="150"/>
      <c r="CG830" s="150"/>
      <c r="CH830" s="150"/>
      <c r="CI830" s="150"/>
      <c r="CJ830" s="150"/>
      <c r="CK830" s="150"/>
      <c r="CL830" s="150"/>
      <c r="CM830" s="150"/>
      <c r="CN830" s="150"/>
      <c r="CO830" s="150"/>
      <c r="CP830" s="150"/>
      <c r="CQ830" s="150"/>
      <c r="CR830" s="150"/>
      <c r="CS830" s="150"/>
      <c r="CT830" s="150"/>
      <c r="CU830" s="150"/>
      <c r="CV830" s="150"/>
      <c r="CW830" s="150"/>
      <c r="CX830" s="150"/>
    </row>
    <row r="831" spans="1:102" x14ac:dyDescent="0.2">
      <c r="A831" s="150"/>
      <c r="B831" s="150"/>
      <c r="C831" s="156"/>
      <c r="D831" s="150"/>
      <c r="E831" s="150"/>
      <c r="F831" s="150"/>
      <c r="G831" s="150"/>
      <c r="H831" s="150"/>
      <c r="I831" s="150"/>
      <c r="K831" s="150"/>
      <c r="L831" s="150"/>
      <c r="M831" s="150"/>
      <c r="N831" s="150"/>
      <c r="O831" s="150"/>
      <c r="P831" s="150"/>
      <c r="Q831" s="150"/>
      <c r="R831" s="150"/>
      <c r="S831" s="150"/>
      <c r="T831" s="150"/>
      <c r="U831" s="150"/>
      <c r="V831" s="150"/>
      <c r="W831" s="150"/>
      <c r="X831" s="150"/>
      <c r="Y831" s="150"/>
      <c r="Z831" s="150"/>
      <c r="AA831" s="150"/>
      <c r="AB831" s="150"/>
      <c r="AC831" s="150"/>
      <c r="AD831" s="150"/>
      <c r="AE831" s="150"/>
      <c r="AF831" s="150"/>
      <c r="AG831" s="150"/>
      <c r="AH831" s="150"/>
      <c r="AI831" s="150"/>
      <c r="AJ831" s="150"/>
      <c r="AK831" s="150"/>
      <c r="AL831" s="150"/>
      <c r="AM831" s="150"/>
      <c r="AN831" s="150"/>
      <c r="AO831" s="150"/>
      <c r="AP831" s="150"/>
      <c r="AQ831" s="150"/>
      <c r="AR831" s="150"/>
      <c r="AS831" s="150"/>
      <c r="AT831" s="150"/>
      <c r="AU831" s="150"/>
      <c r="AV831" s="150"/>
      <c r="AW831" s="150"/>
      <c r="AX831" s="150"/>
      <c r="AY831" s="150"/>
      <c r="AZ831" s="150"/>
      <c r="BA831" s="150"/>
      <c r="BB831" s="150"/>
      <c r="BC831" s="150"/>
      <c r="BD831" s="150"/>
      <c r="BE831" s="150"/>
      <c r="BF831" s="150"/>
      <c r="BG831" s="150"/>
      <c r="BH831" s="150"/>
      <c r="BI831" s="150"/>
      <c r="BJ831" s="150"/>
      <c r="BK831" s="150"/>
      <c r="BL831" s="150"/>
      <c r="BM831" s="150"/>
      <c r="BN831" s="150"/>
      <c r="BO831" s="150"/>
      <c r="BP831" s="150"/>
      <c r="BQ831" s="150"/>
      <c r="BR831" s="150"/>
      <c r="BS831" s="150"/>
      <c r="BT831" s="150"/>
      <c r="BU831" s="150"/>
      <c r="BV831" s="150"/>
      <c r="BW831" s="150"/>
      <c r="BX831" s="150"/>
      <c r="BY831" s="150"/>
      <c r="BZ831" s="150"/>
      <c r="CA831" s="150"/>
      <c r="CB831" s="150"/>
      <c r="CC831" s="150"/>
      <c r="CD831" s="150"/>
      <c r="CE831" s="150"/>
      <c r="CF831" s="150"/>
      <c r="CG831" s="150"/>
      <c r="CH831" s="150"/>
      <c r="CI831" s="150"/>
      <c r="CJ831" s="150"/>
      <c r="CK831" s="150"/>
      <c r="CL831" s="150"/>
      <c r="CM831" s="150"/>
      <c r="CN831" s="150"/>
      <c r="CO831" s="150"/>
      <c r="CP831" s="150"/>
      <c r="CQ831" s="150"/>
      <c r="CR831" s="150"/>
      <c r="CS831" s="150"/>
      <c r="CT831" s="150"/>
      <c r="CU831" s="150"/>
      <c r="CV831" s="150"/>
      <c r="CW831" s="150"/>
      <c r="CX831" s="150"/>
    </row>
    <row r="832" spans="1:102" x14ac:dyDescent="0.2">
      <c r="A832" s="150"/>
      <c r="B832" s="150"/>
      <c r="C832" s="156"/>
      <c r="D832" s="150"/>
      <c r="E832" s="150"/>
      <c r="F832" s="150"/>
      <c r="G832" s="150"/>
      <c r="H832" s="150"/>
      <c r="I832" s="150"/>
      <c r="K832" s="150"/>
      <c r="L832" s="150"/>
      <c r="M832" s="150"/>
      <c r="N832" s="150"/>
      <c r="O832" s="150"/>
      <c r="P832" s="150"/>
      <c r="Q832" s="150"/>
      <c r="R832" s="150"/>
      <c r="S832" s="150"/>
      <c r="T832" s="150"/>
      <c r="U832" s="150"/>
      <c r="V832" s="150"/>
      <c r="W832" s="150"/>
      <c r="X832" s="150"/>
      <c r="Y832" s="150"/>
      <c r="Z832" s="150"/>
      <c r="AA832" s="150"/>
      <c r="AB832" s="150"/>
      <c r="AC832" s="150"/>
      <c r="AD832" s="150"/>
      <c r="AE832" s="150"/>
      <c r="AF832" s="150"/>
      <c r="AG832" s="150"/>
      <c r="AH832" s="150"/>
      <c r="AI832" s="150"/>
      <c r="AJ832" s="150"/>
      <c r="AK832" s="150"/>
      <c r="AL832" s="150"/>
      <c r="AM832" s="150"/>
      <c r="AN832" s="150"/>
      <c r="AO832" s="150"/>
      <c r="AP832" s="150"/>
      <c r="AQ832" s="150"/>
      <c r="AR832" s="150"/>
      <c r="AS832" s="150"/>
      <c r="AT832" s="150"/>
      <c r="AU832" s="150"/>
      <c r="AV832" s="150"/>
      <c r="AW832" s="150"/>
      <c r="AX832" s="150"/>
      <c r="AY832" s="150"/>
      <c r="AZ832" s="150"/>
      <c r="BA832" s="150"/>
      <c r="BB832" s="150"/>
      <c r="BC832" s="150"/>
      <c r="BD832" s="150"/>
      <c r="BE832" s="150"/>
      <c r="BF832" s="150"/>
      <c r="BG832" s="150"/>
      <c r="BH832" s="150"/>
      <c r="BI832" s="150"/>
      <c r="BJ832" s="150"/>
      <c r="BK832" s="150"/>
      <c r="BL832" s="150"/>
      <c r="BM832" s="150"/>
      <c r="BN832" s="150"/>
      <c r="BO832" s="150"/>
      <c r="BP832" s="150"/>
      <c r="BQ832" s="150"/>
      <c r="BR832" s="150"/>
      <c r="BS832" s="150"/>
      <c r="BT832" s="150"/>
      <c r="BU832" s="150"/>
      <c r="BV832" s="150"/>
      <c r="BW832" s="150"/>
      <c r="BX832" s="150"/>
      <c r="BY832" s="150"/>
      <c r="BZ832" s="150"/>
      <c r="CA832" s="150"/>
      <c r="CB832" s="150"/>
      <c r="CC832" s="150"/>
      <c r="CD832" s="150"/>
      <c r="CE832" s="150"/>
      <c r="CF832" s="150"/>
      <c r="CG832" s="150"/>
      <c r="CH832" s="150"/>
      <c r="CI832" s="150"/>
      <c r="CJ832" s="150"/>
      <c r="CK832" s="150"/>
      <c r="CL832" s="150"/>
      <c r="CM832" s="150"/>
      <c r="CN832" s="150"/>
      <c r="CO832" s="150"/>
      <c r="CP832" s="150"/>
      <c r="CQ832" s="150"/>
      <c r="CR832" s="150"/>
      <c r="CS832" s="150"/>
      <c r="CT832" s="150"/>
      <c r="CU832" s="150"/>
      <c r="CV832" s="150"/>
      <c r="CW832" s="150"/>
      <c r="CX832" s="150"/>
    </row>
    <row r="833" spans="1:102" x14ac:dyDescent="0.2">
      <c r="A833" s="150"/>
      <c r="B833" s="150"/>
      <c r="C833" s="156"/>
      <c r="D833" s="150"/>
      <c r="E833" s="150"/>
      <c r="F833" s="150"/>
      <c r="G833" s="150"/>
      <c r="H833" s="150"/>
      <c r="I833" s="150"/>
      <c r="K833" s="150"/>
      <c r="L833" s="150"/>
      <c r="M833" s="150"/>
      <c r="N833" s="150"/>
      <c r="O833" s="150"/>
      <c r="P833" s="150"/>
      <c r="Q833" s="150"/>
      <c r="R833" s="150"/>
      <c r="S833" s="150"/>
      <c r="T833" s="150"/>
      <c r="U833" s="150"/>
      <c r="V833" s="150"/>
      <c r="W833" s="150"/>
      <c r="X833" s="150"/>
      <c r="Y833" s="150"/>
      <c r="Z833" s="150"/>
      <c r="AA833" s="150"/>
      <c r="AB833" s="150"/>
      <c r="AC833" s="150"/>
      <c r="AD833" s="150"/>
      <c r="AE833" s="150"/>
      <c r="AF833" s="150"/>
      <c r="AG833" s="150"/>
      <c r="AH833" s="150"/>
      <c r="AI833" s="150"/>
      <c r="AJ833" s="150"/>
      <c r="AK833" s="150"/>
      <c r="AL833" s="150"/>
      <c r="AM833" s="150"/>
      <c r="AN833" s="150"/>
      <c r="AO833" s="150"/>
      <c r="AP833" s="150"/>
      <c r="AQ833" s="150"/>
      <c r="AR833" s="150"/>
      <c r="AS833" s="150"/>
      <c r="AT833" s="150"/>
      <c r="AU833" s="150"/>
      <c r="AV833" s="150"/>
      <c r="AW833" s="150"/>
      <c r="AX833" s="150"/>
      <c r="AY833" s="150"/>
      <c r="AZ833" s="150"/>
      <c r="BA833" s="150"/>
      <c r="BB833" s="150"/>
      <c r="BC833" s="150"/>
      <c r="BD833" s="150"/>
      <c r="BE833" s="150"/>
      <c r="BF833" s="150"/>
      <c r="BG833" s="150"/>
      <c r="BH833" s="150"/>
      <c r="BI833" s="150"/>
      <c r="BJ833" s="150"/>
      <c r="BK833" s="150"/>
      <c r="BL833" s="150"/>
      <c r="BM833" s="150"/>
      <c r="BN833" s="150"/>
      <c r="BO833" s="150"/>
      <c r="BP833" s="150"/>
      <c r="BQ833" s="150"/>
      <c r="BR833" s="150"/>
      <c r="BS833" s="150"/>
      <c r="BT833" s="150"/>
      <c r="BU833" s="150"/>
      <c r="BV833" s="150"/>
      <c r="BW833" s="150"/>
      <c r="BX833" s="150"/>
      <c r="BY833" s="150"/>
      <c r="BZ833" s="150"/>
      <c r="CA833" s="150"/>
      <c r="CB833" s="150"/>
      <c r="CC833" s="150"/>
      <c r="CD833" s="150"/>
      <c r="CE833" s="150"/>
      <c r="CF833" s="150"/>
      <c r="CG833" s="150"/>
      <c r="CH833" s="150"/>
      <c r="CI833" s="150"/>
      <c r="CJ833" s="150"/>
      <c r="CK833" s="150"/>
      <c r="CL833" s="150"/>
      <c r="CM833" s="150"/>
      <c r="CN833" s="150"/>
      <c r="CO833" s="150"/>
      <c r="CP833" s="150"/>
      <c r="CQ833" s="150"/>
      <c r="CR833" s="150"/>
      <c r="CS833" s="150"/>
      <c r="CT833" s="150"/>
      <c r="CU833" s="150"/>
      <c r="CV833" s="150"/>
      <c r="CW833" s="150"/>
      <c r="CX833" s="150"/>
    </row>
    <row r="834" spans="1:102" x14ac:dyDescent="0.2">
      <c r="A834" s="150"/>
      <c r="B834" s="150"/>
      <c r="C834" s="156"/>
      <c r="D834" s="150"/>
      <c r="E834" s="150"/>
      <c r="F834" s="150"/>
      <c r="G834" s="150"/>
      <c r="H834" s="150"/>
      <c r="I834" s="150"/>
      <c r="K834" s="150"/>
      <c r="L834" s="150"/>
      <c r="M834" s="150"/>
      <c r="N834" s="150"/>
      <c r="O834" s="150"/>
      <c r="P834" s="150"/>
      <c r="Q834" s="150"/>
      <c r="R834" s="150"/>
      <c r="S834" s="150"/>
      <c r="T834" s="150"/>
      <c r="U834" s="150"/>
      <c r="V834" s="150"/>
      <c r="W834" s="150"/>
      <c r="X834" s="150"/>
      <c r="Y834" s="150"/>
      <c r="Z834" s="150"/>
      <c r="AA834" s="150"/>
      <c r="AB834" s="150"/>
      <c r="AC834" s="150"/>
      <c r="AD834" s="150"/>
      <c r="AE834" s="150"/>
      <c r="AF834" s="150"/>
      <c r="AG834" s="150"/>
      <c r="AH834" s="150"/>
      <c r="AI834" s="150"/>
      <c r="AJ834" s="150"/>
      <c r="AK834" s="150"/>
      <c r="AL834" s="150"/>
      <c r="AM834" s="150"/>
      <c r="AN834" s="150"/>
      <c r="AO834" s="150"/>
      <c r="AP834" s="150"/>
      <c r="AQ834" s="150"/>
      <c r="AR834" s="150"/>
      <c r="AS834" s="150"/>
      <c r="AT834" s="150"/>
      <c r="AU834" s="150"/>
      <c r="AV834" s="150"/>
      <c r="AW834" s="150"/>
      <c r="AX834" s="150"/>
      <c r="AY834" s="150"/>
      <c r="AZ834" s="150"/>
      <c r="BA834" s="150"/>
      <c r="BB834" s="150"/>
      <c r="BC834" s="150"/>
      <c r="BD834" s="150"/>
      <c r="BE834" s="150"/>
      <c r="BF834" s="150"/>
      <c r="BG834" s="150"/>
      <c r="BH834" s="150"/>
      <c r="BI834" s="150"/>
      <c r="BJ834" s="150"/>
      <c r="BK834" s="150"/>
      <c r="BL834" s="150"/>
      <c r="BM834" s="150"/>
      <c r="BN834" s="150"/>
      <c r="BO834" s="150"/>
      <c r="BP834" s="150"/>
      <c r="BQ834" s="150"/>
      <c r="BR834" s="150"/>
      <c r="BS834" s="150"/>
      <c r="BT834" s="150"/>
      <c r="BU834" s="150"/>
      <c r="BV834" s="150"/>
      <c r="BW834" s="150"/>
      <c r="BX834" s="150"/>
      <c r="BY834" s="150"/>
      <c r="BZ834" s="150"/>
      <c r="CA834" s="150"/>
      <c r="CB834" s="150"/>
      <c r="CC834" s="150"/>
      <c r="CD834" s="150"/>
      <c r="CE834" s="150"/>
      <c r="CF834" s="150"/>
      <c r="CG834" s="150"/>
      <c r="CH834" s="150"/>
      <c r="CI834" s="150"/>
      <c r="CJ834" s="150"/>
      <c r="CK834" s="150"/>
      <c r="CL834" s="150"/>
      <c r="CM834" s="150"/>
      <c r="CN834" s="150"/>
      <c r="CO834" s="150"/>
      <c r="CP834" s="150"/>
      <c r="CQ834" s="150"/>
      <c r="CR834" s="150"/>
      <c r="CS834" s="150"/>
      <c r="CT834" s="150"/>
      <c r="CU834" s="150"/>
      <c r="CV834" s="150"/>
      <c r="CW834" s="150"/>
      <c r="CX834" s="150"/>
    </row>
    <row r="835" spans="1:102" x14ac:dyDescent="0.2">
      <c r="A835" s="150"/>
      <c r="B835" s="150"/>
      <c r="C835" s="156"/>
      <c r="D835" s="150"/>
      <c r="E835" s="150"/>
      <c r="F835" s="150"/>
      <c r="G835" s="150"/>
      <c r="H835" s="150"/>
      <c r="I835" s="150"/>
      <c r="K835" s="150"/>
      <c r="L835" s="150"/>
      <c r="M835" s="150"/>
      <c r="N835" s="150"/>
      <c r="O835" s="150"/>
      <c r="P835" s="150"/>
      <c r="Q835" s="150"/>
      <c r="R835" s="150"/>
      <c r="S835" s="150"/>
      <c r="T835" s="150"/>
      <c r="U835" s="150"/>
      <c r="V835" s="150"/>
      <c r="W835" s="150"/>
      <c r="X835" s="150"/>
      <c r="Y835" s="150"/>
      <c r="Z835" s="150"/>
      <c r="AA835" s="150"/>
      <c r="AB835" s="150"/>
      <c r="AC835" s="150"/>
      <c r="AD835" s="150"/>
      <c r="AE835" s="150"/>
      <c r="AF835" s="150"/>
      <c r="AG835" s="150"/>
      <c r="AH835" s="150"/>
      <c r="AI835" s="150"/>
      <c r="AJ835" s="150"/>
      <c r="AK835" s="150"/>
      <c r="AL835" s="150"/>
      <c r="AM835" s="150"/>
      <c r="AN835" s="150"/>
      <c r="AO835" s="150"/>
      <c r="AP835" s="150"/>
      <c r="AQ835" s="150"/>
      <c r="AR835" s="150"/>
      <c r="AS835" s="150"/>
      <c r="AT835" s="150"/>
      <c r="AU835" s="150"/>
      <c r="AV835" s="150"/>
      <c r="AW835" s="150"/>
      <c r="AX835" s="150"/>
      <c r="AY835" s="150"/>
      <c r="AZ835" s="150"/>
      <c r="BA835" s="150"/>
      <c r="BB835" s="150"/>
      <c r="BC835" s="150"/>
      <c r="BD835" s="150"/>
      <c r="BE835" s="150"/>
      <c r="BF835" s="150"/>
      <c r="BG835" s="150"/>
      <c r="BH835" s="150"/>
      <c r="BI835" s="150"/>
      <c r="BJ835" s="150"/>
      <c r="BK835" s="150"/>
      <c r="BL835" s="150"/>
      <c r="BM835" s="150"/>
      <c r="BN835" s="150"/>
      <c r="BO835" s="150"/>
      <c r="BP835" s="150"/>
      <c r="BQ835" s="150"/>
      <c r="BR835" s="150"/>
      <c r="BS835" s="150"/>
      <c r="BT835" s="150"/>
      <c r="BU835" s="150"/>
      <c r="BV835" s="150"/>
      <c r="BW835" s="150"/>
      <c r="BX835" s="150"/>
      <c r="BY835" s="150"/>
      <c r="BZ835" s="150"/>
      <c r="CA835" s="150"/>
      <c r="CB835" s="150"/>
      <c r="CC835" s="150"/>
      <c r="CD835" s="150"/>
      <c r="CE835" s="150"/>
      <c r="CF835" s="150"/>
      <c r="CG835" s="150"/>
      <c r="CH835" s="150"/>
      <c r="CI835" s="150"/>
      <c r="CJ835" s="150"/>
      <c r="CK835" s="150"/>
      <c r="CL835" s="150"/>
      <c r="CM835" s="150"/>
      <c r="CN835" s="150"/>
      <c r="CO835" s="150"/>
      <c r="CP835" s="150"/>
      <c r="CQ835" s="150"/>
      <c r="CR835" s="150"/>
      <c r="CS835" s="150"/>
      <c r="CT835" s="150"/>
      <c r="CU835" s="150"/>
      <c r="CV835" s="150"/>
      <c r="CW835" s="150"/>
      <c r="CX835" s="150"/>
    </row>
    <row r="836" spans="1:102" x14ac:dyDescent="0.2">
      <c r="A836" s="150"/>
      <c r="B836" s="150"/>
      <c r="C836" s="156"/>
      <c r="D836" s="150"/>
      <c r="E836" s="150"/>
      <c r="F836" s="150"/>
      <c r="G836" s="150"/>
      <c r="H836" s="150"/>
      <c r="I836" s="150"/>
      <c r="K836" s="150"/>
      <c r="L836" s="150"/>
      <c r="M836" s="150"/>
      <c r="N836" s="150"/>
      <c r="O836" s="150"/>
      <c r="P836" s="150"/>
      <c r="Q836" s="150"/>
      <c r="R836" s="150"/>
      <c r="S836" s="150"/>
      <c r="T836" s="150"/>
      <c r="U836" s="150"/>
      <c r="V836" s="150"/>
      <c r="W836" s="150"/>
      <c r="X836" s="150"/>
      <c r="Y836" s="150"/>
      <c r="Z836" s="150"/>
      <c r="AA836" s="150"/>
      <c r="AB836" s="150"/>
      <c r="AC836" s="150"/>
      <c r="AD836" s="150"/>
      <c r="AE836" s="150"/>
      <c r="AF836" s="150"/>
      <c r="AG836" s="150"/>
      <c r="AH836" s="150"/>
      <c r="AI836" s="150"/>
      <c r="AJ836" s="150"/>
      <c r="AK836" s="150"/>
      <c r="AL836" s="150"/>
      <c r="AM836" s="150"/>
      <c r="AN836" s="150"/>
      <c r="AO836" s="150"/>
      <c r="AP836" s="150"/>
      <c r="AQ836" s="150"/>
      <c r="AR836" s="150"/>
      <c r="AS836" s="150"/>
      <c r="AT836" s="150"/>
      <c r="AU836" s="150"/>
      <c r="AV836" s="150"/>
      <c r="AW836" s="150"/>
      <c r="AX836" s="150"/>
      <c r="AY836" s="150"/>
      <c r="AZ836" s="150"/>
      <c r="BA836" s="150"/>
      <c r="BB836" s="150"/>
      <c r="BC836" s="150"/>
      <c r="BD836" s="150"/>
      <c r="BE836" s="150"/>
      <c r="BF836" s="150"/>
      <c r="BG836" s="150"/>
      <c r="BH836" s="150"/>
      <c r="BI836" s="150"/>
      <c r="BJ836" s="150"/>
      <c r="BK836" s="150"/>
      <c r="BL836" s="150"/>
      <c r="BM836" s="150"/>
      <c r="BN836" s="150"/>
      <c r="BO836" s="150"/>
      <c r="BP836" s="150"/>
      <c r="BQ836" s="150"/>
      <c r="BR836" s="150"/>
      <c r="BS836" s="150"/>
      <c r="BT836" s="150"/>
      <c r="BU836" s="150"/>
      <c r="BV836" s="150"/>
      <c r="BW836" s="150"/>
      <c r="BX836" s="150"/>
      <c r="BY836" s="150"/>
      <c r="BZ836" s="150"/>
      <c r="CA836" s="150"/>
      <c r="CB836" s="150"/>
      <c r="CC836" s="150"/>
      <c r="CD836" s="150"/>
      <c r="CE836" s="150"/>
      <c r="CF836" s="150"/>
      <c r="CG836" s="150"/>
      <c r="CH836" s="150"/>
      <c r="CI836" s="150"/>
      <c r="CJ836" s="150"/>
      <c r="CK836" s="150"/>
      <c r="CL836" s="150"/>
      <c r="CM836" s="150"/>
      <c r="CN836" s="150"/>
      <c r="CO836" s="150"/>
      <c r="CP836" s="150"/>
      <c r="CQ836" s="150"/>
      <c r="CR836" s="150"/>
      <c r="CS836" s="150"/>
      <c r="CT836" s="150"/>
      <c r="CU836" s="150"/>
      <c r="CV836" s="150"/>
      <c r="CW836" s="150"/>
      <c r="CX836" s="150"/>
    </row>
    <row r="837" spans="1:102" x14ac:dyDescent="0.2">
      <c r="A837" s="150"/>
      <c r="B837" s="150"/>
      <c r="C837" s="156"/>
      <c r="D837" s="150"/>
      <c r="E837" s="150"/>
      <c r="F837" s="150"/>
      <c r="G837" s="150"/>
      <c r="H837" s="150"/>
      <c r="I837" s="150"/>
      <c r="K837" s="150"/>
      <c r="L837" s="150"/>
      <c r="M837" s="150"/>
      <c r="N837" s="150"/>
      <c r="O837" s="150"/>
      <c r="P837" s="150"/>
      <c r="Q837" s="150"/>
      <c r="R837" s="150"/>
      <c r="S837" s="150"/>
      <c r="T837" s="150"/>
      <c r="U837" s="150"/>
      <c r="V837" s="150"/>
      <c r="W837" s="150"/>
      <c r="X837" s="150"/>
      <c r="Y837" s="150"/>
      <c r="Z837" s="150"/>
      <c r="AA837" s="150"/>
      <c r="AB837" s="150"/>
      <c r="AC837" s="150"/>
      <c r="AD837" s="150"/>
      <c r="AE837" s="150"/>
      <c r="AF837" s="150"/>
      <c r="AG837" s="150"/>
      <c r="AH837" s="150"/>
      <c r="AI837" s="150"/>
      <c r="AJ837" s="150"/>
      <c r="AK837" s="150"/>
      <c r="AL837" s="150"/>
      <c r="AM837" s="150"/>
      <c r="AN837" s="150"/>
      <c r="AO837" s="150"/>
      <c r="AP837" s="150"/>
      <c r="AQ837" s="150"/>
      <c r="AR837" s="150"/>
      <c r="AS837" s="150"/>
      <c r="AT837" s="150"/>
      <c r="AU837" s="150"/>
      <c r="AV837" s="150"/>
      <c r="AW837" s="150"/>
      <c r="AX837" s="150"/>
      <c r="AY837" s="150"/>
      <c r="AZ837" s="150"/>
      <c r="BA837" s="150"/>
      <c r="BB837" s="150"/>
      <c r="BC837" s="150"/>
      <c r="BD837" s="150"/>
      <c r="BE837" s="150"/>
      <c r="BF837" s="150"/>
      <c r="BG837" s="150"/>
      <c r="BH837" s="150"/>
      <c r="BI837" s="150"/>
      <c r="BJ837" s="150"/>
      <c r="BK837" s="150"/>
      <c r="BL837" s="150"/>
      <c r="BM837" s="150"/>
      <c r="BN837" s="150"/>
      <c r="BO837" s="150"/>
      <c r="BP837" s="150"/>
      <c r="BQ837" s="150"/>
      <c r="BR837" s="150"/>
      <c r="BS837" s="150"/>
      <c r="BT837" s="150"/>
      <c r="BU837" s="150"/>
      <c r="BV837" s="150"/>
      <c r="BW837" s="150"/>
      <c r="BX837" s="150"/>
      <c r="BY837" s="150"/>
      <c r="BZ837" s="150"/>
      <c r="CA837" s="150"/>
      <c r="CB837" s="150"/>
      <c r="CC837" s="150"/>
      <c r="CD837" s="150"/>
      <c r="CE837" s="150"/>
      <c r="CF837" s="150"/>
      <c r="CG837" s="150"/>
      <c r="CH837" s="150"/>
      <c r="CI837" s="150"/>
      <c r="CJ837" s="150"/>
      <c r="CK837" s="150"/>
      <c r="CL837" s="150"/>
      <c r="CM837" s="150"/>
      <c r="CN837" s="150"/>
      <c r="CO837" s="150"/>
      <c r="CP837" s="150"/>
      <c r="CQ837" s="150"/>
      <c r="CR837" s="150"/>
      <c r="CS837" s="150"/>
      <c r="CT837" s="150"/>
      <c r="CU837" s="150"/>
      <c r="CV837" s="150"/>
      <c r="CW837" s="150"/>
      <c r="CX837" s="150"/>
    </row>
    <row r="838" spans="1:102" x14ac:dyDescent="0.2">
      <c r="A838" s="150"/>
      <c r="B838" s="150"/>
      <c r="C838" s="156"/>
      <c r="D838" s="150"/>
      <c r="E838" s="150"/>
      <c r="F838" s="150"/>
      <c r="G838" s="150"/>
      <c r="H838" s="150"/>
      <c r="I838" s="150"/>
      <c r="K838" s="150"/>
      <c r="L838" s="150"/>
      <c r="M838" s="150"/>
      <c r="N838" s="150"/>
      <c r="O838" s="150"/>
      <c r="P838" s="150"/>
      <c r="Q838" s="150"/>
      <c r="R838" s="150"/>
      <c r="S838" s="150"/>
      <c r="T838" s="150"/>
      <c r="U838" s="150"/>
      <c r="V838" s="150"/>
      <c r="W838" s="150"/>
      <c r="X838" s="150"/>
      <c r="Y838" s="150"/>
      <c r="Z838" s="150"/>
      <c r="AA838" s="150"/>
      <c r="AB838" s="150"/>
      <c r="AC838" s="150"/>
      <c r="AD838" s="150"/>
      <c r="AE838" s="150"/>
      <c r="AF838" s="150"/>
      <c r="AG838" s="150"/>
      <c r="AH838" s="150"/>
      <c r="AI838" s="150"/>
      <c r="AJ838" s="150"/>
      <c r="AK838" s="150"/>
      <c r="AL838" s="150"/>
      <c r="AM838" s="150"/>
      <c r="AN838" s="150"/>
      <c r="AO838" s="150"/>
      <c r="AP838" s="150"/>
      <c r="AQ838" s="150"/>
      <c r="AR838" s="150"/>
      <c r="AS838" s="150"/>
      <c r="AT838" s="150"/>
      <c r="AU838" s="150"/>
      <c r="AV838" s="150"/>
      <c r="AW838" s="150"/>
      <c r="AX838" s="150"/>
      <c r="AY838" s="150"/>
      <c r="AZ838" s="150"/>
      <c r="BA838" s="150"/>
      <c r="BB838" s="150"/>
      <c r="BC838" s="150"/>
      <c r="BD838" s="150"/>
      <c r="BE838" s="150"/>
      <c r="BF838" s="150"/>
      <c r="BG838" s="150"/>
      <c r="BH838" s="150"/>
      <c r="BI838" s="150"/>
      <c r="BJ838" s="150"/>
      <c r="BK838" s="150"/>
      <c r="BL838" s="150"/>
      <c r="BM838" s="150"/>
      <c r="BN838" s="150"/>
      <c r="BO838" s="150"/>
      <c r="BP838" s="150"/>
      <c r="BQ838" s="150"/>
      <c r="BR838" s="150"/>
      <c r="BS838" s="150"/>
      <c r="BT838" s="150"/>
      <c r="BU838" s="150"/>
      <c r="BV838" s="150"/>
      <c r="BW838" s="150"/>
      <c r="BX838" s="150"/>
      <c r="BY838" s="150"/>
      <c r="BZ838" s="150"/>
      <c r="CA838" s="150"/>
      <c r="CB838" s="150"/>
      <c r="CC838" s="150"/>
      <c r="CD838" s="150"/>
      <c r="CE838" s="150"/>
      <c r="CF838" s="150"/>
      <c r="CG838" s="150"/>
      <c r="CH838" s="150"/>
      <c r="CI838" s="150"/>
      <c r="CJ838" s="150"/>
      <c r="CK838" s="150"/>
      <c r="CL838" s="150"/>
      <c r="CM838" s="150"/>
      <c r="CN838" s="150"/>
      <c r="CO838" s="150"/>
      <c r="CP838" s="150"/>
      <c r="CQ838" s="150"/>
      <c r="CR838" s="150"/>
      <c r="CS838" s="150"/>
      <c r="CT838" s="150"/>
      <c r="CU838" s="150"/>
      <c r="CV838" s="150"/>
      <c r="CW838" s="150"/>
      <c r="CX838" s="150"/>
    </row>
    <row r="839" spans="1:102" x14ac:dyDescent="0.2">
      <c r="A839" s="150"/>
      <c r="B839" s="150"/>
      <c r="C839" s="156"/>
      <c r="D839" s="150"/>
      <c r="E839" s="150"/>
      <c r="F839" s="150"/>
      <c r="G839" s="150"/>
      <c r="H839" s="150"/>
      <c r="I839" s="150"/>
      <c r="K839" s="150"/>
      <c r="L839" s="150"/>
      <c r="M839" s="150"/>
      <c r="N839" s="150"/>
      <c r="O839" s="150"/>
      <c r="P839" s="150"/>
      <c r="Q839" s="150"/>
      <c r="R839" s="150"/>
      <c r="S839" s="150"/>
      <c r="T839" s="150"/>
      <c r="U839" s="150"/>
      <c r="V839" s="150"/>
      <c r="W839" s="150"/>
      <c r="X839" s="150"/>
      <c r="Y839" s="150"/>
      <c r="Z839" s="150"/>
      <c r="AA839" s="150"/>
      <c r="AB839" s="150"/>
      <c r="AC839" s="150"/>
      <c r="AD839" s="150"/>
      <c r="AE839" s="150"/>
      <c r="AF839" s="150"/>
      <c r="AG839" s="150"/>
      <c r="AH839" s="150"/>
      <c r="AI839" s="150"/>
      <c r="AJ839" s="150"/>
      <c r="AK839" s="150"/>
      <c r="AL839" s="150"/>
      <c r="AM839" s="150"/>
      <c r="AN839" s="150"/>
      <c r="AO839" s="150"/>
      <c r="AP839" s="150"/>
      <c r="AQ839" s="150"/>
      <c r="AR839" s="150"/>
      <c r="AS839" s="150"/>
      <c r="AT839" s="150"/>
      <c r="AU839" s="150"/>
      <c r="AV839" s="150"/>
      <c r="AW839" s="150"/>
      <c r="AX839" s="150"/>
      <c r="AY839" s="150"/>
      <c r="AZ839" s="150"/>
      <c r="BA839" s="150"/>
      <c r="BB839" s="150"/>
      <c r="BC839" s="150"/>
      <c r="BD839" s="150"/>
      <c r="BE839" s="150"/>
      <c r="BF839" s="150"/>
      <c r="BG839" s="150"/>
      <c r="BH839" s="150"/>
      <c r="BI839" s="150"/>
      <c r="BJ839" s="150"/>
      <c r="BK839" s="150"/>
      <c r="BL839" s="150"/>
      <c r="BM839" s="150"/>
      <c r="BN839" s="150"/>
      <c r="BO839" s="150"/>
      <c r="BP839" s="150"/>
      <c r="BQ839" s="150"/>
      <c r="BR839" s="150"/>
      <c r="BS839" s="150"/>
      <c r="BT839" s="150"/>
      <c r="BU839" s="150"/>
      <c r="BV839" s="150"/>
      <c r="BW839" s="150"/>
      <c r="BX839" s="150"/>
      <c r="BY839" s="150"/>
      <c r="BZ839" s="150"/>
      <c r="CA839" s="150"/>
      <c r="CB839" s="150"/>
      <c r="CC839" s="150"/>
      <c r="CD839" s="150"/>
      <c r="CE839" s="150"/>
      <c r="CF839" s="150"/>
      <c r="CG839" s="150"/>
      <c r="CH839" s="150"/>
      <c r="CI839" s="150"/>
      <c r="CJ839" s="150"/>
      <c r="CK839" s="150"/>
      <c r="CL839" s="150"/>
      <c r="CM839" s="150"/>
      <c r="CN839" s="150"/>
      <c r="CO839" s="150"/>
      <c r="CP839" s="150"/>
      <c r="CQ839" s="150"/>
      <c r="CR839" s="150"/>
      <c r="CS839" s="150"/>
      <c r="CT839" s="150"/>
      <c r="CU839" s="150"/>
      <c r="CV839" s="150"/>
      <c r="CW839" s="150"/>
      <c r="CX839" s="150"/>
    </row>
    <row r="840" spans="1:102" x14ac:dyDescent="0.2">
      <c r="A840" s="150"/>
      <c r="B840" s="150"/>
      <c r="C840" s="156"/>
      <c r="D840" s="150"/>
      <c r="E840" s="150"/>
      <c r="F840" s="150"/>
      <c r="G840" s="150"/>
      <c r="H840" s="150"/>
      <c r="I840" s="150"/>
      <c r="K840" s="150"/>
      <c r="L840" s="150"/>
      <c r="M840" s="150"/>
      <c r="N840" s="150"/>
      <c r="O840" s="150"/>
      <c r="P840" s="150"/>
      <c r="Q840" s="150"/>
      <c r="R840" s="150"/>
      <c r="S840" s="150"/>
      <c r="T840" s="150"/>
      <c r="U840" s="150"/>
      <c r="V840" s="150"/>
      <c r="W840" s="150"/>
      <c r="X840" s="150"/>
      <c r="Y840" s="150"/>
      <c r="Z840" s="150"/>
      <c r="AA840" s="150"/>
      <c r="AB840" s="150"/>
      <c r="AC840" s="150"/>
      <c r="AD840" s="150"/>
      <c r="AE840" s="150"/>
      <c r="AF840" s="150"/>
      <c r="AG840" s="150"/>
      <c r="AH840" s="150"/>
      <c r="AI840" s="150"/>
      <c r="AJ840" s="150"/>
      <c r="AK840" s="150"/>
      <c r="AL840" s="150"/>
      <c r="AM840" s="150"/>
      <c r="AN840" s="150"/>
      <c r="AO840" s="150"/>
      <c r="AP840" s="150"/>
      <c r="AQ840" s="150"/>
      <c r="AR840" s="150"/>
      <c r="AS840" s="150"/>
      <c r="AT840" s="150"/>
      <c r="AU840" s="150"/>
      <c r="AV840" s="150"/>
      <c r="AW840" s="150"/>
      <c r="AX840" s="150"/>
      <c r="AY840" s="150"/>
      <c r="AZ840" s="150"/>
      <c r="BA840" s="150"/>
      <c r="BB840" s="150"/>
      <c r="BC840" s="150"/>
      <c r="BD840" s="150"/>
      <c r="BE840" s="150"/>
      <c r="BF840" s="150"/>
      <c r="BG840" s="150"/>
      <c r="BH840" s="150"/>
      <c r="BI840" s="150"/>
      <c r="BJ840" s="150"/>
      <c r="BK840" s="150"/>
      <c r="BL840" s="150"/>
      <c r="BM840" s="150"/>
      <c r="BN840" s="150"/>
      <c r="BO840" s="150"/>
      <c r="BP840" s="150"/>
      <c r="BQ840" s="150"/>
      <c r="BR840" s="150"/>
      <c r="BS840" s="150"/>
      <c r="BT840" s="150"/>
      <c r="BU840" s="150"/>
      <c r="BV840" s="150"/>
      <c r="BW840" s="150"/>
      <c r="BX840" s="150"/>
      <c r="BY840" s="150"/>
      <c r="BZ840" s="150"/>
      <c r="CA840" s="150"/>
      <c r="CB840" s="150"/>
      <c r="CC840" s="150"/>
      <c r="CD840" s="150"/>
      <c r="CE840" s="150"/>
      <c r="CF840" s="150"/>
      <c r="CG840" s="150"/>
      <c r="CH840" s="150"/>
      <c r="CI840" s="150"/>
      <c r="CJ840" s="150"/>
      <c r="CK840" s="150"/>
      <c r="CL840" s="150"/>
      <c r="CM840" s="150"/>
      <c r="CN840" s="150"/>
      <c r="CO840" s="150"/>
      <c r="CP840" s="150"/>
      <c r="CQ840" s="150"/>
      <c r="CR840" s="150"/>
      <c r="CS840" s="150"/>
      <c r="CT840" s="150"/>
      <c r="CU840" s="150"/>
      <c r="CV840" s="150"/>
      <c r="CW840" s="150"/>
      <c r="CX840" s="150"/>
    </row>
    <row r="841" spans="1:102" x14ac:dyDescent="0.2">
      <c r="A841" s="150"/>
      <c r="B841" s="150"/>
      <c r="C841" s="156"/>
      <c r="D841" s="150"/>
      <c r="E841" s="150"/>
      <c r="F841" s="150"/>
      <c r="G841" s="150"/>
      <c r="H841" s="150"/>
      <c r="I841" s="150"/>
      <c r="K841" s="150"/>
      <c r="L841" s="150"/>
      <c r="M841" s="150"/>
      <c r="N841" s="150"/>
      <c r="O841" s="150"/>
      <c r="P841" s="150"/>
      <c r="Q841" s="150"/>
      <c r="R841" s="150"/>
      <c r="S841" s="150"/>
      <c r="T841" s="150"/>
      <c r="U841" s="150"/>
      <c r="V841" s="150"/>
      <c r="W841" s="150"/>
      <c r="X841" s="150"/>
      <c r="Y841" s="150"/>
      <c r="Z841" s="150"/>
      <c r="AA841" s="150"/>
      <c r="AB841" s="150"/>
      <c r="AC841" s="150"/>
      <c r="AD841" s="150"/>
      <c r="AE841" s="150"/>
      <c r="AF841" s="150"/>
      <c r="AG841" s="150"/>
      <c r="AH841" s="150"/>
      <c r="AI841" s="150"/>
      <c r="AJ841" s="150"/>
      <c r="AK841" s="150"/>
      <c r="AL841" s="150"/>
      <c r="AM841" s="150"/>
      <c r="AN841" s="150"/>
      <c r="AO841" s="150"/>
      <c r="AP841" s="150"/>
      <c r="AQ841" s="150"/>
      <c r="AR841" s="150"/>
      <c r="AS841" s="150"/>
      <c r="AT841" s="150"/>
      <c r="AU841" s="150"/>
      <c r="AV841" s="150"/>
      <c r="AW841" s="150"/>
      <c r="AX841" s="150"/>
      <c r="AY841" s="150"/>
      <c r="AZ841" s="150"/>
      <c r="BA841" s="150"/>
      <c r="BB841" s="150"/>
      <c r="BC841" s="150"/>
      <c r="BD841" s="150"/>
      <c r="BE841" s="150"/>
      <c r="BF841" s="150"/>
      <c r="BG841" s="150"/>
      <c r="BH841" s="150"/>
      <c r="BI841" s="150"/>
      <c r="BJ841" s="150"/>
      <c r="BK841" s="150"/>
      <c r="BL841" s="150"/>
      <c r="BM841" s="150"/>
      <c r="BN841" s="150"/>
      <c r="BO841" s="150"/>
      <c r="BP841" s="150"/>
      <c r="BQ841" s="150"/>
      <c r="BR841" s="150"/>
      <c r="BS841" s="150"/>
      <c r="BT841" s="150"/>
      <c r="BU841" s="150"/>
      <c r="BV841" s="150"/>
      <c r="BW841" s="150"/>
      <c r="BX841" s="150"/>
      <c r="BY841" s="150"/>
      <c r="BZ841" s="150"/>
      <c r="CA841" s="150"/>
      <c r="CB841" s="150"/>
      <c r="CC841" s="150"/>
      <c r="CD841" s="150"/>
      <c r="CE841" s="150"/>
      <c r="CF841" s="150"/>
      <c r="CG841" s="150"/>
      <c r="CH841" s="150"/>
      <c r="CI841" s="150"/>
      <c r="CJ841" s="150"/>
      <c r="CK841" s="150"/>
      <c r="CL841" s="150"/>
      <c r="CM841" s="150"/>
      <c r="CN841" s="150"/>
      <c r="CO841" s="150"/>
      <c r="CP841" s="150"/>
      <c r="CQ841" s="150"/>
      <c r="CR841" s="150"/>
      <c r="CS841" s="150"/>
      <c r="CT841" s="150"/>
      <c r="CU841" s="150"/>
      <c r="CV841" s="150"/>
      <c r="CW841" s="150"/>
      <c r="CX841" s="150"/>
    </row>
    <row r="842" spans="1:102" x14ac:dyDescent="0.2">
      <c r="A842" s="150"/>
      <c r="B842" s="150"/>
      <c r="C842" s="156"/>
      <c r="D842" s="150"/>
      <c r="E842" s="150"/>
      <c r="F842" s="150"/>
      <c r="G842" s="150"/>
      <c r="H842" s="150"/>
      <c r="I842" s="150"/>
      <c r="K842" s="150"/>
      <c r="L842" s="150"/>
      <c r="M842" s="150"/>
      <c r="N842" s="150"/>
      <c r="O842" s="150"/>
      <c r="P842" s="150"/>
      <c r="Q842" s="150"/>
      <c r="R842" s="150"/>
      <c r="S842" s="150"/>
      <c r="T842" s="150"/>
      <c r="U842" s="150"/>
      <c r="V842" s="150"/>
      <c r="W842" s="150"/>
      <c r="X842" s="150"/>
      <c r="Y842" s="150"/>
      <c r="Z842" s="150"/>
      <c r="AA842" s="150"/>
      <c r="AB842" s="150"/>
      <c r="AC842" s="150"/>
      <c r="AD842" s="150"/>
      <c r="AE842" s="150"/>
      <c r="AF842" s="150"/>
      <c r="AG842" s="150"/>
      <c r="AH842" s="150"/>
      <c r="AI842" s="150"/>
      <c r="AJ842" s="150"/>
      <c r="AK842" s="150"/>
      <c r="AL842" s="150"/>
      <c r="AM842" s="150"/>
      <c r="AN842" s="150"/>
      <c r="AO842" s="150"/>
      <c r="AP842" s="150"/>
      <c r="AQ842" s="150"/>
      <c r="AR842" s="150"/>
      <c r="AS842" s="150"/>
      <c r="AT842" s="150"/>
      <c r="AU842" s="150"/>
      <c r="AV842" s="150"/>
      <c r="AW842" s="150"/>
      <c r="AX842" s="150"/>
      <c r="AY842" s="150"/>
      <c r="AZ842" s="150"/>
      <c r="BA842" s="150"/>
      <c r="BB842" s="150"/>
      <c r="BC842" s="150"/>
      <c r="BD842" s="150"/>
      <c r="BE842" s="150"/>
      <c r="BF842" s="150"/>
      <c r="BG842" s="150"/>
      <c r="BH842" s="150"/>
      <c r="BI842" s="150"/>
      <c r="BJ842" s="150"/>
      <c r="BK842" s="150"/>
      <c r="BL842" s="150"/>
      <c r="BM842" s="150"/>
      <c r="BN842" s="150"/>
      <c r="BO842" s="150"/>
      <c r="BP842" s="150"/>
      <c r="BQ842" s="150"/>
      <c r="BR842" s="150"/>
      <c r="BS842" s="150"/>
      <c r="BT842" s="150"/>
      <c r="BU842" s="150"/>
      <c r="BV842" s="150"/>
      <c r="BW842" s="150"/>
      <c r="BX842" s="150"/>
      <c r="BY842" s="150"/>
      <c r="BZ842" s="150"/>
      <c r="CA842" s="150"/>
      <c r="CB842" s="150"/>
      <c r="CC842" s="150"/>
      <c r="CD842" s="150"/>
      <c r="CE842" s="150"/>
      <c r="CF842" s="150"/>
      <c r="CG842" s="150"/>
      <c r="CH842" s="150"/>
      <c r="CI842" s="150"/>
      <c r="CJ842" s="150"/>
      <c r="CK842" s="150"/>
      <c r="CL842" s="150"/>
      <c r="CM842" s="150"/>
      <c r="CN842" s="150"/>
      <c r="CO842" s="150"/>
      <c r="CP842" s="150"/>
      <c r="CQ842" s="150"/>
      <c r="CR842" s="150"/>
      <c r="CS842" s="150"/>
      <c r="CT842" s="150"/>
      <c r="CU842" s="150"/>
      <c r="CV842" s="150"/>
      <c r="CW842" s="150"/>
      <c r="CX842" s="150"/>
    </row>
    <row r="843" spans="1:102" x14ac:dyDescent="0.2">
      <c r="A843" s="150"/>
      <c r="B843" s="150"/>
      <c r="C843" s="156"/>
      <c r="D843" s="150"/>
      <c r="E843" s="150"/>
      <c r="F843" s="150"/>
      <c r="G843" s="150"/>
      <c r="H843" s="150"/>
      <c r="I843" s="150"/>
      <c r="K843" s="150"/>
      <c r="L843" s="150"/>
      <c r="M843" s="150"/>
      <c r="N843" s="150"/>
      <c r="O843" s="150"/>
      <c r="P843" s="150"/>
      <c r="Q843" s="150"/>
      <c r="R843" s="150"/>
      <c r="S843" s="150"/>
      <c r="T843" s="150"/>
      <c r="U843" s="150"/>
      <c r="V843" s="150"/>
      <c r="W843" s="150"/>
      <c r="X843" s="150"/>
      <c r="Y843" s="150"/>
      <c r="Z843" s="150"/>
      <c r="AA843" s="150"/>
      <c r="AB843" s="150"/>
      <c r="AC843" s="150"/>
      <c r="AD843" s="150"/>
      <c r="AE843" s="150"/>
      <c r="AF843" s="150"/>
      <c r="AG843" s="150"/>
      <c r="AH843" s="150"/>
      <c r="AI843" s="150"/>
      <c r="AJ843" s="150"/>
      <c r="AK843" s="150"/>
      <c r="AL843" s="150"/>
      <c r="AM843" s="150"/>
      <c r="AN843" s="150"/>
      <c r="AO843" s="150"/>
      <c r="AP843" s="150"/>
      <c r="AQ843" s="150"/>
      <c r="AR843" s="150"/>
      <c r="AS843" s="150"/>
      <c r="AT843" s="150"/>
      <c r="AU843" s="150"/>
      <c r="AV843" s="150"/>
      <c r="AW843" s="150"/>
      <c r="AX843" s="150"/>
      <c r="AY843" s="150"/>
      <c r="AZ843" s="150"/>
      <c r="BA843" s="150"/>
      <c r="BB843" s="150"/>
      <c r="BC843" s="150"/>
      <c r="BD843" s="150"/>
      <c r="BE843" s="150"/>
      <c r="BF843" s="150"/>
      <c r="BG843" s="150"/>
      <c r="BH843" s="150"/>
      <c r="BI843" s="150"/>
      <c r="BJ843" s="150"/>
      <c r="BK843" s="150"/>
      <c r="BL843" s="150"/>
      <c r="BM843" s="150"/>
      <c r="BN843" s="150"/>
      <c r="BO843" s="150"/>
      <c r="BP843" s="150"/>
      <c r="BQ843" s="150"/>
      <c r="BR843" s="150"/>
      <c r="BS843" s="150"/>
      <c r="BT843" s="150"/>
      <c r="BU843" s="150"/>
      <c r="BV843" s="150"/>
      <c r="BW843" s="150"/>
      <c r="BX843" s="150"/>
      <c r="BY843" s="150"/>
      <c r="BZ843" s="150"/>
      <c r="CA843" s="150"/>
      <c r="CB843" s="150"/>
      <c r="CC843" s="150"/>
      <c r="CD843" s="150"/>
      <c r="CE843" s="150"/>
      <c r="CF843" s="150"/>
      <c r="CG843" s="150"/>
      <c r="CH843" s="150"/>
      <c r="CI843" s="150"/>
      <c r="CJ843" s="150"/>
      <c r="CK843" s="150"/>
      <c r="CL843" s="150"/>
      <c r="CM843" s="150"/>
      <c r="CN843" s="150"/>
      <c r="CO843" s="150"/>
      <c r="CP843" s="150"/>
      <c r="CQ843" s="150"/>
      <c r="CR843" s="150"/>
      <c r="CS843" s="150"/>
      <c r="CT843" s="150"/>
      <c r="CU843" s="150"/>
      <c r="CV843" s="150"/>
      <c r="CW843" s="150"/>
      <c r="CX843" s="150"/>
    </row>
    <row r="844" spans="1:102" x14ac:dyDescent="0.2">
      <c r="A844" s="150"/>
      <c r="B844" s="150"/>
      <c r="C844" s="156"/>
      <c r="D844" s="150"/>
      <c r="E844" s="150"/>
      <c r="F844" s="150"/>
      <c r="G844" s="150"/>
      <c r="H844" s="150"/>
      <c r="I844" s="150"/>
      <c r="K844" s="150"/>
      <c r="L844" s="150"/>
      <c r="M844" s="150"/>
      <c r="N844" s="150"/>
      <c r="O844" s="150"/>
      <c r="P844" s="150"/>
      <c r="Q844" s="150"/>
      <c r="R844" s="150"/>
      <c r="S844" s="150"/>
      <c r="T844" s="150"/>
      <c r="U844" s="150"/>
      <c r="V844" s="150"/>
      <c r="W844" s="150"/>
      <c r="X844" s="150"/>
      <c r="Y844" s="150"/>
      <c r="Z844" s="150"/>
      <c r="AA844" s="150"/>
      <c r="AB844" s="150"/>
      <c r="AC844" s="150"/>
      <c r="AD844" s="150"/>
      <c r="AE844" s="150"/>
      <c r="AF844" s="150"/>
      <c r="AG844" s="150"/>
      <c r="AH844" s="150"/>
      <c r="AI844" s="150"/>
      <c r="AJ844" s="150"/>
      <c r="AK844" s="150"/>
      <c r="AL844" s="150"/>
      <c r="AM844" s="150"/>
      <c r="AN844" s="150"/>
      <c r="AO844" s="150"/>
      <c r="AP844" s="150"/>
      <c r="AQ844" s="150"/>
      <c r="AR844" s="150"/>
      <c r="AS844" s="150"/>
      <c r="AT844" s="150"/>
      <c r="AU844" s="150"/>
      <c r="AV844" s="150"/>
      <c r="AW844" s="150"/>
      <c r="AX844" s="150"/>
      <c r="AY844" s="150"/>
      <c r="AZ844" s="150"/>
      <c r="BA844" s="150"/>
      <c r="BB844" s="150"/>
      <c r="BC844" s="150"/>
      <c r="BD844" s="150"/>
      <c r="BE844" s="150"/>
      <c r="BF844" s="150"/>
      <c r="BG844" s="150"/>
      <c r="BH844" s="150"/>
      <c r="BI844" s="150"/>
      <c r="BJ844" s="150"/>
      <c r="BK844" s="150"/>
      <c r="BL844" s="150"/>
      <c r="BM844" s="150"/>
      <c r="BN844" s="150"/>
      <c r="BO844" s="150"/>
      <c r="BP844" s="150"/>
      <c r="BQ844" s="150"/>
      <c r="BR844" s="150"/>
      <c r="BS844" s="150"/>
      <c r="BT844" s="150"/>
      <c r="BU844" s="150"/>
      <c r="BV844" s="150"/>
      <c r="BW844" s="150"/>
      <c r="BX844" s="150"/>
      <c r="BY844" s="150"/>
      <c r="BZ844" s="150"/>
      <c r="CA844" s="150"/>
      <c r="CB844" s="150"/>
      <c r="CC844" s="150"/>
      <c r="CD844" s="150"/>
      <c r="CE844" s="150"/>
      <c r="CF844" s="150"/>
      <c r="CG844" s="150"/>
      <c r="CH844" s="150"/>
      <c r="CI844" s="150"/>
      <c r="CJ844" s="150"/>
      <c r="CK844" s="150"/>
      <c r="CL844" s="150"/>
      <c r="CM844" s="150"/>
      <c r="CN844" s="150"/>
      <c r="CO844" s="150"/>
      <c r="CP844" s="150"/>
      <c r="CQ844" s="150"/>
      <c r="CR844" s="150"/>
      <c r="CS844" s="150"/>
      <c r="CT844" s="150"/>
      <c r="CU844" s="150"/>
      <c r="CV844" s="150"/>
      <c r="CW844" s="150"/>
      <c r="CX844" s="150"/>
    </row>
    <row r="845" spans="1:102" x14ac:dyDescent="0.2">
      <c r="A845" s="150"/>
      <c r="B845" s="150"/>
      <c r="C845" s="156"/>
      <c r="D845" s="150"/>
      <c r="E845" s="150"/>
      <c r="F845" s="150"/>
      <c r="G845" s="150"/>
      <c r="H845" s="150"/>
      <c r="I845" s="150"/>
      <c r="K845" s="150"/>
      <c r="L845" s="150"/>
      <c r="M845" s="150"/>
      <c r="N845" s="150"/>
      <c r="O845" s="150"/>
      <c r="P845" s="150"/>
      <c r="Q845" s="150"/>
      <c r="R845" s="150"/>
      <c r="S845" s="150"/>
      <c r="T845" s="150"/>
      <c r="U845" s="150"/>
      <c r="V845" s="150"/>
      <c r="W845" s="150"/>
      <c r="X845" s="150"/>
      <c r="Y845" s="150"/>
      <c r="Z845" s="150"/>
      <c r="AA845" s="150"/>
      <c r="AB845" s="150"/>
      <c r="AC845" s="150"/>
      <c r="AD845" s="150"/>
      <c r="AE845" s="150"/>
      <c r="AF845" s="150"/>
      <c r="AG845" s="150"/>
      <c r="AH845" s="150"/>
      <c r="AI845" s="150"/>
      <c r="AJ845" s="150"/>
      <c r="AK845" s="150"/>
      <c r="AL845" s="150"/>
      <c r="AM845" s="150"/>
      <c r="AN845" s="150"/>
      <c r="AO845" s="150"/>
      <c r="AP845" s="150"/>
      <c r="AQ845" s="150"/>
      <c r="AR845" s="150"/>
      <c r="AS845" s="150"/>
      <c r="AT845" s="150"/>
      <c r="AU845" s="150"/>
      <c r="AV845" s="150"/>
      <c r="AW845" s="150"/>
      <c r="AX845" s="150"/>
      <c r="AY845" s="150"/>
      <c r="AZ845" s="150"/>
      <c r="BA845" s="150"/>
      <c r="BB845" s="150"/>
      <c r="BC845" s="150"/>
      <c r="BD845" s="150"/>
      <c r="BE845" s="150"/>
      <c r="BF845" s="150"/>
      <c r="BG845" s="150"/>
      <c r="BH845" s="150"/>
      <c r="BI845" s="150"/>
      <c r="BJ845" s="150"/>
      <c r="BK845" s="150"/>
      <c r="BL845" s="150"/>
      <c r="BM845" s="150"/>
      <c r="BN845" s="150"/>
      <c r="BO845" s="150"/>
      <c r="BP845" s="150"/>
      <c r="BQ845" s="150"/>
      <c r="BR845" s="150"/>
      <c r="BS845" s="150"/>
      <c r="BT845" s="150"/>
      <c r="BU845" s="150"/>
      <c r="BV845" s="150"/>
      <c r="BW845" s="150"/>
      <c r="BX845" s="150"/>
      <c r="BY845" s="150"/>
      <c r="BZ845" s="150"/>
      <c r="CA845" s="150"/>
      <c r="CB845" s="150"/>
      <c r="CC845" s="150"/>
      <c r="CD845" s="150"/>
      <c r="CE845" s="150"/>
      <c r="CF845" s="150"/>
      <c r="CG845" s="150"/>
      <c r="CH845" s="150"/>
      <c r="CI845" s="150"/>
      <c r="CJ845" s="150"/>
      <c r="CK845" s="150"/>
      <c r="CL845" s="150"/>
      <c r="CM845" s="150"/>
      <c r="CN845" s="150"/>
      <c r="CO845" s="150"/>
      <c r="CP845" s="150"/>
      <c r="CQ845" s="150"/>
      <c r="CR845" s="150"/>
      <c r="CS845" s="150"/>
      <c r="CT845" s="150"/>
      <c r="CU845" s="150"/>
      <c r="CV845" s="150"/>
      <c r="CW845" s="150"/>
      <c r="CX845" s="150"/>
    </row>
  </sheetData>
  <pageMargins left="0.7" right="0.7" top="0.75" bottom="0.75" header="0.3" footer="0.3"/>
  <pageSetup paperSize="9" orientation="portrait" horizontalDpi="1200" verticalDpi="1200" r:id="rId1"/>
  <ignoredErrors>
    <ignoredError sqref="H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27B16-6183-4742-AF6A-25BB3A44E296}">
  <sheetPr codeName="Sheet7">
    <tabColor rgb="FFFFFF00"/>
  </sheetPr>
  <dimension ref="A1:R761"/>
  <sheetViews>
    <sheetView showGridLines="0" zoomScale="85" zoomScaleNormal="85" workbookViewId="0">
      <pane xSplit="2" ySplit="8" topLeftCell="C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defaultColWidth="8" defaultRowHeight="12.75" x14ac:dyDescent="0.2"/>
  <cols>
    <col min="1" max="1" width="2.625" style="1" customWidth="1"/>
    <col min="2" max="2" width="11.875" style="1" customWidth="1"/>
    <col min="3" max="3" width="2.875" customWidth="1"/>
    <col min="4" max="4" width="13.375" style="1" customWidth="1"/>
    <col min="5" max="5" width="2.5" style="1" customWidth="1"/>
    <col min="6" max="6" width="13.75" style="1" customWidth="1"/>
    <col min="7" max="7" width="2.5" style="1" customWidth="1"/>
    <col min="8" max="8" width="11.5" style="1" customWidth="1"/>
    <col min="9" max="9" width="10.75" style="1" customWidth="1"/>
    <col min="10" max="10" width="2.875" style="143" customWidth="1"/>
    <col min="11" max="11" width="14.375" style="1" customWidth="1"/>
    <col min="12" max="16" width="11.125" style="1" customWidth="1"/>
    <col min="17" max="17" width="3" style="1" customWidth="1"/>
    <col min="18" max="18" width="13.875" style="1" customWidth="1"/>
    <col min="19" max="16384" width="8" style="1"/>
  </cols>
  <sheetData>
    <row r="1" spans="1:18" ht="18.75" x14ac:dyDescent="0.3">
      <c r="A1" s="154" t="str">
        <f>bus</f>
        <v>Powercor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</row>
    <row r="2" spans="1:18" ht="15.75" x14ac:dyDescent="0.25">
      <c r="A2" s="165" t="str">
        <f>proj</f>
        <v xml:space="preserve">Risk-based replacement of deteriorated and aged 66kV radial lines 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</row>
    <row r="3" spans="1:18" s="182" customFormat="1" ht="18.75" x14ac:dyDescent="0.3">
      <c r="A3" s="148"/>
      <c r="B3" s="160"/>
      <c r="C3" s="150"/>
      <c r="J3" s="150"/>
      <c r="K3" s="183"/>
      <c r="L3" s="132"/>
    </row>
    <row r="4" spans="1:18" s="182" customFormat="1" ht="15.75" x14ac:dyDescent="0.25">
      <c r="A4" s="148"/>
      <c r="B4" s="133" t="s">
        <v>8</v>
      </c>
      <c r="C4" s="133"/>
      <c r="D4" s="134" cm="1">
        <f t="array" ref="D4">SUMPRODUCT((D$9:D$422)*($I$9:$I$422))</f>
        <v>57436009.748390861</v>
      </c>
      <c r="E4" s="134"/>
      <c r="F4" s="134" cm="1">
        <f t="array" ref="F4">SUMPRODUCT((F$9:F$422)*($I$9:$I$422))</f>
        <v>7750912.3412446706</v>
      </c>
      <c r="G4" s="135"/>
      <c r="H4" s="134" cm="1">
        <f t="array" ref="H4">SUMPRODUCT((H$9:H$422)*($I$9:$I$422))</f>
        <v>49685097.407146186</v>
      </c>
      <c r="I4" s="114">
        <f>COUNTIF(I9:I422,TRUE)</f>
        <v>46</v>
      </c>
      <c r="J4" s="133"/>
      <c r="L4" s="134" cm="1">
        <f t="array" ref="L4">SUMPRODUCT((L$9:L$422)*($I$9:$I$422))</f>
        <v>48910006.173021711</v>
      </c>
      <c r="M4" s="134" cm="1">
        <f t="array" ref="M4">SUMPRODUCT((M$9:M$422)*($I$9:$I$422))</f>
        <v>50460188.64127066</v>
      </c>
      <c r="N4" s="134" cm="1">
        <f t="array" ref="N4">SUMPRODUCT((N$9:N$422)*($I$9:$I$422))</f>
        <v>55428698.381985284</v>
      </c>
      <c r="O4" s="134" cm="1">
        <f t="array" ref="O4">SUMPRODUCT((O$9:O$422)*($I$9:$I$422))</f>
        <v>43941496.432307117</v>
      </c>
      <c r="P4" s="134" cm="1">
        <f t="array" ref="P4">SUMPRODUCT((P$9:P$422)*($I$9:$I$422))</f>
        <v>43166405.19818265</v>
      </c>
      <c r="R4" s="114">
        <f>COUNTIF(R9:R422,TRUE)</f>
        <v>411</v>
      </c>
    </row>
    <row r="5" spans="1:18" s="182" customFormat="1" x14ac:dyDescent="0.2">
      <c r="B5" s="146"/>
      <c r="C5" s="150"/>
      <c r="J5" s="150"/>
    </row>
    <row r="6" spans="1:18" s="182" customFormat="1" x14ac:dyDescent="0.2">
      <c r="B6" s="146"/>
      <c r="C6" s="150"/>
      <c r="D6" s="204" t="str">
        <f>Calcs!BT6</f>
        <v>Option 2</v>
      </c>
      <c r="E6" s="185"/>
      <c r="F6" s="204" t="str">
        <f>Calcs!BL6</f>
        <v>Option 2</v>
      </c>
      <c r="G6" s="185"/>
      <c r="H6" s="204" t="str">
        <f>Calcs!BV6</f>
        <v>Option 2</v>
      </c>
      <c r="I6" s="204" t="str">
        <f>Calcs!BX6</f>
        <v xml:space="preserve">Option 2 </v>
      </c>
      <c r="J6" s="150"/>
      <c r="K6" s="178" t="s">
        <v>729</v>
      </c>
      <c r="L6" s="184">
        <f t="array" ref="L6:P7">TRANSPOSE(Assumptions!G116:H120)</f>
        <v>0.1</v>
      </c>
      <c r="M6" s="184">
        <v>-0.1</v>
      </c>
      <c r="N6" s="184">
        <v>0</v>
      </c>
      <c r="O6" s="184">
        <v>0</v>
      </c>
      <c r="P6" s="184">
        <v>0.1</v>
      </c>
      <c r="R6" s="204" t="s">
        <v>731</v>
      </c>
    </row>
    <row r="7" spans="1:18" s="182" customFormat="1" x14ac:dyDescent="0.2">
      <c r="B7" s="146"/>
      <c r="C7" s="150"/>
      <c r="D7" s="204" t="str">
        <f>Calcs!BT7</f>
        <v>Total benefits</v>
      </c>
      <c r="E7" s="185"/>
      <c r="F7" s="204" t="str">
        <f>Calcs!BL7</f>
        <v>Annualised capex</v>
      </c>
      <c r="G7" s="185"/>
      <c r="H7" s="204"/>
      <c r="I7" s="204" t="str">
        <f>Calcs!BX7</f>
        <v>preferred</v>
      </c>
      <c r="J7" s="150"/>
      <c r="K7" s="178" t="s">
        <v>730</v>
      </c>
      <c r="L7" s="184">
        <v>0</v>
      </c>
      <c r="M7" s="184">
        <v>0</v>
      </c>
      <c r="N7" s="184">
        <v>0.1</v>
      </c>
      <c r="O7" s="184">
        <v>-0.1</v>
      </c>
      <c r="P7" s="184">
        <v>-0.1</v>
      </c>
      <c r="R7" s="204" t="s">
        <v>732</v>
      </c>
    </row>
    <row r="8" spans="1:18" s="186" customFormat="1" ht="15" x14ac:dyDescent="0.2">
      <c r="B8" s="203" t="s">
        <v>708</v>
      </c>
      <c r="D8" s="204" t="str">
        <f>Calcs!BT8</f>
        <v>PV ($2023)</v>
      </c>
      <c r="E8" s="187"/>
      <c r="F8" s="204" t="str">
        <f>Calcs!BL8</f>
        <v>PV ($2023)</v>
      </c>
      <c r="G8" s="187"/>
      <c r="H8" s="204" t="str">
        <f>Calcs!BV8</f>
        <v>NPV ($2023)</v>
      </c>
      <c r="I8" s="204"/>
      <c r="L8" s="202" t="str" cm="1">
        <f t="array" ref="L8:P8">TRANSPOSE("Sensitivity "&amp;Assumptions!$B116:$B120)</f>
        <v>Sensitivity 1</v>
      </c>
      <c r="M8" s="202" t="str">
        <v>Sensitivity 2</v>
      </c>
      <c r="N8" s="202" t="str">
        <v>Sensitivity 3</v>
      </c>
      <c r="O8" s="202" t="str">
        <v>Sensitivity 4</v>
      </c>
      <c r="P8" s="202" t="str">
        <v>Sensitivity 5</v>
      </c>
      <c r="R8" s="205" t="s">
        <v>733</v>
      </c>
    </row>
    <row r="9" spans="1:18" s="182" customFormat="1" x14ac:dyDescent="0.2">
      <c r="B9" s="189">
        <f>Calcs!B9</f>
        <v>60555946</v>
      </c>
      <c r="C9" s="150"/>
      <c r="D9" s="188">
        <f>Calcs!BT9</f>
        <v>1142.0891241040017</v>
      </c>
      <c r="F9" s="188">
        <f>Calcs!BL9</f>
        <v>6116.6425761353439</v>
      </c>
      <c r="H9" s="188">
        <f>Calcs!BV9</f>
        <v>-4974.5534520313422</v>
      </c>
      <c r="I9" s="188" t="b">
        <f>Calcs!BX9</f>
        <v>0</v>
      </c>
      <c r="J9" s="150"/>
      <c r="L9" s="188">
        <f t="shared" ref="L9:P18" si="0">(1+L$7)*$D9-(1+L$6)*$F9</f>
        <v>-5586.2177096448768</v>
      </c>
      <c r="M9" s="188">
        <f t="shared" si="0"/>
        <v>-4362.8891944178076</v>
      </c>
      <c r="N9" s="188">
        <f t="shared" si="0"/>
        <v>-4860.3445396209418</v>
      </c>
      <c r="O9" s="188">
        <f t="shared" si="0"/>
        <v>-5088.7623644417426</v>
      </c>
      <c r="P9" s="188">
        <f t="shared" si="0"/>
        <v>-5700.4266220552772</v>
      </c>
      <c r="R9" s="188" t="b" cm="1">
        <f t="array" ref="R9">IF(I9,AND(SIGN(I9)=SIGN(L9:P9)), TRUE)</f>
        <v>1</v>
      </c>
    </row>
    <row r="10" spans="1:18" s="182" customFormat="1" x14ac:dyDescent="0.2">
      <c r="B10" s="189">
        <f>Calcs!B10</f>
        <v>60555953</v>
      </c>
      <c r="C10" s="150"/>
      <c r="D10" s="188">
        <f>Calcs!BT10</f>
        <v>25384.0817787958</v>
      </c>
      <c r="F10" s="188">
        <f>Calcs!BL10</f>
        <v>76984.115966609184</v>
      </c>
      <c r="H10" s="188">
        <f t="shared" ref="H10:H73" si="1">D10-F10</f>
        <v>-51600.034187813384</v>
      </c>
      <c r="I10" s="188" t="b">
        <f>Calcs!BX10</f>
        <v>0</v>
      </c>
      <c r="J10" s="150"/>
      <c r="L10" s="188">
        <f t="shared" si="0"/>
        <v>-59298.445784474308</v>
      </c>
      <c r="M10" s="188">
        <f t="shared" si="0"/>
        <v>-43901.622591152474</v>
      </c>
      <c r="N10" s="188">
        <f t="shared" si="0"/>
        <v>-49061.626009933803</v>
      </c>
      <c r="O10" s="188">
        <f t="shared" si="0"/>
        <v>-54138.442365692965</v>
      </c>
      <c r="P10" s="188">
        <f t="shared" si="0"/>
        <v>-61836.853962353889</v>
      </c>
      <c r="R10" s="188" t="b" cm="1">
        <f t="array" ref="R10">IF(I10,AND(SIGN(I10)=SIGN(L10:P10)), TRUE)</f>
        <v>1</v>
      </c>
    </row>
    <row r="11" spans="1:18" s="182" customFormat="1" x14ac:dyDescent="0.2">
      <c r="B11" s="189">
        <f>Calcs!B11</f>
        <v>60555962</v>
      </c>
      <c r="C11" s="150"/>
      <c r="D11" s="188">
        <f>Calcs!BT11</f>
        <v>1110901.9942385498</v>
      </c>
      <c r="F11" s="188">
        <f>Calcs!BL11</f>
        <v>172456.76855777032</v>
      </c>
      <c r="H11" s="188">
        <f t="shared" si="1"/>
        <v>938445.22568077955</v>
      </c>
      <c r="I11" s="188" t="b">
        <f>Calcs!BX11</f>
        <v>1</v>
      </c>
      <c r="J11" s="150"/>
      <c r="L11" s="188">
        <f t="shared" si="0"/>
        <v>921199.54882500251</v>
      </c>
      <c r="M11" s="188">
        <f t="shared" si="0"/>
        <v>955690.90253655659</v>
      </c>
      <c r="N11" s="188">
        <f t="shared" si="0"/>
        <v>1049535.4251046346</v>
      </c>
      <c r="O11" s="188">
        <f t="shared" si="0"/>
        <v>827355.02625692461</v>
      </c>
      <c r="P11" s="188">
        <f t="shared" si="0"/>
        <v>810109.34940114757</v>
      </c>
      <c r="R11" s="188" t="b" cm="1">
        <f t="array" ref="R11">IF(I11,AND(SIGN(I11)=SIGN(L11:P11)), TRUE)</f>
        <v>1</v>
      </c>
    </row>
    <row r="12" spans="1:18" s="182" customFormat="1" x14ac:dyDescent="0.2">
      <c r="B12" s="189">
        <f>Calcs!B12</f>
        <v>60555980</v>
      </c>
      <c r="C12" s="150"/>
      <c r="D12" s="188">
        <f>Calcs!BT12</f>
        <v>3382.2735340139016</v>
      </c>
      <c r="F12" s="188">
        <f>Calcs!BL12</f>
        <v>11362.779281778639</v>
      </c>
      <c r="H12" s="188">
        <f t="shared" si="1"/>
        <v>-7980.5057477647379</v>
      </c>
      <c r="I12" s="188" t="b">
        <f>Calcs!BX12</f>
        <v>0</v>
      </c>
      <c r="J12" s="150"/>
      <c r="L12" s="188">
        <f t="shared" si="0"/>
        <v>-9116.7836759426027</v>
      </c>
      <c r="M12" s="188">
        <f t="shared" si="0"/>
        <v>-6844.2278195868739</v>
      </c>
      <c r="N12" s="188">
        <f t="shared" si="0"/>
        <v>-7642.2783943633476</v>
      </c>
      <c r="O12" s="188">
        <f t="shared" si="0"/>
        <v>-8318.7331011661281</v>
      </c>
      <c r="P12" s="188">
        <f t="shared" si="0"/>
        <v>-9455.0110293439939</v>
      </c>
      <c r="R12" s="188" t="b" cm="1">
        <f t="array" ref="R12">IF(I12,AND(SIGN(I12)=SIGN(L12:P12)), TRUE)</f>
        <v>1</v>
      </c>
    </row>
    <row r="13" spans="1:18" s="182" customFormat="1" x14ac:dyDescent="0.2">
      <c r="B13" s="189">
        <f>Calcs!B13</f>
        <v>60555985</v>
      </c>
      <c r="C13" s="150"/>
      <c r="D13" s="188">
        <f>Calcs!BT13</f>
        <v>469.43231301617874</v>
      </c>
      <c r="F13" s="188">
        <f>Calcs!BL13</f>
        <v>2586.8410276926047</v>
      </c>
      <c r="H13" s="188">
        <f t="shared" si="1"/>
        <v>-2117.4087146764259</v>
      </c>
      <c r="I13" s="188" t="b">
        <f>Calcs!BX13</f>
        <v>0</v>
      </c>
      <c r="J13" s="150"/>
      <c r="L13" s="188">
        <f t="shared" si="0"/>
        <v>-2376.0928174456867</v>
      </c>
      <c r="M13" s="188">
        <f t="shared" si="0"/>
        <v>-1858.7246119071656</v>
      </c>
      <c r="N13" s="188">
        <f t="shared" si="0"/>
        <v>-2070.4654833748082</v>
      </c>
      <c r="O13" s="188">
        <f t="shared" si="0"/>
        <v>-2164.3519459780437</v>
      </c>
      <c r="P13" s="188">
        <f t="shared" si="0"/>
        <v>-2423.0360487473044</v>
      </c>
      <c r="R13" s="188" t="b" cm="1">
        <f t="array" ref="R13">IF(I13,AND(SIGN(I13)=SIGN(L13:P13)), TRUE)</f>
        <v>1</v>
      </c>
    </row>
    <row r="14" spans="1:18" s="182" customFormat="1" x14ac:dyDescent="0.2">
      <c r="B14" s="189">
        <f>Calcs!B14</f>
        <v>60556023</v>
      </c>
      <c r="C14" s="150"/>
      <c r="D14" s="188">
        <f>Calcs!BT14</f>
        <v>2051.1505791470413</v>
      </c>
      <c r="F14" s="188">
        <f>Calcs!BL14</f>
        <v>6860.0902918269876</v>
      </c>
      <c r="H14" s="188">
        <f t="shared" si="1"/>
        <v>-4808.9397126799468</v>
      </c>
      <c r="I14" s="188" t="b">
        <f>Calcs!BX14</f>
        <v>0</v>
      </c>
      <c r="J14" s="150"/>
      <c r="L14" s="188">
        <f t="shared" si="0"/>
        <v>-5494.948741862645</v>
      </c>
      <c r="M14" s="188">
        <f t="shared" si="0"/>
        <v>-4122.9306834972485</v>
      </c>
      <c r="N14" s="188">
        <f t="shared" si="0"/>
        <v>-4603.8246547652416</v>
      </c>
      <c r="O14" s="188">
        <f t="shared" si="0"/>
        <v>-5014.0547705946501</v>
      </c>
      <c r="P14" s="188">
        <f t="shared" si="0"/>
        <v>-5700.0637997773492</v>
      </c>
      <c r="R14" s="188" t="b" cm="1">
        <f t="array" ref="R14">IF(I14,AND(SIGN(I14)=SIGN(L14:P14)), TRUE)</f>
        <v>1</v>
      </c>
    </row>
    <row r="15" spans="1:18" s="182" customFormat="1" x14ac:dyDescent="0.2">
      <c r="B15" s="189">
        <f>Calcs!B15</f>
        <v>60556219</v>
      </c>
      <c r="C15" s="150"/>
      <c r="D15" s="188">
        <f>Calcs!BT15</f>
        <v>36345.661672042661</v>
      </c>
      <c r="F15" s="188">
        <f>Calcs!BL15</f>
        <v>82387.762781509213</v>
      </c>
      <c r="H15" s="188">
        <f t="shared" si="1"/>
        <v>-46042.101109466552</v>
      </c>
      <c r="I15" s="188" t="b">
        <f>Calcs!BX15</f>
        <v>0</v>
      </c>
      <c r="J15" s="150"/>
      <c r="L15" s="188">
        <f t="shared" si="0"/>
        <v>-54280.877387617475</v>
      </c>
      <c r="M15" s="188">
        <f t="shared" si="0"/>
        <v>-37803.324831315629</v>
      </c>
      <c r="N15" s="188">
        <f t="shared" si="0"/>
        <v>-42407.534942262282</v>
      </c>
      <c r="O15" s="188">
        <f t="shared" si="0"/>
        <v>-49676.667276670822</v>
      </c>
      <c r="P15" s="188">
        <f t="shared" si="0"/>
        <v>-57915.443554821744</v>
      </c>
      <c r="R15" s="188" t="b" cm="1">
        <f t="array" ref="R15">IF(I15,AND(SIGN(I15)=SIGN(L15:P15)), TRUE)</f>
        <v>1</v>
      </c>
    </row>
    <row r="16" spans="1:18" s="182" customFormat="1" x14ac:dyDescent="0.2">
      <c r="B16" s="189">
        <f>Calcs!B16</f>
        <v>60556221</v>
      </c>
      <c r="C16" s="150"/>
      <c r="D16" s="188">
        <f>Calcs!BT16</f>
        <v>203.80049213526513</v>
      </c>
      <c r="F16" s="188">
        <f>Calcs!BL16</f>
        <v>792.80088325874431</v>
      </c>
      <c r="H16" s="188">
        <f t="shared" si="1"/>
        <v>-589.00039112347918</v>
      </c>
      <c r="I16" s="188" t="b">
        <f>Calcs!BX16</f>
        <v>0</v>
      </c>
      <c r="J16" s="150"/>
      <c r="L16" s="188">
        <f t="shared" si="0"/>
        <v>-668.28047944935372</v>
      </c>
      <c r="M16" s="188">
        <f t="shared" si="0"/>
        <v>-509.72030279760475</v>
      </c>
      <c r="N16" s="188">
        <f t="shared" si="0"/>
        <v>-568.62034190995269</v>
      </c>
      <c r="O16" s="188">
        <f t="shared" si="0"/>
        <v>-609.38044033700567</v>
      </c>
      <c r="P16" s="188">
        <f t="shared" si="0"/>
        <v>-688.66052866288021</v>
      </c>
      <c r="R16" s="188" t="b" cm="1">
        <f t="array" ref="R16">IF(I16,AND(SIGN(I16)=SIGN(L16:P16)), TRUE)</f>
        <v>1</v>
      </c>
    </row>
    <row r="17" spans="2:18" s="182" customFormat="1" x14ac:dyDescent="0.2">
      <c r="B17" s="189">
        <f>Calcs!B17</f>
        <v>60652205</v>
      </c>
      <c r="C17" s="150"/>
      <c r="D17" s="188">
        <f>Calcs!BT17</f>
        <v>13422.26497044065</v>
      </c>
      <c r="F17" s="188">
        <f>Calcs!BL17</f>
        <v>42622.235564864161</v>
      </c>
      <c r="H17" s="188">
        <f t="shared" si="1"/>
        <v>-29199.97059442351</v>
      </c>
      <c r="I17" s="188" t="b">
        <f>Calcs!BX17</f>
        <v>0</v>
      </c>
      <c r="J17" s="150"/>
      <c r="L17" s="188">
        <f t="shared" si="0"/>
        <v>-33462.194150909927</v>
      </c>
      <c r="M17" s="188">
        <f t="shared" si="0"/>
        <v>-24937.747037937093</v>
      </c>
      <c r="N17" s="188">
        <f t="shared" si="0"/>
        <v>-27857.744097379444</v>
      </c>
      <c r="O17" s="188">
        <f t="shared" si="0"/>
        <v>-30542.197091467577</v>
      </c>
      <c r="P17" s="188">
        <f t="shared" si="0"/>
        <v>-34804.420647953993</v>
      </c>
      <c r="R17" s="188" t="b" cm="1">
        <f t="array" ref="R17">IF(I17,AND(SIGN(I17)=SIGN(L17:P17)), TRUE)</f>
        <v>1</v>
      </c>
    </row>
    <row r="18" spans="2:18" s="182" customFormat="1" x14ac:dyDescent="0.2">
      <c r="B18" s="189">
        <f>Calcs!B18</f>
        <v>60652302</v>
      </c>
      <c r="C18" s="150"/>
      <c r="D18" s="188">
        <f>Calcs!BT18</f>
        <v>9927.3175503773527</v>
      </c>
      <c r="F18" s="188">
        <f>Calcs!BL18</f>
        <v>12535.179528346041</v>
      </c>
      <c r="H18" s="188">
        <f t="shared" si="1"/>
        <v>-2607.8619779686887</v>
      </c>
      <c r="I18" s="188" t="b">
        <f>Calcs!BX18</f>
        <v>0</v>
      </c>
      <c r="J18" s="150"/>
      <c r="L18" s="188">
        <f t="shared" si="0"/>
        <v>-3861.379930803294</v>
      </c>
      <c r="M18" s="188">
        <f t="shared" si="0"/>
        <v>-1354.3440251340853</v>
      </c>
      <c r="N18" s="188">
        <f t="shared" si="0"/>
        <v>-1615.1302229309531</v>
      </c>
      <c r="O18" s="188">
        <f t="shared" si="0"/>
        <v>-3600.5937330064244</v>
      </c>
      <c r="P18" s="188">
        <f t="shared" si="0"/>
        <v>-4854.1116858410296</v>
      </c>
      <c r="R18" s="188" t="b" cm="1">
        <f t="array" ref="R18">IF(I18,AND(SIGN(I18)=SIGN(L18:P18)), TRUE)</f>
        <v>1</v>
      </c>
    </row>
    <row r="19" spans="2:18" s="182" customFormat="1" x14ac:dyDescent="0.2">
      <c r="B19" s="189">
        <f>Calcs!B19</f>
        <v>60652318</v>
      </c>
      <c r="C19" s="150"/>
      <c r="D19" s="188">
        <f>Calcs!BT19</f>
        <v>1312.6956746401543</v>
      </c>
      <c r="F19" s="188">
        <f>Calcs!BL19</f>
        <v>4420.7837331381625</v>
      </c>
      <c r="H19" s="188">
        <f t="shared" si="1"/>
        <v>-3108.0880584980082</v>
      </c>
      <c r="I19" s="188" t="b">
        <f>Calcs!BX19</f>
        <v>0</v>
      </c>
      <c r="J19" s="150"/>
      <c r="L19" s="188">
        <f t="shared" ref="L19:P28" si="2">(1+L$7)*$D19-(1+L$6)*$F19</f>
        <v>-3550.1664318118251</v>
      </c>
      <c r="M19" s="188">
        <f t="shared" si="2"/>
        <v>-2666.0096851841922</v>
      </c>
      <c r="N19" s="188">
        <f t="shared" si="2"/>
        <v>-2976.8184910339924</v>
      </c>
      <c r="O19" s="188">
        <f t="shared" si="2"/>
        <v>-3239.3576259620236</v>
      </c>
      <c r="P19" s="188">
        <f t="shared" si="2"/>
        <v>-3681.4359992758405</v>
      </c>
      <c r="R19" s="188" t="b" cm="1">
        <f t="array" ref="R19">IF(I19,AND(SIGN(I19)=SIGN(L19:P19)), TRUE)</f>
        <v>1</v>
      </c>
    </row>
    <row r="20" spans="2:18" s="182" customFormat="1" x14ac:dyDescent="0.2">
      <c r="B20" s="189">
        <f>Calcs!B20</f>
        <v>60652444</v>
      </c>
      <c r="C20" s="150"/>
      <c r="D20" s="188">
        <f>Calcs!BT20</f>
        <v>1312.6956746401543</v>
      </c>
      <c r="F20" s="188">
        <f>Calcs!BL20</f>
        <v>4420.7837331381625</v>
      </c>
      <c r="H20" s="188">
        <f t="shared" si="1"/>
        <v>-3108.0880584980082</v>
      </c>
      <c r="I20" s="188" t="b">
        <f>Calcs!BX20</f>
        <v>0</v>
      </c>
      <c r="J20" s="150"/>
      <c r="L20" s="188">
        <f t="shared" si="2"/>
        <v>-3550.1664318118251</v>
      </c>
      <c r="M20" s="188">
        <f t="shared" si="2"/>
        <v>-2666.0096851841922</v>
      </c>
      <c r="N20" s="188">
        <f t="shared" si="2"/>
        <v>-2976.8184910339924</v>
      </c>
      <c r="O20" s="188">
        <f t="shared" si="2"/>
        <v>-3239.3576259620236</v>
      </c>
      <c r="P20" s="188">
        <f t="shared" si="2"/>
        <v>-3681.4359992758405</v>
      </c>
      <c r="R20" s="188" t="b" cm="1">
        <f t="array" ref="R20">IF(I20,AND(SIGN(I20)=SIGN(L20:P20)), TRUE)</f>
        <v>1</v>
      </c>
    </row>
    <row r="21" spans="2:18" s="182" customFormat="1" x14ac:dyDescent="0.2">
      <c r="B21" s="189">
        <f>Calcs!B21</f>
        <v>60652627</v>
      </c>
      <c r="C21" s="150"/>
      <c r="D21" s="188">
        <f>Calcs!BT21</f>
        <v>111.02586764601733</v>
      </c>
      <c r="F21" s="188">
        <f>Calcs!BL21</f>
        <v>455.20421575187504</v>
      </c>
      <c r="H21" s="188">
        <f t="shared" si="1"/>
        <v>-344.17834810585771</v>
      </c>
      <c r="I21" s="188" t="b">
        <f>Calcs!BX21</f>
        <v>0</v>
      </c>
      <c r="J21" s="150"/>
      <c r="L21" s="188">
        <f t="shared" si="2"/>
        <v>-389.69876968104523</v>
      </c>
      <c r="M21" s="188">
        <f t="shared" si="2"/>
        <v>-298.65792653067024</v>
      </c>
      <c r="N21" s="188">
        <f t="shared" si="2"/>
        <v>-333.075761341256</v>
      </c>
      <c r="O21" s="188">
        <f t="shared" si="2"/>
        <v>-355.28093487045942</v>
      </c>
      <c r="P21" s="188">
        <f t="shared" si="2"/>
        <v>-400.80135644564695</v>
      </c>
      <c r="R21" s="188" t="b" cm="1">
        <f t="array" ref="R21">IF(I21,AND(SIGN(I21)=SIGN(L21:P21)), TRUE)</f>
        <v>1</v>
      </c>
    </row>
    <row r="22" spans="2:18" s="182" customFormat="1" x14ac:dyDescent="0.2">
      <c r="B22" s="189">
        <f>Calcs!B22</f>
        <v>60652630</v>
      </c>
      <c r="C22" s="150"/>
      <c r="D22" s="188">
        <f>Calcs!BT22</f>
        <v>1265.8391741766613</v>
      </c>
      <c r="F22" s="188">
        <f>Calcs!BL22</f>
        <v>3644.2588945026118</v>
      </c>
      <c r="H22" s="188">
        <f t="shared" si="1"/>
        <v>-2378.4197203259505</v>
      </c>
      <c r="I22" s="188" t="b">
        <f>Calcs!BX22</f>
        <v>0</v>
      </c>
      <c r="J22" s="150"/>
      <c r="L22" s="188">
        <f t="shared" si="2"/>
        <v>-2742.8456097762119</v>
      </c>
      <c r="M22" s="188">
        <f t="shared" si="2"/>
        <v>-2013.9938308756896</v>
      </c>
      <c r="N22" s="188">
        <f t="shared" si="2"/>
        <v>-2251.8358029082842</v>
      </c>
      <c r="O22" s="188">
        <f t="shared" si="2"/>
        <v>-2505.0036377436163</v>
      </c>
      <c r="P22" s="188">
        <f t="shared" si="2"/>
        <v>-2869.4295271938781</v>
      </c>
      <c r="R22" s="188" t="b" cm="1">
        <f t="array" ref="R22">IF(I22,AND(SIGN(I22)=SIGN(L22:P22)), TRUE)</f>
        <v>1</v>
      </c>
    </row>
    <row r="23" spans="2:18" s="182" customFormat="1" x14ac:dyDescent="0.2">
      <c r="B23" s="189">
        <f>Calcs!B23</f>
        <v>60652643</v>
      </c>
      <c r="C23" s="150"/>
      <c r="D23" s="188">
        <f>Calcs!BT23</f>
        <v>34487.41120581927</v>
      </c>
      <c r="F23" s="188">
        <f>Calcs!BL23</f>
        <v>41801.082861939205</v>
      </c>
      <c r="H23" s="188">
        <f t="shared" si="1"/>
        <v>-7313.6716561199355</v>
      </c>
      <c r="I23" s="188" t="b">
        <f>Calcs!BX23</f>
        <v>0</v>
      </c>
      <c r="J23" s="150"/>
      <c r="L23" s="188">
        <f t="shared" si="2"/>
        <v>-11493.779942313857</v>
      </c>
      <c r="M23" s="188">
        <f t="shared" si="2"/>
        <v>-3133.5633699260143</v>
      </c>
      <c r="N23" s="188">
        <f t="shared" si="2"/>
        <v>-3864.9305355380056</v>
      </c>
      <c r="O23" s="188">
        <f t="shared" si="2"/>
        <v>-10762.412776701862</v>
      </c>
      <c r="P23" s="188">
        <f t="shared" si="2"/>
        <v>-14942.521062895783</v>
      </c>
      <c r="R23" s="188" t="b" cm="1">
        <f t="array" ref="R23">IF(I23,AND(SIGN(I23)=SIGN(L23:P23)), TRUE)</f>
        <v>1</v>
      </c>
    </row>
    <row r="24" spans="2:18" s="182" customFormat="1" x14ac:dyDescent="0.2">
      <c r="B24" s="189">
        <f>Calcs!B24</f>
        <v>60652659</v>
      </c>
      <c r="C24" s="150"/>
      <c r="D24" s="188">
        <f>Calcs!BT24</f>
        <v>160962.2910290779</v>
      </c>
      <c r="F24" s="188">
        <f>Calcs!BL24</f>
        <v>166318.07456633911</v>
      </c>
      <c r="H24" s="188">
        <f t="shared" si="1"/>
        <v>-5355.7835372612171</v>
      </c>
      <c r="I24" s="188" t="b">
        <f>Calcs!BX24</f>
        <v>0</v>
      </c>
      <c r="J24" s="150"/>
      <c r="L24" s="188">
        <f t="shared" si="2"/>
        <v>-21987.590993895137</v>
      </c>
      <c r="M24" s="188">
        <f t="shared" si="2"/>
        <v>11276.023919372703</v>
      </c>
      <c r="N24" s="188">
        <f t="shared" si="2"/>
        <v>10740.445565646573</v>
      </c>
      <c r="O24" s="188">
        <f t="shared" si="2"/>
        <v>-21452.012640169007</v>
      </c>
      <c r="P24" s="188">
        <f t="shared" si="2"/>
        <v>-38083.820096802927</v>
      </c>
      <c r="R24" s="188" t="b" cm="1">
        <f t="array" ref="R24">IF(I24,AND(SIGN(I24)=SIGN(L24:P24)), TRUE)</f>
        <v>1</v>
      </c>
    </row>
    <row r="25" spans="2:18" s="182" customFormat="1" x14ac:dyDescent="0.2">
      <c r="B25" s="189">
        <f>Calcs!B25</f>
        <v>60652797</v>
      </c>
      <c r="C25" s="150"/>
      <c r="D25" s="188">
        <f>Calcs!BT25</f>
        <v>12727705.857653908</v>
      </c>
      <c r="F25" s="188">
        <f>Calcs!BL25</f>
        <v>901694.9722596691</v>
      </c>
      <c r="H25" s="188">
        <f t="shared" si="1"/>
        <v>11826010.88539424</v>
      </c>
      <c r="I25" s="188" t="b">
        <f>Calcs!BX25</f>
        <v>1</v>
      </c>
      <c r="J25" s="150"/>
      <c r="L25" s="188">
        <f t="shared" si="2"/>
        <v>11735841.388168272</v>
      </c>
      <c r="M25" s="188">
        <f t="shared" si="2"/>
        <v>11916180.382620206</v>
      </c>
      <c r="N25" s="188">
        <f t="shared" si="2"/>
        <v>13098781.471159631</v>
      </c>
      <c r="O25" s="188">
        <f t="shared" si="2"/>
        <v>10553240.29962885</v>
      </c>
      <c r="P25" s="188">
        <f t="shared" si="2"/>
        <v>10463070.802402882</v>
      </c>
      <c r="R25" s="188" t="b" cm="1">
        <f t="array" ref="R25">IF(I25,AND(SIGN(I25)=SIGN(L25:P25)), TRUE)</f>
        <v>1</v>
      </c>
    </row>
    <row r="26" spans="2:18" s="182" customFormat="1" x14ac:dyDescent="0.2">
      <c r="B26" s="189">
        <f>Calcs!B26</f>
        <v>60652986</v>
      </c>
      <c r="C26" s="150"/>
      <c r="D26" s="188">
        <f>Calcs!BT26</f>
        <v>970.75725464918469</v>
      </c>
      <c r="F26" s="188">
        <f>Calcs!BL26</f>
        <v>2620.9682180315567</v>
      </c>
      <c r="H26" s="188">
        <f t="shared" si="1"/>
        <v>-1650.210963382372</v>
      </c>
      <c r="I26" s="188" t="b">
        <f>Calcs!BX26</f>
        <v>0</v>
      </c>
      <c r="J26" s="150"/>
      <c r="L26" s="188">
        <f t="shared" si="2"/>
        <v>-1912.3077851855278</v>
      </c>
      <c r="M26" s="188">
        <f t="shared" si="2"/>
        <v>-1388.1141415792163</v>
      </c>
      <c r="N26" s="188">
        <f t="shared" si="2"/>
        <v>-1553.1352379174534</v>
      </c>
      <c r="O26" s="188">
        <f t="shared" si="2"/>
        <v>-1747.2866888472904</v>
      </c>
      <c r="P26" s="188">
        <f t="shared" si="2"/>
        <v>-2009.3835106504462</v>
      </c>
      <c r="R26" s="188" t="b" cm="1">
        <f t="array" ref="R26">IF(I26,AND(SIGN(I26)=SIGN(L26:P26)), TRUE)</f>
        <v>1</v>
      </c>
    </row>
    <row r="27" spans="2:18" s="182" customFormat="1" x14ac:dyDescent="0.2">
      <c r="B27" s="189">
        <f>Calcs!B27</f>
        <v>60669975</v>
      </c>
      <c r="C27" s="150"/>
      <c r="D27" s="188">
        <f>Calcs!BT27</f>
        <v>316.17621277983346</v>
      </c>
      <c r="F27" s="188">
        <f>Calcs!BL27</f>
        <v>1589.2770024001447</v>
      </c>
      <c r="H27" s="188">
        <f t="shared" si="1"/>
        <v>-1273.1007896203114</v>
      </c>
      <c r="I27" s="188" t="b">
        <f>Calcs!BX27</f>
        <v>0</v>
      </c>
      <c r="J27" s="150"/>
      <c r="L27" s="188">
        <f t="shared" si="2"/>
        <v>-1432.0284898603259</v>
      </c>
      <c r="M27" s="188">
        <f t="shared" si="2"/>
        <v>-1114.1730893802969</v>
      </c>
      <c r="N27" s="188">
        <f t="shared" si="2"/>
        <v>-1241.4831683423279</v>
      </c>
      <c r="O27" s="188">
        <f t="shared" si="2"/>
        <v>-1304.7184108982947</v>
      </c>
      <c r="P27" s="188">
        <f t="shared" si="2"/>
        <v>-1463.6461111383094</v>
      </c>
      <c r="R27" s="188" t="b" cm="1">
        <f t="array" ref="R27">IF(I27,AND(SIGN(I27)=SIGN(L27:P27)), TRUE)</f>
        <v>1</v>
      </c>
    </row>
    <row r="28" spans="2:18" s="182" customFormat="1" x14ac:dyDescent="0.2">
      <c r="B28" s="189">
        <f>Calcs!B28</f>
        <v>60669993</v>
      </c>
      <c r="C28" s="150"/>
      <c r="D28" s="188">
        <f>Calcs!BT28</f>
        <v>10576.679135618462</v>
      </c>
      <c r="F28" s="188">
        <f>Calcs!BL28</f>
        <v>49170.980874060391</v>
      </c>
      <c r="H28" s="188">
        <f t="shared" si="1"/>
        <v>-38594.301738441929</v>
      </c>
      <c r="I28" s="188" t="b">
        <f>Calcs!BX28</f>
        <v>0</v>
      </c>
      <c r="J28" s="150"/>
      <c r="L28" s="188">
        <f t="shared" si="2"/>
        <v>-43511.39982584797</v>
      </c>
      <c r="M28" s="188">
        <f t="shared" si="2"/>
        <v>-33677.203651035888</v>
      </c>
      <c r="N28" s="188">
        <f t="shared" si="2"/>
        <v>-37536.633824880082</v>
      </c>
      <c r="O28" s="188">
        <f t="shared" si="2"/>
        <v>-39651.969652003776</v>
      </c>
      <c r="P28" s="188">
        <f t="shared" si="2"/>
        <v>-44569.067739409817</v>
      </c>
      <c r="R28" s="188" t="b" cm="1">
        <f t="array" ref="R28">IF(I28,AND(SIGN(I28)=SIGN(L28:P28)), TRUE)</f>
        <v>1</v>
      </c>
    </row>
    <row r="29" spans="2:18" s="182" customFormat="1" x14ac:dyDescent="0.2">
      <c r="B29" s="189">
        <f>Calcs!B29</f>
        <v>60670043</v>
      </c>
      <c r="C29" s="150"/>
      <c r="D29" s="188">
        <f>Calcs!BT29</f>
        <v>1572.9736014555097</v>
      </c>
      <c r="F29" s="188">
        <f>Calcs!BL29</f>
        <v>4418.1585646505537</v>
      </c>
      <c r="H29" s="188">
        <f t="shared" si="1"/>
        <v>-2845.184963195044</v>
      </c>
      <c r="I29" s="188" t="b">
        <f>Calcs!BX29</f>
        <v>0</v>
      </c>
      <c r="J29" s="150"/>
      <c r="L29" s="188">
        <f t="shared" ref="L29:P38" si="3">(1+L$7)*$D29-(1+L$6)*$F29</f>
        <v>-3287.0008196600998</v>
      </c>
      <c r="M29" s="188">
        <f t="shared" si="3"/>
        <v>-2403.3691067299887</v>
      </c>
      <c r="N29" s="188">
        <f t="shared" si="3"/>
        <v>-2687.887603049493</v>
      </c>
      <c r="O29" s="188">
        <f t="shared" si="3"/>
        <v>-3002.482323340595</v>
      </c>
      <c r="P29" s="188">
        <f t="shared" si="3"/>
        <v>-3444.2981798056508</v>
      </c>
      <c r="R29" s="188" t="b" cm="1">
        <f t="array" ref="R29">IF(I29,AND(SIGN(I29)=SIGN(L29:P29)), TRUE)</f>
        <v>1</v>
      </c>
    </row>
    <row r="30" spans="2:18" s="182" customFormat="1" x14ac:dyDescent="0.2">
      <c r="B30" s="189">
        <f>Calcs!B30</f>
        <v>60670055</v>
      </c>
      <c r="C30" s="150"/>
      <c r="D30" s="188">
        <f>Calcs!BT30</f>
        <v>378.34868151310661</v>
      </c>
      <c r="F30" s="188">
        <f>Calcs!BL30</f>
        <v>1165.0497748020887</v>
      </c>
      <c r="H30" s="188">
        <f t="shared" si="1"/>
        <v>-786.70109328898207</v>
      </c>
      <c r="I30" s="188" t="b">
        <f>Calcs!BX30</f>
        <v>0</v>
      </c>
      <c r="J30" s="150"/>
      <c r="L30" s="188">
        <f t="shared" si="3"/>
        <v>-903.206070769191</v>
      </c>
      <c r="M30" s="188">
        <f t="shared" si="3"/>
        <v>-670.19611580877313</v>
      </c>
      <c r="N30" s="188">
        <f t="shared" si="3"/>
        <v>-748.86622513767134</v>
      </c>
      <c r="O30" s="188">
        <f t="shared" si="3"/>
        <v>-824.53596144029279</v>
      </c>
      <c r="P30" s="188">
        <f t="shared" si="3"/>
        <v>-941.04093892050173</v>
      </c>
      <c r="R30" s="188" t="b" cm="1">
        <f t="array" ref="R30">IF(I30,AND(SIGN(I30)=SIGN(L30:P30)), TRUE)</f>
        <v>1</v>
      </c>
    </row>
    <row r="31" spans="2:18" s="182" customFormat="1" x14ac:dyDescent="0.2">
      <c r="B31" s="189">
        <f>Calcs!B31</f>
        <v>60670067</v>
      </c>
      <c r="C31" s="150"/>
      <c r="D31" s="188">
        <f>Calcs!BT31</f>
        <v>1591.188796621818</v>
      </c>
      <c r="F31" s="188">
        <f>Calcs!BL31</f>
        <v>4272.724230436861</v>
      </c>
      <c r="H31" s="188">
        <f t="shared" si="1"/>
        <v>-2681.5354338150428</v>
      </c>
      <c r="I31" s="188" t="b">
        <f>Calcs!BX31</f>
        <v>0</v>
      </c>
      <c r="J31" s="150"/>
      <c r="L31" s="188">
        <f t="shared" si="3"/>
        <v>-3108.8078568587289</v>
      </c>
      <c r="M31" s="188">
        <f t="shared" si="3"/>
        <v>-2254.2630107713567</v>
      </c>
      <c r="N31" s="188">
        <f t="shared" si="3"/>
        <v>-2522.416554152861</v>
      </c>
      <c r="O31" s="188">
        <f t="shared" si="3"/>
        <v>-2840.6543134772246</v>
      </c>
      <c r="P31" s="188">
        <f t="shared" si="3"/>
        <v>-3267.9267365209107</v>
      </c>
      <c r="R31" s="188" t="b" cm="1">
        <f t="array" ref="R31">IF(I31,AND(SIGN(I31)=SIGN(L31:P31)), TRUE)</f>
        <v>1</v>
      </c>
    </row>
    <row r="32" spans="2:18" s="182" customFormat="1" x14ac:dyDescent="0.2">
      <c r="B32" s="189">
        <f>Calcs!B32</f>
        <v>60670073</v>
      </c>
      <c r="C32" s="150"/>
      <c r="D32" s="188">
        <f>Calcs!BT32</f>
        <v>755.12117637875565</v>
      </c>
      <c r="F32" s="188">
        <f>Calcs!BL32</f>
        <v>3525.0762451650403</v>
      </c>
      <c r="H32" s="188">
        <f t="shared" si="1"/>
        <v>-2769.9550687862848</v>
      </c>
      <c r="I32" s="188" t="b">
        <f>Calcs!BX32</f>
        <v>0</v>
      </c>
      <c r="J32" s="150"/>
      <c r="L32" s="188">
        <f t="shared" si="3"/>
        <v>-3122.4626933027889</v>
      </c>
      <c r="M32" s="188">
        <f t="shared" si="3"/>
        <v>-2417.4474442697806</v>
      </c>
      <c r="N32" s="188">
        <f t="shared" si="3"/>
        <v>-2694.4429511484091</v>
      </c>
      <c r="O32" s="188">
        <f t="shared" si="3"/>
        <v>-2845.46718642416</v>
      </c>
      <c r="P32" s="188">
        <f t="shared" si="3"/>
        <v>-3197.9748109406646</v>
      </c>
      <c r="R32" s="188" t="b" cm="1">
        <f t="array" ref="R32">IF(I32,AND(SIGN(I32)=SIGN(L32:P32)), TRUE)</f>
        <v>1</v>
      </c>
    </row>
    <row r="33" spans="2:18" s="182" customFormat="1" x14ac:dyDescent="0.2">
      <c r="B33" s="189">
        <f>Calcs!B33</f>
        <v>60555940</v>
      </c>
      <c r="C33" s="150"/>
      <c r="D33" s="188">
        <f>Calcs!BT33</f>
        <v>132.96241274133803</v>
      </c>
      <c r="F33" s="188">
        <f>Calcs!BL33</f>
        <v>5893.5032546883458</v>
      </c>
      <c r="H33" s="188">
        <f t="shared" si="1"/>
        <v>-5760.5408419470077</v>
      </c>
      <c r="I33" s="188" t="b">
        <f>Calcs!BX33</f>
        <v>0</v>
      </c>
      <c r="J33" s="150"/>
      <c r="L33" s="188">
        <f t="shared" si="3"/>
        <v>-6349.8911674158426</v>
      </c>
      <c r="M33" s="188">
        <f t="shared" si="3"/>
        <v>-5171.1905164781729</v>
      </c>
      <c r="N33" s="188">
        <f t="shared" si="3"/>
        <v>-5747.2446006728742</v>
      </c>
      <c r="O33" s="188">
        <f t="shared" si="3"/>
        <v>-5773.8370832211413</v>
      </c>
      <c r="P33" s="188">
        <f t="shared" si="3"/>
        <v>-6363.1874086899761</v>
      </c>
      <c r="R33" s="188" t="b" cm="1">
        <f t="array" ref="R33">IF(I33,AND(SIGN(I33)=SIGN(L33:P33)), TRUE)</f>
        <v>1</v>
      </c>
    </row>
    <row r="34" spans="2:18" s="182" customFormat="1" x14ac:dyDescent="0.2">
      <c r="B34" s="189">
        <f>Calcs!B34</f>
        <v>60554187</v>
      </c>
      <c r="C34" s="150"/>
      <c r="D34" s="188">
        <f>Calcs!BT34</f>
        <v>6173.2800585298355</v>
      </c>
      <c r="F34" s="188">
        <f>Calcs!BL34</f>
        <v>7852.9290138417464</v>
      </c>
      <c r="H34" s="188">
        <f t="shared" si="1"/>
        <v>-1679.6489553119109</v>
      </c>
      <c r="I34" s="188" t="b">
        <f>Calcs!BX34</f>
        <v>0</v>
      </c>
      <c r="J34" s="150"/>
      <c r="L34" s="188">
        <f t="shared" si="3"/>
        <v>-2464.9418566960867</v>
      </c>
      <c r="M34" s="188">
        <f t="shared" si="3"/>
        <v>-894.35605392773596</v>
      </c>
      <c r="N34" s="188">
        <f t="shared" si="3"/>
        <v>-1062.3209494589264</v>
      </c>
      <c r="O34" s="188">
        <f t="shared" si="3"/>
        <v>-2296.9769611648944</v>
      </c>
      <c r="P34" s="188">
        <f t="shared" si="3"/>
        <v>-3082.2698625490702</v>
      </c>
      <c r="R34" s="188" t="b" cm="1">
        <f t="array" ref="R34">IF(I34,AND(SIGN(I34)=SIGN(L34:P34)), TRUE)</f>
        <v>1</v>
      </c>
    </row>
    <row r="35" spans="2:18" s="182" customFormat="1" x14ac:dyDescent="0.2">
      <c r="B35" s="189">
        <f>Calcs!B35</f>
        <v>60554191</v>
      </c>
      <c r="C35" s="150"/>
      <c r="D35" s="188">
        <f>Calcs!BT35</f>
        <v>1162.7797460427305</v>
      </c>
      <c r="F35" s="188">
        <f>Calcs!BL35</f>
        <v>3960.329180411065</v>
      </c>
      <c r="H35" s="188">
        <f t="shared" si="1"/>
        <v>-2797.5494343683345</v>
      </c>
      <c r="I35" s="188" t="b">
        <f>Calcs!BX35</f>
        <v>0</v>
      </c>
      <c r="J35" s="150"/>
      <c r="L35" s="188">
        <f t="shared" si="3"/>
        <v>-3193.5823524094417</v>
      </c>
      <c r="M35" s="188">
        <f t="shared" si="3"/>
        <v>-2401.5165163272281</v>
      </c>
      <c r="N35" s="188">
        <f t="shared" si="3"/>
        <v>-2681.2714597640615</v>
      </c>
      <c r="O35" s="188">
        <f t="shared" si="3"/>
        <v>-2913.8274089726074</v>
      </c>
      <c r="P35" s="188">
        <f t="shared" si="3"/>
        <v>-3309.8603270137146</v>
      </c>
      <c r="R35" s="188" t="b" cm="1">
        <f t="array" ref="R35">IF(I35,AND(SIGN(I35)=SIGN(L35:P35)), TRUE)</f>
        <v>1</v>
      </c>
    </row>
    <row r="36" spans="2:18" s="182" customFormat="1" x14ac:dyDescent="0.2">
      <c r="B36" s="189">
        <f>Calcs!B36</f>
        <v>60554210</v>
      </c>
      <c r="C36" s="150"/>
      <c r="D36" s="188">
        <f>Calcs!BT36</f>
        <v>184.49663051065932</v>
      </c>
      <c r="F36" s="188">
        <f>Calcs!BL36</f>
        <v>1072.6438440381553</v>
      </c>
      <c r="H36" s="188">
        <f t="shared" si="1"/>
        <v>-888.14721352749598</v>
      </c>
      <c r="I36" s="188" t="b">
        <f>Calcs!BX36</f>
        <v>0</v>
      </c>
      <c r="J36" s="150"/>
      <c r="L36" s="188">
        <f t="shared" si="3"/>
        <v>-995.41159793131169</v>
      </c>
      <c r="M36" s="188">
        <f t="shared" si="3"/>
        <v>-780.88282912368049</v>
      </c>
      <c r="N36" s="188">
        <f t="shared" si="3"/>
        <v>-869.69755047643002</v>
      </c>
      <c r="O36" s="188">
        <f t="shared" si="3"/>
        <v>-906.59687657856193</v>
      </c>
      <c r="P36" s="188">
        <f t="shared" si="3"/>
        <v>-1013.8612609823776</v>
      </c>
      <c r="R36" s="188" t="b" cm="1">
        <f t="array" ref="R36">IF(I36,AND(SIGN(I36)=SIGN(L36:P36)), TRUE)</f>
        <v>1</v>
      </c>
    </row>
    <row r="37" spans="2:18" s="182" customFormat="1" x14ac:dyDescent="0.2">
      <c r="B37" s="189">
        <f>Calcs!B37</f>
        <v>60554215</v>
      </c>
      <c r="C37" s="150"/>
      <c r="D37" s="188">
        <f>Calcs!BT37</f>
        <v>572.98293833543551</v>
      </c>
      <c r="F37" s="188">
        <f>Calcs!BL37</f>
        <v>2043.9561844544978</v>
      </c>
      <c r="H37" s="188">
        <f t="shared" si="1"/>
        <v>-1470.9732461190624</v>
      </c>
      <c r="I37" s="188" t="b">
        <f>Calcs!BX37</f>
        <v>0</v>
      </c>
      <c r="J37" s="150"/>
      <c r="L37" s="188">
        <f t="shared" si="3"/>
        <v>-1675.3688645645125</v>
      </c>
      <c r="M37" s="188">
        <f t="shared" si="3"/>
        <v>-1266.5776276736124</v>
      </c>
      <c r="N37" s="188">
        <f t="shared" si="3"/>
        <v>-1413.6749522855187</v>
      </c>
      <c r="O37" s="188">
        <f t="shared" si="3"/>
        <v>-1528.271539952606</v>
      </c>
      <c r="P37" s="188">
        <f t="shared" si="3"/>
        <v>-1732.667158398056</v>
      </c>
      <c r="R37" s="188" t="b" cm="1">
        <f t="array" ref="R37">IF(I37,AND(SIGN(I37)=SIGN(L37:P37)), TRUE)</f>
        <v>1</v>
      </c>
    </row>
    <row r="38" spans="2:18" s="182" customFormat="1" x14ac:dyDescent="0.2">
      <c r="B38" s="189">
        <f>Calcs!B38</f>
        <v>60554221</v>
      </c>
      <c r="C38" s="150"/>
      <c r="D38" s="188">
        <f>Calcs!BT38</f>
        <v>17054.518851118453</v>
      </c>
      <c r="F38" s="188">
        <f>Calcs!BL38</f>
        <v>75057.242296702199</v>
      </c>
      <c r="H38" s="188">
        <f t="shared" si="1"/>
        <v>-58002.723445583746</v>
      </c>
      <c r="I38" s="188" t="b">
        <f>Calcs!BX38</f>
        <v>0</v>
      </c>
      <c r="J38" s="150"/>
      <c r="L38" s="188">
        <f t="shared" si="3"/>
        <v>-65508.447675253978</v>
      </c>
      <c r="M38" s="188">
        <f t="shared" si="3"/>
        <v>-50496.999215913529</v>
      </c>
      <c r="N38" s="188">
        <f t="shared" si="3"/>
        <v>-56297.271560471898</v>
      </c>
      <c r="O38" s="188">
        <f t="shared" si="3"/>
        <v>-59708.175330695594</v>
      </c>
      <c r="P38" s="188">
        <f t="shared" si="3"/>
        <v>-67213.899560365826</v>
      </c>
      <c r="R38" s="188" t="b" cm="1">
        <f t="array" ref="R38">IF(I38,AND(SIGN(I38)=SIGN(L38:P38)), TRUE)</f>
        <v>1</v>
      </c>
    </row>
    <row r="39" spans="2:18" s="182" customFormat="1" x14ac:dyDescent="0.2">
      <c r="B39" s="189">
        <f>Calcs!B39</f>
        <v>60554226</v>
      </c>
      <c r="C39" s="150"/>
      <c r="D39" s="188">
        <f>Calcs!BT39</f>
        <v>2216.0423084524259</v>
      </c>
      <c r="F39" s="188">
        <f>Calcs!BL39</f>
        <v>7187.7113190809341</v>
      </c>
      <c r="H39" s="188">
        <f t="shared" si="1"/>
        <v>-4971.6690106285077</v>
      </c>
      <c r="I39" s="188" t="b">
        <f>Calcs!BX39</f>
        <v>0</v>
      </c>
      <c r="J39" s="150"/>
      <c r="L39" s="188">
        <f t="shared" ref="L39:P48" si="4">(1+L$7)*$D39-(1+L$6)*$F39</f>
        <v>-5690.4401425366032</v>
      </c>
      <c r="M39" s="188">
        <f t="shared" si="4"/>
        <v>-4252.8978787204142</v>
      </c>
      <c r="N39" s="188">
        <f t="shared" si="4"/>
        <v>-4750.0647797832653</v>
      </c>
      <c r="O39" s="188">
        <f t="shared" si="4"/>
        <v>-5193.2732414737511</v>
      </c>
      <c r="P39" s="188">
        <f t="shared" si="4"/>
        <v>-5912.0443733818447</v>
      </c>
      <c r="R39" s="188" t="b" cm="1">
        <f t="array" ref="R39">IF(I39,AND(SIGN(I39)=SIGN(L39:P39)), TRUE)</f>
        <v>1</v>
      </c>
    </row>
    <row r="40" spans="2:18" s="182" customFormat="1" x14ac:dyDescent="0.2">
      <c r="B40" s="189">
        <f>Calcs!B40</f>
        <v>60554247</v>
      </c>
      <c r="C40" s="150"/>
      <c r="D40" s="188">
        <f>Calcs!BT40</f>
        <v>12242.326171560151</v>
      </c>
      <c r="F40" s="188">
        <f>Calcs!BL40</f>
        <v>55775.904788891508</v>
      </c>
      <c r="H40" s="188">
        <f t="shared" si="1"/>
        <v>-43533.578617331354</v>
      </c>
      <c r="I40" s="188" t="b">
        <f>Calcs!BX40</f>
        <v>0</v>
      </c>
      <c r="J40" s="150"/>
      <c r="L40" s="188">
        <f t="shared" si="4"/>
        <v>-49111.169096220518</v>
      </c>
      <c r="M40" s="188">
        <f t="shared" si="4"/>
        <v>-37955.988138442204</v>
      </c>
      <c r="N40" s="188">
        <f t="shared" si="4"/>
        <v>-42309.346000175341</v>
      </c>
      <c r="O40" s="188">
        <f t="shared" si="4"/>
        <v>-44757.811234487373</v>
      </c>
      <c r="P40" s="188">
        <f t="shared" si="4"/>
        <v>-50335.40171337653</v>
      </c>
      <c r="R40" s="188" t="b" cm="1">
        <f t="array" ref="R40">IF(I40,AND(SIGN(I40)=SIGN(L40:P40)), TRUE)</f>
        <v>1</v>
      </c>
    </row>
    <row r="41" spans="2:18" s="182" customFormat="1" x14ac:dyDescent="0.2">
      <c r="B41" s="189">
        <f>Calcs!B41</f>
        <v>60554256</v>
      </c>
      <c r="C41" s="150"/>
      <c r="D41" s="188">
        <f>Calcs!BT41</f>
        <v>10222.853816991836</v>
      </c>
      <c r="F41" s="188">
        <f>Calcs!BL41</f>
        <v>47794.86755285431</v>
      </c>
      <c r="H41" s="188">
        <f t="shared" si="1"/>
        <v>-37572.013735862478</v>
      </c>
      <c r="I41" s="188" t="b">
        <f>Calcs!BX41</f>
        <v>0</v>
      </c>
      <c r="J41" s="150"/>
      <c r="L41" s="188">
        <f t="shared" si="4"/>
        <v>-42351.500491147905</v>
      </c>
      <c r="M41" s="188">
        <f t="shared" si="4"/>
        <v>-32792.526980577051</v>
      </c>
      <c r="N41" s="188">
        <f t="shared" si="4"/>
        <v>-36549.728354163293</v>
      </c>
      <c r="O41" s="188">
        <f t="shared" si="4"/>
        <v>-38594.299117561655</v>
      </c>
      <c r="P41" s="188">
        <f t="shared" si="4"/>
        <v>-43373.785872847089</v>
      </c>
      <c r="R41" s="188" t="b" cm="1">
        <f t="array" ref="R41">IF(I41,AND(SIGN(I41)=SIGN(L41:P41)), TRUE)</f>
        <v>1</v>
      </c>
    </row>
    <row r="42" spans="2:18" s="182" customFormat="1" x14ac:dyDescent="0.2">
      <c r="B42" s="189">
        <f>Calcs!B42</f>
        <v>60554278</v>
      </c>
      <c r="C42" s="150"/>
      <c r="D42" s="188">
        <f>Calcs!BT42</f>
        <v>1600.749149514339</v>
      </c>
      <c r="F42" s="188">
        <f>Calcs!BL42</f>
        <v>5460.8754879299349</v>
      </c>
      <c r="H42" s="188">
        <f t="shared" si="1"/>
        <v>-3860.1263384155959</v>
      </c>
      <c r="I42" s="188" t="b">
        <f>Calcs!BX42</f>
        <v>0</v>
      </c>
      <c r="J42" s="150"/>
      <c r="L42" s="188">
        <f t="shared" si="4"/>
        <v>-4406.2138872085907</v>
      </c>
      <c r="M42" s="188">
        <f t="shared" si="4"/>
        <v>-3314.0387896226025</v>
      </c>
      <c r="N42" s="188">
        <f t="shared" si="4"/>
        <v>-3700.0514234641619</v>
      </c>
      <c r="O42" s="188">
        <f t="shared" si="4"/>
        <v>-4020.2012533670295</v>
      </c>
      <c r="P42" s="188">
        <f t="shared" si="4"/>
        <v>-4566.2888021600238</v>
      </c>
      <c r="R42" s="188" t="b" cm="1">
        <f t="array" ref="R42">IF(I42,AND(SIGN(I42)=SIGN(L42:P42)), TRUE)</f>
        <v>1</v>
      </c>
    </row>
    <row r="43" spans="2:18" s="182" customFormat="1" x14ac:dyDescent="0.2">
      <c r="B43" s="189">
        <f>Calcs!B43</f>
        <v>60554279</v>
      </c>
      <c r="C43" s="150"/>
      <c r="D43" s="188">
        <f>Calcs!BT43</f>
        <v>717949.66302261711</v>
      </c>
      <c r="F43" s="188">
        <f>Calcs!BL43</f>
        <v>121563.15212213916</v>
      </c>
      <c r="H43" s="188">
        <f t="shared" si="1"/>
        <v>596386.510900478</v>
      </c>
      <c r="I43" s="188" t="b">
        <f>Calcs!BX43</f>
        <v>1</v>
      </c>
      <c r="J43" s="150"/>
      <c r="L43" s="188">
        <f t="shared" si="4"/>
        <v>584230.19568826398</v>
      </c>
      <c r="M43" s="188">
        <f t="shared" si="4"/>
        <v>608542.8261126919</v>
      </c>
      <c r="N43" s="188">
        <f t="shared" si="4"/>
        <v>668181.4772027398</v>
      </c>
      <c r="O43" s="188">
        <f t="shared" si="4"/>
        <v>524591.54459821631</v>
      </c>
      <c r="P43" s="188">
        <f t="shared" si="4"/>
        <v>512435.22938600235</v>
      </c>
      <c r="R43" s="188" t="b" cm="1">
        <f t="array" ref="R43">IF(I43,AND(SIGN(I43)=SIGN(L43:P43)), TRUE)</f>
        <v>1</v>
      </c>
    </row>
    <row r="44" spans="2:18" s="182" customFormat="1" x14ac:dyDescent="0.2">
      <c r="B44" s="189">
        <f>Calcs!B44</f>
        <v>60554285</v>
      </c>
      <c r="C44" s="150"/>
      <c r="D44" s="188">
        <f>Calcs!BT44</f>
        <v>586.05566664575099</v>
      </c>
      <c r="F44" s="188">
        <f>Calcs!BL44</f>
        <v>2781.6285294733952</v>
      </c>
      <c r="H44" s="188">
        <f t="shared" si="1"/>
        <v>-2195.5728628276443</v>
      </c>
      <c r="I44" s="188" t="b">
        <f>Calcs!BX44</f>
        <v>0</v>
      </c>
      <c r="J44" s="150"/>
      <c r="L44" s="188">
        <f t="shared" si="4"/>
        <v>-2473.7357157749839</v>
      </c>
      <c r="M44" s="188">
        <f t="shared" si="4"/>
        <v>-1917.4100098803046</v>
      </c>
      <c r="N44" s="188">
        <f t="shared" si="4"/>
        <v>-2136.967296163069</v>
      </c>
      <c r="O44" s="188">
        <f t="shared" si="4"/>
        <v>-2254.1784294922195</v>
      </c>
      <c r="P44" s="188">
        <f t="shared" si="4"/>
        <v>-2532.3412824395591</v>
      </c>
      <c r="R44" s="188" t="b" cm="1">
        <f t="array" ref="R44">IF(I44,AND(SIGN(I44)=SIGN(L44:P44)), TRUE)</f>
        <v>1</v>
      </c>
    </row>
    <row r="45" spans="2:18" s="182" customFormat="1" x14ac:dyDescent="0.2">
      <c r="B45" s="189">
        <f>Calcs!B45</f>
        <v>60554344</v>
      </c>
      <c r="C45" s="150"/>
      <c r="D45" s="188">
        <f>Calcs!BT45</f>
        <v>892.67927709759078</v>
      </c>
      <c r="F45" s="188">
        <f>Calcs!BL45</f>
        <v>2761.152215270024</v>
      </c>
      <c r="H45" s="188">
        <f t="shared" si="1"/>
        <v>-1868.4729381724333</v>
      </c>
      <c r="I45" s="188" t="b">
        <f>Calcs!BX45</f>
        <v>0</v>
      </c>
      <c r="J45" s="150"/>
      <c r="L45" s="188">
        <f t="shared" si="4"/>
        <v>-2144.5881596994359</v>
      </c>
      <c r="M45" s="188">
        <f t="shared" si="4"/>
        <v>-1592.3577166454311</v>
      </c>
      <c r="N45" s="188">
        <f t="shared" si="4"/>
        <v>-1779.2050104626742</v>
      </c>
      <c r="O45" s="188">
        <f t="shared" si="4"/>
        <v>-1957.7408658821923</v>
      </c>
      <c r="P45" s="188">
        <f t="shared" si="4"/>
        <v>-2233.856087409195</v>
      </c>
      <c r="R45" s="188" t="b" cm="1">
        <f t="array" ref="R45">IF(I45,AND(SIGN(I45)=SIGN(L45:P45)), TRUE)</f>
        <v>1</v>
      </c>
    </row>
    <row r="46" spans="2:18" s="182" customFormat="1" x14ac:dyDescent="0.2">
      <c r="B46" s="189">
        <f>Calcs!B46</f>
        <v>60554356</v>
      </c>
      <c r="C46" s="150"/>
      <c r="D46" s="188">
        <f>Calcs!BT46</f>
        <v>811.25594178108736</v>
      </c>
      <c r="F46" s="188">
        <f>Calcs!BL46</f>
        <v>1852.8439185563632</v>
      </c>
      <c r="H46" s="188">
        <f t="shared" si="1"/>
        <v>-1041.5879767752758</v>
      </c>
      <c r="I46" s="188" t="b">
        <f>Calcs!BX46</f>
        <v>0</v>
      </c>
      <c r="J46" s="150"/>
      <c r="L46" s="188">
        <f t="shared" si="4"/>
        <v>-1226.8723686309122</v>
      </c>
      <c r="M46" s="188">
        <f t="shared" si="4"/>
        <v>-856.30358491963943</v>
      </c>
      <c r="N46" s="188">
        <f t="shared" si="4"/>
        <v>-960.46238259716699</v>
      </c>
      <c r="O46" s="188">
        <f t="shared" si="4"/>
        <v>-1122.7135709533845</v>
      </c>
      <c r="P46" s="188">
        <f t="shared" si="4"/>
        <v>-1307.9979628090209</v>
      </c>
      <c r="R46" s="188" t="b" cm="1">
        <f t="array" ref="R46">IF(I46,AND(SIGN(I46)=SIGN(L46:P46)), TRUE)</f>
        <v>1</v>
      </c>
    </row>
    <row r="47" spans="2:18" s="182" customFormat="1" x14ac:dyDescent="0.2">
      <c r="B47" s="189">
        <f>Calcs!B47</f>
        <v>60554362</v>
      </c>
      <c r="C47" s="150"/>
      <c r="D47" s="188">
        <f>Calcs!BT47</f>
        <v>1174.0628321173276</v>
      </c>
      <c r="F47" s="188">
        <f>Calcs!BL47</f>
        <v>31643.255915974336</v>
      </c>
      <c r="H47" s="188">
        <f t="shared" si="1"/>
        <v>-30469.193083857008</v>
      </c>
      <c r="I47" s="188" t="b">
        <f>Calcs!BX47</f>
        <v>0</v>
      </c>
      <c r="J47" s="150"/>
      <c r="L47" s="188">
        <f t="shared" si="4"/>
        <v>-33633.518675454441</v>
      </c>
      <c r="M47" s="188">
        <f t="shared" si="4"/>
        <v>-27304.867492259575</v>
      </c>
      <c r="N47" s="188">
        <f t="shared" si="4"/>
        <v>-30351.786800645277</v>
      </c>
      <c r="O47" s="188">
        <f t="shared" si="4"/>
        <v>-30586.599367068742</v>
      </c>
      <c r="P47" s="188">
        <f t="shared" si="4"/>
        <v>-33750.924958666175</v>
      </c>
      <c r="R47" s="188" t="b" cm="1">
        <f t="array" ref="R47">IF(I47,AND(SIGN(I47)=SIGN(L47:P47)), TRUE)</f>
        <v>1</v>
      </c>
    </row>
    <row r="48" spans="2:18" s="182" customFormat="1" x14ac:dyDescent="0.2">
      <c r="B48" s="189">
        <f>Calcs!B48</f>
        <v>60554459</v>
      </c>
      <c r="C48" s="150"/>
      <c r="D48" s="188">
        <f>Calcs!BT48</f>
        <v>13597.594818228916</v>
      </c>
      <c r="F48" s="188">
        <f>Calcs!BL48</f>
        <v>42986.608950944654</v>
      </c>
      <c r="H48" s="188">
        <f t="shared" si="1"/>
        <v>-29389.01413271574</v>
      </c>
      <c r="I48" s="188" t="b">
        <f>Calcs!BX48</f>
        <v>0</v>
      </c>
      <c r="J48" s="150"/>
      <c r="L48" s="188">
        <f t="shared" si="4"/>
        <v>-33687.675027810212</v>
      </c>
      <c r="M48" s="188">
        <f t="shared" si="4"/>
        <v>-25090.353237621275</v>
      </c>
      <c r="N48" s="188">
        <f t="shared" si="4"/>
        <v>-28029.254650892843</v>
      </c>
      <c r="O48" s="188">
        <f t="shared" si="4"/>
        <v>-30748.77361453863</v>
      </c>
      <c r="P48" s="188">
        <f t="shared" si="4"/>
        <v>-35047.434509633102</v>
      </c>
      <c r="R48" s="188" t="b" cm="1">
        <f t="array" ref="R48">IF(I48,AND(SIGN(I48)=SIGN(L48:P48)), TRUE)</f>
        <v>1</v>
      </c>
    </row>
    <row r="49" spans="2:18" s="182" customFormat="1" x14ac:dyDescent="0.2">
      <c r="B49" s="189">
        <f>Calcs!B49</f>
        <v>60554471</v>
      </c>
      <c r="C49" s="150"/>
      <c r="D49" s="188">
        <f>Calcs!BT49</f>
        <v>15401.192711435808</v>
      </c>
      <c r="F49" s="188">
        <f>Calcs!BL49</f>
        <v>68893.871721487361</v>
      </c>
      <c r="H49" s="188">
        <f t="shared" si="1"/>
        <v>-53492.67901005155</v>
      </c>
      <c r="I49" s="188" t="b">
        <f>Calcs!BX49</f>
        <v>0</v>
      </c>
      <c r="J49" s="150"/>
      <c r="L49" s="188">
        <f t="shared" ref="L49:P58" si="5">(1+L$7)*$D49-(1+L$6)*$F49</f>
        <v>-60382.066182200288</v>
      </c>
      <c r="M49" s="188">
        <f t="shared" si="5"/>
        <v>-46603.291837902812</v>
      </c>
      <c r="N49" s="188">
        <f t="shared" si="5"/>
        <v>-51952.55973890797</v>
      </c>
      <c r="O49" s="188">
        <f t="shared" si="5"/>
        <v>-55032.798281195137</v>
      </c>
      <c r="P49" s="188">
        <f t="shared" si="5"/>
        <v>-61922.185453343875</v>
      </c>
      <c r="R49" s="188" t="b" cm="1">
        <f t="array" ref="R49">IF(I49,AND(SIGN(I49)=SIGN(L49:P49)), TRUE)</f>
        <v>1</v>
      </c>
    </row>
    <row r="50" spans="2:18" s="182" customFormat="1" x14ac:dyDescent="0.2">
      <c r="B50" s="189">
        <f>Calcs!B50</f>
        <v>60554472</v>
      </c>
      <c r="C50" s="150"/>
      <c r="D50" s="188">
        <f>Calcs!BT50</f>
        <v>5981.9565160689808</v>
      </c>
      <c r="F50" s="188">
        <f>Calcs!BL50</f>
        <v>19490.300919424575</v>
      </c>
      <c r="H50" s="188">
        <f t="shared" si="1"/>
        <v>-13508.344403355593</v>
      </c>
      <c r="I50" s="188" t="b">
        <f>Calcs!BX50</f>
        <v>0</v>
      </c>
      <c r="J50" s="150"/>
      <c r="L50" s="188">
        <f t="shared" si="5"/>
        <v>-15457.374495298052</v>
      </c>
      <c r="M50" s="188">
        <f t="shared" si="5"/>
        <v>-11559.314311413138</v>
      </c>
      <c r="N50" s="188">
        <f t="shared" si="5"/>
        <v>-12910.148751748697</v>
      </c>
      <c r="O50" s="188">
        <f t="shared" si="5"/>
        <v>-14106.540054962492</v>
      </c>
      <c r="P50" s="188">
        <f t="shared" si="5"/>
        <v>-16055.570146904951</v>
      </c>
      <c r="R50" s="188" t="b" cm="1">
        <f t="array" ref="R50">IF(I50,AND(SIGN(I50)=SIGN(L50:P50)), TRUE)</f>
        <v>1</v>
      </c>
    </row>
    <row r="51" spans="2:18" s="182" customFormat="1" x14ac:dyDescent="0.2">
      <c r="B51" s="189">
        <f>Calcs!B51</f>
        <v>60554484</v>
      </c>
      <c r="C51" s="150"/>
      <c r="D51" s="188">
        <f>Calcs!BT51</f>
        <v>25821.774621288412</v>
      </c>
      <c r="F51" s="188">
        <f>Calcs!BL51</f>
        <v>4664.9244024860545</v>
      </c>
      <c r="H51" s="188">
        <f t="shared" si="1"/>
        <v>21156.850218802356</v>
      </c>
      <c r="I51" s="188" t="b">
        <f>Calcs!BX51</f>
        <v>1</v>
      </c>
      <c r="J51" s="150"/>
      <c r="L51" s="188">
        <f t="shared" si="5"/>
        <v>20690.357778553753</v>
      </c>
      <c r="M51" s="188">
        <f t="shared" si="5"/>
        <v>21623.342659050963</v>
      </c>
      <c r="N51" s="188">
        <f t="shared" si="5"/>
        <v>23739.027680931198</v>
      </c>
      <c r="O51" s="188">
        <f t="shared" si="5"/>
        <v>18574.672756673514</v>
      </c>
      <c r="P51" s="188">
        <f t="shared" si="5"/>
        <v>18108.18031642491</v>
      </c>
      <c r="R51" s="188" t="b" cm="1">
        <f t="array" ref="R51">IF(I51,AND(SIGN(I51)=SIGN(L51:P51)), TRUE)</f>
        <v>1</v>
      </c>
    </row>
    <row r="52" spans="2:18" s="182" customFormat="1" x14ac:dyDescent="0.2">
      <c r="B52" s="189">
        <f>Calcs!B52</f>
        <v>60554498</v>
      </c>
      <c r="C52" s="150"/>
      <c r="D52" s="188">
        <f>Calcs!BT52</f>
        <v>6012.59937580326</v>
      </c>
      <c r="F52" s="188">
        <f>Calcs!BL52</f>
        <v>91591.078465378436</v>
      </c>
      <c r="H52" s="188">
        <f t="shared" si="1"/>
        <v>-85578.479089575179</v>
      </c>
      <c r="I52" s="188" t="b">
        <f>Calcs!BX52</f>
        <v>0</v>
      </c>
      <c r="J52" s="150"/>
      <c r="L52" s="188">
        <f t="shared" si="5"/>
        <v>-94737.586936113032</v>
      </c>
      <c r="M52" s="188">
        <f t="shared" si="5"/>
        <v>-76419.371243037342</v>
      </c>
      <c r="N52" s="188">
        <f t="shared" si="5"/>
        <v>-84977.219151994854</v>
      </c>
      <c r="O52" s="188">
        <f t="shared" si="5"/>
        <v>-86179.739027155505</v>
      </c>
      <c r="P52" s="188">
        <f t="shared" si="5"/>
        <v>-95338.846873693357</v>
      </c>
      <c r="R52" s="188" t="b" cm="1">
        <f t="array" ref="R52">IF(I52,AND(SIGN(I52)=SIGN(L52:P52)), TRUE)</f>
        <v>1</v>
      </c>
    </row>
    <row r="53" spans="2:18" s="182" customFormat="1" x14ac:dyDescent="0.2">
      <c r="B53" s="189">
        <f>Calcs!B53</f>
        <v>60554500</v>
      </c>
      <c r="C53" s="150"/>
      <c r="D53" s="188">
        <f>Calcs!BT53</f>
        <v>580.09410662628147</v>
      </c>
      <c r="F53" s="188">
        <f>Calcs!BL53</f>
        <v>2868.7841232621049</v>
      </c>
      <c r="H53" s="188">
        <f t="shared" si="1"/>
        <v>-2288.6900166358237</v>
      </c>
      <c r="I53" s="188" t="b">
        <f>Calcs!BX53</f>
        <v>0</v>
      </c>
      <c r="J53" s="150"/>
      <c r="L53" s="188">
        <f t="shared" si="5"/>
        <v>-2575.568428962034</v>
      </c>
      <c r="M53" s="188">
        <f t="shared" si="5"/>
        <v>-2001.8116043096131</v>
      </c>
      <c r="N53" s="188">
        <f t="shared" si="5"/>
        <v>-2230.6806059731953</v>
      </c>
      <c r="O53" s="188">
        <f t="shared" si="5"/>
        <v>-2346.6994272984516</v>
      </c>
      <c r="P53" s="188">
        <f t="shared" si="5"/>
        <v>-2633.5778396246624</v>
      </c>
      <c r="R53" s="188" t="b" cm="1">
        <f t="array" ref="R53">IF(I53,AND(SIGN(I53)=SIGN(L53:P53)), TRUE)</f>
        <v>1</v>
      </c>
    </row>
    <row r="54" spans="2:18" s="182" customFormat="1" x14ac:dyDescent="0.2">
      <c r="B54" s="189">
        <f>Calcs!B54</f>
        <v>60554517</v>
      </c>
      <c r="C54" s="150"/>
      <c r="D54" s="188">
        <f>Calcs!BT54</f>
        <v>3031.1642849073291</v>
      </c>
      <c r="F54" s="188">
        <f>Calcs!BL54</f>
        <v>7144.6585558841016</v>
      </c>
      <c r="H54" s="188">
        <f t="shared" si="1"/>
        <v>-4113.4942709767729</v>
      </c>
      <c r="I54" s="188" t="b">
        <f>Calcs!BX54</f>
        <v>0</v>
      </c>
      <c r="J54" s="150"/>
      <c r="L54" s="188">
        <f t="shared" si="5"/>
        <v>-4827.9601265651836</v>
      </c>
      <c r="M54" s="188">
        <f t="shared" si="5"/>
        <v>-3399.0284153883626</v>
      </c>
      <c r="N54" s="188">
        <f t="shared" si="5"/>
        <v>-3810.3778424860393</v>
      </c>
      <c r="O54" s="188">
        <f t="shared" si="5"/>
        <v>-4416.6106994675047</v>
      </c>
      <c r="P54" s="188">
        <f t="shared" si="5"/>
        <v>-5131.0765550559154</v>
      </c>
      <c r="R54" s="188" t="b" cm="1">
        <f t="array" ref="R54">IF(I54,AND(SIGN(I54)=SIGN(L54:P54)), TRUE)</f>
        <v>1</v>
      </c>
    </row>
    <row r="55" spans="2:18" s="182" customFormat="1" x14ac:dyDescent="0.2">
      <c r="B55" s="189">
        <f>Calcs!B55</f>
        <v>60554539</v>
      </c>
      <c r="C55" s="150"/>
      <c r="D55" s="188">
        <f>Calcs!BT55</f>
        <v>960.4489621967964</v>
      </c>
      <c r="F55" s="188">
        <f>Calcs!BL55</f>
        <v>4936.8918578026305</v>
      </c>
      <c r="H55" s="188">
        <f t="shared" si="1"/>
        <v>-3976.4428956058341</v>
      </c>
      <c r="I55" s="188" t="b">
        <f>Calcs!BX55</f>
        <v>0</v>
      </c>
      <c r="J55" s="150"/>
      <c r="L55" s="188">
        <f t="shared" si="5"/>
        <v>-4470.1320813860984</v>
      </c>
      <c r="M55" s="188">
        <f t="shared" si="5"/>
        <v>-3482.7537098255711</v>
      </c>
      <c r="N55" s="188">
        <f t="shared" si="5"/>
        <v>-3880.3979993861544</v>
      </c>
      <c r="O55" s="188">
        <f t="shared" si="5"/>
        <v>-4072.4877918255138</v>
      </c>
      <c r="P55" s="188">
        <f t="shared" si="5"/>
        <v>-4566.1769776057772</v>
      </c>
      <c r="R55" s="188" t="b" cm="1">
        <f t="array" ref="R55">IF(I55,AND(SIGN(I55)=SIGN(L55:P55)), TRUE)</f>
        <v>1</v>
      </c>
    </row>
    <row r="56" spans="2:18" s="182" customFormat="1" x14ac:dyDescent="0.2">
      <c r="B56" s="189">
        <f>Calcs!B56</f>
        <v>60554558</v>
      </c>
      <c r="C56" s="150"/>
      <c r="D56" s="188">
        <f>Calcs!BT56</f>
        <v>2985657.7273639906</v>
      </c>
      <c r="F56" s="188">
        <f>Calcs!BL56</f>
        <v>356398.12421514455</v>
      </c>
      <c r="H56" s="188">
        <f t="shared" si="1"/>
        <v>2629259.603148846</v>
      </c>
      <c r="I56" s="188" t="b">
        <f>Calcs!BX56</f>
        <v>1</v>
      </c>
      <c r="J56" s="150"/>
      <c r="L56" s="188">
        <f t="shared" si="5"/>
        <v>2593619.7907273318</v>
      </c>
      <c r="M56" s="188">
        <f t="shared" si="5"/>
        <v>2664899.4155703606</v>
      </c>
      <c r="N56" s="188">
        <f t="shared" si="5"/>
        <v>2927825.3758852454</v>
      </c>
      <c r="O56" s="188">
        <f t="shared" si="5"/>
        <v>2330693.830412447</v>
      </c>
      <c r="P56" s="188">
        <f t="shared" si="5"/>
        <v>2295054.0179909328</v>
      </c>
      <c r="R56" s="188" t="b" cm="1">
        <f t="array" ref="R56">IF(I56,AND(SIGN(I56)=SIGN(L56:P56)), TRUE)</f>
        <v>1</v>
      </c>
    </row>
    <row r="57" spans="2:18" s="182" customFormat="1" x14ac:dyDescent="0.2">
      <c r="B57" s="189">
        <f>Calcs!B57</f>
        <v>60554568</v>
      </c>
      <c r="C57" s="150"/>
      <c r="D57" s="188">
        <f>Calcs!BT57</f>
        <v>8124.4712210434609</v>
      </c>
      <c r="F57" s="188">
        <f>Calcs!BL57</f>
        <v>26630.759205728496</v>
      </c>
      <c r="H57" s="188">
        <f t="shared" si="1"/>
        <v>-18506.287984685034</v>
      </c>
      <c r="I57" s="188" t="b">
        <f>Calcs!BX57</f>
        <v>0</v>
      </c>
      <c r="J57" s="150"/>
      <c r="L57" s="188">
        <f t="shared" si="5"/>
        <v>-21169.363905257887</v>
      </c>
      <c r="M57" s="188">
        <f t="shared" si="5"/>
        <v>-15843.212064112186</v>
      </c>
      <c r="N57" s="188">
        <f t="shared" si="5"/>
        <v>-17693.840862580691</v>
      </c>
      <c r="O57" s="188">
        <f t="shared" si="5"/>
        <v>-19318.735106789383</v>
      </c>
      <c r="P57" s="188">
        <f t="shared" si="5"/>
        <v>-21981.811027362237</v>
      </c>
      <c r="R57" s="188" t="b" cm="1">
        <f t="array" ref="R57">IF(I57,AND(SIGN(I57)=SIGN(L57:P57)), TRUE)</f>
        <v>1</v>
      </c>
    </row>
    <row r="58" spans="2:18" s="182" customFormat="1" x14ac:dyDescent="0.2">
      <c r="B58" s="189">
        <f>Calcs!B58</f>
        <v>60554582</v>
      </c>
      <c r="C58" s="150"/>
      <c r="D58" s="188">
        <f>Calcs!BT58</f>
        <v>656.85814136275246</v>
      </c>
      <c r="F58" s="188">
        <f>Calcs!BL58</f>
        <v>21890.754984496747</v>
      </c>
      <c r="H58" s="188">
        <f t="shared" si="1"/>
        <v>-21233.896843133996</v>
      </c>
      <c r="I58" s="188" t="b">
        <f>Calcs!BX58</f>
        <v>0</v>
      </c>
      <c r="J58" s="150"/>
      <c r="L58" s="188">
        <f t="shared" si="5"/>
        <v>-23422.972341583674</v>
      </c>
      <c r="M58" s="188">
        <f t="shared" si="5"/>
        <v>-19044.821344684322</v>
      </c>
      <c r="N58" s="188">
        <f t="shared" si="5"/>
        <v>-21168.211028997721</v>
      </c>
      <c r="O58" s="188">
        <f t="shared" si="5"/>
        <v>-21299.582657270268</v>
      </c>
      <c r="P58" s="188">
        <f t="shared" si="5"/>
        <v>-23488.658155719946</v>
      </c>
      <c r="R58" s="188" t="b" cm="1">
        <f t="array" ref="R58">IF(I58,AND(SIGN(I58)=SIGN(L58:P58)), TRUE)</f>
        <v>1</v>
      </c>
    </row>
    <row r="59" spans="2:18" s="182" customFormat="1" x14ac:dyDescent="0.2">
      <c r="B59" s="189">
        <f>Calcs!B59</f>
        <v>60554597</v>
      </c>
      <c r="C59" s="150"/>
      <c r="D59" s="188">
        <f>Calcs!BT59</f>
        <v>184.49663051065932</v>
      </c>
      <c r="F59" s="188">
        <f>Calcs!BL59</f>
        <v>1072.6438440381553</v>
      </c>
      <c r="H59" s="188">
        <f t="shared" si="1"/>
        <v>-888.14721352749598</v>
      </c>
      <c r="I59" s="188" t="b">
        <f>Calcs!BX59</f>
        <v>0</v>
      </c>
      <c r="J59" s="150"/>
      <c r="L59" s="188">
        <f t="shared" ref="L59:P68" si="6">(1+L$7)*$D59-(1+L$6)*$F59</f>
        <v>-995.41159793131169</v>
      </c>
      <c r="M59" s="188">
        <f t="shared" si="6"/>
        <v>-780.88282912368049</v>
      </c>
      <c r="N59" s="188">
        <f t="shared" si="6"/>
        <v>-869.69755047643002</v>
      </c>
      <c r="O59" s="188">
        <f t="shared" si="6"/>
        <v>-906.59687657856193</v>
      </c>
      <c r="P59" s="188">
        <f t="shared" si="6"/>
        <v>-1013.8612609823776</v>
      </c>
      <c r="R59" s="188" t="b" cm="1">
        <f t="array" ref="R59">IF(I59,AND(SIGN(I59)=SIGN(L59:P59)), TRUE)</f>
        <v>1</v>
      </c>
    </row>
    <row r="60" spans="2:18" s="182" customFormat="1" x14ac:dyDescent="0.2">
      <c r="B60" s="189">
        <f>Calcs!B60</f>
        <v>60554599</v>
      </c>
      <c r="C60" s="150"/>
      <c r="D60" s="188">
        <f>Calcs!BT60</f>
        <v>28248.195613934378</v>
      </c>
      <c r="F60" s="188">
        <f>Calcs!BL60</f>
        <v>85040.233021392094</v>
      </c>
      <c r="H60" s="188">
        <f t="shared" si="1"/>
        <v>-56792.037407457712</v>
      </c>
      <c r="I60" s="188" t="b">
        <f>Calcs!BX60</f>
        <v>0</v>
      </c>
      <c r="J60" s="150"/>
      <c r="L60" s="188">
        <f t="shared" si="6"/>
        <v>-65296.060709596932</v>
      </c>
      <c r="M60" s="188">
        <f t="shared" si="6"/>
        <v>-48288.014105318507</v>
      </c>
      <c r="N60" s="188">
        <f t="shared" si="6"/>
        <v>-53967.217846064275</v>
      </c>
      <c r="O60" s="188">
        <f t="shared" si="6"/>
        <v>-59616.856968851149</v>
      </c>
      <c r="P60" s="188">
        <f t="shared" si="6"/>
        <v>-68120.880270990368</v>
      </c>
      <c r="R60" s="188" t="b" cm="1">
        <f t="array" ref="R60">IF(I60,AND(SIGN(I60)=SIGN(L60:P60)), TRUE)</f>
        <v>1</v>
      </c>
    </row>
    <row r="61" spans="2:18" s="182" customFormat="1" x14ac:dyDescent="0.2">
      <c r="B61" s="189">
        <f>Calcs!B61</f>
        <v>60554623</v>
      </c>
      <c r="C61" s="150"/>
      <c r="D61" s="188">
        <f>Calcs!BT61</f>
        <v>244.37843385250611</v>
      </c>
      <c r="F61" s="188">
        <f>Calcs!BL61</f>
        <v>9538.2871828884836</v>
      </c>
      <c r="H61" s="188">
        <f t="shared" si="1"/>
        <v>-9293.908749035978</v>
      </c>
      <c r="I61" s="188" t="b">
        <f>Calcs!BX61</f>
        <v>0</v>
      </c>
      <c r="J61" s="150"/>
      <c r="L61" s="188">
        <f t="shared" si="6"/>
        <v>-10247.737467324827</v>
      </c>
      <c r="M61" s="188">
        <f t="shared" si="6"/>
        <v>-8340.0800307471291</v>
      </c>
      <c r="N61" s="188">
        <f t="shared" si="6"/>
        <v>-9269.4709056507272</v>
      </c>
      <c r="O61" s="188">
        <f t="shared" si="6"/>
        <v>-9318.3465924212287</v>
      </c>
      <c r="P61" s="188">
        <f t="shared" si="6"/>
        <v>-10272.175310710078</v>
      </c>
      <c r="R61" s="188" t="b" cm="1">
        <f t="array" ref="R61">IF(I61,AND(SIGN(I61)=SIGN(L61:P61)), TRUE)</f>
        <v>1</v>
      </c>
    </row>
    <row r="62" spans="2:18" s="182" customFormat="1" x14ac:dyDescent="0.2">
      <c r="B62" s="189">
        <f>Calcs!B62</f>
        <v>60554633</v>
      </c>
      <c r="C62" s="150"/>
      <c r="D62" s="188">
        <f>Calcs!BT62</f>
        <v>420326.1670217702</v>
      </c>
      <c r="F62" s="188">
        <f>Calcs!BL62</f>
        <v>871005.17753839528</v>
      </c>
      <c r="H62" s="188">
        <f t="shared" si="1"/>
        <v>-450679.01051662507</v>
      </c>
      <c r="I62" s="188" t="b">
        <f>Calcs!BX62</f>
        <v>0</v>
      </c>
      <c r="J62" s="150"/>
      <c r="L62" s="188">
        <f t="shared" si="6"/>
        <v>-537779.52827046462</v>
      </c>
      <c r="M62" s="188">
        <f t="shared" si="6"/>
        <v>-363578.49276278558</v>
      </c>
      <c r="N62" s="188">
        <f t="shared" si="6"/>
        <v>-408646.39381444803</v>
      </c>
      <c r="O62" s="188">
        <f t="shared" si="6"/>
        <v>-492711.62721880211</v>
      </c>
      <c r="P62" s="188">
        <f t="shared" si="6"/>
        <v>-579812.14497264172</v>
      </c>
      <c r="R62" s="188" t="b" cm="1">
        <f t="array" ref="R62">IF(I62,AND(SIGN(I62)=SIGN(L62:P62)), TRUE)</f>
        <v>1</v>
      </c>
    </row>
    <row r="63" spans="2:18" s="182" customFormat="1" x14ac:dyDescent="0.2">
      <c r="B63" s="189">
        <f>Calcs!B63</f>
        <v>60554635</v>
      </c>
      <c r="C63" s="150"/>
      <c r="D63" s="188">
        <f>Calcs!BT63</f>
        <v>958.08198560656126</v>
      </c>
      <c r="F63" s="188">
        <f>Calcs!BL63</f>
        <v>27598.921343959701</v>
      </c>
      <c r="H63" s="188">
        <f t="shared" si="1"/>
        <v>-26640.83935835314</v>
      </c>
      <c r="I63" s="188" t="b">
        <f>Calcs!BX63</f>
        <v>0</v>
      </c>
      <c r="J63" s="150"/>
      <c r="L63" s="188">
        <f t="shared" si="6"/>
        <v>-29400.731492749113</v>
      </c>
      <c r="M63" s="188">
        <f t="shared" si="6"/>
        <v>-23880.94722395717</v>
      </c>
      <c r="N63" s="188">
        <f t="shared" si="6"/>
        <v>-26545.031159792485</v>
      </c>
      <c r="O63" s="188">
        <f t="shared" si="6"/>
        <v>-26736.647556913795</v>
      </c>
      <c r="P63" s="188">
        <f t="shared" si="6"/>
        <v>-29496.539691309768</v>
      </c>
      <c r="R63" s="188" t="b" cm="1">
        <f t="array" ref="R63">IF(I63,AND(SIGN(I63)=SIGN(L63:P63)), TRUE)</f>
        <v>1</v>
      </c>
    </row>
    <row r="64" spans="2:18" s="182" customFormat="1" x14ac:dyDescent="0.2">
      <c r="B64" s="189">
        <f>Calcs!B64</f>
        <v>60554184</v>
      </c>
      <c r="C64" s="150"/>
      <c r="D64" s="188">
        <f>Calcs!BT64</f>
        <v>1330.5878691424989</v>
      </c>
      <c r="F64" s="188">
        <f>Calcs!BL64</f>
        <v>4249.0977140483556</v>
      </c>
      <c r="H64" s="188">
        <f t="shared" si="1"/>
        <v>-2918.5098449058569</v>
      </c>
      <c r="I64" s="188" t="b">
        <f>Calcs!BX64</f>
        <v>0</v>
      </c>
      <c r="J64" s="150"/>
      <c r="L64" s="188">
        <f t="shared" si="6"/>
        <v>-3343.4196163106926</v>
      </c>
      <c r="M64" s="188">
        <f t="shared" si="6"/>
        <v>-2493.6000735010211</v>
      </c>
      <c r="N64" s="188">
        <f t="shared" si="6"/>
        <v>-2785.4510579916068</v>
      </c>
      <c r="O64" s="188">
        <f t="shared" si="6"/>
        <v>-3051.5686318201065</v>
      </c>
      <c r="P64" s="188">
        <f t="shared" si="6"/>
        <v>-3476.4784032249422</v>
      </c>
      <c r="R64" s="188" t="b" cm="1">
        <f t="array" ref="R64">IF(I64,AND(SIGN(I64)=SIGN(L64:P64)), TRUE)</f>
        <v>1</v>
      </c>
    </row>
    <row r="65" spans="2:18" s="182" customFormat="1" x14ac:dyDescent="0.2">
      <c r="B65" s="189">
        <f>Calcs!B65</f>
        <v>60548967</v>
      </c>
      <c r="C65" s="150"/>
      <c r="D65" s="188">
        <f>Calcs!BT65</f>
        <v>65.56895618564532</v>
      </c>
      <c r="F65" s="188">
        <f>Calcs!BL65</f>
        <v>751.84825485200133</v>
      </c>
      <c r="H65" s="188">
        <f t="shared" si="1"/>
        <v>-686.279298666356</v>
      </c>
      <c r="I65" s="188" t="b">
        <f>Calcs!BX65</f>
        <v>0</v>
      </c>
      <c r="J65" s="150"/>
      <c r="L65" s="188">
        <f t="shared" si="6"/>
        <v>-761.46412415155623</v>
      </c>
      <c r="M65" s="188">
        <f t="shared" si="6"/>
        <v>-611.09447318115588</v>
      </c>
      <c r="N65" s="188">
        <f t="shared" si="6"/>
        <v>-679.72240304779143</v>
      </c>
      <c r="O65" s="188">
        <f t="shared" si="6"/>
        <v>-692.83619428492057</v>
      </c>
      <c r="P65" s="188">
        <f t="shared" si="6"/>
        <v>-768.0210197701208</v>
      </c>
      <c r="R65" s="188" t="b" cm="1">
        <f t="array" ref="R65">IF(I65,AND(SIGN(I65)=SIGN(L65:P65)), TRUE)</f>
        <v>1</v>
      </c>
    </row>
    <row r="66" spans="2:18" s="182" customFormat="1" x14ac:dyDescent="0.2">
      <c r="B66" s="189">
        <f>Calcs!B66</f>
        <v>60548982</v>
      </c>
      <c r="C66" s="150"/>
      <c r="D66" s="188">
        <f>Calcs!BT66</f>
        <v>11305.038485377881</v>
      </c>
      <c r="F66" s="188">
        <f>Calcs!BL66</f>
        <v>36351.758115354751</v>
      </c>
      <c r="H66" s="188">
        <f t="shared" si="1"/>
        <v>-25046.719629976869</v>
      </c>
      <c r="I66" s="188" t="b">
        <f>Calcs!BX66</f>
        <v>0</v>
      </c>
      <c r="J66" s="150"/>
      <c r="L66" s="188">
        <f t="shared" si="6"/>
        <v>-28681.895441512344</v>
      </c>
      <c r="M66" s="188">
        <f t="shared" si="6"/>
        <v>-21411.543818441394</v>
      </c>
      <c r="N66" s="188">
        <f t="shared" si="6"/>
        <v>-23916.215781439081</v>
      </c>
      <c r="O66" s="188">
        <f t="shared" si="6"/>
        <v>-26177.223478514657</v>
      </c>
      <c r="P66" s="188">
        <f t="shared" si="6"/>
        <v>-29812.399290050133</v>
      </c>
      <c r="R66" s="188" t="b" cm="1">
        <f t="array" ref="R66">IF(I66,AND(SIGN(I66)=SIGN(L66:P66)), TRUE)</f>
        <v>1</v>
      </c>
    </row>
    <row r="67" spans="2:18" s="182" customFormat="1" x14ac:dyDescent="0.2">
      <c r="B67" s="189">
        <f>Calcs!B67</f>
        <v>60553885</v>
      </c>
      <c r="C67" s="150"/>
      <c r="D67" s="188">
        <f>Calcs!BT67</f>
        <v>591.54973494477247</v>
      </c>
      <c r="F67" s="188">
        <f>Calcs!BL67</f>
        <v>1867.019828389467</v>
      </c>
      <c r="H67" s="188">
        <f t="shared" si="1"/>
        <v>-1275.4700934446946</v>
      </c>
      <c r="I67" s="188" t="b">
        <f>Calcs!BX67</f>
        <v>0</v>
      </c>
      <c r="J67" s="150"/>
      <c r="L67" s="188">
        <f t="shared" si="6"/>
        <v>-1462.1720762836417</v>
      </c>
      <c r="M67" s="188">
        <f t="shared" si="6"/>
        <v>-1088.768110605748</v>
      </c>
      <c r="N67" s="188">
        <f t="shared" si="6"/>
        <v>-1216.3151199502172</v>
      </c>
      <c r="O67" s="188">
        <f t="shared" si="6"/>
        <v>-1334.6250669391716</v>
      </c>
      <c r="P67" s="188">
        <f t="shared" si="6"/>
        <v>-1521.3270497781186</v>
      </c>
      <c r="R67" s="188" t="b" cm="1">
        <f t="array" ref="R67">IF(I67,AND(SIGN(I67)=SIGN(L67:P67)), TRUE)</f>
        <v>1</v>
      </c>
    </row>
    <row r="68" spans="2:18" s="182" customFormat="1" x14ac:dyDescent="0.2">
      <c r="B68" s="189">
        <f>Calcs!B68</f>
        <v>60553888</v>
      </c>
      <c r="C68" s="150"/>
      <c r="D68" s="188">
        <f>Calcs!BT68</f>
        <v>2157.3170800900116</v>
      </c>
      <c r="F68" s="188">
        <f>Calcs!BL68</f>
        <v>2761.152215270024</v>
      </c>
      <c r="H68" s="188">
        <f t="shared" si="1"/>
        <v>-603.83513518001246</v>
      </c>
      <c r="I68" s="188" t="b">
        <f>Calcs!BX68</f>
        <v>0</v>
      </c>
      <c r="J68" s="150"/>
      <c r="L68" s="188">
        <f t="shared" si="6"/>
        <v>-879.95035670701509</v>
      </c>
      <c r="M68" s="188">
        <f t="shared" si="6"/>
        <v>-327.71991365301028</v>
      </c>
      <c r="N68" s="188">
        <f t="shared" si="6"/>
        <v>-388.10342717101094</v>
      </c>
      <c r="O68" s="188">
        <f t="shared" si="6"/>
        <v>-819.56684318901353</v>
      </c>
      <c r="P68" s="188">
        <f t="shared" si="6"/>
        <v>-1095.6820647160162</v>
      </c>
      <c r="R68" s="188" t="b" cm="1">
        <f t="array" ref="R68">IF(I68,AND(SIGN(I68)=SIGN(L68:P68)), TRUE)</f>
        <v>1</v>
      </c>
    </row>
    <row r="69" spans="2:18" s="182" customFormat="1" x14ac:dyDescent="0.2">
      <c r="B69" s="189">
        <f>Calcs!B69</f>
        <v>60553897</v>
      </c>
      <c r="C69" s="150"/>
      <c r="D69" s="188">
        <f>Calcs!BT69</f>
        <v>82318.258152626106</v>
      </c>
      <c r="F69" s="188">
        <f>Calcs!BL69</f>
        <v>351967.88987545093</v>
      </c>
      <c r="H69" s="188">
        <f t="shared" si="1"/>
        <v>-269649.63172282482</v>
      </c>
      <c r="I69" s="188" t="b">
        <f>Calcs!BX69</f>
        <v>0</v>
      </c>
      <c r="J69" s="150"/>
      <c r="L69" s="188">
        <f t="shared" ref="L69:P78" si="7">(1+L$7)*$D69-(1+L$6)*$F69</f>
        <v>-304846.42071036994</v>
      </c>
      <c r="M69" s="188">
        <f t="shared" si="7"/>
        <v>-234452.84273527976</v>
      </c>
      <c r="N69" s="188">
        <f t="shared" si="7"/>
        <v>-261417.8059075622</v>
      </c>
      <c r="O69" s="188">
        <f t="shared" si="7"/>
        <v>-277881.45753808744</v>
      </c>
      <c r="P69" s="188">
        <f t="shared" si="7"/>
        <v>-313078.24652563257</v>
      </c>
      <c r="R69" s="188" t="b" cm="1">
        <f t="array" ref="R69">IF(I69,AND(SIGN(I69)=SIGN(L69:P69)), TRUE)</f>
        <v>1</v>
      </c>
    </row>
    <row r="70" spans="2:18" s="182" customFormat="1" x14ac:dyDescent="0.2">
      <c r="B70" s="189">
        <f>Calcs!B70</f>
        <v>60553934</v>
      </c>
      <c r="C70" s="150"/>
      <c r="D70" s="188">
        <f>Calcs!BT70</f>
        <v>3101.0191779881816</v>
      </c>
      <c r="F70" s="188">
        <f>Calcs!BL70</f>
        <v>10205.605012439384</v>
      </c>
      <c r="H70" s="188">
        <f t="shared" si="1"/>
        <v>-7104.5858344512026</v>
      </c>
      <c r="I70" s="188" t="b">
        <f>Calcs!BX70</f>
        <v>0</v>
      </c>
      <c r="J70" s="150"/>
      <c r="L70" s="188">
        <f t="shared" si="7"/>
        <v>-8125.1463356951417</v>
      </c>
      <c r="M70" s="188">
        <f t="shared" si="7"/>
        <v>-6084.0253332072652</v>
      </c>
      <c r="N70" s="188">
        <f t="shared" si="7"/>
        <v>-6794.4839166523843</v>
      </c>
      <c r="O70" s="188">
        <f t="shared" si="7"/>
        <v>-7414.6877522500208</v>
      </c>
      <c r="P70" s="188">
        <f t="shared" si="7"/>
        <v>-8435.2482534939591</v>
      </c>
      <c r="R70" s="188" t="b" cm="1">
        <f t="array" ref="R70">IF(I70,AND(SIGN(I70)=SIGN(L70:P70)), TRUE)</f>
        <v>1</v>
      </c>
    </row>
    <row r="71" spans="2:18" s="182" customFormat="1" x14ac:dyDescent="0.2">
      <c r="B71" s="189">
        <f>Calcs!B71</f>
        <v>60553939</v>
      </c>
      <c r="C71" s="150"/>
      <c r="D71" s="188">
        <f>Calcs!BT71</f>
        <v>1579682.8682105176</v>
      </c>
      <c r="F71" s="188">
        <f>Calcs!BL71</f>
        <v>203621.71877530185</v>
      </c>
      <c r="H71" s="188">
        <f t="shared" si="1"/>
        <v>1376061.1494352156</v>
      </c>
      <c r="I71" s="188" t="b">
        <f>Calcs!BX71</f>
        <v>1</v>
      </c>
      <c r="J71" s="150"/>
      <c r="L71" s="188">
        <f t="shared" si="7"/>
        <v>1355698.9775576855</v>
      </c>
      <c r="M71" s="188">
        <f t="shared" si="7"/>
        <v>1396423.3213127458</v>
      </c>
      <c r="N71" s="188">
        <f t="shared" si="7"/>
        <v>1534029.4362562676</v>
      </c>
      <c r="O71" s="188">
        <f t="shared" si="7"/>
        <v>1218092.8626141639</v>
      </c>
      <c r="P71" s="188">
        <f t="shared" si="7"/>
        <v>1197730.6907366337</v>
      </c>
      <c r="R71" s="188" t="b" cm="1">
        <f t="array" ref="R71">IF(I71,AND(SIGN(I71)=SIGN(L71:P71)), TRUE)</f>
        <v>1</v>
      </c>
    </row>
    <row r="72" spans="2:18" s="182" customFormat="1" x14ac:dyDescent="0.2">
      <c r="B72" s="189">
        <f>Calcs!B72</f>
        <v>60553973</v>
      </c>
      <c r="C72" s="150"/>
      <c r="D72" s="188">
        <f>Calcs!BT72</f>
        <v>252.87723828932695</v>
      </c>
      <c r="F72" s="188">
        <f>Calcs!BL72</f>
        <v>10295.910808413226</v>
      </c>
      <c r="H72" s="188">
        <f t="shared" si="1"/>
        <v>-10043.033570123898</v>
      </c>
      <c r="I72" s="188" t="b">
        <f>Calcs!BX72</f>
        <v>0</v>
      </c>
      <c r="J72" s="150"/>
      <c r="L72" s="188">
        <f t="shared" si="7"/>
        <v>-11072.624650965221</v>
      </c>
      <c r="M72" s="188">
        <f t="shared" si="7"/>
        <v>-9013.4424892825755</v>
      </c>
      <c r="N72" s="188">
        <f t="shared" si="7"/>
        <v>-10017.745846294965</v>
      </c>
      <c r="O72" s="188">
        <f t="shared" si="7"/>
        <v>-10068.321293952831</v>
      </c>
      <c r="P72" s="188">
        <f t="shared" si="7"/>
        <v>-11097.912374794154</v>
      </c>
      <c r="R72" s="188" t="b" cm="1">
        <f t="array" ref="R72">IF(I72,AND(SIGN(I72)=SIGN(L72:P72)), TRUE)</f>
        <v>1</v>
      </c>
    </row>
    <row r="73" spans="2:18" s="182" customFormat="1" x14ac:dyDescent="0.2">
      <c r="B73" s="189">
        <f>Calcs!B73</f>
        <v>60554004</v>
      </c>
      <c r="C73" s="150"/>
      <c r="D73" s="188">
        <f>Calcs!BT73</f>
        <v>1449.2592312004253</v>
      </c>
      <c r="F73" s="188">
        <f>Calcs!BL73</f>
        <v>5011.4466428508049</v>
      </c>
      <c r="H73" s="188">
        <f t="shared" si="1"/>
        <v>-3562.1874116503795</v>
      </c>
      <c r="I73" s="188" t="b">
        <f>Calcs!BX73</f>
        <v>0</v>
      </c>
      <c r="J73" s="150"/>
      <c r="L73" s="188">
        <f t="shared" si="7"/>
        <v>-4063.3320759354601</v>
      </c>
      <c r="M73" s="188">
        <f t="shared" si="7"/>
        <v>-3061.042747365299</v>
      </c>
      <c r="N73" s="188">
        <f t="shared" si="7"/>
        <v>-3417.2614885303369</v>
      </c>
      <c r="O73" s="188">
        <f t="shared" si="7"/>
        <v>-3707.1133347704217</v>
      </c>
      <c r="P73" s="188">
        <f t="shared" si="7"/>
        <v>-4208.2579990555023</v>
      </c>
      <c r="R73" s="188" t="b" cm="1">
        <f t="array" ref="R73">IF(I73,AND(SIGN(I73)=SIGN(L73:P73)), TRUE)</f>
        <v>1</v>
      </c>
    </row>
    <row r="74" spans="2:18" s="182" customFormat="1" x14ac:dyDescent="0.2">
      <c r="B74" s="189">
        <f>Calcs!B74</f>
        <v>60554030</v>
      </c>
      <c r="C74" s="150"/>
      <c r="D74" s="188">
        <f>Calcs!BT74</f>
        <v>164.87530574732915</v>
      </c>
      <c r="F74" s="188">
        <f>Calcs!BL74</f>
        <v>931.93481310216646</v>
      </c>
      <c r="H74" s="188">
        <f t="shared" ref="H74:H137" si="8">D74-F74</f>
        <v>-767.05950735483725</v>
      </c>
      <c r="I74" s="188" t="b">
        <f>Calcs!BX74</f>
        <v>0</v>
      </c>
      <c r="J74" s="150"/>
      <c r="L74" s="188">
        <f t="shared" si="7"/>
        <v>-860.25298866505409</v>
      </c>
      <c r="M74" s="188">
        <f t="shared" si="7"/>
        <v>-673.86602604462064</v>
      </c>
      <c r="N74" s="188">
        <f t="shared" si="7"/>
        <v>-750.57197678010436</v>
      </c>
      <c r="O74" s="188">
        <f t="shared" si="7"/>
        <v>-783.54703792957025</v>
      </c>
      <c r="P74" s="188">
        <f t="shared" si="7"/>
        <v>-876.74051923978698</v>
      </c>
      <c r="R74" s="188" t="b" cm="1">
        <f t="array" ref="R74">IF(I74,AND(SIGN(I74)=SIGN(L74:P74)), TRUE)</f>
        <v>1</v>
      </c>
    </row>
    <row r="75" spans="2:18" s="182" customFormat="1" x14ac:dyDescent="0.2">
      <c r="B75" s="189">
        <f>Calcs!B75</f>
        <v>60554032</v>
      </c>
      <c r="C75" s="150"/>
      <c r="D75" s="188">
        <f>Calcs!BT75</f>
        <v>40513.611735910134</v>
      </c>
      <c r="F75" s="188">
        <f>Calcs!BL75</f>
        <v>116932.87994368952</v>
      </c>
      <c r="H75" s="188">
        <f t="shared" si="8"/>
        <v>-76419.268207779387</v>
      </c>
      <c r="I75" s="188" t="b">
        <f>Calcs!BX75</f>
        <v>0</v>
      </c>
      <c r="J75" s="150"/>
      <c r="L75" s="188">
        <f t="shared" si="7"/>
        <v>-88112.556202148349</v>
      </c>
      <c r="M75" s="188">
        <f t="shared" si="7"/>
        <v>-64725.980213410439</v>
      </c>
      <c r="N75" s="188">
        <f t="shared" si="7"/>
        <v>-72367.907034188363</v>
      </c>
      <c r="O75" s="188">
        <f t="shared" si="7"/>
        <v>-80470.629381370396</v>
      </c>
      <c r="P75" s="188">
        <f t="shared" si="7"/>
        <v>-92163.917375739358</v>
      </c>
      <c r="R75" s="188" t="b" cm="1">
        <f t="array" ref="R75">IF(I75,AND(SIGN(I75)=SIGN(L75:P75)), TRUE)</f>
        <v>1</v>
      </c>
    </row>
    <row r="76" spans="2:18" s="182" customFormat="1" x14ac:dyDescent="0.2">
      <c r="B76" s="189">
        <f>Calcs!B76</f>
        <v>60554065</v>
      </c>
      <c r="C76" s="150"/>
      <c r="D76" s="188">
        <f>Calcs!BT76</f>
        <v>47502.27769821306</v>
      </c>
      <c r="F76" s="188">
        <f>Calcs!BL76</f>
        <v>133929.79583358052</v>
      </c>
      <c r="H76" s="188">
        <f t="shared" si="8"/>
        <v>-86427.518135367456</v>
      </c>
      <c r="I76" s="188" t="b">
        <f>Calcs!BX76</f>
        <v>0</v>
      </c>
      <c r="J76" s="150"/>
      <c r="L76" s="188">
        <f t="shared" si="7"/>
        <v>-99820.497718725528</v>
      </c>
      <c r="M76" s="188">
        <f t="shared" si="7"/>
        <v>-73034.538552009413</v>
      </c>
      <c r="N76" s="188">
        <f t="shared" si="7"/>
        <v>-81677.290365546156</v>
      </c>
      <c r="O76" s="188">
        <f t="shared" si="7"/>
        <v>-91177.745905188756</v>
      </c>
      <c r="P76" s="188">
        <f t="shared" si="7"/>
        <v>-104570.72548854683</v>
      </c>
      <c r="R76" s="188" t="b" cm="1">
        <f t="array" ref="R76">IF(I76,AND(SIGN(I76)=SIGN(L76:P76)), TRUE)</f>
        <v>1</v>
      </c>
    </row>
    <row r="77" spans="2:18" s="182" customFormat="1" x14ac:dyDescent="0.2">
      <c r="B77" s="189">
        <f>Calcs!B77</f>
        <v>60554066</v>
      </c>
      <c r="C77" s="150"/>
      <c r="D77" s="188">
        <f>Calcs!BT77</f>
        <v>243.81690587846407</v>
      </c>
      <c r="F77" s="188">
        <f>Calcs!BL77</f>
        <v>9387.0774780020456</v>
      </c>
      <c r="H77" s="188">
        <f t="shared" si="8"/>
        <v>-9143.2605721235814</v>
      </c>
      <c r="I77" s="188" t="b">
        <f>Calcs!BX77</f>
        <v>0</v>
      </c>
      <c r="J77" s="150"/>
      <c r="L77" s="188">
        <f t="shared" si="7"/>
        <v>-10081.968319923786</v>
      </c>
      <c r="M77" s="188">
        <f t="shared" si="7"/>
        <v>-8204.5528243233766</v>
      </c>
      <c r="N77" s="188">
        <f t="shared" si="7"/>
        <v>-9118.8788815357348</v>
      </c>
      <c r="O77" s="188">
        <f t="shared" si="7"/>
        <v>-9167.642262711428</v>
      </c>
      <c r="P77" s="188">
        <f t="shared" si="7"/>
        <v>-10106.350010511633</v>
      </c>
      <c r="R77" s="188" t="b" cm="1">
        <f t="array" ref="R77">IF(I77,AND(SIGN(I77)=SIGN(L77:P77)), TRUE)</f>
        <v>1</v>
      </c>
    </row>
    <row r="78" spans="2:18" s="182" customFormat="1" x14ac:dyDescent="0.2">
      <c r="B78" s="189">
        <f>Calcs!B78</f>
        <v>60554101</v>
      </c>
      <c r="C78" s="150"/>
      <c r="D78" s="188">
        <f>Calcs!BT78</f>
        <v>5070.4448701071078</v>
      </c>
      <c r="F78" s="188">
        <f>Calcs!BL78</f>
        <v>16493.408573967012</v>
      </c>
      <c r="H78" s="188">
        <f t="shared" si="8"/>
        <v>-11422.963703859903</v>
      </c>
      <c r="I78" s="188" t="b">
        <f>Calcs!BX78</f>
        <v>0</v>
      </c>
      <c r="J78" s="150"/>
      <c r="L78" s="188">
        <f t="shared" si="7"/>
        <v>-13072.304561256606</v>
      </c>
      <c r="M78" s="188">
        <f t="shared" si="7"/>
        <v>-9773.622846463204</v>
      </c>
      <c r="N78" s="188">
        <f t="shared" si="7"/>
        <v>-10915.919216849194</v>
      </c>
      <c r="O78" s="188">
        <f t="shared" si="7"/>
        <v>-11930.008190870614</v>
      </c>
      <c r="P78" s="188">
        <f t="shared" si="7"/>
        <v>-13579.349048267317</v>
      </c>
      <c r="R78" s="188" t="b" cm="1">
        <f t="array" ref="R78">IF(I78,AND(SIGN(I78)=SIGN(L78:P78)), TRUE)</f>
        <v>1</v>
      </c>
    </row>
    <row r="79" spans="2:18" s="182" customFormat="1" x14ac:dyDescent="0.2">
      <c r="B79" s="189">
        <f>Calcs!B79</f>
        <v>60554107</v>
      </c>
      <c r="C79" s="150"/>
      <c r="D79" s="188">
        <f>Calcs!BT79</f>
        <v>15745.803501419457</v>
      </c>
      <c r="F79" s="188">
        <f>Calcs!BL79</f>
        <v>49334.791387687357</v>
      </c>
      <c r="H79" s="188">
        <f t="shared" si="8"/>
        <v>-33588.987886267903</v>
      </c>
      <c r="I79" s="188" t="b">
        <f>Calcs!BX79</f>
        <v>0</v>
      </c>
      <c r="J79" s="150"/>
      <c r="L79" s="188">
        <f t="shared" ref="L79:P88" si="9">(1+L$7)*$D79-(1+L$6)*$F79</f>
        <v>-38522.467025036647</v>
      </c>
      <c r="M79" s="188">
        <f t="shared" si="9"/>
        <v>-28655.508747499163</v>
      </c>
      <c r="N79" s="188">
        <f t="shared" si="9"/>
        <v>-32014.407536125953</v>
      </c>
      <c r="O79" s="188">
        <f t="shared" si="9"/>
        <v>-35163.568236409847</v>
      </c>
      <c r="P79" s="188">
        <f t="shared" si="9"/>
        <v>-40097.04737517859</v>
      </c>
      <c r="R79" s="188" t="b" cm="1">
        <f t="array" ref="R79">IF(I79,AND(SIGN(I79)=SIGN(L79:P79)), TRUE)</f>
        <v>1</v>
      </c>
    </row>
    <row r="80" spans="2:18" s="182" customFormat="1" x14ac:dyDescent="0.2">
      <c r="B80" s="189">
        <f>Calcs!B80</f>
        <v>60555573</v>
      </c>
      <c r="C80" s="150"/>
      <c r="D80" s="188">
        <f>Calcs!BT80</f>
        <v>16115.519157107665</v>
      </c>
      <c r="F80" s="188">
        <f>Calcs!BL80</f>
        <v>3452.6215949069547</v>
      </c>
      <c r="H80" s="188">
        <f t="shared" si="8"/>
        <v>12662.897562200709</v>
      </c>
      <c r="I80" s="188" t="b">
        <f>Calcs!BX80</f>
        <v>1</v>
      </c>
      <c r="J80" s="150"/>
      <c r="L80" s="188">
        <f t="shared" si="9"/>
        <v>12317.635402710013</v>
      </c>
      <c r="M80" s="188">
        <f t="shared" si="9"/>
        <v>13008.159721691405</v>
      </c>
      <c r="N80" s="188">
        <f t="shared" si="9"/>
        <v>14274.449477911476</v>
      </c>
      <c r="O80" s="188">
        <f t="shared" si="9"/>
        <v>11051.345646489943</v>
      </c>
      <c r="P80" s="188">
        <f t="shared" si="9"/>
        <v>10706.083486999247</v>
      </c>
      <c r="R80" s="188" t="b" cm="1">
        <f t="array" ref="R80">IF(I80,AND(SIGN(I80)=SIGN(L80:P80)), TRUE)</f>
        <v>1</v>
      </c>
    </row>
    <row r="81" spans="2:18" s="182" customFormat="1" x14ac:dyDescent="0.2">
      <c r="B81" s="189">
        <f>Calcs!B81</f>
        <v>60555574</v>
      </c>
      <c r="C81" s="150"/>
      <c r="D81" s="188">
        <f>Calcs!BT81</f>
        <v>581.79926649240826</v>
      </c>
      <c r="F81" s="188">
        <f>Calcs!BL81</f>
        <v>1959.9507928509222</v>
      </c>
      <c r="H81" s="188">
        <f t="shared" si="8"/>
        <v>-1378.1515263585138</v>
      </c>
      <c r="I81" s="188" t="b">
        <f>Calcs!BX81</f>
        <v>0</v>
      </c>
      <c r="J81" s="150"/>
      <c r="L81" s="188">
        <f t="shared" si="9"/>
        <v>-1574.1466056436066</v>
      </c>
      <c r="M81" s="188">
        <f t="shared" si="9"/>
        <v>-1182.1564470734215</v>
      </c>
      <c r="N81" s="188">
        <f t="shared" si="9"/>
        <v>-1319.9715997092731</v>
      </c>
      <c r="O81" s="188">
        <f t="shared" si="9"/>
        <v>-1436.3314530077546</v>
      </c>
      <c r="P81" s="188">
        <f t="shared" si="9"/>
        <v>-1632.3265322928473</v>
      </c>
      <c r="R81" s="188" t="b" cm="1">
        <f t="array" ref="R81">IF(I81,AND(SIGN(I81)=SIGN(L81:P81)), TRUE)</f>
        <v>1</v>
      </c>
    </row>
    <row r="82" spans="2:18" s="182" customFormat="1" x14ac:dyDescent="0.2">
      <c r="B82" s="189">
        <f>Calcs!B82</f>
        <v>60555640</v>
      </c>
      <c r="C82" s="150"/>
      <c r="D82" s="188">
        <f>Calcs!BT82</f>
        <v>31.411915594213909</v>
      </c>
      <c r="F82" s="188">
        <f>Calcs!BL82</f>
        <v>403.22587969716267</v>
      </c>
      <c r="H82" s="188">
        <f t="shared" si="8"/>
        <v>-371.81396410294877</v>
      </c>
      <c r="I82" s="188" t="b">
        <f>Calcs!BX82</f>
        <v>0</v>
      </c>
      <c r="J82" s="150"/>
      <c r="L82" s="188">
        <f t="shared" si="9"/>
        <v>-412.1365520726651</v>
      </c>
      <c r="M82" s="188">
        <f t="shared" si="9"/>
        <v>-331.49137613323251</v>
      </c>
      <c r="N82" s="188">
        <f t="shared" si="9"/>
        <v>-368.67277254352734</v>
      </c>
      <c r="O82" s="188">
        <f t="shared" si="9"/>
        <v>-374.95515566237015</v>
      </c>
      <c r="P82" s="188">
        <f t="shared" si="9"/>
        <v>-415.27774363208647</v>
      </c>
      <c r="R82" s="188" t="b" cm="1">
        <f t="array" ref="R82">IF(I82,AND(SIGN(I82)=SIGN(L82:P82)), TRUE)</f>
        <v>1</v>
      </c>
    </row>
    <row r="83" spans="2:18" s="182" customFormat="1" x14ac:dyDescent="0.2">
      <c r="B83" s="189">
        <f>Calcs!B83</f>
        <v>60555737</v>
      </c>
      <c r="C83" s="150"/>
      <c r="D83" s="188">
        <f>Calcs!BT83</f>
        <v>6582.1116909048797</v>
      </c>
      <c r="F83" s="188">
        <f>Calcs!BL83</f>
        <v>21607.236787834678</v>
      </c>
      <c r="H83" s="188">
        <f t="shared" si="8"/>
        <v>-15025.125096929798</v>
      </c>
      <c r="I83" s="188" t="b">
        <f>Calcs!BX83</f>
        <v>0</v>
      </c>
      <c r="J83" s="150"/>
      <c r="L83" s="188">
        <f t="shared" si="9"/>
        <v>-17185.848775713268</v>
      </c>
      <c r="M83" s="188">
        <f t="shared" si="9"/>
        <v>-12864.401418146332</v>
      </c>
      <c r="N83" s="188">
        <f t="shared" si="9"/>
        <v>-14366.913927839309</v>
      </c>
      <c r="O83" s="188">
        <f t="shared" si="9"/>
        <v>-15683.336266020286</v>
      </c>
      <c r="P83" s="188">
        <f t="shared" si="9"/>
        <v>-17844.059944803754</v>
      </c>
      <c r="R83" s="188" t="b" cm="1">
        <f t="array" ref="R83">IF(I83,AND(SIGN(I83)=SIGN(L83:P83)), TRUE)</f>
        <v>1</v>
      </c>
    </row>
    <row r="84" spans="2:18" s="182" customFormat="1" x14ac:dyDescent="0.2">
      <c r="B84" s="189">
        <f>Calcs!B84</f>
        <v>60555750</v>
      </c>
      <c r="C84" s="150"/>
      <c r="D84" s="188">
        <f>Calcs!BT84</f>
        <v>566.58970781162282</v>
      </c>
      <c r="F84" s="188">
        <f>Calcs!BL84</f>
        <v>2104.8600933670905</v>
      </c>
      <c r="H84" s="188">
        <f t="shared" si="8"/>
        <v>-1538.2703855554678</v>
      </c>
      <c r="I84" s="188" t="b">
        <f>Calcs!BX84</f>
        <v>0</v>
      </c>
      <c r="J84" s="150"/>
      <c r="L84" s="188">
        <f t="shared" si="9"/>
        <v>-1748.756394892177</v>
      </c>
      <c r="M84" s="188">
        <f t="shared" si="9"/>
        <v>-1327.7843762187586</v>
      </c>
      <c r="N84" s="188">
        <f t="shared" si="9"/>
        <v>-1481.6114147743053</v>
      </c>
      <c r="O84" s="188">
        <f t="shared" si="9"/>
        <v>-1594.92935633663</v>
      </c>
      <c r="P84" s="188">
        <f t="shared" si="9"/>
        <v>-1805.4153656733392</v>
      </c>
      <c r="R84" s="188" t="b" cm="1">
        <f t="array" ref="R84">IF(I84,AND(SIGN(I84)=SIGN(L84:P84)), TRUE)</f>
        <v>1</v>
      </c>
    </row>
    <row r="85" spans="2:18" s="182" customFormat="1" x14ac:dyDescent="0.2">
      <c r="B85" s="189">
        <f>Calcs!B85</f>
        <v>60555752</v>
      </c>
      <c r="C85" s="150"/>
      <c r="D85" s="188">
        <f>Calcs!BT85</f>
        <v>15071.444043673495</v>
      </c>
      <c r="F85" s="188">
        <f>Calcs!BL85</f>
        <v>18862.360617187849</v>
      </c>
      <c r="H85" s="188">
        <f t="shared" si="8"/>
        <v>-3790.9165735143542</v>
      </c>
      <c r="I85" s="188" t="b">
        <f>Calcs!BX85</f>
        <v>0</v>
      </c>
      <c r="J85" s="150"/>
      <c r="L85" s="188">
        <f t="shared" si="9"/>
        <v>-5677.1526352331421</v>
      </c>
      <c r="M85" s="188">
        <f t="shared" si="9"/>
        <v>-1904.6805117955701</v>
      </c>
      <c r="N85" s="188">
        <f t="shared" si="9"/>
        <v>-2283.7721691470033</v>
      </c>
      <c r="O85" s="188">
        <f t="shared" si="9"/>
        <v>-5298.0609778817034</v>
      </c>
      <c r="P85" s="188">
        <f t="shared" si="9"/>
        <v>-7184.2970396004912</v>
      </c>
      <c r="R85" s="188" t="b" cm="1">
        <f t="array" ref="R85">IF(I85,AND(SIGN(I85)=SIGN(L85:P85)), TRUE)</f>
        <v>1</v>
      </c>
    </row>
    <row r="86" spans="2:18" s="182" customFormat="1" x14ac:dyDescent="0.2">
      <c r="B86" s="189">
        <f>Calcs!B86</f>
        <v>60555770</v>
      </c>
      <c r="C86" s="150"/>
      <c r="D86" s="188">
        <f>Calcs!BT86</f>
        <v>10993.374432098595</v>
      </c>
      <c r="F86" s="188">
        <f>Calcs!BL86</f>
        <v>35272.813866946337</v>
      </c>
      <c r="H86" s="188">
        <f t="shared" si="8"/>
        <v>-24279.439434847744</v>
      </c>
      <c r="I86" s="188" t="b">
        <f>Calcs!BX86</f>
        <v>0</v>
      </c>
      <c r="J86" s="150"/>
      <c r="L86" s="188">
        <f t="shared" si="9"/>
        <v>-27806.720821542382</v>
      </c>
      <c r="M86" s="188">
        <f t="shared" si="9"/>
        <v>-20752.158048153105</v>
      </c>
      <c r="N86" s="188">
        <f t="shared" si="9"/>
        <v>-23180.101991637879</v>
      </c>
      <c r="O86" s="188">
        <f t="shared" si="9"/>
        <v>-25378.776878057601</v>
      </c>
      <c r="P86" s="188">
        <f t="shared" si="9"/>
        <v>-28906.058264752239</v>
      </c>
      <c r="R86" s="188" t="b" cm="1">
        <f t="array" ref="R86">IF(I86,AND(SIGN(I86)=SIGN(L86:P86)), TRUE)</f>
        <v>1</v>
      </c>
    </row>
    <row r="87" spans="2:18" s="182" customFormat="1" x14ac:dyDescent="0.2">
      <c r="B87" s="189">
        <f>Calcs!B87</f>
        <v>60555795</v>
      </c>
      <c r="C87" s="150"/>
      <c r="D87" s="188">
        <f>Calcs!BT87</f>
        <v>74.119873011963875</v>
      </c>
      <c r="F87" s="188">
        <f>Calcs!BL87</f>
        <v>3391.7176859943629</v>
      </c>
      <c r="H87" s="188">
        <f t="shared" si="8"/>
        <v>-3317.5978129823989</v>
      </c>
      <c r="I87" s="188" t="b">
        <f>Calcs!BX87</f>
        <v>0</v>
      </c>
      <c r="J87" s="150"/>
      <c r="L87" s="188">
        <f t="shared" si="9"/>
        <v>-3656.7695815818356</v>
      </c>
      <c r="M87" s="188">
        <f t="shared" si="9"/>
        <v>-2978.4260443829626</v>
      </c>
      <c r="N87" s="188">
        <f t="shared" si="9"/>
        <v>-3310.1858256812025</v>
      </c>
      <c r="O87" s="188">
        <f t="shared" si="9"/>
        <v>-3325.0098002835953</v>
      </c>
      <c r="P87" s="188">
        <f t="shared" si="9"/>
        <v>-3664.181568883032</v>
      </c>
      <c r="R87" s="188" t="b" cm="1">
        <f t="array" ref="R87">IF(I87,AND(SIGN(I87)=SIGN(L87:P87)), TRUE)</f>
        <v>1</v>
      </c>
    </row>
    <row r="88" spans="2:18" s="182" customFormat="1" x14ac:dyDescent="0.2">
      <c r="B88" s="189">
        <f>Calcs!B88</f>
        <v>60555811</v>
      </c>
      <c r="C88" s="150"/>
      <c r="D88" s="188">
        <f>Calcs!BT88</f>
        <v>14401.004988149947</v>
      </c>
      <c r="F88" s="188">
        <f>Calcs!BL88</f>
        <v>45629.103550574633</v>
      </c>
      <c r="H88" s="188">
        <f t="shared" si="8"/>
        <v>-31228.098562424686</v>
      </c>
      <c r="I88" s="188" t="b">
        <f>Calcs!BX88</f>
        <v>0</v>
      </c>
      <c r="J88" s="150"/>
      <c r="L88" s="188">
        <f t="shared" si="9"/>
        <v>-35791.008917482148</v>
      </c>
      <c r="M88" s="188">
        <f t="shared" si="9"/>
        <v>-26665.18820736722</v>
      </c>
      <c r="N88" s="188">
        <f t="shared" si="9"/>
        <v>-29787.998063609688</v>
      </c>
      <c r="O88" s="188">
        <f t="shared" si="9"/>
        <v>-32668.19906123968</v>
      </c>
      <c r="P88" s="188">
        <f t="shared" si="9"/>
        <v>-37231.109416297142</v>
      </c>
      <c r="R88" s="188" t="b" cm="1">
        <f t="array" ref="R88">IF(I88,AND(SIGN(I88)=SIGN(L88:P88)), TRUE)</f>
        <v>1</v>
      </c>
    </row>
    <row r="89" spans="2:18" s="182" customFormat="1" x14ac:dyDescent="0.2">
      <c r="B89" s="189">
        <f>Calcs!B89</f>
        <v>60555814</v>
      </c>
      <c r="C89" s="150"/>
      <c r="D89" s="188">
        <f>Calcs!BT89</f>
        <v>975376.1704241574</v>
      </c>
      <c r="F89" s="188">
        <f>Calcs!BL89</f>
        <v>139228.43590897604</v>
      </c>
      <c r="H89" s="188">
        <f t="shared" si="8"/>
        <v>836147.73451518139</v>
      </c>
      <c r="I89" s="188" t="b">
        <f>Calcs!BX89</f>
        <v>1</v>
      </c>
      <c r="J89" s="150"/>
      <c r="L89" s="188">
        <f t="shared" ref="L89:P98" si="10">(1+L$7)*$D89-(1+L$6)*$F89</f>
        <v>822224.89092428377</v>
      </c>
      <c r="M89" s="188">
        <f t="shared" si="10"/>
        <v>850070.57810607902</v>
      </c>
      <c r="N89" s="188">
        <f t="shared" si="10"/>
        <v>933685.35155759729</v>
      </c>
      <c r="O89" s="188">
        <f t="shared" si="10"/>
        <v>738610.11747276562</v>
      </c>
      <c r="P89" s="188">
        <f t="shared" si="10"/>
        <v>724687.27388186799</v>
      </c>
      <c r="R89" s="188" t="b" cm="1">
        <f t="array" ref="R89">IF(I89,AND(SIGN(I89)=SIGN(L89:P89)), TRUE)</f>
        <v>1</v>
      </c>
    </row>
    <row r="90" spans="2:18" s="182" customFormat="1" x14ac:dyDescent="0.2">
      <c r="B90" s="189">
        <f>Calcs!B90</f>
        <v>60555815</v>
      </c>
      <c r="C90" s="150"/>
      <c r="D90" s="188">
        <f>Calcs!BT90</f>
        <v>107642.07228348631</v>
      </c>
      <c r="F90" s="188">
        <f>Calcs!BL90</f>
        <v>215100.53050423294</v>
      </c>
      <c r="H90" s="188">
        <f t="shared" si="8"/>
        <v>-107458.45822074663</v>
      </c>
      <c r="I90" s="188" t="b">
        <f>Calcs!BX90</f>
        <v>0</v>
      </c>
      <c r="J90" s="150"/>
      <c r="L90" s="188">
        <f t="shared" si="10"/>
        <v>-128968.51127116993</v>
      </c>
      <c r="M90" s="188">
        <f t="shared" si="10"/>
        <v>-85948.405170323327</v>
      </c>
      <c r="N90" s="188">
        <f t="shared" si="10"/>
        <v>-96694.250992397996</v>
      </c>
      <c r="O90" s="188">
        <f t="shared" si="10"/>
        <v>-118222.66544909526</v>
      </c>
      <c r="P90" s="188">
        <f t="shared" si="10"/>
        <v>-139732.71849951858</v>
      </c>
      <c r="R90" s="188" t="b" cm="1">
        <f t="array" ref="R90">IF(I90,AND(SIGN(I90)=SIGN(L90:P90)), TRUE)</f>
        <v>1</v>
      </c>
    </row>
    <row r="91" spans="2:18" s="182" customFormat="1" x14ac:dyDescent="0.2">
      <c r="B91" s="189">
        <f>Calcs!B91</f>
        <v>60555821</v>
      </c>
      <c r="C91" s="150"/>
      <c r="D91" s="188">
        <f>Calcs!BT91</f>
        <v>2281.6699450439592</v>
      </c>
      <c r="F91" s="188">
        <f>Calcs!BL91</f>
        <v>49948.555780090981</v>
      </c>
      <c r="H91" s="188">
        <f t="shared" si="8"/>
        <v>-47666.885835047025</v>
      </c>
      <c r="I91" s="188" t="b">
        <f>Calcs!BX91</f>
        <v>0</v>
      </c>
      <c r="J91" s="150"/>
      <c r="L91" s="188">
        <f t="shared" si="10"/>
        <v>-52661.741413056123</v>
      </c>
      <c r="M91" s="188">
        <f t="shared" si="10"/>
        <v>-42672.030257037928</v>
      </c>
      <c r="N91" s="188">
        <f t="shared" si="10"/>
        <v>-47438.718840542628</v>
      </c>
      <c r="O91" s="188">
        <f t="shared" si="10"/>
        <v>-47895.052829551416</v>
      </c>
      <c r="P91" s="188">
        <f t="shared" si="10"/>
        <v>-52889.908407560521</v>
      </c>
      <c r="R91" s="188" t="b" cm="1">
        <f t="array" ref="R91">IF(I91,AND(SIGN(I91)=SIGN(L91:P91)), TRUE)</f>
        <v>1</v>
      </c>
    </row>
    <row r="92" spans="2:18" s="182" customFormat="1" x14ac:dyDescent="0.2">
      <c r="B92" s="189">
        <f>Calcs!B92</f>
        <v>60555840</v>
      </c>
      <c r="C92" s="150"/>
      <c r="D92" s="188">
        <f>Calcs!BT92</f>
        <v>1553509.8452762321</v>
      </c>
      <c r="F92" s="188">
        <f>Calcs!BL92</f>
        <v>222830.07659915689</v>
      </c>
      <c r="H92" s="188">
        <f t="shared" si="8"/>
        <v>1330679.7686770752</v>
      </c>
      <c r="I92" s="188" t="b">
        <f>Calcs!BX92</f>
        <v>1</v>
      </c>
      <c r="J92" s="150"/>
      <c r="L92" s="188">
        <f t="shared" si="10"/>
        <v>1308396.7610171596</v>
      </c>
      <c r="M92" s="188">
        <f t="shared" si="10"/>
        <v>1352962.776336991</v>
      </c>
      <c r="N92" s="188">
        <f t="shared" si="10"/>
        <v>1486030.7532046984</v>
      </c>
      <c r="O92" s="188">
        <f t="shared" si="10"/>
        <v>1175328.7841494519</v>
      </c>
      <c r="P92" s="188">
        <f t="shared" si="10"/>
        <v>1153045.7764895363</v>
      </c>
      <c r="R92" s="188" t="b" cm="1">
        <f t="array" ref="R92">IF(I92,AND(SIGN(I92)=SIGN(L92:P92)), TRUE)</f>
        <v>1</v>
      </c>
    </row>
    <row r="93" spans="2:18" s="182" customFormat="1" x14ac:dyDescent="0.2">
      <c r="B93" s="189">
        <f>Calcs!B93</f>
        <v>60555841</v>
      </c>
      <c r="C93" s="150"/>
      <c r="D93" s="188">
        <f>Calcs!BT93</f>
        <v>1030.6331127172675</v>
      </c>
      <c r="F93" s="188">
        <f>Calcs!BL93</f>
        <v>29090.542078620696</v>
      </c>
      <c r="H93" s="188">
        <f t="shared" si="8"/>
        <v>-28059.908965903429</v>
      </c>
      <c r="I93" s="188" t="b">
        <f>Calcs!BX93</f>
        <v>0</v>
      </c>
      <c r="J93" s="150"/>
      <c r="L93" s="188">
        <f t="shared" si="10"/>
        <v>-30968.9631737655</v>
      </c>
      <c r="M93" s="188">
        <f t="shared" si="10"/>
        <v>-25150.854758041361</v>
      </c>
      <c r="N93" s="188">
        <f t="shared" si="10"/>
        <v>-27956.845654631703</v>
      </c>
      <c r="O93" s="188">
        <f t="shared" si="10"/>
        <v>-28162.972277175155</v>
      </c>
      <c r="P93" s="188">
        <f t="shared" si="10"/>
        <v>-31072.026485037226</v>
      </c>
      <c r="R93" s="188" t="b" cm="1">
        <f t="array" ref="R93">IF(I93,AND(SIGN(I93)=SIGN(L93:P93)), TRUE)</f>
        <v>1</v>
      </c>
    </row>
    <row r="94" spans="2:18" s="182" customFormat="1" x14ac:dyDescent="0.2">
      <c r="B94" s="189">
        <f>Calcs!B94</f>
        <v>60555843</v>
      </c>
      <c r="C94" s="150"/>
      <c r="D94" s="188">
        <f>Calcs!BT94</f>
        <v>2805.4861470218125</v>
      </c>
      <c r="F94" s="188">
        <f>Calcs!BL94</f>
        <v>9196.4902458014312</v>
      </c>
      <c r="H94" s="188">
        <f t="shared" si="8"/>
        <v>-6391.0040987796183</v>
      </c>
      <c r="I94" s="188" t="b">
        <f>Calcs!BX94</f>
        <v>0</v>
      </c>
      <c r="J94" s="150"/>
      <c r="L94" s="188">
        <f t="shared" si="10"/>
        <v>-7310.6531233597616</v>
      </c>
      <c r="M94" s="188">
        <f t="shared" si="10"/>
        <v>-5471.355074199475</v>
      </c>
      <c r="N94" s="188">
        <f t="shared" si="10"/>
        <v>-6110.4554840774372</v>
      </c>
      <c r="O94" s="188">
        <f t="shared" si="10"/>
        <v>-6671.5527134818003</v>
      </c>
      <c r="P94" s="188">
        <f t="shared" si="10"/>
        <v>-7591.2017380619436</v>
      </c>
      <c r="R94" s="188" t="b" cm="1">
        <f t="array" ref="R94">IF(I94,AND(SIGN(I94)=SIGN(L94:P94)), TRUE)</f>
        <v>1</v>
      </c>
    </row>
    <row r="95" spans="2:18" s="182" customFormat="1" x14ac:dyDescent="0.2">
      <c r="B95" s="189">
        <f>Calcs!B95</f>
        <v>60555867</v>
      </c>
      <c r="C95" s="150"/>
      <c r="D95" s="188">
        <f>Calcs!BT95</f>
        <v>213.52644426978307</v>
      </c>
      <c r="F95" s="188">
        <f>Calcs!BL95</f>
        <v>8351.7110264879793</v>
      </c>
      <c r="H95" s="188">
        <f t="shared" si="8"/>
        <v>-8138.1845822181958</v>
      </c>
      <c r="I95" s="188" t="b">
        <f>Calcs!BX95</f>
        <v>0</v>
      </c>
      <c r="J95" s="150"/>
      <c r="L95" s="188">
        <f t="shared" si="10"/>
        <v>-8973.3556848669959</v>
      </c>
      <c r="M95" s="188">
        <f t="shared" si="10"/>
        <v>-7303.0134795693984</v>
      </c>
      <c r="N95" s="188">
        <f t="shared" si="10"/>
        <v>-8116.8319377912176</v>
      </c>
      <c r="O95" s="188">
        <f t="shared" si="10"/>
        <v>-8159.537226645175</v>
      </c>
      <c r="P95" s="188">
        <f t="shared" si="10"/>
        <v>-8994.7083292939733</v>
      </c>
      <c r="R95" s="188" t="b" cm="1">
        <f t="array" ref="R95">IF(I95,AND(SIGN(I95)=SIGN(L95:P95)), TRUE)</f>
        <v>1</v>
      </c>
    </row>
    <row r="96" spans="2:18" s="182" customFormat="1" x14ac:dyDescent="0.2">
      <c r="B96" s="189">
        <f>Calcs!B96</f>
        <v>60555871</v>
      </c>
      <c r="C96" s="150"/>
      <c r="D96" s="188">
        <f>Calcs!BT96</f>
        <v>1358.675065931054</v>
      </c>
      <c r="F96" s="188">
        <f>Calcs!BL96</f>
        <v>6791.8359111490836</v>
      </c>
      <c r="H96" s="188">
        <f t="shared" si="8"/>
        <v>-5433.1608452180299</v>
      </c>
      <c r="I96" s="188" t="b">
        <f>Calcs!BX96</f>
        <v>0</v>
      </c>
      <c r="J96" s="150"/>
      <c r="L96" s="188">
        <f t="shared" si="10"/>
        <v>-6112.344436332939</v>
      </c>
      <c r="M96" s="188">
        <f t="shared" si="10"/>
        <v>-4753.9772541031216</v>
      </c>
      <c r="N96" s="188">
        <f t="shared" si="10"/>
        <v>-5297.2933386249242</v>
      </c>
      <c r="O96" s="188">
        <f t="shared" si="10"/>
        <v>-5569.0283518111355</v>
      </c>
      <c r="P96" s="188">
        <f t="shared" si="10"/>
        <v>-6248.2119429260438</v>
      </c>
      <c r="R96" s="188" t="b" cm="1">
        <f t="array" ref="R96">IF(I96,AND(SIGN(I96)=SIGN(L96:P96)), TRUE)</f>
        <v>1</v>
      </c>
    </row>
    <row r="97" spans="2:18" s="182" customFormat="1" x14ac:dyDescent="0.2">
      <c r="B97" s="189">
        <f>Calcs!B97</f>
        <v>60555888</v>
      </c>
      <c r="C97" s="150"/>
      <c r="D97" s="188">
        <f>Calcs!BT97</f>
        <v>63.020769527016277</v>
      </c>
      <c r="F97" s="188">
        <f>Calcs!BL97</f>
        <v>2887.6853363729101</v>
      </c>
      <c r="H97" s="188">
        <f t="shared" si="8"/>
        <v>-2824.6645668458937</v>
      </c>
      <c r="I97" s="188" t="b">
        <f>Calcs!BX97</f>
        <v>0</v>
      </c>
      <c r="J97" s="150"/>
      <c r="L97" s="188">
        <f t="shared" si="10"/>
        <v>-3113.4331004831847</v>
      </c>
      <c r="M97" s="188">
        <f t="shared" si="10"/>
        <v>-2535.8960332086026</v>
      </c>
      <c r="N97" s="188">
        <f t="shared" si="10"/>
        <v>-2818.3624898931921</v>
      </c>
      <c r="O97" s="188">
        <f t="shared" si="10"/>
        <v>-2830.9666437985957</v>
      </c>
      <c r="P97" s="188">
        <f t="shared" si="10"/>
        <v>-3119.7351774358867</v>
      </c>
      <c r="R97" s="188" t="b" cm="1">
        <f t="array" ref="R97">IF(I97,AND(SIGN(I97)=SIGN(L97:P97)), TRUE)</f>
        <v>1</v>
      </c>
    </row>
    <row r="98" spans="2:18" s="182" customFormat="1" x14ac:dyDescent="0.2">
      <c r="B98" s="189">
        <f>Calcs!B98</f>
        <v>60555891</v>
      </c>
      <c r="C98" s="150"/>
      <c r="D98" s="188">
        <f>Calcs!BT98</f>
        <v>11095.799470412943</v>
      </c>
      <c r="F98" s="188">
        <f>Calcs!BL98</f>
        <v>13984.797567205242</v>
      </c>
      <c r="H98" s="188">
        <f t="shared" si="8"/>
        <v>-2888.9980967922984</v>
      </c>
      <c r="I98" s="188" t="b">
        <f>Calcs!BX98</f>
        <v>0</v>
      </c>
      <c r="J98" s="150"/>
      <c r="L98" s="188">
        <f t="shared" si="10"/>
        <v>-4287.4778535128244</v>
      </c>
      <c r="M98" s="188">
        <f t="shared" si="10"/>
        <v>-1490.5183400717742</v>
      </c>
      <c r="N98" s="188">
        <f t="shared" si="10"/>
        <v>-1779.4181497510035</v>
      </c>
      <c r="O98" s="188">
        <f t="shared" si="10"/>
        <v>-3998.5780438335933</v>
      </c>
      <c r="P98" s="188">
        <f t="shared" si="10"/>
        <v>-5397.0578005541192</v>
      </c>
      <c r="R98" s="188" t="b" cm="1">
        <f t="array" ref="R98">IF(I98,AND(SIGN(I98)=SIGN(L98:P98)), TRUE)</f>
        <v>1</v>
      </c>
    </row>
    <row r="99" spans="2:18" s="182" customFormat="1" x14ac:dyDescent="0.2">
      <c r="B99" s="189">
        <f>Calcs!B99</f>
        <v>60555899</v>
      </c>
      <c r="C99" s="150"/>
      <c r="D99" s="188">
        <f>Calcs!BT99</f>
        <v>243.62037733403031</v>
      </c>
      <c r="F99" s="188">
        <f>Calcs!BL99</f>
        <v>9146.6120445368124</v>
      </c>
      <c r="H99" s="188">
        <f t="shared" si="8"/>
        <v>-8902.991667202783</v>
      </c>
      <c r="I99" s="188" t="b">
        <f>Calcs!BX99</f>
        <v>0</v>
      </c>
      <c r="J99" s="150"/>
      <c r="L99" s="188">
        <f t="shared" ref="L99:P108" si="11">(1+L$7)*$D99-(1+L$6)*$F99</f>
        <v>-9817.6528716564644</v>
      </c>
      <c r="M99" s="188">
        <f t="shared" si="11"/>
        <v>-7988.3304627491007</v>
      </c>
      <c r="N99" s="188">
        <f t="shared" si="11"/>
        <v>-8878.6296294693784</v>
      </c>
      <c r="O99" s="188">
        <f t="shared" si="11"/>
        <v>-8927.3537049361857</v>
      </c>
      <c r="P99" s="188">
        <f t="shared" si="11"/>
        <v>-9842.0149093898672</v>
      </c>
      <c r="R99" s="188" t="b" cm="1">
        <f t="array" ref="R99">IF(I99,AND(SIGN(I99)=SIGN(L99:P99)), TRUE)</f>
        <v>1</v>
      </c>
    </row>
    <row r="100" spans="2:18" s="182" customFormat="1" x14ac:dyDescent="0.2">
      <c r="B100" s="189">
        <f>Calcs!B100</f>
        <v>60555903</v>
      </c>
      <c r="C100" s="150"/>
      <c r="D100" s="188">
        <f>Calcs!BT100</f>
        <v>2241.1019293927502</v>
      </c>
      <c r="F100" s="188">
        <f>Calcs!BL100</f>
        <v>11352.80364152571</v>
      </c>
      <c r="H100" s="188">
        <f t="shared" si="8"/>
        <v>-9111.7017121329591</v>
      </c>
      <c r="I100" s="188" t="b">
        <f>Calcs!BX100</f>
        <v>0</v>
      </c>
      <c r="J100" s="150"/>
      <c r="L100" s="188">
        <f t="shared" si="11"/>
        <v>-10246.982076285531</v>
      </c>
      <c r="M100" s="188">
        <f t="shared" si="11"/>
        <v>-7976.4213479803884</v>
      </c>
      <c r="N100" s="188">
        <f t="shared" si="11"/>
        <v>-8887.5915191936838</v>
      </c>
      <c r="O100" s="188">
        <f t="shared" si="11"/>
        <v>-9335.8119050722344</v>
      </c>
      <c r="P100" s="188">
        <f t="shared" si="11"/>
        <v>-10471.092269224806</v>
      </c>
      <c r="R100" s="188" t="b" cm="1">
        <f t="array" ref="R100">IF(I100,AND(SIGN(I100)=SIGN(L100:P100)), TRUE)</f>
        <v>1</v>
      </c>
    </row>
    <row r="101" spans="2:18" s="182" customFormat="1" x14ac:dyDescent="0.2">
      <c r="B101" s="189">
        <f>Calcs!B101</f>
        <v>60555904</v>
      </c>
      <c r="C101" s="150"/>
      <c r="D101" s="188">
        <f>Calcs!BT101</f>
        <v>1701184.6563480345</v>
      </c>
      <c r="F101" s="188">
        <f>Calcs!BL101</f>
        <v>221078.56418422234</v>
      </c>
      <c r="H101" s="188">
        <f t="shared" si="8"/>
        <v>1480106.0921638121</v>
      </c>
      <c r="I101" s="188" t="b">
        <f>Calcs!BX101</f>
        <v>1</v>
      </c>
      <c r="J101" s="150"/>
      <c r="L101" s="188">
        <f t="shared" si="11"/>
        <v>1457998.2357453899</v>
      </c>
      <c r="M101" s="188">
        <f t="shared" si="11"/>
        <v>1502213.9485822343</v>
      </c>
      <c r="N101" s="188">
        <f t="shared" si="11"/>
        <v>1650224.5577986157</v>
      </c>
      <c r="O101" s="188">
        <f t="shared" si="11"/>
        <v>1309987.6265290086</v>
      </c>
      <c r="P101" s="188">
        <f t="shared" si="11"/>
        <v>1287879.7701105864</v>
      </c>
      <c r="R101" s="188" t="b" cm="1">
        <f t="array" ref="R101">IF(I101,AND(SIGN(I101)=SIGN(L101:P101)), TRUE)</f>
        <v>1</v>
      </c>
    </row>
    <row r="102" spans="2:18" s="182" customFormat="1" x14ac:dyDescent="0.2">
      <c r="B102" s="189">
        <f>Calcs!B102</f>
        <v>60555905</v>
      </c>
      <c r="C102" s="150"/>
      <c r="D102" s="188">
        <f>Calcs!BT102</f>
        <v>68925.488574919495</v>
      </c>
      <c r="F102" s="188">
        <f>Calcs!BL102</f>
        <v>79371.969222940854</v>
      </c>
      <c r="H102" s="188">
        <f t="shared" si="8"/>
        <v>-10446.480648021359</v>
      </c>
      <c r="I102" s="188" t="b">
        <f>Calcs!BX102</f>
        <v>0</v>
      </c>
      <c r="J102" s="150"/>
      <c r="L102" s="188">
        <f t="shared" si="11"/>
        <v>-18383.677570315456</v>
      </c>
      <c r="M102" s="188">
        <f t="shared" si="11"/>
        <v>-2509.2837257272768</v>
      </c>
      <c r="N102" s="188">
        <f t="shared" si="11"/>
        <v>-3553.931790529401</v>
      </c>
      <c r="O102" s="188">
        <f t="shared" si="11"/>
        <v>-17339.02950551331</v>
      </c>
      <c r="P102" s="188">
        <f t="shared" si="11"/>
        <v>-25276.226427807407</v>
      </c>
      <c r="R102" s="188" t="b" cm="1">
        <f t="array" ref="R102">IF(I102,AND(SIGN(I102)=SIGN(L102:P102)), TRUE)</f>
        <v>1</v>
      </c>
    </row>
    <row r="103" spans="2:18" s="182" customFormat="1" x14ac:dyDescent="0.2">
      <c r="B103" s="189">
        <f>Calcs!B103</f>
        <v>60555915</v>
      </c>
      <c r="C103" s="150"/>
      <c r="D103" s="188">
        <f>Calcs!BT103</f>
        <v>148020.72231581432</v>
      </c>
      <c r="F103" s="188">
        <f>Calcs!BL103</f>
        <v>29949.497207767254</v>
      </c>
      <c r="H103" s="188">
        <f t="shared" si="8"/>
        <v>118071.22510804706</v>
      </c>
      <c r="I103" s="188" t="b">
        <f>Calcs!BX103</f>
        <v>1</v>
      </c>
      <c r="J103" s="150"/>
      <c r="L103" s="188">
        <f t="shared" si="11"/>
        <v>115076.27538727033</v>
      </c>
      <c r="M103" s="188">
        <f t="shared" si="11"/>
        <v>121066.17482882379</v>
      </c>
      <c r="N103" s="188">
        <f t="shared" si="11"/>
        <v>132873.29733962851</v>
      </c>
      <c r="O103" s="188">
        <f t="shared" si="11"/>
        <v>103269.15287646563</v>
      </c>
      <c r="P103" s="188">
        <f t="shared" si="11"/>
        <v>100274.2031556889</v>
      </c>
      <c r="R103" s="188" t="b" cm="1">
        <f t="array" ref="R103">IF(I103,AND(SIGN(I103)=SIGN(L103:P103)), TRUE)</f>
        <v>1</v>
      </c>
    </row>
    <row r="104" spans="2:18" s="182" customFormat="1" x14ac:dyDescent="0.2">
      <c r="B104" s="189">
        <f>Calcs!B104</f>
        <v>60555938</v>
      </c>
      <c r="C104" s="150"/>
      <c r="D104" s="188">
        <f>Calcs!BT104</f>
        <v>1340064.6723384536</v>
      </c>
      <c r="F104" s="188">
        <f>Calcs!BL104</f>
        <v>199290.71580444</v>
      </c>
      <c r="H104" s="188">
        <f t="shared" si="8"/>
        <v>1140773.9565340136</v>
      </c>
      <c r="I104" s="188" t="b">
        <f>Calcs!BX104</f>
        <v>1</v>
      </c>
      <c r="J104" s="150"/>
      <c r="L104" s="188">
        <f t="shared" si="11"/>
        <v>1120844.8849535696</v>
      </c>
      <c r="M104" s="188">
        <f t="shared" si="11"/>
        <v>1160703.0281144576</v>
      </c>
      <c r="N104" s="188">
        <f t="shared" si="11"/>
        <v>1274780.4237678591</v>
      </c>
      <c r="O104" s="188">
        <f t="shared" si="11"/>
        <v>1006767.4893001684</v>
      </c>
      <c r="P104" s="188">
        <f t="shared" si="11"/>
        <v>986838.41771972436</v>
      </c>
      <c r="R104" s="188" t="b" cm="1">
        <f t="array" ref="R104">IF(I104,AND(SIGN(I104)=SIGN(L104:P104)), TRUE)</f>
        <v>1</v>
      </c>
    </row>
    <row r="105" spans="2:18" s="182" customFormat="1" x14ac:dyDescent="0.2">
      <c r="B105" s="189">
        <f>Calcs!B105</f>
        <v>60554643</v>
      </c>
      <c r="C105" s="150"/>
      <c r="D105" s="188">
        <f>Calcs!BT105</f>
        <v>10148.671873633173</v>
      </c>
      <c r="F105" s="188">
        <f>Calcs!BL105</f>
        <v>124761.13237374775</v>
      </c>
      <c r="H105" s="188">
        <f t="shared" si="8"/>
        <v>-114612.46050011458</v>
      </c>
      <c r="I105" s="188" t="b">
        <f>Calcs!BX105</f>
        <v>0</v>
      </c>
      <c r="J105" s="150"/>
      <c r="L105" s="188">
        <f t="shared" si="11"/>
        <v>-127088.57373748938</v>
      </c>
      <c r="M105" s="188">
        <f t="shared" si="11"/>
        <v>-102136.34726273982</v>
      </c>
      <c r="N105" s="188">
        <f t="shared" si="11"/>
        <v>-113597.59331275125</v>
      </c>
      <c r="O105" s="188">
        <f t="shared" si="11"/>
        <v>-115627.3276874779</v>
      </c>
      <c r="P105" s="188">
        <f t="shared" si="11"/>
        <v>-128103.44092485269</v>
      </c>
      <c r="R105" s="188" t="b" cm="1">
        <f t="array" ref="R105">IF(I105,AND(SIGN(I105)=SIGN(L105:P105)), TRUE)</f>
        <v>1</v>
      </c>
    </row>
    <row r="106" spans="2:18" s="182" customFormat="1" x14ac:dyDescent="0.2">
      <c r="B106" s="189">
        <f>Calcs!B106</f>
        <v>60554735</v>
      </c>
      <c r="C106" s="150"/>
      <c r="D106" s="188">
        <f>Calcs!BT106</f>
        <v>301.24570856661046</v>
      </c>
      <c r="F106" s="188">
        <f>Calcs!BL106</f>
        <v>1257.9807392635441</v>
      </c>
      <c r="H106" s="188">
        <f t="shared" si="8"/>
        <v>-956.73503069693368</v>
      </c>
      <c r="I106" s="188" t="b">
        <f>Calcs!BX106</f>
        <v>0</v>
      </c>
      <c r="J106" s="150"/>
      <c r="L106" s="188">
        <f t="shared" si="11"/>
        <v>-1082.5331046232882</v>
      </c>
      <c r="M106" s="188">
        <f t="shared" si="11"/>
        <v>-830.93695677057929</v>
      </c>
      <c r="N106" s="188">
        <f t="shared" si="11"/>
        <v>-926.6104598402726</v>
      </c>
      <c r="O106" s="188">
        <f t="shared" si="11"/>
        <v>-986.85960155359476</v>
      </c>
      <c r="P106" s="188">
        <f t="shared" si="11"/>
        <v>-1112.6576754799494</v>
      </c>
      <c r="R106" s="188" t="b" cm="1">
        <f t="array" ref="R106">IF(I106,AND(SIGN(I106)=SIGN(L106:P106)), TRUE)</f>
        <v>1</v>
      </c>
    </row>
    <row r="107" spans="2:18" s="182" customFormat="1" x14ac:dyDescent="0.2">
      <c r="B107" s="189">
        <f>Calcs!B107</f>
        <v>60554744</v>
      </c>
      <c r="C107" s="150"/>
      <c r="D107" s="188">
        <f>Calcs!BT107</f>
        <v>196175.49975353986</v>
      </c>
      <c r="F107" s="188">
        <f>Calcs!BL107</f>
        <v>411019.47990318428</v>
      </c>
      <c r="H107" s="188">
        <f t="shared" si="8"/>
        <v>-214843.98014964443</v>
      </c>
      <c r="I107" s="188" t="b">
        <f>Calcs!BX107</f>
        <v>0</v>
      </c>
      <c r="J107" s="150"/>
      <c r="L107" s="188">
        <f t="shared" si="11"/>
        <v>-255945.9281399629</v>
      </c>
      <c r="M107" s="188">
        <f t="shared" si="11"/>
        <v>-173742.03215932602</v>
      </c>
      <c r="N107" s="188">
        <f t="shared" si="11"/>
        <v>-195226.43017429044</v>
      </c>
      <c r="O107" s="188">
        <f t="shared" si="11"/>
        <v>-234461.53012499842</v>
      </c>
      <c r="P107" s="188">
        <f t="shared" si="11"/>
        <v>-275563.47811531689</v>
      </c>
      <c r="R107" s="188" t="b" cm="1">
        <f t="array" ref="R107">IF(I107,AND(SIGN(I107)=SIGN(L107:P107)), TRUE)</f>
        <v>1</v>
      </c>
    </row>
    <row r="108" spans="2:18" s="182" customFormat="1" x14ac:dyDescent="0.2">
      <c r="B108" s="189">
        <f>Calcs!B108</f>
        <v>60554745</v>
      </c>
      <c r="C108" s="150"/>
      <c r="D108" s="188">
        <f>Calcs!BT108</f>
        <v>18580.92052565813</v>
      </c>
      <c r="F108" s="188">
        <f>Calcs!BL108</f>
        <v>57952.694498819161</v>
      </c>
      <c r="H108" s="188">
        <f t="shared" si="8"/>
        <v>-39371.773973161035</v>
      </c>
      <c r="I108" s="188" t="b">
        <f>Calcs!BX108</f>
        <v>0</v>
      </c>
      <c r="J108" s="150"/>
      <c r="L108" s="188">
        <f t="shared" si="11"/>
        <v>-45167.043423042953</v>
      </c>
      <c r="M108" s="188">
        <f t="shared" si="11"/>
        <v>-33576.504523279116</v>
      </c>
      <c r="N108" s="188">
        <f t="shared" si="11"/>
        <v>-37513.68192059522</v>
      </c>
      <c r="O108" s="188">
        <f t="shared" si="11"/>
        <v>-41229.866025726842</v>
      </c>
      <c r="P108" s="188">
        <f t="shared" si="11"/>
        <v>-47025.13547560876</v>
      </c>
      <c r="R108" s="188" t="b" cm="1">
        <f t="array" ref="R108">IF(I108,AND(SIGN(I108)=SIGN(L108:P108)), TRUE)</f>
        <v>1</v>
      </c>
    </row>
    <row r="109" spans="2:18" s="182" customFormat="1" x14ac:dyDescent="0.2">
      <c r="B109" s="189">
        <f>Calcs!B109</f>
        <v>60554800</v>
      </c>
      <c r="C109" s="150"/>
      <c r="D109" s="188">
        <f>Calcs!BT109</f>
        <v>1142.2752437047427</v>
      </c>
      <c r="F109" s="188">
        <f>Calcs!BL109</f>
        <v>4156.6917832844229</v>
      </c>
      <c r="H109" s="188">
        <f t="shared" si="8"/>
        <v>-3014.4165395796799</v>
      </c>
      <c r="I109" s="188" t="b">
        <f>Calcs!BX109</f>
        <v>0</v>
      </c>
      <c r="J109" s="150"/>
      <c r="L109" s="188">
        <f t="shared" ref="L109:P118" si="12">(1+L$7)*$D109-(1+L$6)*$F109</f>
        <v>-3430.0857179081222</v>
      </c>
      <c r="M109" s="188">
        <f t="shared" si="12"/>
        <v>-2598.7473612512376</v>
      </c>
      <c r="N109" s="188">
        <f t="shared" si="12"/>
        <v>-2900.1890152092055</v>
      </c>
      <c r="O109" s="188">
        <f t="shared" si="12"/>
        <v>-3128.6440639501543</v>
      </c>
      <c r="P109" s="188">
        <f t="shared" si="12"/>
        <v>-3544.3132422785966</v>
      </c>
      <c r="R109" s="188" t="b" cm="1">
        <f t="array" ref="R109">IF(I109,AND(SIGN(I109)=SIGN(L109:P109)), TRUE)</f>
        <v>1</v>
      </c>
    </row>
    <row r="110" spans="2:18" s="182" customFormat="1" x14ac:dyDescent="0.2">
      <c r="B110" s="189">
        <f>Calcs!B110</f>
        <v>60554818</v>
      </c>
      <c r="C110" s="150"/>
      <c r="D110" s="188">
        <f>Calcs!BT110</f>
        <v>272.36062823608472</v>
      </c>
      <c r="F110" s="188">
        <f>Calcs!BL110</f>
        <v>1677.4826635838992</v>
      </c>
      <c r="H110" s="188">
        <f t="shared" si="8"/>
        <v>-1405.1220353478145</v>
      </c>
      <c r="I110" s="188" t="b">
        <f>Calcs!BX110</f>
        <v>0</v>
      </c>
      <c r="J110" s="150"/>
      <c r="L110" s="188">
        <f t="shared" si="12"/>
        <v>-1572.8703017062046</v>
      </c>
      <c r="M110" s="188">
        <f t="shared" si="12"/>
        <v>-1237.3737689894247</v>
      </c>
      <c r="N110" s="188">
        <f t="shared" si="12"/>
        <v>-1377.885972524206</v>
      </c>
      <c r="O110" s="188">
        <f t="shared" si="12"/>
        <v>-1432.3580981714231</v>
      </c>
      <c r="P110" s="188">
        <f t="shared" si="12"/>
        <v>-1600.1063645298132</v>
      </c>
      <c r="R110" s="188" t="b" cm="1">
        <f t="array" ref="R110">IF(I110,AND(SIGN(I110)=SIGN(L110:P110)), TRUE)</f>
        <v>1</v>
      </c>
    </row>
    <row r="111" spans="2:18" s="182" customFormat="1" x14ac:dyDescent="0.2">
      <c r="B111" s="189">
        <f>Calcs!B111</f>
        <v>60554830</v>
      </c>
      <c r="C111" s="150"/>
      <c r="D111" s="188">
        <f>Calcs!BT111</f>
        <v>10041.315818675268</v>
      </c>
      <c r="F111" s="188">
        <f>Calcs!BL111</f>
        <v>32269.621117118506</v>
      </c>
      <c r="H111" s="188">
        <f t="shared" si="8"/>
        <v>-22228.305298443236</v>
      </c>
      <c r="I111" s="188" t="b">
        <f>Calcs!BX111</f>
        <v>0</v>
      </c>
      <c r="J111" s="150"/>
      <c r="L111" s="188">
        <f t="shared" si="12"/>
        <v>-25455.267410155087</v>
      </c>
      <c r="M111" s="188">
        <f t="shared" si="12"/>
        <v>-19001.343186731385</v>
      </c>
      <c r="N111" s="188">
        <f t="shared" si="12"/>
        <v>-21224.173716575708</v>
      </c>
      <c r="O111" s="188">
        <f t="shared" si="12"/>
        <v>-23232.436880310765</v>
      </c>
      <c r="P111" s="188">
        <f t="shared" si="12"/>
        <v>-26459.398992022616</v>
      </c>
      <c r="R111" s="188" t="b" cm="1">
        <f t="array" ref="R111">IF(I111,AND(SIGN(I111)=SIGN(L111:P111)), TRUE)</f>
        <v>1</v>
      </c>
    </row>
    <row r="112" spans="2:18" s="182" customFormat="1" x14ac:dyDescent="0.2">
      <c r="B112" s="189">
        <f>Calcs!B112</f>
        <v>60554835</v>
      </c>
      <c r="C112" s="150"/>
      <c r="D112" s="188">
        <f>Calcs!BT112</f>
        <v>4303.5844999673145</v>
      </c>
      <c r="F112" s="188">
        <f>Calcs!BL112</f>
        <v>14126.031631838754</v>
      </c>
      <c r="H112" s="188">
        <f t="shared" si="8"/>
        <v>-9822.4471318714386</v>
      </c>
      <c r="I112" s="188" t="b">
        <f>Calcs!BX112</f>
        <v>0</v>
      </c>
      <c r="J112" s="150"/>
      <c r="L112" s="188">
        <f t="shared" si="12"/>
        <v>-11235.050295055316</v>
      </c>
      <c r="M112" s="188">
        <f t="shared" si="12"/>
        <v>-8409.8439686875645</v>
      </c>
      <c r="N112" s="188">
        <f t="shared" si="12"/>
        <v>-9392.0886818747076</v>
      </c>
      <c r="O112" s="188">
        <f t="shared" si="12"/>
        <v>-10252.805581868171</v>
      </c>
      <c r="P112" s="188">
        <f t="shared" si="12"/>
        <v>-11665.408745052047</v>
      </c>
      <c r="R112" s="188" t="b" cm="1">
        <f t="array" ref="R112">IF(I112,AND(SIGN(I112)=SIGN(L112:P112)), TRUE)</f>
        <v>1</v>
      </c>
    </row>
    <row r="113" spans="2:18" s="182" customFormat="1" x14ac:dyDescent="0.2">
      <c r="B113" s="189">
        <f>Calcs!B113</f>
        <v>60554842</v>
      </c>
      <c r="C113" s="150"/>
      <c r="D113" s="188">
        <f>Calcs!BT113</f>
        <v>15794.220113015312</v>
      </c>
      <c r="F113" s="188">
        <f>Calcs!BL113</f>
        <v>70020.069002672783</v>
      </c>
      <c r="H113" s="188">
        <f t="shared" si="8"/>
        <v>-54225.848889657471</v>
      </c>
      <c r="I113" s="188" t="b">
        <f>Calcs!BX113</f>
        <v>0</v>
      </c>
      <c r="J113" s="150"/>
      <c r="L113" s="188">
        <f t="shared" si="12"/>
        <v>-61227.855789924753</v>
      </c>
      <c r="M113" s="188">
        <f t="shared" si="12"/>
        <v>-47223.841989390196</v>
      </c>
      <c r="N113" s="188">
        <f t="shared" si="12"/>
        <v>-52646.426878355938</v>
      </c>
      <c r="O113" s="188">
        <f t="shared" si="12"/>
        <v>-55805.270900959003</v>
      </c>
      <c r="P113" s="188">
        <f t="shared" si="12"/>
        <v>-62807.277801226286</v>
      </c>
      <c r="R113" s="188" t="b" cm="1">
        <f t="array" ref="R113">IF(I113,AND(SIGN(I113)=SIGN(L113:P113)), TRUE)</f>
        <v>1</v>
      </c>
    </row>
    <row r="114" spans="2:18" s="182" customFormat="1" x14ac:dyDescent="0.2">
      <c r="B114" s="189">
        <f>Calcs!B114</f>
        <v>60554844</v>
      </c>
      <c r="C114" s="150"/>
      <c r="D114" s="188">
        <f>Calcs!BT114</f>
        <v>6443.7507522884171</v>
      </c>
      <c r="F114" s="188">
        <f>Calcs!BL114</f>
        <v>20957.245070302011</v>
      </c>
      <c r="H114" s="188">
        <f t="shared" si="8"/>
        <v>-14513.494318013594</v>
      </c>
      <c r="I114" s="188" t="b">
        <f>Calcs!BX114</f>
        <v>0</v>
      </c>
      <c r="J114" s="150"/>
      <c r="L114" s="188">
        <f t="shared" si="12"/>
        <v>-16609.218825043798</v>
      </c>
      <c r="M114" s="188">
        <f t="shared" si="12"/>
        <v>-12417.769810983393</v>
      </c>
      <c r="N114" s="188">
        <f t="shared" si="12"/>
        <v>-13869.119242784753</v>
      </c>
      <c r="O114" s="188">
        <f t="shared" si="12"/>
        <v>-15157.869393242436</v>
      </c>
      <c r="P114" s="188">
        <f t="shared" si="12"/>
        <v>-17253.593900272637</v>
      </c>
      <c r="R114" s="188" t="b" cm="1">
        <f t="array" ref="R114">IF(I114,AND(SIGN(I114)=SIGN(L114:P114)), TRUE)</f>
        <v>1</v>
      </c>
    </row>
    <row r="115" spans="2:18" s="182" customFormat="1" x14ac:dyDescent="0.2">
      <c r="B115" s="189">
        <f>Calcs!B115</f>
        <v>60554851</v>
      </c>
      <c r="C115" s="150"/>
      <c r="D115" s="188">
        <f>Calcs!BT115</f>
        <v>1840625.1024771638</v>
      </c>
      <c r="F115" s="188">
        <f>Calcs!BL115</f>
        <v>252640.96491077822</v>
      </c>
      <c r="H115" s="188">
        <f t="shared" si="8"/>
        <v>1587984.1375663856</v>
      </c>
      <c r="I115" s="188" t="b">
        <f>Calcs!BX115</f>
        <v>1</v>
      </c>
      <c r="J115" s="150"/>
      <c r="L115" s="188">
        <f t="shared" si="12"/>
        <v>1562720.0410753076</v>
      </c>
      <c r="M115" s="188">
        <f t="shared" si="12"/>
        <v>1613248.2340574635</v>
      </c>
      <c r="N115" s="188">
        <f t="shared" si="12"/>
        <v>1772046.647814102</v>
      </c>
      <c r="O115" s="188">
        <f t="shared" si="12"/>
        <v>1403921.6273186691</v>
      </c>
      <c r="P115" s="188">
        <f t="shared" si="12"/>
        <v>1378657.5308275912</v>
      </c>
      <c r="R115" s="188" t="b" cm="1">
        <f t="array" ref="R115">IF(I115,AND(SIGN(I115)=SIGN(L115:P115)), TRUE)</f>
        <v>1</v>
      </c>
    </row>
    <row r="116" spans="2:18" s="182" customFormat="1" x14ac:dyDescent="0.2">
      <c r="B116" s="189">
        <f>Calcs!B116</f>
        <v>60554866</v>
      </c>
      <c r="C116" s="150"/>
      <c r="D116" s="188">
        <f>Calcs!BT116</f>
        <v>92598.860777935537</v>
      </c>
      <c r="F116" s="188">
        <f>Calcs!BL116</f>
        <v>19174.755667213642</v>
      </c>
      <c r="H116" s="188">
        <f t="shared" si="8"/>
        <v>73424.105110721895</v>
      </c>
      <c r="I116" s="188" t="b">
        <f>Calcs!BX116</f>
        <v>1</v>
      </c>
      <c r="J116" s="150"/>
      <c r="L116" s="188">
        <f t="shared" si="12"/>
        <v>71506.629544000534</v>
      </c>
      <c r="M116" s="188">
        <f t="shared" si="12"/>
        <v>75341.580677443257</v>
      </c>
      <c r="N116" s="188">
        <f t="shared" si="12"/>
        <v>82683.991188515458</v>
      </c>
      <c r="O116" s="188">
        <f t="shared" si="12"/>
        <v>64164.219032928348</v>
      </c>
      <c r="P116" s="188">
        <f t="shared" si="12"/>
        <v>62246.743466206986</v>
      </c>
      <c r="R116" s="188" t="b" cm="1">
        <f t="array" ref="R116">IF(I116,AND(SIGN(I116)=SIGN(L116:P116)), TRUE)</f>
        <v>1</v>
      </c>
    </row>
    <row r="117" spans="2:18" s="182" customFormat="1" x14ac:dyDescent="0.2">
      <c r="B117" s="189">
        <f>Calcs!B117</f>
        <v>60554921</v>
      </c>
      <c r="D117" s="188">
        <f>Calcs!BT117</f>
        <v>601.18734917781717</v>
      </c>
      <c r="F117" s="188">
        <f>Calcs!BL117</f>
        <v>1775.1389313230561</v>
      </c>
      <c r="H117" s="188">
        <f t="shared" si="8"/>
        <v>-1173.9515821452389</v>
      </c>
      <c r="I117" s="188" t="b">
        <f>Calcs!BX117</f>
        <v>0</v>
      </c>
      <c r="L117" s="188">
        <f t="shared" si="12"/>
        <v>-1351.4654752775448</v>
      </c>
      <c r="M117" s="188">
        <f t="shared" si="12"/>
        <v>-996.43768901293333</v>
      </c>
      <c r="N117" s="188">
        <f t="shared" si="12"/>
        <v>-1113.832847227457</v>
      </c>
      <c r="O117" s="188">
        <f t="shared" si="12"/>
        <v>-1234.0703170630206</v>
      </c>
      <c r="P117" s="188">
        <f t="shared" si="12"/>
        <v>-1411.5842101953265</v>
      </c>
      <c r="R117" s="188" t="b" cm="1">
        <f t="array" ref="R117">IF(I117,AND(SIGN(I117)=SIGN(L117:P117)), TRUE)</f>
        <v>1</v>
      </c>
    </row>
    <row r="118" spans="2:18" s="182" customFormat="1" x14ac:dyDescent="0.2">
      <c r="B118" s="189">
        <f>Calcs!B118</f>
        <v>60554944</v>
      </c>
      <c r="D118" s="188">
        <f>Calcs!BT118</f>
        <v>372.63665985515456</v>
      </c>
      <c r="F118" s="188">
        <f>Calcs!BL118</f>
        <v>2105.3851270646128</v>
      </c>
      <c r="H118" s="188">
        <f t="shared" si="8"/>
        <v>-1732.7484672094583</v>
      </c>
      <c r="I118" s="188" t="b">
        <f>Calcs!BX118</f>
        <v>0</v>
      </c>
      <c r="L118" s="188">
        <f t="shared" si="12"/>
        <v>-1943.2869799159198</v>
      </c>
      <c r="M118" s="188">
        <f t="shared" si="12"/>
        <v>-1522.2099545029969</v>
      </c>
      <c r="N118" s="188">
        <f t="shared" si="12"/>
        <v>-1695.4848012239427</v>
      </c>
      <c r="O118" s="188">
        <f t="shared" si="12"/>
        <v>-1770.0121331949736</v>
      </c>
      <c r="P118" s="188">
        <f t="shared" si="12"/>
        <v>-1980.550645901435</v>
      </c>
      <c r="R118" s="188" t="b" cm="1">
        <f t="array" ref="R118">IF(I118,AND(SIGN(I118)=SIGN(L118:P118)), TRUE)</f>
        <v>1</v>
      </c>
    </row>
    <row r="119" spans="2:18" s="182" customFormat="1" x14ac:dyDescent="0.2">
      <c r="B119" s="189">
        <f>Calcs!B119</f>
        <v>60554958</v>
      </c>
      <c r="D119" s="188">
        <f>Calcs!BT119</f>
        <v>371.8423791666296</v>
      </c>
      <c r="F119" s="188">
        <f>Calcs!BL119</f>
        <v>2116.9358684101039</v>
      </c>
      <c r="H119" s="188">
        <f t="shared" si="8"/>
        <v>-1745.0934892434743</v>
      </c>
      <c r="I119" s="188" t="b">
        <f>Calcs!BX119</f>
        <v>0</v>
      </c>
      <c r="L119" s="188">
        <f t="shared" ref="L119:P128" si="13">(1+L$7)*$D119-(1+L$6)*$F119</f>
        <v>-1956.7870760844849</v>
      </c>
      <c r="M119" s="188">
        <f t="shared" si="13"/>
        <v>-1533.399902402464</v>
      </c>
      <c r="N119" s="188">
        <f t="shared" si="13"/>
        <v>-1707.9092513268113</v>
      </c>
      <c r="O119" s="188">
        <f t="shared" si="13"/>
        <v>-1782.2777271601371</v>
      </c>
      <c r="P119" s="188">
        <f t="shared" si="13"/>
        <v>-1993.9713140011477</v>
      </c>
      <c r="R119" s="188" t="b" cm="1">
        <f t="array" ref="R119">IF(I119,AND(SIGN(I119)=SIGN(L119:P119)), TRUE)</f>
        <v>1</v>
      </c>
    </row>
    <row r="120" spans="2:18" s="182" customFormat="1" x14ac:dyDescent="0.2">
      <c r="B120" s="189">
        <f>Calcs!B120</f>
        <v>60554965</v>
      </c>
      <c r="D120" s="188">
        <f>Calcs!BT120</f>
        <v>11986.300928734452</v>
      </c>
      <c r="F120" s="188">
        <f>Calcs!BL120</f>
        <v>55122.762869173712</v>
      </c>
      <c r="H120" s="188">
        <f t="shared" si="8"/>
        <v>-43136.461940439258</v>
      </c>
      <c r="I120" s="188" t="b">
        <f>Calcs!BX120</f>
        <v>0</v>
      </c>
      <c r="L120" s="188">
        <f t="shared" si="13"/>
        <v>-48648.738227356633</v>
      </c>
      <c r="M120" s="188">
        <f t="shared" si="13"/>
        <v>-37624.18565352189</v>
      </c>
      <c r="N120" s="188">
        <f t="shared" si="13"/>
        <v>-41937.831847565816</v>
      </c>
      <c r="O120" s="188">
        <f t="shared" si="13"/>
        <v>-44335.092033312707</v>
      </c>
      <c r="P120" s="188">
        <f t="shared" si="13"/>
        <v>-49847.368320230082</v>
      </c>
      <c r="R120" s="188" t="b" cm="1">
        <f t="array" ref="R120">IF(I120,AND(SIGN(I120)=SIGN(L120:P120)), TRUE)</f>
        <v>1</v>
      </c>
    </row>
    <row r="121" spans="2:18" s="182" customFormat="1" x14ac:dyDescent="0.2">
      <c r="B121" s="189">
        <f>Calcs!B121</f>
        <v>60554968</v>
      </c>
      <c r="D121" s="188">
        <f>Calcs!BT121</f>
        <v>15393.093639013481</v>
      </c>
      <c r="F121" s="188">
        <f>Calcs!BL121</f>
        <v>48575.067627372518</v>
      </c>
      <c r="H121" s="188">
        <f t="shared" si="8"/>
        <v>-33181.973988359037</v>
      </c>
      <c r="I121" s="188" t="b">
        <f>Calcs!BX121</f>
        <v>0</v>
      </c>
      <c r="L121" s="188">
        <f t="shared" si="13"/>
        <v>-38039.480751096293</v>
      </c>
      <c r="M121" s="188">
        <f t="shared" si="13"/>
        <v>-28324.467225621789</v>
      </c>
      <c r="N121" s="188">
        <f t="shared" si="13"/>
        <v>-31642.664624457688</v>
      </c>
      <c r="O121" s="188">
        <f t="shared" si="13"/>
        <v>-34721.283352260383</v>
      </c>
      <c r="P121" s="188">
        <f t="shared" si="13"/>
        <v>-39578.790114997639</v>
      </c>
      <c r="R121" s="188" t="b" cm="1">
        <f t="array" ref="R121">IF(I121,AND(SIGN(I121)=SIGN(L121:P121)), TRUE)</f>
        <v>1</v>
      </c>
    </row>
    <row r="122" spans="2:18" s="182" customFormat="1" x14ac:dyDescent="0.2">
      <c r="B122" s="189">
        <f>Calcs!B122</f>
        <v>60554977</v>
      </c>
      <c r="D122" s="188">
        <f>Calcs!BT122</f>
        <v>39.775561334232918</v>
      </c>
      <c r="F122" s="188">
        <f>Calcs!BL122</f>
        <v>2136.8871489159533</v>
      </c>
      <c r="H122" s="188">
        <f t="shared" si="8"/>
        <v>-2097.1115875817204</v>
      </c>
      <c r="I122" s="188" t="b">
        <f>Calcs!BX122</f>
        <v>0</v>
      </c>
      <c r="L122" s="188">
        <f t="shared" si="13"/>
        <v>-2310.8003024733162</v>
      </c>
      <c r="M122" s="188">
        <f t="shared" si="13"/>
        <v>-1883.4228726901251</v>
      </c>
      <c r="N122" s="188">
        <f t="shared" si="13"/>
        <v>-2093.1340314482973</v>
      </c>
      <c r="O122" s="188">
        <f t="shared" si="13"/>
        <v>-2101.0891437151436</v>
      </c>
      <c r="P122" s="188">
        <f t="shared" si="13"/>
        <v>-2314.7778586067393</v>
      </c>
      <c r="R122" s="188" t="b" cm="1">
        <f t="array" ref="R122">IF(I122,AND(SIGN(I122)=SIGN(L122:P122)), TRUE)</f>
        <v>1</v>
      </c>
    </row>
    <row r="123" spans="2:18" s="182" customFormat="1" x14ac:dyDescent="0.2">
      <c r="B123" s="189">
        <f>Calcs!B123</f>
        <v>60554994</v>
      </c>
      <c r="D123" s="188">
        <f>Calcs!BT123</f>
        <v>58571.122247470936</v>
      </c>
      <c r="F123" s="188">
        <f>Calcs!BL123</f>
        <v>159782.45509958084</v>
      </c>
      <c r="H123" s="188">
        <f t="shared" si="8"/>
        <v>-101211.3328521099</v>
      </c>
      <c r="I123" s="188" t="b">
        <f>Calcs!BX123</f>
        <v>0</v>
      </c>
      <c r="L123" s="188">
        <f t="shared" si="13"/>
        <v>-117189.578362068</v>
      </c>
      <c r="M123" s="188">
        <f t="shared" si="13"/>
        <v>-85233.087342151834</v>
      </c>
      <c r="N123" s="188">
        <f t="shared" si="13"/>
        <v>-95354.220627362811</v>
      </c>
      <c r="O123" s="188">
        <f t="shared" si="13"/>
        <v>-107068.445076857</v>
      </c>
      <c r="P123" s="188">
        <f t="shared" si="13"/>
        <v>-123046.69058681509</v>
      </c>
      <c r="R123" s="188" t="b" cm="1">
        <f t="array" ref="R123">IF(I123,AND(SIGN(I123)=SIGN(L123:P123)), TRUE)</f>
        <v>1</v>
      </c>
    </row>
    <row r="124" spans="2:18" s="182" customFormat="1" x14ac:dyDescent="0.2">
      <c r="B124" s="189">
        <f>Calcs!B124</f>
        <v>60554999</v>
      </c>
      <c r="D124" s="188">
        <f>Calcs!BT124</f>
        <v>243539.27566822679</v>
      </c>
      <c r="F124" s="188">
        <f>Calcs!BL124</f>
        <v>47502.423783334358</v>
      </c>
      <c r="H124" s="188">
        <f t="shared" si="8"/>
        <v>196036.85188489244</v>
      </c>
      <c r="I124" s="188" t="b">
        <f>Calcs!BX124</f>
        <v>1</v>
      </c>
      <c r="L124" s="188">
        <f t="shared" si="13"/>
        <v>191286.60950655901</v>
      </c>
      <c r="M124" s="188">
        <f t="shared" si="13"/>
        <v>200787.09426322588</v>
      </c>
      <c r="N124" s="188">
        <f t="shared" si="13"/>
        <v>220390.77945171515</v>
      </c>
      <c r="O124" s="188">
        <f t="shared" si="13"/>
        <v>171682.92431806977</v>
      </c>
      <c r="P124" s="188">
        <f t="shared" si="13"/>
        <v>166932.68193973633</v>
      </c>
      <c r="R124" s="188" t="b" cm="1">
        <f t="array" ref="R124">IF(I124,AND(SIGN(I124)=SIGN(L124:P124)), TRUE)</f>
        <v>1</v>
      </c>
    </row>
    <row r="125" spans="2:18" s="182" customFormat="1" x14ac:dyDescent="0.2">
      <c r="B125" s="189">
        <f>Calcs!B125</f>
        <v>60555007</v>
      </c>
      <c r="D125" s="188">
        <f>Calcs!BT125</f>
        <v>1311.4368520905866</v>
      </c>
      <c r="F125" s="188">
        <f>Calcs!BL125</f>
        <v>4432.8595081811791</v>
      </c>
      <c r="H125" s="188">
        <f t="shared" si="8"/>
        <v>-3121.4226560905927</v>
      </c>
      <c r="I125" s="188" t="b">
        <f>Calcs!BX125</f>
        <v>0</v>
      </c>
      <c r="L125" s="188">
        <f t="shared" si="13"/>
        <v>-3564.7086069087109</v>
      </c>
      <c r="M125" s="188">
        <f t="shared" si="13"/>
        <v>-2678.1367052724745</v>
      </c>
      <c r="N125" s="188">
        <f t="shared" si="13"/>
        <v>-2990.2789708815335</v>
      </c>
      <c r="O125" s="188">
        <f t="shared" si="13"/>
        <v>-3252.566341299651</v>
      </c>
      <c r="P125" s="188">
        <f t="shared" si="13"/>
        <v>-3695.8522921177691</v>
      </c>
      <c r="R125" s="188" t="b" cm="1">
        <f t="array" ref="R125">IF(I125,AND(SIGN(I125)=SIGN(L125:P125)), TRUE)</f>
        <v>1</v>
      </c>
    </row>
    <row r="126" spans="2:18" s="182" customFormat="1" x14ac:dyDescent="0.2">
      <c r="B126" s="189">
        <f>Calcs!B126</f>
        <v>60555024</v>
      </c>
      <c r="D126" s="188">
        <f>Calcs!BT126</f>
        <v>853.03459950133561</v>
      </c>
      <c r="F126" s="188">
        <f>Calcs!BL126</f>
        <v>4596.1449881106273</v>
      </c>
      <c r="H126" s="188">
        <f t="shared" si="8"/>
        <v>-3743.1103886092915</v>
      </c>
      <c r="I126" s="188" t="b">
        <f>Calcs!BX126</f>
        <v>0</v>
      </c>
      <c r="L126" s="188">
        <f t="shared" si="13"/>
        <v>-4202.7248874203542</v>
      </c>
      <c r="M126" s="188">
        <f t="shared" si="13"/>
        <v>-3283.4958897982287</v>
      </c>
      <c r="N126" s="188">
        <f t="shared" si="13"/>
        <v>-3657.8069286591581</v>
      </c>
      <c r="O126" s="188">
        <f t="shared" si="13"/>
        <v>-3828.4138485594253</v>
      </c>
      <c r="P126" s="188">
        <f t="shared" si="13"/>
        <v>-4288.0283473704876</v>
      </c>
      <c r="R126" s="188" t="b" cm="1">
        <f t="array" ref="R126">IF(I126,AND(SIGN(I126)=SIGN(L126:P126)), TRUE)</f>
        <v>1</v>
      </c>
    </row>
    <row r="127" spans="2:18" s="182" customFormat="1" x14ac:dyDescent="0.2">
      <c r="B127" s="189">
        <f>Calcs!B127</f>
        <v>60555035</v>
      </c>
      <c r="D127" s="188">
        <f>Calcs!BT127</f>
        <v>5042.3064285446917</v>
      </c>
      <c r="F127" s="188">
        <f>Calcs!BL127</f>
        <v>16772.726501048899</v>
      </c>
      <c r="H127" s="188">
        <f t="shared" si="8"/>
        <v>-11730.420072504206</v>
      </c>
      <c r="I127" s="188" t="b">
        <f>Calcs!BX127</f>
        <v>0</v>
      </c>
      <c r="L127" s="188">
        <f t="shared" si="13"/>
        <v>-13407.692722609099</v>
      </c>
      <c r="M127" s="188">
        <f t="shared" si="13"/>
        <v>-10053.147422399317</v>
      </c>
      <c r="N127" s="188">
        <f t="shared" si="13"/>
        <v>-11226.189429649738</v>
      </c>
      <c r="O127" s="188">
        <f t="shared" si="13"/>
        <v>-12234.650715358675</v>
      </c>
      <c r="P127" s="188">
        <f t="shared" si="13"/>
        <v>-13911.923365463568</v>
      </c>
      <c r="R127" s="188" t="b" cm="1">
        <f t="array" ref="R127">IF(I127,AND(SIGN(I127)=SIGN(L127:P127)), TRUE)</f>
        <v>1</v>
      </c>
    </row>
    <row r="128" spans="2:18" s="182" customFormat="1" x14ac:dyDescent="0.2">
      <c r="B128" s="189">
        <f>Calcs!B128</f>
        <v>60555036</v>
      </c>
      <c r="D128" s="188">
        <f>Calcs!BT128</f>
        <v>1141.3784771666315</v>
      </c>
      <c r="F128" s="188">
        <f>Calcs!BL128</f>
        <v>6127.1432500857918</v>
      </c>
      <c r="H128" s="188">
        <f t="shared" si="8"/>
        <v>-4985.7647729191604</v>
      </c>
      <c r="I128" s="188" t="b">
        <f>Calcs!BX128</f>
        <v>0</v>
      </c>
      <c r="L128" s="188">
        <f t="shared" si="13"/>
        <v>-5598.4790979277404</v>
      </c>
      <c r="M128" s="188">
        <f t="shared" si="13"/>
        <v>-4373.0504479105812</v>
      </c>
      <c r="N128" s="188">
        <f t="shared" si="13"/>
        <v>-4871.6269252024977</v>
      </c>
      <c r="O128" s="188">
        <f t="shared" si="13"/>
        <v>-5099.902620635823</v>
      </c>
      <c r="P128" s="188">
        <f t="shared" si="13"/>
        <v>-5712.616945644404</v>
      </c>
      <c r="R128" s="188" t="b" cm="1">
        <f t="array" ref="R128">IF(I128,AND(SIGN(I128)=SIGN(L128:P128)), TRUE)</f>
        <v>1</v>
      </c>
    </row>
    <row r="129" spans="2:18" s="182" customFormat="1" x14ac:dyDescent="0.2">
      <c r="B129" s="189">
        <f>Calcs!B129</f>
        <v>60555040</v>
      </c>
      <c r="C129" s="150"/>
      <c r="D129" s="188">
        <f>Calcs!BT129</f>
        <v>882090.36414558406</v>
      </c>
      <c r="F129" s="188">
        <f>Calcs!BL129</f>
        <v>127489.20746607387</v>
      </c>
      <c r="H129" s="188">
        <f t="shared" si="8"/>
        <v>754601.15667951014</v>
      </c>
      <c r="I129" s="188" t="b">
        <f>Calcs!BX129</f>
        <v>1</v>
      </c>
      <c r="J129" s="150"/>
      <c r="L129" s="188">
        <f t="shared" ref="L129:P138" si="14">(1+L$7)*$D129-(1+L$6)*$F129</f>
        <v>741852.23593290278</v>
      </c>
      <c r="M129" s="188">
        <f t="shared" si="14"/>
        <v>767350.07742611761</v>
      </c>
      <c r="N129" s="188">
        <f t="shared" si="14"/>
        <v>842810.19309406867</v>
      </c>
      <c r="O129" s="188">
        <f t="shared" si="14"/>
        <v>666392.12026495172</v>
      </c>
      <c r="P129" s="188">
        <f t="shared" si="14"/>
        <v>653643.19951834437</v>
      </c>
      <c r="R129" s="188" t="b" cm="1">
        <f t="array" ref="R129">IF(I129,AND(SIGN(I129)=SIGN(L129:P129)), TRUE)</f>
        <v>1</v>
      </c>
    </row>
    <row r="130" spans="2:18" s="182" customFormat="1" x14ac:dyDescent="0.2">
      <c r="B130" s="189">
        <f>Calcs!B130</f>
        <v>60555045</v>
      </c>
      <c r="C130" s="150"/>
      <c r="D130" s="188">
        <f>Calcs!BT130</f>
        <v>31.132797185812027</v>
      </c>
      <c r="F130" s="188">
        <f>Calcs!BL130</f>
        <v>416.35172213522128</v>
      </c>
      <c r="H130" s="188">
        <f t="shared" si="8"/>
        <v>-385.21892494940926</v>
      </c>
      <c r="I130" s="188" t="b">
        <f>Calcs!BX130</f>
        <v>0</v>
      </c>
      <c r="J130" s="150"/>
      <c r="L130" s="188">
        <f t="shared" si="14"/>
        <v>-426.8540971629314</v>
      </c>
      <c r="M130" s="188">
        <f t="shared" si="14"/>
        <v>-343.58375273588712</v>
      </c>
      <c r="N130" s="188">
        <f t="shared" si="14"/>
        <v>-382.10564523082803</v>
      </c>
      <c r="O130" s="188">
        <f t="shared" si="14"/>
        <v>-388.33220466799048</v>
      </c>
      <c r="P130" s="188">
        <f t="shared" si="14"/>
        <v>-429.96737688151262</v>
      </c>
      <c r="R130" s="188" t="b" cm="1">
        <f t="array" ref="R130">IF(I130,AND(SIGN(I130)=SIGN(L130:P130)), TRUE)</f>
        <v>1</v>
      </c>
    </row>
    <row r="131" spans="2:18" s="182" customFormat="1" x14ac:dyDescent="0.2">
      <c r="B131" s="189">
        <f>Calcs!B131</f>
        <v>60555056</v>
      </c>
      <c r="C131" s="150"/>
      <c r="D131" s="188">
        <f>Calcs!BT131</f>
        <v>229.19834256469602</v>
      </c>
      <c r="F131" s="188">
        <f>Calcs!BL131</f>
        <v>525.03369752234721</v>
      </c>
      <c r="H131" s="188">
        <f t="shared" si="8"/>
        <v>-295.83535495765119</v>
      </c>
      <c r="I131" s="188" t="b">
        <f>Calcs!BX131</f>
        <v>0</v>
      </c>
      <c r="J131" s="150"/>
      <c r="L131" s="188">
        <f t="shared" si="14"/>
        <v>-348.33872470988598</v>
      </c>
      <c r="M131" s="188">
        <f t="shared" si="14"/>
        <v>-243.33198520541646</v>
      </c>
      <c r="N131" s="188">
        <f t="shared" si="14"/>
        <v>-272.91552070118155</v>
      </c>
      <c r="O131" s="188">
        <f t="shared" si="14"/>
        <v>-318.75518921412078</v>
      </c>
      <c r="P131" s="188">
        <f t="shared" si="14"/>
        <v>-371.25855896635557</v>
      </c>
      <c r="R131" s="188" t="b" cm="1">
        <f t="array" ref="R131">IF(I131,AND(SIGN(I131)=SIGN(L131:P131)), TRUE)</f>
        <v>1</v>
      </c>
    </row>
    <row r="132" spans="2:18" s="182" customFormat="1" x14ac:dyDescent="0.2">
      <c r="B132" s="189">
        <f>Calcs!B132</f>
        <v>60555102</v>
      </c>
      <c r="C132" s="150"/>
      <c r="D132" s="188">
        <f>Calcs!BT132</f>
        <v>21792.772380968472</v>
      </c>
      <c r="F132" s="188">
        <f>Calcs!BL132</f>
        <v>92678.423252947206</v>
      </c>
      <c r="H132" s="188">
        <f t="shared" si="8"/>
        <v>-70885.650871978738</v>
      </c>
      <c r="I132" s="188" t="b">
        <f>Calcs!BX132</f>
        <v>0</v>
      </c>
      <c r="J132" s="150"/>
      <c r="L132" s="188">
        <f t="shared" si="14"/>
        <v>-80153.493197273463</v>
      </c>
      <c r="M132" s="188">
        <f t="shared" si="14"/>
        <v>-61617.808546684013</v>
      </c>
      <c r="N132" s="188">
        <f t="shared" si="14"/>
        <v>-68706.373633881885</v>
      </c>
      <c r="O132" s="188">
        <f t="shared" si="14"/>
        <v>-73064.928110075576</v>
      </c>
      <c r="P132" s="188">
        <f t="shared" si="14"/>
        <v>-82332.770435370301</v>
      </c>
      <c r="R132" s="188" t="b" cm="1">
        <f t="array" ref="R132">IF(I132,AND(SIGN(I132)=SIGN(L132:P132)), TRUE)</f>
        <v>1</v>
      </c>
    </row>
    <row r="133" spans="2:18" s="182" customFormat="1" x14ac:dyDescent="0.2">
      <c r="B133" s="189">
        <f>Calcs!B133</f>
        <v>60555569</v>
      </c>
      <c r="C133" s="150"/>
      <c r="D133" s="188">
        <f>Calcs!BT133</f>
        <v>436.12001196993651</v>
      </c>
      <c r="F133" s="188">
        <f>Calcs!BL133</f>
        <v>6527.2189275978208</v>
      </c>
      <c r="H133" s="188">
        <f t="shared" si="8"/>
        <v>-6091.0989156278847</v>
      </c>
      <c r="I133" s="188" t="b">
        <f>Calcs!BX133</f>
        <v>0</v>
      </c>
      <c r="J133" s="150"/>
      <c r="L133" s="188">
        <f t="shared" si="14"/>
        <v>-6743.8208083876671</v>
      </c>
      <c r="M133" s="188">
        <f t="shared" si="14"/>
        <v>-5438.3770228681024</v>
      </c>
      <c r="N133" s="188">
        <f t="shared" si="14"/>
        <v>-6047.4869144308905</v>
      </c>
      <c r="O133" s="188">
        <f t="shared" si="14"/>
        <v>-6134.710916824878</v>
      </c>
      <c r="P133" s="188">
        <f t="shared" si="14"/>
        <v>-6787.4328095846604</v>
      </c>
      <c r="R133" s="188" t="b" cm="1">
        <f t="array" ref="R133">IF(I133,AND(SIGN(I133)=SIGN(L133:P133)), TRUE)</f>
        <v>1</v>
      </c>
    </row>
    <row r="134" spans="2:18" s="182" customFormat="1" x14ac:dyDescent="0.2">
      <c r="B134" s="189">
        <f>Calcs!B134</f>
        <v>60845175</v>
      </c>
      <c r="C134" s="150"/>
      <c r="D134" s="188">
        <f>Calcs!BT134</f>
        <v>148253.058778481</v>
      </c>
      <c r="F134" s="188">
        <f>Calcs!BL134</f>
        <v>25575.966507406101</v>
      </c>
      <c r="H134" s="188">
        <f t="shared" si="8"/>
        <v>122677.0922710749</v>
      </c>
      <c r="I134" s="188" t="b">
        <f>Calcs!BX134</f>
        <v>1</v>
      </c>
      <c r="J134" s="150"/>
      <c r="L134" s="188">
        <f t="shared" si="14"/>
        <v>120119.49562033429</v>
      </c>
      <c r="M134" s="188">
        <f t="shared" si="14"/>
        <v>125234.68892181551</v>
      </c>
      <c r="N134" s="188">
        <f t="shared" si="14"/>
        <v>137502.39814892304</v>
      </c>
      <c r="O134" s="188">
        <f t="shared" si="14"/>
        <v>107851.78639322681</v>
      </c>
      <c r="P134" s="188">
        <f t="shared" si="14"/>
        <v>105294.1897424862</v>
      </c>
      <c r="R134" s="188" t="b" cm="1">
        <f t="array" ref="R134">IF(I134,AND(SIGN(I134)=SIGN(L134:P134)), TRUE)</f>
        <v>1</v>
      </c>
    </row>
    <row r="135" spans="2:18" s="182" customFormat="1" x14ac:dyDescent="0.2">
      <c r="B135" s="189">
        <f>Calcs!B135</f>
        <v>60846589</v>
      </c>
      <c r="C135" s="150"/>
      <c r="D135" s="188">
        <f>Calcs!BT135</f>
        <v>747110.81759300164</v>
      </c>
      <c r="F135" s="188">
        <f>Calcs!BL135</f>
        <v>264765.04305396427</v>
      </c>
      <c r="H135" s="188">
        <f t="shared" si="8"/>
        <v>482345.77453903737</v>
      </c>
      <c r="I135" s="188" t="b">
        <f>Calcs!BX135</f>
        <v>1</v>
      </c>
      <c r="J135" s="150"/>
      <c r="L135" s="188">
        <f t="shared" si="14"/>
        <v>455869.27023364091</v>
      </c>
      <c r="M135" s="188">
        <f t="shared" si="14"/>
        <v>508822.27884443384</v>
      </c>
      <c r="N135" s="188">
        <f t="shared" si="14"/>
        <v>557056.85629833757</v>
      </c>
      <c r="O135" s="188">
        <f t="shared" si="14"/>
        <v>407634.69277973718</v>
      </c>
      <c r="P135" s="188">
        <f t="shared" si="14"/>
        <v>381158.18847434071</v>
      </c>
      <c r="R135" s="188" t="b" cm="1">
        <f t="array" ref="R135">IF(I135,AND(SIGN(I135)=SIGN(L135:P135)), TRUE)</f>
        <v>1</v>
      </c>
    </row>
    <row r="136" spans="2:18" s="182" customFormat="1" x14ac:dyDescent="0.2">
      <c r="B136" s="189">
        <f>Calcs!B136</f>
        <v>60846644</v>
      </c>
      <c r="C136" s="150"/>
      <c r="D136" s="188">
        <f>Calcs!BT136</f>
        <v>241580.96728902782</v>
      </c>
      <c r="F136" s="188">
        <f>Calcs!BL136</f>
        <v>40524.200909564846</v>
      </c>
      <c r="H136" s="188">
        <f t="shared" si="8"/>
        <v>201056.76637946296</v>
      </c>
      <c r="I136" s="188" t="b">
        <f>Calcs!BX136</f>
        <v>1</v>
      </c>
      <c r="J136" s="150"/>
      <c r="L136" s="188">
        <f t="shared" si="14"/>
        <v>197004.34628850647</v>
      </c>
      <c r="M136" s="188">
        <f t="shared" si="14"/>
        <v>205109.18647041946</v>
      </c>
      <c r="N136" s="188">
        <f t="shared" si="14"/>
        <v>225214.86310836574</v>
      </c>
      <c r="O136" s="188">
        <f t="shared" si="14"/>
        <v>176898.66965056019</v>
      </c>
      <c r="P136" s="188">
        <f t="shared" si="14"/>
        <v>172846.24955960369</v>
      </c>
      <c r="R136" s="188" t="b" cm="1">
        <f t="array" ref="R136">IF(I136,AND(SIGN(I136)=SIGN(L136:P136)), TRUE)</f>
        <v>1</v>
      </c>
    </row>
    <row r="137" spans="2:18" s="182" customFormat="1" x14ac:dyDescent="0.2">
      <c r="B137" s="189">
        <f>Calcs!B137</f>
        <v>60859339</v>
      </c>
      <c r="C137" s="150"/>
      <c r="D137" s="188">
        <f>Calcs!BT137</f>
        <v>1161.7938282967432</v>
      </c>
      <c r="F137" s="188">
        <f>Calcs!BL137</f>
        <v>2889.260437465477</v>
      </c>
      <c r="H137" s="188">
        <f t="shared" si="8"/>
        <v>-1727.4666091687338</v>
      </c>
      <c r="I137" s="188" t="b">
        <f>Calcs!BX137</f>
        <v>0</v>
      </c>
      <c r="J137" s="150"/>
      <c r="L137" s="188">
        <f t="shared" si="14"/>
        <v>-2016.3926529152816</v>
      </c>
      <c r="M137" s="188">
        <f t="shared" si="14"/>
        <v>-1438.5405654221861</v>
      </c>
      <c r="N137" s="188">
        <f t="shared" si="14"/>
        <v>-1611.2872263390593</v>
      </c>
      <c r="O137" s="188">
        <f t="shared" si="14"/>
        <v>-1843.6459919984081</v>
      </c>
      <c r="P137" s="188">
        <f t="shared" si="14"/>
        <v>-2132.5720357449559</v>
      </c>
      <c r="R137" s="188" t="b" cm="1">
        <f t="array" ref="R137">IF(I137,AND(SIGN(I137)=SIGN(L137:P137)), TRUE)</f>
        <v>1</v>
      </c>
    </row>
    <row r="138" spans="2:18" s="182" customFormat="1" x14ac:dyDescent="0.2">
      <c r="B138" s="189">
        <f>Calcs!B138</f>
        <v>60859340</v>
      </c>
      <c r="C138" s="150"/>
      <c r="D138" s="188">
        <f>Calcs!BT138</f>
        <v>771.25628611339368</v>
      </c>
      <c r="F138" s="188">
        <f>Calcs!BL138</f>
        <v>1943.6747482277294</v>
      </c>
      <c r="H138" s="188">
        <f t="shared" ref="H138:H201" si="15">D138-F138</f>
        <v>-1172.4184621143359</v>
      </c>
      <c r="I138" s="188" t="b">
        <f>Calcs!BX138</f>
        <v>0</v>
      </c>
      <c r="J138" s="150"/>
      <c r="L138" s="188">
        <f t="shared" si="14"/>
        <v>-1366.7859369371085</v>
      </c>
      <c r="M138" s="188">
        <f t="shared" si="14"/>
        <v>-978.05098729156282</v>
      </c>
      <c r="N138" s="188">
        <f t="shared" si="14"/>
        <v>-1095.2928335029962</v>
      </c>
      <c r="O138" s="188">
        <f t="shared" si="14"/>
        <v>-1249.5440907256752</v>
      </c>
      <c r="P138" s="188">
        <f t="shared" si="14"/>
        <v>-1443.9115655484479</v>
      </c>
      <c r="R138" s="188" t="b" cm="1">
        <f t="array" ref="R138">IF(I138,AND(SIGN(I138)=SIGN(L138:P138)), TRUE)</f>
        <v>1</v>
      </c>
    </row>
    <row r="139" spans="2:18" s="182" customFormat="1" x14ac:dyDescent="0.2">
      <c r="B139" s="189">
        <f>Calcs!B139</f>
        <v>60859342</v>
      </c>
      <c r="C139" s="150"/>
      <c r="D139" s="188">
        <f>Calcs!BT139</f>
        <v>1132.9528085332549</v>
      </c>
      <c r="F139" s="188">
        <f>Calcs!BL139</f>
        <v>3097.1737816843261</v>
      </c>
      <c r="H139" s="188">
        <f t="shared" si="15"/>
        <v>-1964.2209731510711</v>
      </c>
      <c r="I139" s="188" t="b">
        <f>Calcs!BX139</f>
        <v>0</v>
      </c>
      <c r="J139" s="150"/>
      <c r="L139" s="188">
        <f t="shared" ref="L139:P148" si="16">(1+L$7)*$D139-(1+L$6)*$F139</f>
        <v>-2273.9383513195039</v>
      </c>
      <c r="M139" s="188">
        <f t="shared" si="16"/>
        <v>-1654.5035949826388</v>
      </c>
      <c r="N139" s="188">
        <f t="shared" si="16"/>
        <v>-1850.9256922977456</v>
      </c>
      <c r="O139" s="188">
        <f t="shared" si="16"/>
        <v>-2077.5162540043966</v>
      </c>
      <c r="P139" s="188">
        <f t="shared" si="16"/>
        <v>-2387.2336321728294</v>
      </c>
      <c r="R139" s="188" t="b" cm="1">
        <f t="array" ref="R139">IF(I139,AND(SIGN(I139)=SIGN(L139:P139)), TRUE)</f>
        <v>1</v>
      </c>
    </row>
    <row r="140" spans="2:18" s="182" customFormat="1" x14ac:dyDescent="0.2">
      <c r="B140" s="189">
        <f>Calcs!B140</f>
        <v>60823678</v>
      </c>
      <c r="C140" s="150"/>
      <c r="D140" s="188">
        <f>Calcs!BT140</f>
        <v>184.17046194310376</v>
      </c>
      <c r="F140" s="188">
        <f>Calcs!BL140</f>
        <v>1077.3691473158563</v>
      </c>
      <c r="H140" s="188">
        <f t="shared" si="15"/>
        <v>-893.19868537275249</v>
      </c>
      <c r="I140" s="188" t="b">
        <f>Calcs!BX140</f>
        <v>0</v>
      </c>
      <c r="J140" s="150"/>
      <c r="L140" s="188">
        <f t="shared" si="16"/>
        <v>-1000.9356001043383</v>
      </c>
      <c r="M140" s="188">
        <f t="shared" si="16"/>
        <v>-785.46177064116694</v>
      </c>
      <c r="N140" s="188">
        <f t="shared" si="16"/>
        <v>-874.78163917844211</v>
      </c>
      <c r="O140" s="188">
        <f t="shared" si="16"/>
        <v>-911.61573156706288</v>
      </c>
      <c r="P140" s="188">
        <f t="shared" si="16"/>
        <v>-1019.3526462986487</v>
      </c>
      <c r="R140" s="188" t="b" cm="1">
        <f t="array" ref="R140">IF(I140,AND(SIGN(I140)=SIGN(L140:P140)), TRUE)</f>
        <v>1</v>
      </c>
    </row>
    <row r="141" spans="2:18" s="182" customFormat="1" x14ac:dyDescent="0.2">
      <c r="B141" s="189">
        <f>Calcs!B141</f>
        <v>60823677</v>
      </c>
      <c r="C141" s="150"/>
      <c r="D141" s="188">
        <f>Calcs!BT141</f>
        <v>176.05021849434956</v>
      </c>
      <c r="F141" s="188">
        <f>Calcs!BL141</f>
        <v>1194.9766955608625</v>
      </c>
      <c r="H141" s="188">
        <f t="shared" si="15"/>
        <v>-1018.9264770665129</v>
      </c>
      <c r="I141" s="188" t="b">
        <f>Calcs!BX141</f>
        <v>0</v>
      </c>
      <c r="J141" s="150"/>
      <c r="L141" s="188">
        <f t="shared" si="16"/>
        <v>-1138.4241466225992</v>
      </c>
      <c r="M141" s="188">
        <f t="shared" si="16"/>
        <v>-899.42880751042662</v>
      </c>
      <c r="N141" s="188">
        <f t="shared" si="16"/>
        <v>-1001.321455217078</v>
      </c>
      <c r="O141" s="188">
        <f t="shared" si="16"/>
        <v>-1036.5314989159479</v>
      </c>
      <c r="P141" s="188">
        <f t="shared" si="16"/>
        <v>-1156.0291684720341</v>
      </c>
      <c r="R141" s="188" t="b" cm="1">
        <f t="array" ref="R141">IF(I141,AND(SIGN(I141)=SIGN(L141:P141)), TRUE)</f>
        <v>1</v>
      </c>
    </row>
    <row r="142" spans="2:18" s="182" customFormat="1" x14ac:dyDescent="0.2">
      <c r="B142" s="189">
        <f>Calcs!B142</f>
        <v>60823590</v>
      </c>
      <c r="C142" s="150"/>
      <c r="D142" s="188">
        <f>Calcs!BT142</f>
        <v>295.89947154980939</v>
      </c>
      <c r="F142" s="188">
        <f>Calcs!BL142</f>
        <v>1335.6857264968512</v>
      </c>
      <c r="H142" s="188">
        <f t="shared" si="15"/>
        <v>-1039.7862549470419</v>
      </c>
      <c r="I142" s="188" t="b">
        <f>Calcs!BX142</f>
        <v>0</v>
      </c>
      <c r="J142" s="150"/>
      <c r="L142" s="188">
        <f t="shared" si="16"/>
        <v>-1173.3548275967269</v>
      </c>
      <c r="M142" s="188">
        <f t="shared" si="16"/>
        <v>-906.21768229735665</v>
      </c>
      <c r="N142" s="188">
        <f t="shared" si="16"/>
        <v>-1010.1963077920609</v>
      </c>
      <c r="O142" s="188">
        <f t="shared" si="16"/>
        <v>-1069.3762021020227</v>
      </c>
      <c r="P142" s="188">
        <f t="shared" si="16"/>
        <v>-1202.9447747517079</v>
      </c>
      <c r="R142" s="188" t="b" cm="1">
        <f t="array" ref="R142">IF(I142,AND(SIGN(I142)=SIGN(L142:P142)), TRUE)</f>
        <v>1</v>
      </c>
    </row>
    <row r="143" spans="2:18" s="182" customFormat="1" x14ac:dyDescent="0.2">
      <c r="B143" s="189">
        <f>Calcs!B143</f>
        <v>60823555</v>
      </c>
      <c r="C143" s="150"/>
      <c r="D143" s="188">
        <f>Calcs!BT143</f>
        <v>300.16216585450746</v>
      </c>
      <c r="F143" s="188">
        <f>Calcs!BL143</f>
        <v>1273.7317501892144</v>
      </c>
      <c r="H143" s="188">
        <f t="shared" si="15"/>
        <v>-973.56958433470686</v>
      </c>
      <c r="I143" s="188" t="b">
        <f>Calcs!BX143</f>
        <v>0</v>
      </c>
      <c r="J143" s="150"/>
      <c r="L143" s="188">
        <f t="shared" si="16"/>
        <v>-1100.9427593536284</v>
      </c>
      <c r="M143" s="188">
        <f t="shared" si="16"/>
        <v>-846.19640931578556</v>
      </c>
      <c r="N143" s="188">
        <f t="shared" si="16"/>
        <v>-943.55336774925615</v>
      </c>
      <c r="O143" s="188">
        <f t="shared" si="16"/>
        <v>-1003.5858009201577</v>
      </c>
      <c r="P143" s="188">
        <f t="shared" si="16"/>
        <v>-1130.9589759390792</v>
      </c>
      <c r="R143" s="188" t="b" cm="1">
        <f t="array" ref="R143">IF(I143,AND(SIGN(I143)=SIGN(L143:P143)), TRUE)</f>
        <v>1</v>
      </c>
    </row>
    <row r="144" spans="2:18" s="182" customFormat="1" x14ac:dyDescent="0.2">
      <c r="B144" s="189">
        <f>Calcs!B144</f>
        <v>60823548</v>
      </c>
      <c r="C144" s="150"/>
      <c r="D144" s="188">
        <f>Calcs!BT144</f>
        <v>5919.5448214116568</v>
      </c>
      <c r="F144" s="188">
        <f>Calcs!BL144</f>
        <v>1273.7317501892144</v>
      </c>
      <c r="H144" s="188">
        <f t="shared" si="15"/>
        <v>4645.8130712224429</v>
      </c>
      <c r="I144" s="188" t="b">
        <f>Calcs!BX144</f>
        <v>1</v>
      </c>
      <c r="J144" s="150"/>
      <c r="L144" s="188">
        <f t="shared" si="16"/>
        <v>4518.4398962035211</v>
      </c>
      <c r="M144" s="188">
        <f t="shared" si="16"/>
        <v>4773.1862462413637</v>
      </c>
      <c r="N144" s="188">
        <f t="shared" si="16"/>
        <v>5237.7675533636084</v>
      </c>
      <c r="O144" s="188">
        <f t="shared" si="16"/>
        <v>4053.8585890812769</v>
      </c>
      <c r="P144" s="188">
        <f t="shared" si="16"/>
        <v>3926.4854140623556</v>
      </c>
      <c r="R144" s="188" t="b" cm="1">
        <f t="array" ref="R144">IF(I144,AND(SIGN(I144)=SIGN(L144:P144)), TRUE)</f>
        <v>1</v>
      </c>
    </row>
    <row r="145" spans="2:18" s="182" customFormat="1" x14ac:dyDescent="0.2">
      <c r="B145" s="189">
        <f>Calcs!B145</f>
        <v>60823535</v>
      </c>
      <c r="C145" s="150"/>
      <c r="D145" s="188">
        <f>Calcs!BT145</f>
        <v>295.89947154980939</v>
      </c>
      <c r="F145" s="188">
        <f>Calcs!BL145</f>
        <v>1335.6857264968512</v>
      </c>
      <c r="H145" s="188">
        <f t="shared" si="15"/>
        <v>-1039.7862549470419</v>
      </c>
      <c r="I145" s="188" t="b">
        <f>Calcs!BX145</f>
        <v>0</v>
      </c>
      <c r="J145" s="150"/>
      <c r="L145" s="188">
        <f t="shared" si="16"/>
        <v>-1173.3548275967269</v>
      </c>
      <c r="M145" s="188">
        <f t="shared" si="16"/>
        <v>-906.21768229735665</v>
      </c>
      <c r="N145" s="188">
        <f t="shared" si="16"/>
        <v>-1010.1963077920609</v>
      </c>
      <c r="O145" s="188">
        <f t="shared" si="16"/>
        <v>-1069.3762021020227</v>
      </c>
      <c r="P145" s="188">
        <f t="shared" si="16"/>
        <v>-1202.9447747517079</v>
      </c>
      <c r="R145" s="188" t="b" cm="1">
        <f t="array" ref="R145">IF(I145,AND(SIGN(I145)=SIGN(L145:P145)), TRUE)</f>
        <v>1</v>
      </c>
    </row>
    <row r="146" spans="2:18" s="182" customFormat="1" x14ac:dyDescent="0.2">
      <c r="B146" s="189">
        <f>Calcs!B146</f>
        <v>60859343</v>
      </c>
      <c r="C146" s="150"/>
      <c r="D146" s="188">
        <f>Calcs!BT146</f>
        <v>556.39184400976558</v>
      </c>
      <c r="F146" s="188">
        <f>Calcs!BL146</f>
        <v>1613.9535861836953</v>
      </c>
      <c r="H146" s="188">
        <f t="shared" si="15"/>
        <v>-1057.5617421739298</v>
      </c>
      <c r="I146" s="188" t="b">
        <f>Calcs!BX146</f>
        <v>0</v>
      </c>
      <c r="J146" s="150"/>
      <c r="L146" s="188">
        <f t="shared" si="16"/>
        <v>-1218.9571007922996</v>
      </c>
      <c r="M146" s="188">
        <f t="shared" si="16"/>
        <v>-896.16638355556017</v>
      </c>
      <c r="N146" s="188">
        <f t="shared" si="16"/>
        <v>-1001.922557772953</v>
      </c>
      <c r="O146" s="188">
        <f t="shared" si="16"/>
        <v>-1113.2009265749061</v>
      </c>
      <c r="P146" s="188">
        <f t="shared" si="16"/>
        <v>-1274.5962851932759</v>
      </c>
      <c r="R146" s="188" t="b" cm="1">
        <f t="array" ref="R146">IF(I146,AND(SIGN(I146)=SIGN(L146:P146)), TRUE)</f>
        <v>1</v>
      </c>
    </row>
    <row r="147" spans="2:18" s="182" customFormat="1" x14ac:dyDescent="0.2">
      <c r="B147" s="189">
        <f>Calcs!B147</f>
        <v>60859403</v>
      </c>
      <c r="C147" s="150"/>
      <c r="D147" s="188">
        <f>Calcs!BT147</f>
        <v>1933.8310565093097</v>
      </c>
      <c r="F147" s="188">
        <f>Calcs!BL147</f>
        <v>4863.9121738470249</v>
      </c>
      <c r="H147" s="188">
        <f t="shared" si="15"/>
        <v>-2930.0811173377151</v>
      </c>
      <c r="I147" s="188" t="b">
        <f>Calcs!BX147</f>
        <v>0</v>
      </c>
      <c r="J147" s="150"/>
      <c r="L147" s="188">
        <f t="shared" si="16"/>
        <v>-3416.4723347224181</v>
      </c>
      <c r="M147" s="188">
        <f t="shared" si="16"/>
        <v>-2443.6898999530131</v>
      </c>
      <c r="N147" s="188">
        <f t="shared" si="16"/>
        <v>-2736.698011686784</v>
      </c>
      <c r="O147" s="188">
        <f t="shared" si="16"/>
        <v>-3123.4642229886458</v>
      </c>
      <c r="P147" s="188">
        <f t="shared" si="16"/>
        <v>-3609.8554403733488</v>
      </c>
      <c r="R147" s="188" t="b" cm="1">
        <f t="array" ref="R147">IF(I147,AND(SIGN(I147)=SIGN(L147:P147)), TRUE)</f>
        <v>1</v>
      </c>
    </row>
    <row r="148" spans="2:18" s="182" customFormat="1" x14ac:dyDescent="0.2">
      <c r="B148" s="189">
        <f>Calcs!B148</f>
        <v>60859404</v>
      </c>
      <c r="C148" s="150"/>
      <c r="D148" s="188">
        <f>Calcs!BT148</f>
        <v>1161.7938282967432</v>
      </c>
      <c r="F148" s="188">
        <f>Calcs!BL148</f>
        <v>2889.260437465477</v>
      </c>
      <c r="H148" s="188">
        <f t="shared" si="15"/>
        <v>-1727.4666091687338</v>
      </c>
      <c r="I148" s="188" t="b">
        <f>Calcs!BX148</f>
        <v>0</v>
      </c>
      <c r="J148" s="150"/>
      <c r="L148" s="188">
        <f t="shared" si="16"/>
        <v>-2016.3926529152816</v>
      </c>
      <c r="M148" s="188">
        <f t="shared" si="16"/>
        <v>-1438.5405654221861</v>
      </c>
      <c r="N148" s="188">
        <f t="shared" si="16"/>
        <v>-1611.2872263390593</v>
      </c>
      <c r="O148" s="188">
        <f t="shared" si="16"/>
        <v>-1843.6459919984081</v>
      </c>
      <c r="P148" s="188">
        <f t="shared" si="16"/>
        <v>-2132.5720357449559</v>
      </c>
      <c r="R148" s="188" t="b" cm="1">
        <f t="array" ref="R148">IF(I148,AND(SIGN(I148)=SIGN(L148:P148)), TRUE)</f>
        <v>1</v>
      </c>
    </row>
    <row r="149" spans="2:18" s="182" customFormat="1" x14ac:dyDescent="0.2">
      <c r="B149" s="189">
        <f>Calcs!B149</f>
        <v>60859408</v>
      </c>
      <c r="C149" s="150"/>
      <c r="D149" s="188">
        <f>Calcs!BT149</f>
        <v>1343.079526374614</v>
      </c>
      <c r="F149" s="188">
        <f>Calcs!BL149</f>
        <v>3465.2224036474909</v>
      </c>
      <c r="H149" s="188">
        <f t="shared" si="15"/>
        <v>-2122.1428772728768</v>
      </c>
      <c r="I149" s="188" t="b">
        <f>Calcs!BX149</f>
        <v>0</v>
      </c>
      <c r="J149" s="150"/>
      <c r="L149" s="188">
        <f t="shared" ref="L149:P158" si="17">(1+L$7)*$D149-(1+L$6)*$F149</f>
        <v>-2468.6651176376263</v>
      </c>
      <c r="M149" s="188">
        <f t="shared" si="17"/>
        <v>-1775.6206369081278</v>
      </c>
      <c r="N149" s="188">
        <f t="shared" si="17"/>
        <v>-1987.8349246354153</v>
      </c>
      <c r="O149" s="188">
        <f t="shared" si="17"/>
        <v>-2256.4508299103381</v>
      </c>
      <c r="P149" s="188">
        <f t="shared" si="17"/>
        <v>-2602.9730702750876</v>
      </c>
      <c r="R149" s="188" t="b" cm="1">
        <f t="array" ref="R149">IF(I149,AND(SIGN(I149)=SIGN(L149:P149)), TRUE)</f>
        <v>1</v>
      </c>
    </row>
    <row r="150" spans="2:18" s="182" customFormat="1" x14ac:dyDescent="0.2">
      <c r="B150" s="189">
        <f>Calcs!B150</f>
        <v>60859588</v>
      </c>
      <c r="C150" s="150"/>
      <c r="D150" s="188">
        <f>Calcs!BT150</f>
        <v>1125.1575656595335</v>
      </c>
      <c r="F150" s="188">
        <f>Calcs!BL150</f>
        <v>3153.3523873192175</v>
      </c>
      <c r="H150" s="188">
        <f t="shared" si="15"/>
        <v>-2028.1948216596841</v>
      </c>
      <c r="I150" s="188" t="b">
        <f>Calcs!BX150</f>
        <v>0</v>
      </c>
      <c r="J150" s="150"/>
      <c r="L150" s="188">
        <f t="shared" si="17"/>
        <v>-2343.5300603916057</v>
      </c>
      <c r="M150" s="188">
        <f t="shared" si="17"/>
        <v>-1712.8595829277622</v>
      </c>
      <c r="N150" s="188">
        <f t="shared" si="17"/>
        <v>-1915.6790650937305</v>
      </c>
      <c r="O150" s="188">
        <f t="shared" si="17"/>
        <v>-2140.7105782256376</v>
      </c>
      <c r="P150" s="188">
        <f t="shared" si="17"/>
        <v>-2456.0458169575595</v>
      </c>
      <c r="R150" s="188" t="b" cm="1">
        <f t="array" ref="R150">IF(I150,AND(SIGN(I150)=SIGN(L150:P150)), TRUE)</f>
        <v>1</v>
      </c>
    </row>
    <row r="151" spans="2:18" s="182" customFormat="1" x14ac:dyDescent="0.2">
      <c r="B151" s="189">
        <f>Calcs!B151</f>
        <v>60859590</v>
      </c>
      <c r="C151" s="150"/>
      <c r="D151" s="188">
        <f>Calcs!BT151</f>
        <v>1391.4022872820515</v>
      </c>
      <c r="F151" s="188">
        <f>Calcs!BL151</f>
        <v>5789.5465825789233</v>
      </c>
      <c r="H151" s="188">
        <f t="shared" si="15"/>
        <v>-4398.1442952968719</v>
      </c>
      <c r="I151" s="188" t="b">
        <f>Calcs!BX151</f>
        <v>0</v>
      </c>
      <c r="J151" s="150"/>
      <c r="L151" s="188">
        <f t="shared" si="17"/>
        <v>-4977.0989535547651</v>
      </c>
      <c r="M151" s="188">
        <f t="shared" si="17"/>
        <v>-3819.1896370389795</v>
      </c>
      <c r="N151" s="188">
        <f t="shared" si="17"/>
        <v>-4259.0040665686665</v>
      </c>
      <c r="O151" s="188">
        <f t="shared" si="17"/>
        <v>-4537.2845240250772</v>
      </c>
      <c r="P151" s="188">
        <f t="shared" si="17"/>
        <v>-5116.2391822829704</v>
      </c>
      <c r="R151" s="188" t="b" cm="1">
        <f t="array" ref="R151">IF(I151,AND(SIGN(I151)=SIGN(L151:P151)), TRUE)</f>
        <v>1</v>
      </c>
    </row>
    <row r="152" spans="2:18" s="182" customFormat="1" x14ac:dyDescent="0.2">
      <c r="B152" s="189">
        <f>Calcs!B152</f>
        <v>60859591</v>
      </c>
      <c r="C152" s="150"/>
      <c r="D152" s="188">
        <f>Calcs!BT152</f>
        <v>7838.7075149197362</v>
      </c>
      <c r="F152" s="188">
        <f>Calcs!BL152</f>
        <v>19631.534984058089</v>
      </c>
      <c r="H152" s="188">
        <f t="shared" si="15"/>
        <v>-11792.827469138352</v>
      </c>
      <c r="I152" s="188" t="b">
        <f>Calcs!BX152</f>
        <v>0</v>
      </c>
      <c r="J152" s="150"/>
      <c r="L152" s="188">
        <f t="shared" si="17"/>
        <v>-13755.980967544161</v>
      </c>
      <c r="M152" s="188">
        <f t="shared" si="17"/>
        <v>-9829.6739707325432</v>
      </c>
      <c r="N152" s="188">
        <f t="shared" si="17"/>
        <v>-11008.956717646379</v>
      </c>
      <c r="O152" s="188">
        <f t="shared" si="17"/>
        <v>-12576.698220630326</v>
      </c>
      <c r="P152" s="188">
        <f t="shared" si="17"/>
        <v>-14539.851719036134</v>
      </c>
      <c r="R152" s="188" t="b" cm="1">
        <f t="array" ref="R152">IF(I152,AND(SIGN(I152)=SIGN(L152:P152)), TRUE)</f>
        <v>1</v>
      </c>
    </row>
    <row r="153" spans="2:18" s="182" customFormat="1" x14ac:dyDescent="0.2">
      <c r="B153" s="189">
        <f>Calcs!B153</f>
        <v>60859634</v>
      </c>
      <c r="C153" s="150"/>
      <c r="D153" s="188">
        <f>Calcs!BT153</f>
        <v>16423.7194380211</v>
      </c>
      <c r="F153" s="188">
        <f>Calcs!BL153</f>
        <v>40338.864014339451</v>
      </c>
      <c r="H153" s="188">
        <f t="shared" si="15"/>
        <v>-23915.144576318351</v>
      </c>
      <c r="I153" s="188" t="b">
        <f>Calcs!BX153</f>
        <v>0</v>
      </c>
      <c r="J153" s="150"/>
      <c r="L153" s="188">
        <f t="shared" si="17"/>
        <v>-27949.0309777523</v>
      </c>
      <c r="M153" s="188">
        <f t="shared" si="17"/>
        <v>-19881.25817488441</v>
      </c>
      <c r="N153" s="188">
        <f t="shared" si="17"/>
        <v>-22272.77263251624</v>
      </c>
      <c r="O153" s="188">
        <f t="shared" si="17"/>
        <v>-25557.516520120458</v>
      </c>
      <c r="P153" s="188">
        <f t="shared" si="17"/>
        <v>-29591.402921554407</v>
      </c>
      <c r="R153" s="188" t="b" cm="1">
        <f t="array" ref="R153">IF(I153,AND(SIGN(I153)=SIGN(L153:P153)), TRUE)</f>
        <v>1</v>
      </c>
    </row>
    <row r="154" spans="2:18" s="182" customFormat="1" x14ac:dyDescent="0.2">
      <c r="B154" s="189">
        <f>Calcs!B154</f>
        <v>60859637</v>
      </c>
      <c r="C154" s="150"/>
      <c r="D154" s="188">
        <f>Calcs!BT154</f>
        <v>2901.9697352369221</v>
      </c>
      <c r="F154" s="188">
        <f>Calcs!BL154</f>
        <v>7344.6963946401165</v>
      </c>
      <c r="H154" s="188">
        <f t="shared" si="15"/>
        <v>-4442.7266594031944</v>
      </c>
      <c r="I154" s="188" t="b">
        <f>Calcs!BX154</f>
        <v>0</v>
      </c>
      <c r="J154" s="150"/>
      <c r="L154" s="188">
        <f t="shared" si="17"/>
        <v>-5177.1962988672067</v>
      </c>
      <c r="M154" s="188">
        <f t="shared" si="17"/>
        <v>-3708.257019939183</v>
      </c>
      <c r="N154" s="188">
        <f t="shared" si="17"/>
        <v>-4152.5296858795018</v>
      </c>
      <c r="O154" s="188">
        <f t="shared" si="17"/>
        <v>-4732.9236329268861</v>
      </c>
      <c r="P154" s="188">
        <f t="shared" si="17"/>
        <v>-5467.3932723908983</v>
      </c>
      <c r="R154" s="188" t="b" cm="1">
        <f t="array" ref="R154">IF(I154,AND(SIGN(I154)=SIGN(L154:P154)), TRUE)</f>
        <v>1</v>
      </c>
    </row>
    <row r="155" spans="2:18" s="182" customFormat="1" x14ac:dyDescent="0.2">
      <c r="B155" s="189">
        <f>Calcs!B155</f>
        <v>60859642</v>
      </c>
      <c r="C155" s="150"/>
      <c r="D155" s="188">
        <f>Calcs!BT155</f>
        <v>557.85314211852017</v>
      </c>
      <c r="F155" s="188">
        <f>Calcs!BL155</f>
        <v>1603.4529122332481</v>
      </c>
      <c r="H155" s="188">
        <f t="shared" si="15"/>
        <v>-1045.599770114728</v>
      </c>
      <c r="I155" s="188" t="b">
        <f>Calcs!BX155</f>
        <v>0</v>
      </c>
      <c r="J155" s="150"/>
      <c r="L155" s="188">
        <f t="shared" si="17"/>
        <v>-1205.9450613380527</v>
      </c>
      <c r="M155" s="188">
        <f t="shared" si="17"/>
        <v>-885.25447889140321</v>
      </c>
      <c r="N155" s="188">
        <f t="shared" si="17"/>
        <v>-989.81445590287581</v>
      </c>
      <c r="O155" s="188">
        <f t="shared" si="17"/>
        <v>-1101.38508432658</v>
      </c>
      <c r="P155" s="188">
        <f t="shared" si="17"/>
        <v>-1261.7303755499047</v>
      </c>
      <c r="R155" s="188" t="b" cm="1">
        <f t="array" ref="R155">IF(I155,AND(SIGN(I155)=SIGN(L155:P155)), TRUE)</f>
        <v>1</v>
      </c>
    </row>
    <row r="156" spans="2:18" s="182" customFormat="1" x14ac:dyDescent="0.2">
      <c r="B156" s="189">
        <f>Calcs!B156</f>
        <v>60859660</v>
      </c>
      <c r="C156" s="150"/>
      <c r="D156" s="188">
        <f>Calcs!BT156</f>
        <v>56788.597020402638</v>
      </c>
      <c r="F156" s="188">
        <f>Calcs!BL156</f>
        <v>127134.80972024631</v>
      </c>
      <c r="H156" s="188">
        <f t="shared" si="15"/>
        <v>-70346.212699843672</v>
      </c>
      <c r="I156" s="188" t="b">
        <f>Calcs!BX156</f>
        <v>0</v>
      </c>
      <c r="J156" s="150"/>
      <c r="L156" s="188">
        <f t="shared" si="17"/>
        <v>-83059.693671868328</v>
      </c>
      <c r="M156" s="188">
        <f t="shared" si="17"/>
        <v>-57632.731727819046</v>
      </c>
      <c r="N156" s="188">
        <f t="shared" si="17"/>
        <v>-64667.352997803406</v>
      </c>
      <c r="O156" s="188">
        <f t="shared" si="17"/>
        <v>-76025.072401883925</v>
      </c>
      <c r="P156" s="188">
        <f t="shared" si="17"/>
        <v>-88738.553373908595</v>
      </c>
      <c r="R156" s="188" t="b" cm="1">
        <f t="array" ref="R156">IF(I156,AND(SIGN(I156)=SIGN(L156:P156)), TRUE)</f>
        <v>1</v>
      </c>
    </row>
    <row r="157" spans="2:18" s="182" customFormat="1" x14ac:dyDescent="0.2">
      <c r="B157" s="189">
        <f>Calcs!B157</f>
        <v>60859664</v>
      </c>
      <c r="C157" s="150"/>
      <c r="D157" s="188">
        <f>Calcs!BT157</f>
        <v>6617.4355685608325</v>
      </c>
      <c r="F157" s="188">
        <f>Calcs!BL157</f>
        <v>16863.032297022746</v>
      </c>
      <c r="H157" s="188">
        <f t="shared" si="15"/>
        <v>-10245.596728461915</v>
      </c>
      <c r="I157" s="188" t="b">
        <f>Calcs!BX157</f>
        <v>0</v>
      </c>
      <c r="J157" s="150"/>
      <c r="L157" s="188">
        <f t="shared" si="17"/>
        <v>-11931.899958164191</v>
      </c>
      <c r="M157" s="188">
        <f t="shared" si="17"/>
        <v>-8559.2934987596382</v>
      </c>
      <c r="N157" s="188">
        <f t="shared" si="17"/>
        <v>-9583.8531716058296</v>
      </c>
      <c r="O157" s="188">
        <f t="shared" si="17"/>
        <v>-10907.340285317998</v>
      </c>
      <c r="P157" s="188">
        <f t="shared" si="17"/>
        <v>-12593.643515020274</v>
      </c>
      <c r="R157" s="188" t="b" cm="1">
        <f t="array" ref="R157">IF(I157,AND(SIGN(I157)=SIGN(L157:P157)), TRUE)</f>
        <v>1</v>
      </c>
    </row>
    <row r="158" spans="2:18" s="182" customFormat="1" x14ac:dyDescent="0.2">
      <c r="B158" s="189">
        <f>Calcs!B158</f>
        <v>60859667</v>
      </c>
      <c r="C158" s="150"/>
      <c r="D158" s="188">
        <f>Calcs!BT158</f>
        <v>8615.1096082474451</v>
      </c>
      <c r="F158" s="188">
        <f>Calcs!BL158</f>
        <v>21790.998581967502</v>
      </c>
      <c r="H158" s="188">
        <f t="shared" si="15"/>
        <v>-13175.888973720057</v>
      </c>
      <c r="I158" s="188" t="b">
        <f>Calcs!BX158</f>
        <v>0</v>
      </c>
      <c r="J158" s="150"/>
      <c r="L158" s="188">
        <f t="shared" si="17"/>
        <v>-15354.988831916808</v>
      </c>
      <c r="M158" s="188">
        <f t="shared" si="17"/>
        <v>-10996.789115523306</v>
      </c>
      <c r="N158" s="188">
        <f t="shared" si="17"/>
        <v>-12314.378012895311</v>
      </c>
      <c r="O158" s="188">
        <f t="shared" si="17"/>
        <v>-14037.399934544801</v>
      </c>
      <c r="P158" s="188">
        <f t="shared" si="17"/>
        <v>-16216.499792741552</v>
      </c>
      <c r="R158" s="188" t="b" cm="1">
        <f t="array" ref="R158">IF(I158,AND(SIGN(I158)=SIGN(L158:P158)), TRUE)</f>
        <v>1</v>
      </c>
    </row>
    <row r="159" spans="2:18" s="182" customFormat="1" x14ac:dyDescent="0.2">
      <c r="B159" s="189">
        <f>Calcs!B159</f>
        <v>60859669</v>
      </c>
      <c r="C159" s="150"/>
      <c r="D159" s="188">
        <f>Calcs!BT159</f>
        <v>5078.9863574235551</v>
      </c>
      <c r="F159" s="188">
        <f>Calcs!BL159</f>
        <v>12594.508336166071</v>
      </c>
      <c r="H159" s="188">
        <f t="shared" si="15"/>
        <v>-7515.5219787425158</v>
      </c>
      <c r="I159" s="188" t="b">
        <f>Calcs!BX159</f>
        <v>0</v>
      </c>
      <c r="J159" s="150"/>
      <c r="L159" s="188">
        <f t="shared" ref="L159:P168" si="18">(1+L$7)*$D159-(1+L$6)*$F159</f>
        <v>-8774.9728123591249</v>
      </c>
      <c r="M159" s="188">
        <f t="shared" si="18"/>
        <v>-6256.0711451259085</v>
      </c>
      <c r="N159" s="188">
        <f t="shared" si="18"/>
        <v>-7007.6233430001603</v>
      </c>
      <c r="O159" s="188">
        <f t="shared" si="18"/>
        <v>-8023.4206144848713</v>
      </c>
      <c r="P159" s="188">
        <f t="shared" si="18"/>
        <v>-9282.8714481014795</v>
      </c>
      <c r="R159" s="188" t="b" cm="1">
        <f t="array" ref="R159">IF(I159,AND(SIGN(I159)=SIGN(L159:P159)), TRUE)</f>
        <v>1</v>
      </c>
    </row>
    <row r="160" spans="2:18" s="182" customFormat="1" x14ac:dyDescent="0.2">
      <c r="B160" s="189">
        <f>Calcs!B160</f>
        <v>60859672</v>
      </c>
      <c r="C160" s="150"/>
      <c r="D160" s="188">
        <f>Calcs!BT160</f>
        <v>3276.464148458801</v>
      </c>
      <c r="F160" s="188">
        <f>Calcs!BL160</f>
        <v>8440.9667550667746</v>
      </c>
      <c r="H160" s="188">
        <f t="shared" si="15"/>
        <v>-5164.5026066079736</v>
      </c>
      <c r="I160" s="188" t="b">
        <f>Calcs!BX160</f>
        <v>0</v>
      </c>
      <c r="J160" s="150"/>
      <c r="L160" s="188">
        <f t="shared" si="18"/>
        <v>-6008.5992821146519</v>
      </c>
      <c r="M160" s="188">
        <f t="shared" si="18"/>
        <v>-4320.4059311012961</v>
      </c>
      <c r="N160" s="188">
        <f t="shared" si="18"/>
        <v>-4836.8561917620937</v>
      </c>
      <c r="O160" s="188">
        <f t="shared" si="18"/>
        <v>-5492.1490214538535</v>
      </c>
      <c r="P160" s="188">
        <f t="shared" si="18"/>
        <v>-6336.2456969605319</v>
      </c>
      <c r="R160" s="188" t="b" cm="1">
        <f t="array" ref="R160">IF(I160,AND(SIGN(I160)=SIGN(L160:P160)), TRUE)</f>
        <v>1</v>
      </c>
    </row>
    <row r="161" spans="2:18" s="182" customFormat="1" x14ac:dyDescent="0.2">
      <c r="B161" s="189">
        <f>Calcs!B161</f>
        <v>60859674</v>
      </c>
      <c r="C161" s="150"/>
      <c r="D161" s="188">
        <f>Calcs!BT161</f>
        <v>2899.155370085482</v>
      </c>
      <c r="F161" s="188">
        <f>Calcs!BL161</f>
        <v>7365.1727088434873</v>
      </c>
      <c r="H161" s="188">
        <f t="shared" si="15"/>
        <v>-4466.0173387580053</v>
      </c>
      <c r="I161" s="188" t="b">
        <f>Calcs!BX161</f>
        <v>0</v>
      </c>
      <c r="J161" s="150"/>
      <c r="L161" s="188">
        <f t="shared" si="18"/>
        <v>-5202.5346096423546</v>
      </c>
      <c r="M161" s="188">
        <f t="shared" si="18"/>
        <v>-3729.5000678736569</v>
      </c>
      <c r="N161" s="188">
        <f t="shared" si="18"/>
        <v>-4176.1018017494571</v>
      </c>
      <c r="O161" s="188">
        <f t="shared" si="18"/>
        <v>-4755.9328757665535</v>
      </c>
      <c r="P161" s="188">
        <f t="shared" si="18"/>
        <v>-5492.4501466509028</v>
      </c>
      <c r="R161" s="188" t="b" cm="1">
        <f t="array" ref="R161">IF(I161,AND(SIGN(I161)=SIGN(L161:P161)), TRUE)</f>
        <v>1</v>
      </c>
    </row>
    <row r="162" spans="2:18" s="182" customFormat="1" x14ac:dyDescent="0.2">
      <c r="B162" s="189">
        <f>Calcs!B162</f>
        <v>60740562</v>
      </c>
      <c r="C162" s="150"/>
      <c r="D162" s="188">
        <f>Calcs!BT162</f>
        <v>2333.9736114839252</v>
      </c>
      <c r="F162" s="188">
        <f>Calcs!BL162</f>
        <v>11954.492258886325</v>
      </c>
      <c r="H162" s="188">
        <f t="shared" si="15"/>
        <v>-9620.5186474023994</v>
      </c>
      <c r="I162" s="188" t="b">
        <f>Calcs!BX162</f>
        <v>0</v>
      </c>
      <c r="J162" s="150"/>
      <c r="L162" s="188">
        <f t="shared" si="18"/>
        <v>-10815.967873291032</v>
      </c>
      <c r="M162" s="188">
        <f t="shared" si="18"/>
        <v>-8425.0694215137664</v>
      </c>
      <c r="N162" s="188">
        <f t="shared" si="18"/>
        <v>-9387.1212862540069</v>
      </c>
      <c r="O162" s="188">
        <f t="shared" si="18"/>
        <v>-9853.916008550792</v>
      </c>
      <c r="P162" s="188">
        <f t="shared" si="18"/>
        <v>-11049.365234439425</v>
      </c>
      <c r="R162" s="188" t="b" cm="1">
        <f t="array" ref="R162">IF(I162,AND(SIGN(I162)=SIGN(L162:P162)), TRUE)</f>
        <v>1</v>
      </c>
    </row>
    <row r="163" spans="2:18" s="182" customFormat="1" x14ac:dyDescent="0.2">
      <c r="B163" s="189">
        <f>Calcs!B163</f>
        <v>60767383</v>
      </c>
      <c r="C163" s="150"/>
      <c r="D163" s="188">
        <f>Calcs!BT163</f>
        <v>1572.9736014555097</v>
      </c>
      <c r="F163" s="188">
        <f>Calcs!BL163</f>
        <v>4418.1585646505537</v>
      </c>
      <c r="H163" s="188">
        <f t="shared" si="15"/>
        <v>-2845.184963195044</v>
      </c>
      <c r="I163" s="188" t="b">
        <f>Calcs!BX163</f>
        <v>0</v>
      </c>
      <c r="J163" s="150"/>
      <c r="L163" s="188">
        <f t="shared" si="18"/>
        <v>-3287.0008196600998</v>
      </c>
      <c r="M163" s="188">
        <f t="shared" si="18"/>
        <v>-2403.3691067299887</v>
      </c>
      <c r="N163" s="188">
        <f t="shared" si="18"/>
        <v>-2687.887603049493</v>
      </c>
      <c r="O163" s="188">
        <f t="shared" si="18"/>
        <v>-3002.482323340595</v>
      </c>
      <c r="P163" s="188">
        <f t="shared" si="18"/>
        <v>-3444.2981798056508</v>
      </c>
      <c r="R163" s="188" t="b" cm="1">
        <f t="array" ref="R163">IF(I163,AND(SIGN(I163)=SIGN(L163:P163)), TRUE)</f>
        <v>1</v>
      </c>
    </row>
    <row r="164" spans="2:18" s="182" customFormat="1" x14ac:dyDescent="0.2">
      <c r="B164" s="189">
        <f>Calcs!B164</f>
        <v>60767389</v>
      </c>
      <c r="C164" s="150"/>
      <c r="D164" s="188">
        <f>Calcs!BT164</f>
        <v>24963.003772808232</v>
      </c>
      <c r="F164" s="188">
        <f>Calcs!BL164</f>
        <v>60178.837376313902</v>
      </c>
      <c r="H164" s="188">
        <f t="shared" si="15"/>
        <v>-35215.833603505671</v>
      </c>
      <c r="I164" s="188" t="b">
        <f>Calcs!BX164</f>
        <v>0</v>
      </c>
      <c r="J164" s="150"/>
      <c r="L164" s="188">
        <f t="shared" si="18"/>
        <v>-41233.717341137068</v>
      </c>
      <c r="M164" s="188">
        <f t="shared" si="18"/>
        <v>-29197.949865874281</v>
      </c>
      <c r="N164" s="188">
        <f t="shared" si="18"/>
        <v>-32719.533226224845</v>
      </c>
      <c r="O164" s="188">
        <f t="shared" si="18"/>
        <v>-37712.133980786493</v>
      </c>
      <c r="P164" s="188">
        <f t="shared" si="18"/>
        <v>-43730.01771841789</v>
      </c>
      <c r="R164" s="188" t="b" cm="1">
        <f t="array" ref="R164">IF(I164,AND(SIGN(I164)=SIGN(L164:P164)), TRUE)</f>
        <v>1</v>
      </c>
    </row>
    <row r="165" spans="2:18" s="182" customFormat="1" x14ac:dyDescent="0.2">
      <c r="B165" s="189">
        <f>Calcs!B165</f>
        <v>60770694</v>
      </c>
      <c r="C165" s="150"/>
      <c r="D165" s="188">
        <f>Calcs!BT165</f>
        <v>8930.4401984548149</v>
      </c>
      <c r="F165" s="188">
        <f>Calcs!BL165</f>
        <v>22515.020050850813</v>
      </c>
      <c r="H165" s="188">
        <f t="shared" si="15"/>
        <v>-13584.579852395998</v>
      </c>
      <c r="I165" s="188" t="b">
        <f>Calcs!BX165</f>
        <v>0</v>
      </c>
      <c r="J165" s="150"/>
      <c r="L165" s="188">
        <f t="shared" si="18"/>
        <v>-15836.081857481082</v>
      </c>
      <c r="M165" s="188">
        <f t="shared" si="18"/>
        <v>-11333.077847310919</v>
      </c>
      <c r="N165" s="188">
        <f t="shared" si="18"/>
        <v>-12691.535832550517</v>
      </c>
      <c r="O165" s="188">
        <f t="shared" si="18"/>
        <v>-14477.62387224148</v>
      </c>
      <c r="P165" s="188">
        <f t="shared" si="18"/>
        <v>-16729.125877326565</v>
      </c>
      <c r="R165" s="188" t="b" cm="1">
        <f t="array" ref="R165">IF(I165,AND(SIGN(I165)=SIGN(L165:P165)), TRUE)</f>
        <v>1</v>
      </c>
    </row>
    <row r="166" spans="2:18" s="182" customFormat="1" x14ac:dyDescent="0.2">
      <c r="B166" s="189">
        <f>Calcs!B166</f>
        <v>60785776</v>
      </c>
      <c r="C166" s="150"/>
      <c r="D166" s="188">
        <f>Calcs!BT166</f>
        <v>680890.09345846099</v>
      </c>
      <c r="F166" s="188">
        <f>Calcs!BL166</f>
        <v>103020.01199304489</v>
      </c>
      <c r="H166" s="188">
        <f t="shared" si="15"/>
        <v>577870.08146541612</v>
      </c>
      <c r="I166" s="188" t="b">
        <f>Calcs!BX166</f>
        <v>1</v>
      </c>
      <c r="J166" s="150"/>
      <c r="L166" s="188">
        <f t="shared" si="18"/>
        <v>567568.08026611165</v>
      </c>
      <c r="M166" s="188">
        <f t="shared" si="18"/>
        <v>588172.0826647206</v>
      </c>
      <c r="N166" s="188">
        <f t="shared" si="18"/>
        <v>645959.09081126226</v>
      </c>
      <c r="O166" s="188">
        <f t="shared" si="18"/>
        <v>509781.07211956999</v>
      </c>
      <c r="P166" s="188">
        <f t="shared" si="18"/>
        <v>499479.07092026545</v>
      </c>
      <c r="R166" s="188" t="b" cm="1">
        <f t="array" ref="R166">IF(I166,AND(SIGN(I166)=SIGN(L166:P166)), TRUE)</f>
        <v>1</v>
      </c>
    </row>
    <row r="167" spans="2:18" s="182" customFormat="1" x14ac:dyDescent="0.2">
      <c r="B167" s="189">
        <f>Calcs!B167</f>
        <v>60785863</v>
      </c>
      <c r="C167" s="150"/>
      <c r="D167" s="188">
        <f>Calcs!BT167</f>
        <v>1651353.468195027</v>
      </c>
      <c r="F167" s="188">
        <f>Calcs!BL167</f>
        <v>211722.98872807162</v>
      </c>
      <c r="H167" s="188">
        <f t="shared" si="15"/>
        <v>1439630.4794669554</v>
      </c>
      <c r="I167" s="188" t="b">
        <f>Calcs!BX167</f>
        <v>1</v>
      </c>
      <c r="J167" s="150"/>
      <c r="L167" s="188">
        <f t="shared" si="18"/>
        <v>1418458.1805941481</v>
      </c>
      <c r="M167" s="188">
        <f t="shared" si="18"/>
        <v>1460802.7783397625</v>
      </c>
      <c r="N167" s="188">
        <f t="shared" si="18"/>
        <v>1604765.8262864582</v>
      </c>
      <c r="O167" s="188">
        <f t="shared" si="18"/>
        <v>1274495.1326474526</v>
      </c>
      <c r="P167" s="188">
        <f t="shared" si="18"/>
        <v>1253322.8337746453</v>
      </c>
      <c r="R167" s="188" t="b" cm="1">
        <f t="array" ref="R167">IF(I167,AND(SIGN(I167)=SIGN(L167:P167)), TRUE)</f>
        <v>1</v>
      </c>
    </row>
    <row r="168" spans="2:18" s="182" customFormat="1" x14ac:dyDescent="0.2">
      <c r="B168" s="189">
        <f>Calcs!B168</f>
        <v>60796872</v>
      </c>
      <c r="C168" s="150"/>
      <c r="D168" s="188">
        <f>Calcs!BT168</f>
        <v>238.22007661803607</v>
      </c>
      <c r="F168" s="188">
        <f>Calcs!BL168</f>
        <v>3568.6540420593942</v>
      </c>
      <c r="H168" s="188">
        <f t="shared" si="15"/>
        <v>-3330.4339654413579</v>
      </c>
      <c r="I168" s="188" t="b">
        <f>Calcs!BX168</f>
        <v>0</v>
      </c>
      <c r="J168" s="150"/>
      <c r="L168" s="188">
        <f t="shared" si="18"/>
        <v>-3687.2993696472977</v>
      </c>
      <c r="M168" s="188">
        <f t="shared" si="18"/>
        <v>-2973.5685612354187</v>
      </c>
      <c r="N168" s="188">
        <f t="shared" si="18"/>
        <v>-3306.6119577795544</v>
      </c>
      <c r="O168" s="188">
        <f t="shared" si="18"/>
        <v>-3354.2559731031615</v>
      </c>
      <c r="P168" s="188">
        <f t="shared" si="18"/>
        <v>-3711.1213773091013</v>
      </c>
      <c r="R168" s="188" t="b" cm="1">
        <f t="array" ref="R168">IF(I168,AND(SIGN(I168)=SIGN(L168:P168)), TRUE)</f>
        <v>1</v>
      </c>
    </row>
    <row r="169" spans="2:18" s="182" customFormat="1" x14ac:dyDescent="0.2">
      <c r="B169" s="189">
        <f>Calcs!B169</f>
        <v>60797805</v>
      </c>
      <c r="C169" s="150"/>
      <c r="D169" s="188">
        <f>Calcs!BT169</f>
        <v>1973.9911587752167</v>
      </c>
      <c r="F169" s="188">
        <f>Calcs!BL169</f>
        <v>25541.839317067148</v>
      </c>
      <c r="H169" s="188">
        <f t="shared" si="15"/>
        <v>-23567.84815829193</v>
      </c>
      <c r="I169" s="188" t="b">
        <f>Calcs!BX169</f>
        <v>0</v>
      </c>
      <c r="J169" s="150"/>
      <c r="L169" s="188">
        <f t="shared" ref="L169:P178" si="19">(1+L$7)*$D169-(1+L$6)*$F169</f>
        <v>-26122.032089998647</v>
      </c>
      <c r="M169" s="188">
        <f t="shared" si="19"/>
        <v>-21013.664226585217</v>
      </c>
      <c r="N169" s="188">
        <f t="shared" si="19"/>
        <v>-23370.44904241441</v>
      </c>
      <c r="O169" s="188">
        <f t="shared" si="19"/>
        <v>-23765.247274169451</v>
      </c>
      <c r="P169" s="188">
        <f t="shared" si="19"/>
        <v>-26319.431205876172</v>
      </c>
      <c r="R169" s="188" t="b" cm="1">
        <f t="array" ref="R169">IF(I169,AND(SIGN(I169)=SIGN(L169:P169)), TRUE)</f>
        <v>1</v>
      </c>
    </row>
    <row r="170" spans="2:18" s="182" customFormat="1" x14ac:dyDescent="0.2">
      <c r="B170" s="189">
        <f>Calcs!B170</f>
        <v>60823120</v>
      </c>
      <c r="C170" s="150"/>
      <c r="D170" s="188">
        <f>Calcs!BT170</f>
        <v>341.79287186876741</v>
      </c>
      <c r="F170" s="188">
        <f>Calcs!BL170</f>
        <v>1754.1375834221619</v>
      </c>
      <c r="H170" s="188">
        <f t="shared" si="15"/>
        <v>-1412.3447115533945</v>
      </c>
      <c r="I170" s="188" t="b">
        <f>Calcs!BX170</f>
        <v>0</v>
      </c>
      <c r="J170" s="150"/>
      <c r="L170" s="188">
        <f t="shared" si="19"/>
        <v>-1587.7584698956109</v>
      </c>
      <c r="M170" s="188">
        <f t="shared" si="19"/>
        <v>-1236.9309532111783</v>
      </c>
      <c r="N170" s="188">
        <f t="shared" si="19"/>
        <v>-1378.1654243665178</v>
      </c>
      <c r="O170" s="188">
        <f t="shared" si="19"/>
        <v>-1446.5239987402713</v>
      </c>
      <c r="P170" s="188">
        <f t="shared" si="19"/>
        <v>-1621.9377570824877</v>
      </c>
      <c r="R170" s="188" t="b" cm="1">
        <f t="array" ref="R170">IF(I170,AND(SIGN(I170)=SIGN(L170:P170)), TRUE)</f>
        <v>1</v>
      </c>
    </row>
    <row r="171" spans="2:18" s="182" customFormat="1" x14ac:dyDescent="0.2">
      <c r="B171" s="189">
        <f>Calcs!B171</f>
        <v>60823125</v>
      </c>
      <c r="C171" s="150"/>
      <c r="D171" s="188">
        <f>Calcs!BT171</f>
        <v>344.05149360272213</v>
      </c>
      <c r="F171" s="188">
        <f>Calcs!BL171</f>
        <v>1765.6883247676542</v>
      </c>
      <c r="H171" s="188">
        <f t="shared" si="15"/>
        <v>-1421.6368311649321</v>
      </c>
      <c r="I171" s="188" t="b">
        <f>Calcs!BX171</f>
        <v>0</v>
      </c>
      <c r="J171" s="150"/>
      <c r="L171" s="188">
        <f t="shared" si="19"/>
        <v>-1598.2056636416976</v>
      </c>
      <c r="M171" s="188">
        <f t="shared" si="19"/>
        <v>-1245.0679986881667</v>
      </c>
      <c r="N171" s="188">
        <f t="shared" si="19"/>
        <v>-1387.2316818046597</v>
      </c>
      <c r="O171" s="188">
        <f t="shared" si="19"/>
        <v>-1456.0419805252043</v>
      </c>
      <c r="P171" s="188">
        <f t="shared" si="19"/>
        <v>-1632.6108130019697</v>
      </c>
      <c r="R171" s="188" t="b" cm="1">
        <f t="array" ref="R171">IF(I171,AND(SIGN(I171)=SIGN(L171:P171)), TRUE)</f>
        <v>1</v>
      </c>
    </row>
    <row r="172" spans="2:18" s="182" customFormat="1" x14ac:dyDescent="0.2">
      <c r="B172" s="189">
        <f>Calcs!B172</f>
        <v>60860110</v>
      </c>
      <c r="C172" s="150"/>
      <c r="D172" s="188">
        <f>Calcs!BT172</f>
        <v>5197.076213443439</v>
      </c>
      <c r="F172" s="188">
        <f>Calcs!BL172</f>
        <v>13100.640820577608</v>
      </c>
      <c r="H172" s="188">
        <f t="shared" si="15"/>
        <v>-7903.5646071341689</v>
      </c>
      <c r="I172" s="188" t="b">
        <f>Calcs!BX172</f>
        <v>0</v>
      </c>
      <c r="J172" s="150"/>
      <c r="L172" s="188">
        <f t="shared" si="19"/>
        <v>-9213.6286891919317</v>
      </c>
      <c r="M172" s="188">
        <f t="shared" si="19"/>
        <v>-6593.5005250764079</v>
      </c>
      <c r="N172" s="188">
        <f t="shared" si="19"/>
        <v>-7383.8569857898246</v>
      </c>
      <c r="O172" s="188">
        <f t="shared" si="19"/>
        <v>-8423.2722284785123</v>
      </c>
      <c r="P172" s="188">
        <f t="shared" si="19"/>
        <v>-9733.3363105362751</v>
      </c>
      <c r="R172" s="188" t="b" cm="1">
        <f t="array" ref="R172">IF(I172,AND(SIGN(I172)=SIGN(L172:P172)), TRUE)</f>
        <v>1</v>
      </c>
    </row>
    <row r="173" spans="2:18" s="182" customFormat="1" x14ac:dyDescent="0.2">
      <c r="B173" s="189">
        <f>Calcs!B173</f>
        <v>60860115</v>
      </c>
      <c r="C173" s="150"/>
      <c r="D173" s="188">
        <f>Calcs!BT173</f>
        <v>291.60475370297206</v>
      </c>
      <c r="F173" s="188">
        <f>Calcs!BL173</f>
        <v>1243.8048294304413</v>
      </c>
      <c r="H173" s="188">
        <f t="shared" si="15"/>
        <v>-952.2000757274692</v>
      </c>
      <c r="I173" s="188" t="b">
        <f>Calcs!BX173</f>
        <v>0</v>
      </c>
      <c r="J173" s="150"/>
      <c r="L173" s="188">
        <f t="shared" si="19"/>
        <v>-1076.5805586705133</v>
      </c>
      <c r="M173" s="188">
        <f t="shared" si="19"/>
        <v>-827.81959278442503</v>
      </c>
      <c r="N173" s="188">
        <f t="shared" si="19"/>
        <v>-923.03960035717205</v>
      </c>
      <c r="O173" s="188">
        <f t="shared" si="19"/>
        <v>-981.36055109776635</v>
      </c>
      <c r="P173" s="188">
        <f t="shared" si="19"/>
        <v>-1105.7410340408105</v>
      </c>
      <c r="R173" s="188" t="b" cm="1">
        <f t="array" ref="R173">IF(I173,AND(SIGN(I173)=SIGN(L173:P173)), TRUE)</f>
        <v>1</v>
      </c>
    </row>
    <row r="174" spans="2:18" s="182" customFormat="1" x14ac:dyDescent="0.2">
      <c r="B174" s="189">
        <f>Calcs!B174</f>
        <v>60860119</v>
      </c>
      <c r="C174" s="150"/>
      <c r="D174" s="188">
        <f>Calcs!BT174</f>
        <v>5477.284213456971</v>
      </c>
      <c r="F174" s="188">
        <f>Calcs!BL174</f>
        <v>13796.310469794718</v>
      </c>
      <c r="H174" s="188">
        <f t="shared" si="15"/>
        <v>-8319.0262563377473</v>
      </c>
      <c r="I174" s="188" t="b">
        <f>Calcs!BX174</f>
        <v>0</v>
      </c>
      <c r="J174" s="150"/>
      <c r="L174" s="188">
        <f t="shared" si="19"/>
        <v>-9698.6573033172208</v>
      </c>
      <c r="M174" s="188">
        <f t="shared" si="19"/>
        <v>-6939.3952093582757</v>
      </c>
      <c r="N174" s="188">
        <f t="shared" si="19"/>
        <v>-7771.2978349920495</v>
      </c>
      <c r="O174" s="188">
        <f t="shared" si="19"/>
        <v>-8866.7546776834442</v>
      </c>
      <c r="P174" s="188">
        <f t="shared" si="19"/>
        <v>-10246.385724662918</v>
      </c>
      <c r="R174" s="188" t="b" cm="1">
        <f t="array" ref="R174">IF(I174,AND(SIGN(I174)=SIGN(L174:P174)), TRUE)</f>
        <v>1</v>
      </c>
    </row>
    <row r="175" spans="2:18" s="182" customFormat="1" x14ac:dyDescent="0.2">
      <c r="B175" s="189">
        <f>Calcs!B175</f>
        <v>60860120</v>
      </c>
      <c r="C175" s="150"/>
      <c r="D175" s="188">
        <f>Calcs!BT175</f>
        <v>13879.692230414561</v>
      </c>
      <c r="F175" s="188">
        <f>Calcs!BL175</f>
        <v>34184.419011982514</v>
      </c>
      <c r="H175" s="188">
        <f t="shared" si="15"/>
        <v>-20304.726781567952</v>
      </c>
      <c r="I175" s="188" t="b">
        <f>Calcs!BX175</f>
        <v>0</v>
      </c>
      <c r="J175" s="150"/>
      <c r="L175" s="188">
        <f t="shared" si="19"/>
        <v>-23723.168682766205</v>
      </c>
      <c r="M175" s="188">
        <f t="shared" si="19"/>
        <v>-16886.284880369705</v>
      </c>
      <c r="N175" s="188">
        <f t="shared" si="19"/>
        <v>-18916.757558526497</v>
      </c>
      <c r="O175" s="188">
        <f t="shared" si="19"/>
        <v>-21692.69600460941</v>
      </c>
      <c r="P175" s="188">
        <f t="shared" si="19"/>
        <v>-25111.137905807664</v>
      </c>
      <c r="R175" s="188" t="b" cm="1">
        <f t="array" ref="R175">IF(I175,AND(SIGN(I175)=SIGN(L175:P175)), TRUE)</f>
        <v>1</v>
      </c>
    </row>
    <row r="176" spans="2:18" s="182" customFormat="1" x14ac:dyDescent="0.2">
      <c r="B176" s="189">
        <f>Calcs!B176</f>
        <v>60860121</v>
      </c>
      <c r="C176" s="150"/>
      <c r="D176" s="188">
        <f>Calcs!BT176</f>
        <v>2207.7704854144754</v>
      </c>
      <c r="F176" s="188">
        <f>Calcs!BL176</f>
        <v>5612.0851928163702</v>
      </c>
      <c r="H176" s="188">
        <f t="shared" si="15"/>
        <v>-3404.3147074018948</v>
      </c>
      <c r="I176" s="188" t="b">
        <f>Calcs!BX176</f>
        <v>0</v>
      </c>
      <c r="J176" s="150"/>
      <c r="L176" s="188">
        <f t="shared" si="19"/>
        <v>-3965.5232266835324</v>
      </c>
      <c r="M176" s="188">
        <f t="shared" si="19"/>
        <v>-2843.1061881202581</v>
      </c>
      <c r="N176" s="188">
        <f t="shared" si="19"/>
        <v>-3183.5376588604472</v>
      </c>
      <c r="O176" s="188">
        <f t="shared" si="19"/>
        <v>-3625.0917559433424</v>
      </c>
      <c r="P176" s="188">
        <f t="shared" si="19"/>
        <v>-4186.3002752249795</v>
      </c>
      <c r="R176" s="188" t="b" cm="1">
        <f t="array" ref="R176">IF(I176,AND(SIGN(I176)=SIGN(L176:P176)), TRUE)</f>
        <v>1</v>
      </c>
    </row>
    <row r="177" spans="2:18" s="182" customFormat="1" x14ac:dyDescent="0.2">
      <c r="B177" s="189">
        <f>Calcs!B177</f>
        <v>60860123</v>
      </c>
      <c r="C177" s="150"/>
      <c r="D177" s="188">
        <f>Calcs!BT177</f>
        <v>10088.996991866492</v>
      </c>
      <c r="F177" s="188">
        <f>Calcs!BL177</f>
        <v>25096.610741568198</v>
      </c>
      <c r="H177" s="188">
        <f t="shared" si="15"/>
        <v>-15007.613749701706</v>
      </c>
      <c r="I177" s="188" t="b">
        <f>Calcs!BX177</f>
        <v>0</v>
      </c>
      <c r="J177" s="150"/>
      <c r="L177" s="188">
        <f t="shared" si="19"/>
        <v>-17517.274823858526</v>
      </c>
      <c r="M177" s="188">
        <f t="shared" si="19"/>
        <v>-12497.952675544888</v>
      </c>
      <c r="N177" s="188">
        <f t="shared" si="19"/>
        <v>-13998.714050515056</v>
      </c>
      <c r="O177" s="188">
        <f t="shared" si="19"/>
        <v>-16016.513448888356</v>
      </c>
      <c r="P177" s="188">
        <f t="shared" si="19"/>
        <v>-18526.174523045178</v>
      </c>
      <c r="R177" s="188" t="b" cm="1">
        <f t="array" ref="R177">IF(I177,AND(SIGN(I177)=SIGN(L177:P177)), TRUE)</f>
        <v>1</v>
      </c>
    </row>
    <row r="178" spans="2:18" s="182" customFormat="1" x14ac:dyDescent="0.2">
      <c r="B178" s="189">
        <f>Calcs!B178</f>
        <v>60860134</v>
      </c>
      <c r="C178" s="150"/>
      <c r="D178" s="188">
        <f>Calcs!BT178</f>
        <v>1042.4725222513448</v>
      </c>
      <c r="F178" s="188">
        <f>Calcs!BL178</f>
        <v>2658.7706442531662</v>
      </c>
      <c r="H178" s="188">
        <f t="shared" si="15"/>
        <v>-1616.2981220018214</v>
      </c>
      <c r="I178" s="188" t="b">
        <f>Calcs!BX178</f>
        <v>0</v>
      </c>
      <c r="J178" s="150"/>
      <c r="L178" s="188">
        <f t="shared" si="19"/>
        <v>-1882.1751864271382</v>
      </c>
      <c r="M178" s="188">
        <f t="shared" si="19"/>
        <v>-1350.4210575765051</v>
      </c>
      <c r="N178" s="188">
        <f t="shared" si="19"/>
        <v>-1512.0508697766868</v>
      </c>
      <c r="O178" s="188">
        <f t="shared" si="19"/>
        <v>-1720.545374226956</v>
      </c>
      <c r="P178" s="188">
        <f t="shared" si="19"/>
        <v>-1986.4224386522728</v>
      </c>
      <c r="R178" s="188" t="b" cm="1">
        <f t="array" ref="R178">IF(I178,AND(SIGN(I178)=SIGN(L178:P178)), TRUE)</f>
        <v>1</v>
      </c>
    </row>
    <row r="179" spans="2:18" s="182" customFormat="1" x14ac:dyDescent="0.2">
      <c r="B179" s="189">
        <f>Calcs!B179</f>
        <v>60860135</v>
      </c>
      <c r="C179" s="150"/>
      <c r="D179" s="188">
        <f>Calcs!BT179</f>
        <v>14475.594107142737</v>
      </c>
      <c r="F179" s="188">
        <f>Calcs!BL179</f>
        <v>35597.284692015142</v>
      </c>
      <c r="H179" s="188">
        <f t="shared" si="15"/>
        <v>-21121.690584872405</v>
      </c>
      <c r="I179" s="188" t="b">
        <f>Calcs!BX179</f>
        <v>0</v>
      </c>
      <c r="J179" s="150"/>
      <c r="L179" s="188">
        <f t="shared" ref="L179:P188" si="20">(1+L$7)*$D179-(1+L$6)*$F179</f>
        <v>-24681.419054073922</v>
      </c>
      <c r="M179" s="188">
        <f t="shared" si="20"/>
        <v>-17561.962115670893</v>
      </c>
      <c r="N179" s="188">
        <f t="shared" si="20"/>
        <v>-19674.13117415813</v>
      </c>
      <c r="O179" s="188">
        <f t="shared" si="20"/>
        <v>-22569.249995586681</v>
      </c>
      <c r="P179" s="188">
        <f t="shared" si="20"/>
        <v>-26128.978464788197</v>
      </c>
      <c r="R179" s="188" t="b" cm="1">
        <f t="array" ref="R179">IF(I179,AND(SIGN(I179)=SIGN(L179:P179)), TRUE)</f>
        <v>1</v>
      </c>
    </row>
    <row r="180" spans="2:18" s="182" customFormat="1" x14ac:dyDescent="0.2">
      <c r="B180" s="189">
        <f>Calcs!B180</f>
        <v>60860138</v>
      </c>
      <c r="C180" s="150"/>
      <c r="D180" s="188">
        <f>Calcs!BT180</f>
        <v>27841.872271777</v>
      </c>
      <c r="F180" s="188">
        <f>Calcs!BL180</f>
        <v>66258.202559925179</v>
      </c>
      <c r="H180" s="188">
        <f t="shared" si="15"/>
        <v>-38416.33028814818</v>
      </c>
      <c r="I180" s="188" t="b">
        <f>Calcs!BX180</f>
        <v>0</v>
      </c>
      <c r="J180" s="150"/>
      <c r="L180" s="188">
        <f t="shared" si="20"/>
        <v>-45042.150544140706</v>
      </c>
      <c r="M180" s="188">
        <f t="shared" si="20"/>
        <v>-31790.51003215566</v>
      </c>
      <c r="N180" s="188">
        <f t="shared" si="20"/>
        <v>-35632.143060970477</v>
      </c>
      <c r="O180" s="188">
        <f t="shared" si="20"/>
        <v>-41200.517515325875</v>
      </c>
      <c r="P180" s="188">
        <f t="shared" si="20"/>
        <v>-47826.337771318402</v>
      </c>
      <c r="R180" s="188" t="b" cm="1">
        <f t="array" ref="R180">IF(I180,AND(SIGN(I180)=SIGN(L180:P180)), TRUE)</f>
        <v>1</v>
      </c>
    </row>
    <row r="181" spans="2:18" s="182" customFormat="1" x14ac:dyDescent="0.2">
      <c r="B181" s="189">
        <f>Calcs!B181</f>
        <v>60860244</v>
      </c>
      <c r="C181" s="150"/>
      <c r="D181" s="188">
        <f>Calcs!BT181</f>
        <v>606.52467363615665</v>
      </c>
      <c r="F181" s="188">
        <f>Calcs!BL181</f>
        <v>1548.8494076909244</v>
      </c>
      <c r="H181" s="188">
        <f t="shared" si="15"/>
        <v>-942.32473405476776</v>
      </c>
      <c r="I181" s="188" t="b">
        <f>Calcs!BX181</f>
        <v>0</v>
      </c>
      <c r="J181" s="150"/>
      <c r="L181" s="188">
        <f t="shared" si="20"/>
        <v>-1097.2096748238603</v>
      </c>
      <c r="M181" s="188">
        <f t="shared" si="20"/>
        <v>-787.43979328567525</v>
      </c>
      <c r="N181" s="188">
        <f t="shared" si="20"/>
        <v>-881.672266691152</v>
      </c>
      <c r="O181" s="188">
        <f t="shared" si="20"/>
        <v>-1002.9772014183834</v>
      </c>
      <c r="P181" s="188">
        <f t="shared" si="20"/>
        <v>-1157.8621421874759</v>
      </c>
      <c r="R181" s="188" t="b" cm="1">
        <f t="array" ref="R181">IF(I181,AND(SIGN(I181)=SIGN(L181:P181)), TRUE)</f>
        <v>1</v>
      </c>
    </row>
    <row r="182" spans="2:18" s="182" customFormat="1" x14ac:dyDescent="0.2">
      <c r="B182" s="189">
        <f>Calcs!B182</f>
        <v>60860280</v>
      </c>
      <c r="C182" s="150"/>
      <c r="D182" s="188">
        <f>Calcs!BT182</f>
        <v>1116.406369057336</v>
      </c>
      <c r="F182" s="188">
        <f>Calcs!BL182</f>
        <v>2846.7327079661663</v>
      </c>
      <c r="H182" s="188">
        <f t="shared" si="15"/>
        <v>-1730.3263389088304</v>
      </c>
      <c r="I182" s="188" t="b">
        <f>Calcs!BX182</f>
        <v>0</v>
      </c>
      <c r="J182" s="150"/>
      <c r="L182" s="188">
        <f t="shared" si="20"/>
        <v>-2014.9996097054475</v>
      </c>
      <c r="M182" s="188">
        <f t="shared" si="20"/>
        <v>-1445.6530681122138</v>
      </c>
      <c r="N182" s="188">
        <f t="shared" si="20"/>
        <v>-1618.6857020030966</v>
      </c>
      <c r="O182" s="188">
        <f t="shared" si="20"/>
        <v>-1841.966975814564</v>
      </c>
      <c r="P182" s="188">
        <f t="shared" si="20"/>
        <v>-2126.6402466111813</v>
      </c>
      <c r="R182" s="188" t="b" cm="1">
        <f t="array" ref="R182">IF(I182,AND(SIGN(I182)=SIGN(L182:P182)), TRUE)</f>
        <v>1</v>
      </c>
    </row>
    <row r="183" spans="2:18" s="182" customFormat="1" x14ac:dyDescent="0.2">
      <c r="B183" s="189">
        <f>Calcs!B183</f>
        <v>60863023</v>
      </c>
      <c r="C183" s="150"/>
      <c r="D183" s="188">
        <f>Calcs!BT183</f>
        <v>5021.5976715371135</v>
      </c>
      <c r="F183" s="188">
        <f>Calcs!BL183</f>
        <v>1082.6194842910802</v>
      </c>
      <c r="H183" s="188">
        <f t="shared" si="15"/>
        <v>3938.9781872460335</v>
      </c>
      <c r="I183" s="188" t="b">
        <f>Calcs!BX183</f>
        <v>1</v>
      </c>
      <c r="J183" s="150"/>
      <c r="L183" s="188">
        <f t="shared" si="20"/>
        <v>3830.7162388169254</v>
      </c>
      <c r="M183" s="188">
        <f t="shared" si="20"/>
        <v>4047.2401356751411</v>
      </c>
      <c r="N183" s="188">
        <f t="shared" si="20"/>
        <v>4441.1379543997455</v>
      </c>
      <c r="O183" s="188">
        <f t="shared" si="20"/>
        <v>3436.8184200923224</v>
      </c>
      <c r="P183" s="188">
        <f t="shared" si="20"/>
        <v>3328.5564716632143</v>
      </c>
      <c r="R183" s="188" t="b" cm="1">
        <f t="array" ref="R183">IF(I183,AND(SIGN(I183)=SIGN(L183:P183)), TRUE)</f>
        <v>1</v>
      </c>
    </row>
    <row r="184" spans="2:18" s="182" customFormat="1" x14ac:dyDescent="0.2">
      <c r="B184" s="189">
        <f>Calcs!B184</f>
        <v>60863185</v>
      </c>
      <c r="C184" s="150"/>
      <c r="D184" s="188">
        <f>Calcs!BT184</f>
        <v>9633.8559955592027</v>
      </c>
      <c r="F184" s="188">
        <f>Calcs!BL184</f>
        <v>23993.514943073744</v>
      </c>
      <c r="H184" s="188">
        <f t="shared" si="15"/>
        <v>-14359.658947514541</v>
      </c>
      <c r="I184" s="188" t="b">
        <f>Calcs!BX184</f>
        <v>0</v>
      </c>
      <c r="J184" s="150"/>
      <c r="L184" s="188">
        <f t="shared" si="20"/>
        <v>-16759.010441821916</v>
      </c>
      <c r="M184" s="188">
        <f t="shared" si="20"/>
        <v>-11960.307453207166</v>
      </c>
      <c r="N184" s="188">
        <f t="shared" si="20"/>
        <v>-13396.27334795862</v>
      </c>
      <c r="O184" s="188">
        <f t="shared" si="20"/>
        <v>-15323.044547070462</v>
      </c>
      <c r="P184" s="188">
        <f t="shared" si="20"/>
        <v>-17722.396041377837</v>
      </c>
      <c r="R184" s="188" t="b" cm="1">
        <f t="array" ref="R184">IF(I184,AND(SIGN(I184)=SIGN(L184:P184)), TRUE)</f>
        <v>1</v>
      </c>
    </row>
    <row r="185" spans="2:18" s="182" customFormat="1" x14ac:dyDescent="0.2">
      <c r="B185" s="189">
        <f>Calcs!B185</f>
        <v>60863224</v>
      </c>
      <c r="C185" s="150"/>
      <c r="D185" s="188">
        <f>Calcs!BT185</f>
        <v>11595.966981088008</v>
      </c>
      <c r="F185" s="188">
        <f>Calcs!BL185</f>
        <v>28730.368962120359</v>
      </c>
      <c r="H185" s="188">
        <f t="shared" si="15"/>
        <v>-17134.401981032352</v>
      </c>
      <c r="I185" s="188" t="b">
        <f>Calcs!BX185</f>
        <v>0</v>
      </c>
      <c r="J185" s="150"/>
      <c r="L185" s="188">
        <f t="shared" si="20"/>
        <v>-20007.438877244389</v>
      </c>
      <c r="M185" s="188">
        <f t="shared" si="20"/>
        <v>-14261.365084820318</v>
      </c>
      <c r="N185" s="188">
        <f t="shared" si="20"/>
        <v>-15974.805282923549</v>
      </c>
      <c r="O185" s="188">
        <f t="shared" si="20"/>
        <v>-18293.99867914115</v>
      </c>
      <c r="P185" s="188">
        <f t="shared" si="20"/>
        <v>-21167.035575353191</v>
      </c>
      <c r="R185" s="188" t="b" cm="1">
        <f t="array" ref="R185">IF(I185,AND(SIGN(I185)=SIGN(L185:P185)), TRUE)</f>
        <v>1</v>
      </c>
    </row>
    <row r="186" spans="2:18" s="182" customFormat="1" x14ac:dyDescent="0.2">
      <c r="B186" s="189">
        <f>Calcs!B186</f>
        <v>60863436</v>
      </c>
      <c r="C186" s="150"/>
      <c r="D186" s="188">
        <f>Calcs!BT186</f>
        <v>3341159.4275331274</v>
      </c>
      <c r="F186" s="188">
        <f>Calcs!BL186</f>
        <v>385002.48508985946</v>
      </c>
      <c r="H186" s="188">
        <f t="shared" si="15"/>
        <v>2956156.9424432679</v>
      </c>
      <c r="I186" s="188" t="b">
        <f>Calcs!BX186</f>
        <v>1</v>
      </c>
      <c r="J186" s="150"/>
      <c r="L186" s="188">
        <f t="shared" si="20"/>
        <v>2917656.6939342818</v>
      </c>
      <c r="M186" s="188">
        <f t="shared" si="20"/>
        <v>2994657.190952254</v>
      </c>
      <c r="N186" s="188">
        <f t="shared" si="20"/>
        <v>3290272.885196581</v>
      </c>
      <c r="O186" s="188">
        <f t="shared" si="20"/>
        <v>2622040.9996899553</v>
      </c>
      <c r="P186" s="188">
        <f t="shared" si="20"/>
        <v>2583540.7511809692</v>
      </c>
      <c r="R186" s="188" t="b" cm="1">
        <f t="array" ref="R186">IF(I186,AND(SIGN(I186)=SIGN(L186:P186)), TRUE)</f>
        <v>1</v>
      </c>
    </row>
    <row r="187" spans="2:18" s="182" customFormat="1" x14ac:dyDescent="0.2">
      <c r="B187" s="189">
        <f>Calcs!B187</f>
        <v>60863646</v>
      </c>
      <c r="C187" s="150"/>
      <c r="D187" s="188">
        <f>Calcs!BT187</f>
        <v>6511.7520007974281</v>
      </c>
      <c r="F187" s="188">
        <f>Calcs!BL187</f>
        <v>16355.324711518633</v>
      </c>
      <c r="H187" s="188">
        <f t="shared" si="15"/>
        <v>-9843.5727107212042</v>
      </c>
      <c r="I187" s="188" t="b">
        <f>Calcs!BX187</f>
        <v>0</v>
      </c>
      <c r="J187" s="150"/>
      <c r="L187" s="188">
        <f t="shared" si="20"/>
        <v>-11479.10518187307</v>
      </c>
      <c r="M187" s="188">
        <f t="shared" si="20"/>
        <v>-8208.0402395693418</v>
      </c>
      <c r="N187" s="188">
        <f t="shared" si="20"/>
        <v>-9192.3975106414618</v>
      </c>
      <c r="O187" s="188">
        <f t="shared" si="20"/>
        <v>-10494.747910800947</v>
      </c>
      <c r="P187" s="188">
        <f t="shared" si="20"/>
        <v>-12130.280381952813</v>
      </c>
      <c r="R187" s="188" t="b" cm="1">
        <f t="array" ref="R187">IF(I187,AND(SIGN(I187)=SIGN(L187:P187)), TRUE)</f>
        <v>1</v>
      </c>
    </row>
    <row r="188" spans="2:18" s="182" customFormat="1" x14ac:dyDescent="0.2">
      <c r="B188" s="189">
        <f>Calcs!B188</f>
        <v>60863651</v>
      </c>
      <c r="C188" s="150"/>
      <c r="D188" s="188">
        <f>Calcs!BT188</f>
        <v>3025.2347897505197</v>
      </c>
      <c r="F188" s="188">
        <f>Calcs!BL188</f>
        <v>7672.3174218940612</v>
      </c>
      <c r="H188" s="188">
        <f t="shared" si="15"/>
        <v>-4647.0826321435416</v>
      </c>
      <c r="I188" s="188" t="b">
        <f>Calcs!BX188</f>
        <v>0</v>
      </c>
      <c r="J188" s="150"/>
      <c r="L188" s="188">
        <f t="shared" si="20"/>
        <v>-5414.3143743329483</v>
      </c>
      <c r="M188" s="188">
        <f t="shared" si="20"/>
        <v>-3879.8508899541357</v>
      </c>
      <c r="N188" s="188">
        <f t="shared" si="20"/>
        <v>-4344.5591531684895</v>
      </c>
      <c r="O188" s="188">
        <f t="shared" si="20"/>
        <v>-4949.6061111185936</v>
      </c>
      <c r="P188" s="188">
        <f t="shared" si="20"/>
        <v>-5716.8378533080004</v>
      </c>
      <c r="R188" s="188" t="b" cm="1">
        <f t="array" ref="R188">IF(I188,AND(SIGN(I188)=SIGN(L188:P188)), TRUE)</f>
        <v>1</v>
      </c>
    </row>
    <row r="189" spans="2:18" s="182" customFormat="1" x14ac:dyDescent="0.2">
      <c r="B189" s="189">
        <f>Calcs!B189</f>
        <v>60872966</v>
      </c>
      <c r="C189" s="150"/>
      <c r="D189" s="188">
        <f>Calcs!BT189</f>
        <v>81263.379808056721</v>
      </c>
      <c r="F189" s="188">
        <f>Calcs!BL189</f>
        <v>389788.16724277567</v>
      </c>
      <c r="H189" s="188">
        <f t="shared" si="15"/>
        <v>-308524.78743471892</v>
      </c>
      <c r="I189" s="188" t="b">
        <f>Calcs!BX189</f>
        <v>0</v>
      </c>
      <c r="J189" s="150"/>
      <c r="L189" s="188">
        <f t="shared" ref="L189:P198" si="21">(1+L$7)*$D189-(1+L$6)*$F189</f>
        <v>-347503.6041589966</v>
      </c>
      <c r="M189" s="188">
        <f t="shared" si="21"/>
        <v>-269545.97071044135</v>
      </c>
      <c r="N189" s="188">
        <f t="shared" si="21"/>
        <v>-300398.44945391326</v>
      </c>
      <c r="O189" s="188">
        <f t="shared" si="21"/>
        <v>-316651.12541552458</v>
      </c>
      <c r="P189" s="188">
        <f t="shared" si="21"/>
        <v>-355629.94213980227</v>
      </c>
      <c r="R189" s="188" t="b" cm="1">
        <f t="array" ref="R189">IF(I189,AND(SIGN(I189)=SIGN(L189:P189)), TRUE)</f>
        <v>1</v>
      </c>
    </row>
    <row r="190" spans="2:18" s="182" customFormat="1" x14ac:dyDescent="0.2">
      <c r="B190" s="189">
        <f>Calcs!B190</f>
        <v>60872973</v>
      </c>
      <c r="C190" s="150"/>
      <c r="D190" s="188">
        <f>Calcs!BT190</f>
        <v>2661.8578516465573</v>
      </c>
      <c r="F190" s="188">
        <f>Calcs!BL190</f>
        <v>55275.022641455194</v>
      </c>
      <c r="H190" s="188">
        <f t="shared" si="15"/>
        <v>-52613.164789808638</v>
      </c>
      <c r="I190" s="188" t="b">
        <f>Calcs!BX190</f>
        <v>0</v>
      </c>
      <c r="J190" s="150"/>
      <c r="L190" s="188">
        <f t="shared" si="21"/>
        <v>-58140.667053954159</v>
      </c>
      <c r="M190" s="188">
        <f t="shared" si="21"/>
        <v>-47085.662525663116</v>
      </c>
      <c r="N190" s="188">
        <f t="shared" si="21"/>
        <v>-52346.979004643981</v>
      </c>
      <c r="O190" s="188">
        <f t="shared" si="21"/>
        <v>-52879.350574973294</v>
      </c>
      <c r="P190" s="188">
        <f t="shared" si="21"/>
        <v>-58406.852839118816</v>
      </c>
      <c r="R190" s="188" t="b" cm="1">
        <f t="array" ref="R190">IF(I190,AND(SIGN(I190)=SIGN(L190:P190)), TRUE)</f>
        <v>1</v>
      </c>
    </row>
    <row r="191" spans="2:18" s="182" customFormat="1" x14ac:dyDescent="0.2">
      <c r="B191" s="189">
        <f>Calcs!B191</f>
        <v>60876392</v>
      </c>
      <c r="C191" s="150"/>
      <c r="D191" s="188">
        <f>Calcs!BT191</f>
        <v>2143.585528569592</v>
      </c>
      <c r="F191" s="188">
        <f>Calcs!BL191</f>
        <v>10780.516911226356</v>
      </c>
      <c r="H191" s="188">
        <f t="shared" si="15"/>
        <v>-8636.9313826567632</v>
      </c>
      <c r="I191" s="188" t="b">
        <f>Calcs!BX191</f>
        <v>0</v>
      </c>
      <c r="J191" s="150"/>
      <c r="L191" s="188">
        <f t="shared" si="21"/>
        <v>-9714.9830737794</v>
      </c>
      <c r="M191" s="188">
        <f t="shared" si="21"/>
        <v>-7558.8796915341281</v>
      </c>
      <c r="N191" s="188">
        <f t="shared" si="21"/>
        <v>-8422.5728297998048</v>
      </c>
      <c r="O191" s="188">
        <f t="shared" si="21"/>
        <v>-8851.2899355137233</v>
      </c>
      <c r="P191" s="188">
        <f t="shared" si="21"/>
        <v>-9929.3416266363602</v>
      </c>
      <c r="R191" s="188" t="b" cm="1">
        <f t="array" ref="R191">IF(I191,AND(SIGN(I191)=SIGN(L191:P191)), TRUE)</f>
        <v>1</v>
      </c>
    </row>
    <row r="192" spans="2:18" s="182" customFormat="1" x14ac:dyDescent="0.2">
      <c r="B192" s="189">
        <f>Calcs!B192</f>
        <v>60876546</v>
      </c>
      <c r="C192" s="150"/>
      <c r="D192" s="188">
        <f>Calcs!BT192</f>
        <v>1311.0996534496542</v>
      </c>
      <c r="F192" s="188">
        <f>Calcs!BL192</f>
        <v>6654.8021160957514</v>
      </c>
      <c r="H192" s="188">
        <f t="shared" si="15"/>
        <v>-5343.702462646097</v>
      </c>
      <c r="I192" s="188" t="b">
        <f>Calcs!BX192</f>
        <v>0</v>
      </c>
      <c r="J192" s="150"/>
      <c r="L192" s="188">
        <f t="shared" si="21"/>
        <v>-6009.1826742556732</v>
      </c>
      <c r="M192" s="188">
        <f t="shared" si="21"/>
        <v>-4678.2222510365218</v>
      </c>
      <c r="N192" s="188">
        <f t="shared" si="21"/>
        <v>-5212.5924973011315</v>
      </c>
      <c r="O192" s="188">
        <f t="shared" si="21"/>
        <v>-5474.8124279910626</v>
      </c>
      <c r="P192" s="188">
        <f t="shared" si="21"/>
        <v>-6140.2926396006387</v>
      </c>
      <c r="R192" s="188" t="b" cm="1">
        <f t="array" ref="R192">IF(I192,AND(SIGN(I192)=SIGN(L192:P192)), TRUE)</f>
        <v>1</v>
      </c>
    </row>
    <row r="193" spans="2:18" s="182" customFormat="1" x14ac:dyDescent="0.2">
      <c r="B193" s="189">
        <f>Calcs!B193</f>
        <v>60860099</v>
      </c>
      <c r="C193" s="150"/>
      <c r="D193" s="188">
        <f>Calcs!BT193</f>
        <v>761.47752722503708</v>
      </c>
      <c r="F193" s="188">
        <f>Calcs!BL193</f>
        <v>1943.6747482277294</v>
      </c>
      <c r="H193" s="188">
        <f t="shared" si="15"/>
        <v>-1182.1972210026925</v>
      </c>
      <c r="I193" s="188" t="b">
        <f>Calcs!BX193</f>
        <v>0</v>
      </c>
      <c r="J193" s="150"/>
      <c r="L193" s="188">
        <f t="shared" si="21"/>
        <v>-1376.5646958254652</v>
      </c>
      <c r="M193" s="188">
        <f t="shared" si="21"/>
        <v>-987.82974617991943</v>
      </c>
      <c r="N193" s="188">
        <f t="shared" si="21"/>
        <v>-1106.0494682801886</v>
      </c>
      <c r="O193" s="188">
        <f t="shared" si="21"/>
        <v>-1258.344973725196</v>
      </c>
      <c r="P193" s="188">
        <f t="shared" si="21"/>
        <v>-1452.712448547969</v>
      </c>
      <c r="R193" s="188" t="b" cm="1">
        <f t="array" ref="R193">IF(I193,AND(SIGN(I193)=SIGN(L193:P193)), TRUE)</f>
        <v>1</v>
      </c>
    </row>
    <row r="194" spans="2:18" s="182" customFormat="1" x14ac:dyDescent="0.2">
      <c r="B194" s="189">
        <f>Calcs!B194</f>
        <v>60859677</v>
      </c>
      <c r="C194" s="150"/>
      <c r="D194" s="188">
        <f>Calcs!BT194</f>
        <v>10893.1765253751</v>
      </c>
      <c r="F194" s="188">
        <f>Calcs!BL194</f>
        <v>27039.235422400885</v>
      </c>
      <c r="H194" s="188">
        <f t="shared" si="15"/>
        <v>-16146.058897025785</v>
      </c>
      <c r="I194" s="188" t="b">
        <f>Calcs!BX194</f>
        <v>0</v>
      </c>
      <c r="J194" s="150"/>
      <c r="L194" s="188">
        <f t="shared" si="21"/>
        <v>-18849.982439265877</v>
      </c>
      <c r="M194" s="188">
        <f t="shared" si="21"/>
        <v>-13442.135354785696</v>
      </c>
      <c r="N194" s="188">
        <f t="shared" si="21"/>
        <v>-15056.741244488274</v>
      </c>
      <c r="O194" s="188">
        <f t="shared" si="21"/>
        <v>-17235.376549563294</v>
      </c>
      <c r="P194" s="188">
        <f t="shared" si="21"/>
        <v>-19939.300091803387</v>
      </c>
      <c r="R194" s="188" t="b" cm="1">
        <f t="array" ref="R194">IF(I194,AND(SIGN(I194)=SIGN(L194:P194)), TRUE)</f>
        <v>1</v>
      </c>
    </row>
    <row r="195" spans="2:18" s="182" customFormat="1" x14ac:dyDescent="0.2">
      <c r="B195" s="189">
        <f>Calcs!B195</f>
        <v>60859679</v>
      </c>
      <c r="C195" s="150"/>
      <c r="D195" s="188">
        <f>Calcs!BT195</f>
        <v>1237.9090894275907</v>
      </c>
      <c r="F195" s="188">
        <f>Calcs!BL195</f>
        <v>3155.4525221093068</v>
      </c>
      <c r="H195" s="188">
        <f t="shared" si="15"/>
        <v>-1917.543432681716</v>
      </c>
      <c r="I195" s="188" t="b">
        <f>Calcs!BX195</f>
        <v>0</v>
      </c>
      <c r="J195" s="150"/>
      <c r="L195" s="188">
        <f t="shared" si="21"/>
        <v>-2233.0886848926466</v>
      </c>
      <c r="M195" s="188">
        <f t="shared" si="21"/>
        <v>-1601.9981804707852</v>
      </c>
      <c r="N195" s="188">
        <f t="shared" si="21"/>
        <v>-1793.7525237389568</v>
      </c>
      <c r="O195" s="188">
        <f t="shared" si="21"/>
        <v>-2041.334341624475</v>
      </c>
      <c r="P195" s="188">
        <f t="shared" si="21"/>
        <v>-2356.879593835406</v>
      </c>
      <c r="R195" s="188" t="b" cm="1">
        <f t="array" ref="R195">IF(I195,AND(SIGN(I195)=SIGN(L195:P195)), TRUE)</f>
        <v>1</v>
      </c>
    </row>
    <row r="196" spans="2:18" s="182" customFormat="1" x14ac:dyDescent="0.2">
      <c r="B196" s="189">
        <f>Calcs!B196</f>
        <v>60859680</v>
      </c>
      <c r="C196" s="150"/>
      <c r="D196" s="188">
        <f>Calcs!BT196</f>
        <v>13339.590130508426</v>
      </c>
      <c r="F196" s="188">
        <f>Calcs!BL196</f>
        <v>32900.186587842836</v>
      </c>
      <c r="H196" s="188">
        <f t="shared" si="15"/>
        <v>-19560.59645733441</v>
      </c>
      <c r="I196" s="188" t="b">
        <f>Calcs!BX196</f>
        <v>0</v>
      </c>
      <c r="J196" s="150"/>
      <c r="L196" s="188">
        <f t="shared" si="21"/>
        <v>-22850.615116118694</v>
      </c>
      <c r="M196" s="188">
        <f t="shared" si="21"/>
        <v>-16270.577798550126</v>
      </c>
      <c r="N196" s="188">
        <f t="shared" si="21"/>
        <v>-18226.637444283566</v>
      </c>
      <c r="O196" s="188">
        <f t="shared" si="21"/>
        <v>-20894.555470385254</v>
      </c>
      <c r="P196" s="188">
        <f t="shared" si="21"/>
        <v>-24184.574129169538</v>
      </c>
      <c r="R196" s="188" t="b" cm="1">
        <f t="array" ref="R196">IF(I196,AND(SIGN(I196)=SIGN(L196:P196)), TRUE)</f>
        <v>1</v>
      </c>
    </row>
    <row r="197" spans="2:18" s="182" customFormat="1" x14ac:dyDescent="0.2">
      <c r="B197" s="189">
        <f>Calcs!B197</f>
        <v>60859734</v>
      </c>
      <c r="C197" s="150"/>
      <c r="D197" s="188">
        <f>Calcs!BT197</f>
        <v>337.54133465558959</v>
      </c>
      <c r="F197" s="188">
        <f>Calcs!BL197</f>
        <v>862.63036502921636</v>
      </c>
      <c r="H197" s="188">
        <f t="shared" si="15"/>
        <v>-525.08903037362677</v>
      </c>
      <c r="I197" s="188" t="b">
        <f>Calcs!BX197</f>
        <v>0</v>
      </c>
      <c r="J197" s="150"/>
      <c r="L197" s="188">
        <f t="shared" si="21"/>
        <v>-611.35206687654852</v>
      </c>
      <c r="M197" s="188">
        <f t="shared" si="21"/>
        <v>-438.82599387070513</v>
      </c>
      <c r="N197" s="188">
        <f t="shared" si="21"/>
        <v>-491.33489690806778</v>
      </c>
      <c r="O197" s="188">
        <f t="shared" si="21"/>
        <v>-558.84316383918576</v>
      </c>
      <c r="P197" s="188">
        <f t="shared" si="21"/>
        <v>-645.10620034210751</v>
      </c>
      <c r="R197" s="188" t="b" cm="1">
        <f t="array" ref="R197">IF(I197,AND(SIGN(I197)=SIGN(L197:P197)), TRUE)</f>
        <v>1</v>
      </c>
    </row>
    <row r="198" spans="2:18" s="182" customFormat="1" x14ac:dyDescent="0.2">
      <c r="B198" s="189">
        <f>Calcs!B198</f>
        <v>60859738</v>
      </c>
      <c r="C198" s="150"/>
      <c r="D198" s="188">
        <f>Calcs!BT198</f>
        <v>20582.496619371312</v>
      </c>
      <c r="F198" s="188">
        <f>Calcs!BL198</f>
        <v>49843.024006888983</v>
      </c>
      <c r="H198" s="188">
        <f t="shared" si="15"/>
        <v>-29260.527387517672</v>
      </c>
      <c r="I198" s="188" t="b">
        <f>Calcs!BX198</f>
        <v>0</v>
      </c>
      <c r="J198" s="150"/>
      <c r="L198" s="188">
        <f t="shared" si="21"/>
        <v>-34244.829788206574</v>
      </c>
      <c r="M198" s="188">
        <f t="shared" si="21"/>
        <v>-24276.224986828776</v>
      </c>
      <c r="N198" s="188">
        <f t="shared" si="21"/>
        <v>-27202.277725580538</v>
      </c>
      <c r="O198" s="188">
        <f t="shared" si="21"/>
        <v>-31318.777049454802</v>
      </c>
      <c r="P198" s="188">
        <f t="shared" si="21"/>
        <v>-36303.079450143705</v>
      </c>
      <c r="R198" s="188" t="b" cm="1">
        <f t="array" ref="R198">IF(I198,AND(SIGN(I198)=SIGN(L198:P198)), TRUE)</f>
        <v>1</v>
      </c>
    </row>
    <row r="199" spans="2:18" s="182" customFormat="1" x14ac:dyDescent="0.2">
      <c r="B199" s="189">
        <f>Calcs!B199</f>
        <v>60859739</v>
      </c>
      <c r="C199" s="150"/>
      <c r="D199" s="188">
        <f>Calcs!BT199</f>
        <v>9003.5053969621276</v>
      </c>
      <c r="F199" s="188">
        <f>Calcs!BL199</f>
        <v>22461.466613703535</v>
      </c>
      <c r="H199" s="188">
        <f t="shared" si="15"/>
        <v>-13457.961216741407</v>
      </c>
      <c r="I199" s="188" t="b">
        <f>Calcs!BX199</f>
        <v>0</v>
      </c>
      <c r="J199" s="150"/>
      <c r="L199" s="188">
        <f t="shared" ref="L199:P208" si="22">(1+L$7)*$D199-(1+L$6)*$F199</f>
        <v>-15704.107878111763</v>
      </c>
      <c r="M199" s="188">
        <f t="shared" si="22"/>
        <v>-11211.814555371055</v>
      </c>
      <c r="N199" s="188">
        <f t="shared" si="22"/>
        <v>-12557.610677045193</v>
      </c>
      <c r="O199" s="188">
        <f t="shared" si="22"/>
        <v>-14358.311756437619</v>
      </c>
      <c r="P199" s="188">
        <f t="shared" si="22"/>
        <v>-16604.458417807975</v>
      </c>
      <c r="R199" s="188" t="b" cm="1">
        <f t="array" ref="R199">IF(I199,AND(SIGN(I199)=SIGN(L199:P199)), TRUE)</f>
        <v>1</v>
      </c>
    </row>
    <row r="200" spans="2:18" s="182" customFormat="1" x14ac:dyDescent="0.2">
      <c r="B200" s="189">
        <f>Calcs!B200</f>
        <v>60859741</v>
      </c>
      <c r="C200" s="150"/>
      <c r="D200" s="188">
        <f>Calcs!BT200</f>
        <v>17078.166290315701</v>
      </c>
      <c r="F200" s="188">
        <f>Calcs!BL200</f>
        <v>41719.702638823233</v>
      </c>
      <c r="H200" s="188">
        <f t="shared" si="15"/>
        <v>-24641.536348507532</v>
      </c>
      <c r="I200" s="188" t="b">
        <f>Calcs!BX200</f>
        <v>0</v>
      </c>
      <c r="J200" s="150"/>
      <c r="L200" s="188">
        <f t="shared" si="22"/>
        <v>-28813.506612389861</v>
      </c>
      <c r="M200" s="188">
        <f t="shared" si="22"/>
        <v>-20469.56608462521</v>
      </c>
      <c r="N200" s="188">
        <f t="shared" si="22"/>
        <v>-22933.719719475961</v>
      </c>
      <c r="O200" s="188">
        <f t="shared" si="22"/>
        <v>-26349.3529775391</v>
      </c>
      <c r="P200" s="188">
        <f t="shared" si="22"/>
        <v>-30521.323241421429</v>
      </c>
      <c r="R200" s="188" t="b" cm="1">
        <f t="array" ref="R200">IF(I200,AND(SIGN(I200)=SIGN(L200:P200)), TRUE)</f>
        <v>1</v>
      </c>
    </row>
    <row r="201" spans="2:18" s="182" customFormat="1" x14ac:dyDescent="0.2">
      <c r="B201" s="189">
        <f>Calcs!B201</f>
        <v>60859771</v>
      </c>
      <c r="C201" s="150"/>
      <c r="D201" s="188">
        <f>Calcs!BT201</f>
        <v>10123.066040623522</v>
      </c>
      <c r="F201" s="188">
        <f>Calcs!BL201</f>
        <v>25179.0410320792</v>
      </c>
      <c r="H201" s="188">
        <f t="shared" si="15"/>
        <v>-15055.974991455678</v>
      </c>
      <c r="I201" s="188" t="b">
        <f>Calcs!BX201</f>
        <v>0</v>
      </c>
      <c r="J201" s="150"/>
      <c r="L201" s="188">
        <f t="shared" si="22"/>
        <v>-17573.8790946636</v>
      </c>
      <c r="M201" s="188">
        <f t="shared" si="22"/>
        <v>-12538.070888247759</v>
      </c>
      <c r="N201" s="188">
        <f t="shared" si="22"/>
        <v>-14043.668387393325</v>
      </c>
      <c r="O201" s="188">
        <f t="shared" si="22"/>
        <v>-16068.28159551803</v>
      </c>
      <c r="P201" s="188">
        <f t="shared" si="22"/>
        <v>-18586.185698725953</v>
      </c>
      <c r="R201" s="188" t="b" cm="1">
        <f t="array" ref="R201">IF(I201,AND(SIGN(I201)=SIGN(L201:P201)), TRUE)</f>
        <v>1</v>
      </c>
    </row>
    <row r="202" spans="2:18" s="182" customFormat="1" x14ac:dyDescent="0.2">
      <c r="B202" s="189">
        <f>Calcs!B202</f>
        <v>60859772</v>
      </c>
      <c r="C202" s="150"/>
      <c r="D202" s="188">
        <f>Calcs!BT202</f>
        <v>1231.5016470662572</v>
      </c>
      <c r="F202" s="188">
        <f>Calcs!BL202</f>
        <v>3139.176477486114</v>
      </c>
      <c r="H202" s="188">
        <f t="shared" ref="H202:H265" si="23">D202-F202</f>
        <v>-1907.6748304198568</v>
      </c>
      <c r="I202" s="188" t="b">
        <f>Calcs!BX202</f>
        <v>0</v>
      </c>
      <c r="J202" s="150"/>
      <c r="L202" s="188">
        <f t="shared" si="22"/>
        <v>-2221.5924781684685</v>
      </c>
      <c r="M202" s="188">
        <f t="shared" si="22"/>
        <v>-1593.7571826712456</v>
      </c>
      <c r="N202" s="188">
        <f t="shared" si="22"/>
        <v>-1784.5246657132309</v>
      </c>
      <c r="O202" s="188">
        <f t="shared" si="22"/>
        <v>-2030.8249951264825</v>
      </c>
      <c r="P202" s="188">
        <f t="shared" si="22"/>
        <v>-2344.7426428750941</v>
      </c>
      <c r="R202" s="188" t="b" cm="1">
        <f t="array" ref="R202">IF(I202,AND(SIGN(I202)=SIGN(L202:P202)), TRUE)</f>
        <v>1</v>
      </c>
    </row>
    <row r="203" spans="2:18" s="182" customFormat="1" x14ac:dyDescent="0.2">
      <c r="B203" s="189">
        <f>Calcs!B203</f>
        <v>60859773</v>
      </c>
      <c r="C203" s="150"/>
      <c r="D203" s="188">
        <f>Calcs!BT203</f>
        <v>3040.9016550779961</v>
      </c>
      <c r="F203" s="188">
        <f>Calcs!BL203</f>
        <v>7711.6949492082349</v>
      </c>
      <c r="H203" s="188">
        <f t="shared" si="23"/>
        <v>-4670.7932941302388</v>
      </c>
      <c r="I203" s="188" t="b">
        <f>Calcs!BX203</f>
        <v>0</v>
      </c>
      <c r="J203" s="150"/>
      <c r="L203" s="188">
        <f t="shared" si="22"/>
        <v>-5441.9627890510637</v>
      </c>
      <c r="M203" s="188">
        <f t="shared" si="22"/>
        <v>-3899.6237992094157</v>
      </c>
      <c r="N203" s="188">
        <f t="shared" si="22"/>
        <v>-4366.7031286224392</v>
      </c>
      <c r="O203" s="188">
        <f t="shared" si="22"/>
        <v>-4974.8834596380384</v>
      </c>
      <c r="P203" s="188">
        <f t="shared" si="22"/>
        <v>-5746.0529545588633</v>
      </c>
      <c r="R203" s="188" t="b" cm="1">
        <f t="array" ref="R203">IF(I203,AND(SIGN(I203)=SIGN(L203:P203)), TRUE)</f>
        <v>1</v>
      </c>
    </row>
    <row r="204" spans="2:18" s="182" customFormat="1" x14ac:dyDescent="0.2">
      <c r="B204" s="189">
        <f>Calcs!B204</f>
        <v>60859774</v>
      </c>
      <c r="C204" s="150"/>
      <c r="D204" s="188">
        <f>Calcs!BT204</f>
        <v>1342.5325750079751</v>
      </c>
      <c r="F204" s="188">
        <f>Calcs!BL204</f>
        <v>3421.1195730556142</v>
      </c>
      <c r="H204" s="188">
        <f t="shared" si="23"/>
        <v>-2078.5869980476391</v>
      </c>
      <c r="I204" s="188" t="b">
        <f>Calcs!BX204</f>
        <v>0</v>
      </c>
      <c r="J204" s="150"/>
      <c r="L204" s="188">
        <f t="shared" si="22"/>
        <v>-2420.6989553532007</v>
      </c>
      <c r="M204" s="188">
        <f t="shared" si="22"/>
        <v>-1736.4750407420779</v>
      </c>
      <c r="N204" s="188">
        <f t="shared" si="22"/>
        <v>-1944.3337405468415</v>
      </c>
      <c r="O204" s="188">
        <f t="shared" si="22"/>
        <v>-2212.8402555484363</v>
      </c>
      <c r="P204" s="188">
        <f t="shared" si="22"/>
        <v>-2554.9522128539984</v>
      </c>
      <c r="R204" s="188" t="b" cm="1">
        <f t="array" ref="R204">IF(I204,AND(SIGN(I204)=SIGN(L204:P204)), TRUE)</f>
        <v>1</v>
      </c>
    </row>
    <row r="205" spans="2:18" s="182" customFormat="1" x14ac:dyDescent="0.2">
      <c r="B205" s="189">
        <f>Calcs!B205</f>
        <v>60859776</v>
      </c>
      <c r="C205" s="150"/>
      <c r="D205" s="188">
        <f>Calcs!BT205</f>
        <v>6339.2149623104851</v>
      </c>
      <c r="F205" s="188">
        <f>Calcs!BL205</f>
        <v>15929.522382828012</v>
      </c>
      <c r="H205" s="188">
        <f t="shared" si="23"/>
        <v>-9590.3074205175271</v>
      </c>
      <c r="I205" s="188" t="b">
        <f>Calcs!BX205</f>
        <v>0</v>
      </c>
      <c r="J205" s="150"/>
      <c r="L205" s="188">
        <f t="shared" si="22"/>
        <v>-11183.259658800329</v>
      </c>
      <c r="M205" s="188">
        <f t="shared" si="22"/>
        <v>-7997.3551822347254</v>
      </c>
      <c r="N205" s="188">
        <f t="shared" si="22"/>
        <v>-8956.3859242864783</v>
      </c>
      <c r="O205" s="188">
        <f t="shared" si="22"/>
        <v>-10224.228916748576</v>
      </c>
      <c r="P205" s="188">
        <f t="shared" si="22"/>
        <v>-11817.181155031376</v>
      </c>
      <c r="R205" s="188" t="b" cm="1">
        <f t="array" ref="R205">IF(I205,AND(SIGN(I205)=SIGN(L205:P205)), TRUE)</f>
        <v>1</v>
      </c>
    </row>
    <row r="206" spans="2:18" s="182" customFormat="1" x14ac:dyDescent="0.2">
      <c r="B206" s="189">
        <f>Calcs!B206</f>
        <v>60859777</v>
      </c>
      <c r="C206" s="150"/>
      <c r="D206" s="188">
        <f>Calcs!BT206</f>
        <v>3466.9849893453625</v>
      </c>
      <c r="F206" s="188">
        <f>Calcs!BL206</f>
        <v>8781.7136247587787</v>
      </c>
      <c r="H206" s="188">
        <f t="shared" si="23"/>
        <v>-5314.7286354134158</v>
      </c>
      <c r="I206" s="188" t="b">
        <f>Calcs!BX206</f>
        <v>0</v>
      </c>
      <c r="J206" s="150"/>
      <c r="L206" s="188">
        <f t="shared" si="22"/>
        <v>-6192.8999978892953</v>
      </c>
      <c r="M206" s="188">
        <f t="shared" si="22"/>
        <v>-4436.5572729375381</v>
      </c>
      <c r="N206" s="188">
        <f t="shared" si="22"/>
        <v>-4968.0301364788793</v>
      </c>
      <c r="O206" s="188">
        <f t="shared" si="22"/>
        <v>-5661.4271343479522</v>
      </c>
      <c r="P206" s="188">
        <f t="shared" si="22"/>
        <v>-6539.5984968238317</v>
      </c>
      <c r="R206" s="188" t="b" cm="1">
        <f t="array" ref="R206">IF(I206,AND(SIGN(I206)=SIGN(L206:P206)), TRUE)</f>
        <v>1</v>
      </c>
    </row>
    <row r="207" spans="2:18" s="182" customFormat="1" x14ac:dyDescent="0.2">
      <c r="B207" s="189">
        <f>Calcs!B207</f>
        <v>60859779</v>
      </c>
      <c r="C207" s="150"/>
      <c r="D207" s="188">
        <f>Calcs!BT207</f>
        <v>5572.3394042058462</v>
      </c>
      <c r="F207" s="188">
        <f>Calcs!BL207</f>
        <v>14032.050599982251</v>
      </c>
      <c r="H207" s="188">
        <f t="shared" si="23"/>
        <v>-8459.7111957764046</v>
      </c>
      <c r="I207" s="188" t="b">
        <f>Calcs!BX207</f>
        <v>0</v>
      </c>
      <c r="J207" s="150"/>
      <c r="L207" s="188">
        <f t="shared" si="22"/>
        <v>-9862.9162557746313</v>
      </c>
      <c r="M207" s="188">
        <f t="shared" si="22"/>
        <v>-7056.5061357781797</v>
      </c>
      <c r="N207" s="188">
        <f t="shared" si="22"/>
        <v>-7902.4772553558196</v>
      </c>
      <c r="O207" s="188">
        <f t="shared" si="22"/>
        <v>-9016.9451361969877</v>
      </c>
      <c r="P207" s="188">
        <f t="shared" si="22"/>
        <v>-10420.150196195216</v>
      </c>
      <c r="R207" s="188" t="b" cm="1">
        <f t="array" ref="R207">IF(I207,AND(SIGN(I207)=SIGN(L207:P207)), TRUE)</f>
        <v>1</v>
      </c>
    </row>
    <row r="208" spans="2:18" s="182" customFormat="1" x14ac:dyDescent="0.2">
      <c r="B208" s="189">
        <f>Calcs!B208</f>
        <v>60859795</v>
      </c>
      <c r="C208" s="150"/>
      <c r="D208" s="188">
        <f>Calcs!BT208</f>
        <v>291.60475370297206</v>
      </c>
      <c r="F208" s="188">
        <f>Calcs!BL208</f>
        <v>1243.8048294304413</v>
      </c>
      <c r="H208" s="188">
        <f t="shared" si="23"/>
        <v>-952.2000757274692</v>
      </c>
      <c r="I208" s="188" t="b">
        <f>Calcs!BX208</f>
        <v>0</v>
      </c>
      <c r="J208" s="150"/>
      <c r="L208" s="188">
        <f t="shared" si="22"/>
        <v>-1076.5805586705133</v>
      </c>
      <c r="M208" s="188">
        <f t="shared" si="22"/>
        <v>-827.81959278442503</v>
      </c>
      <c r="N208" s="188">
        <f t="shared" si="22"/>
        <v>-923.03960035717205</v>
      </c>
      <c r="O208" s="188">
        <f t="shared" si="22"/>
        <v>-981.36055109776635</v>
      </c>
      <c r="P208" s="188">
        <f t="shared" si="22"/>
        <v>-1105.7410340408105</v>
      </c>
      <c r="R208" s="188" t="b" cm="1">
        <f t="array" ref="R208">IF(I208,AND(SIGN(I208)=SIGN(L208:P208)), TRUE)</f>
        <v>1</v>
      </c>
    </row>
    <row r="209" spans="2:18" s="182" customFormat="1" x14ac:dyDescent="0.2">
      <c r="B209" s="189">
        <f>Calcs!B209</f>
        <v>60859797</v>
      </c>
      <c r="C209" s="150"/>
      <c r="D209" s="188">
        <f>Calcs!BT209</f>
        <v>50410.24689182725</v>
      </c>
      <c r="F209" s="188">
        <f>Calcs!BL209</f>
        <v>114205.8549187585</v>
      </c>
      <c r="H209" s="188">
        <f t="shared" si="23"/>
        <v>-63795.608026931252</v>
      </c>
      <c r="I209" s="188" t="b">
        <f>Calcs!BX209</f>
        <v>0</v>
      </c>
      <c r="J209" s="150"/>
      <c r="L209" s="188">
        <f t="shared" ref="L209:P218" si="24">(1+L$7)*$D209-(1+L$6)*$F209</f>
        <v>-75216.193518807107</v>
      </c>
      <c r="M209" s="188">
        <f t="shared" si="24"/>
        <v>-52375.02253505541</v>
      </c>
      <c r="N209" s="188">
        <f t="shared" si="24"/>
        <v>-58754.583337748525</v>
      </c>
      <c r="O209" s="188">
        <f t="shared" si="24"/>
        <v>-68836.632716113978</v>
      </c>
      <c r="P209" s="188">
        <f t="shared" si="24"/>
        <v>-80257.218207989834</v>
      </c>
      <c r="R209" s="188" t="b" cm="1">
        <f t="array" ref="R209">IF(I209,AND(SIGN(I209)=SIGN(L209:P209)), TRUE)</f>
        <v>1</v>
      </c>
    </row>
    <row r="210" spans="2:18" s="182" customFormat="1" x14ac:dyDescent="0.2">
      <c r="B210" s="189">
        <f>Calcs!B210</f>
        <v>60859798</v>
      </c>
      <c r="C210" s="150"/>
      <c r="D210" s="188">
        <f>Calcs!BT210</f>
        <v>1237.0826464441257</v>
      </c>
      <c r="F210" s="188">
        <f>Calcs!BL210</f>
        <v>3153.3523873192175</v>
      </c>
      <c r="H210" s="188">
        <f t="shared" si="23"/>
        <v>-1916.2697408750919</v>
      </c>
      <c r="I210" s="188" t="b">
        <f>Calcs!BX210</f>
        <v>0</v>
      </c>
      <c r="J210" s="150"/>
      <c r="L210" s="188">
        <f t="shared" si="24"/>
        <v>-2231.6049796070138</v>
      </c>
      <c r="M210" s="188">
        <f t="shared" si="24"/>
        <v>-1600.93450214317</v>
      </c>
      <c r="N210" s="188">
        <f t="shared" si="24"/>
        <v>-1792.5614762306793</v>
      </c>
      <c r="O210" s="188">
        <f t="shared" si="24"/>
        <v>-2039.9780055195044</v>
      </c>
      <c r="P210" s="188">
        <f t="shared" si="24"/>
        <v>-2355.3132442514261</v>
      </c>
      <c r="R210" s="188" t="b" cm="1">
        <f t="array" ref="R210">IF(I210,AND(SIGN(I210)=SIGN(L210:P210)), TRUE)</f>
        <v>1</v>
      </c>
    </row>
    <row r="211" spans="2:18" s="182" customFormat="1" x14ac:dyDescent="0.2">
      <c r="B211" s="189">
        <f>Calcs!B211</f>
        <v>60859799</v>
      </c>
      <c r="C211" s="150"/>
      <c r="D211" s="188">
        <f>Calcs!BT211</f>
        <v>1235.8403780578874</v>
      </c>
      <c r="F211" s="188">
        <f>Calcs!BL211</f>
        <v>3150.2021851340833</v>
      </c>
      <c r="H211" s="188">
        <f t="shared" si="23"/>
        <v>-1914.3618070761959</v>
      </c>
      <c r="I211" s="188" t="b">
        <f>Calcs!BX211</f>
        <v>0</v>
      </c>
      <c r="J211" s="150"/>
      <c r="L211" s="188">
        <f t="shared" si="24"/>
        <v>-2229.3820255896044</v>
      </c>
      <c r="M211" s="188">
        <f t="shared" si="24"/>
        <v>-1599.3415885627878</v>
      </c>
      <c r="N211" s="188">
        <f t="shared" si="24"/>
        <v>-1790.7777692704071</v>
      </c>
      <c r="O211" s="188">
        <f t="shared" si="24"/>
        <v>-2037.9458448819846</v>
      </c>
      <c r="P211" s="188">
        <f t="shared" si="24"/>
        <v>-2352.9660633953931</v>
      </c>
      <c r="R211" s="188" t="b" cm="1">
        <f t="array" ref="R211">IF(I211,AND(SIGN(I211)=SIGN(L211:P211)), TRUE)</f>
        <v>1</v>
      </c>
    </row>
    <row r="212" spans="2:18" s="182" customFormat="1" x14ac:dyDescent="0.2">
      <c r="B212" s="189">
        <f>Calcs!B212</f>
        <v>60859803</v>
      </c>
      <c r="C212" s="150"/>
      <c r="D212" s="188">
        <f>Calcs!BT212</f>
        <v>23996.384309441673</v>
      </c>
      <c r="F212" s="188">
        <f>Calcs!BL212</f>
        <v>57629.798774842922</v>
      </c>
      <c r="H212" s="188">
        <f t="shared" si="23"/>
        <v>-33633.414465401249</v>
      </c>
      <c r="I212" s="188" t="b">
        <f>Calcs!BX212</f>
        <v>0</v>
      </c>
      <c r="J212" s="150"/>
      <c r="L212" s="188">
        <f t="shared" si="24"/>
        <v>-39396.394342885549</v>
      </c>
      <c r="M212" s="188">
        <f t="shared" si="24"/>
        <v>-27870.434587916956</v>
      </c>
      <c r="N212" s="188">
        <f t="shared" si="24"/>
        <v>-31233.776034457078</v>
      </c>
      <c r="O212" s="188">
        <f t="shared" si="24"/>
        <v>-36033.052896345413</v>
      </c>
      <c r="P212" s="188">
        <f t="shared" si="24"/>
        <v>-41796.03277382972</v>
      </c>
      <c r="R212" s="188" t="b" cm="1">
        <f t="array" ref="R212">IF(I212,AND(SIGN(I212)=SIGN(L212:P212)), TRUE)</f>
        <v>1</v>
      </c>
    </row>
    <row r="213" spans="2:18" s="182" customFormat="1" x14ac:dyDescent="0.2">
      <c r="B213" s="189">
        <f>Calcs!B213</f>
        <v>60859804</v>
      </c>
      <c r="C213" s="150"/>
      <c r="D213" s="188">
        <f>Calcs!BT213</f>
        <v>6713.8472511458849</v>
      </c>
      <c r="F213" s="188">
        <f>Calcs!BL213</f>
        <v>16853.581690467345</v>
      </c>
      <c r="H213" s="188">
        <f t="shared" si="23"/>
        <v>-10139.734439321459</v>
      </c>
      <c r="I213" s="188" t="b">
        <f>Calcs!BX213</f>
        <v>0</v>
      </c>
      <c r="J213" s="150"/>
      <c r="L213" s="188">
        <f t="shared" si="24"/>
        <v>-11825.092608368195</v>
      </c>
      <c r="M213" s="188">
        <f t="shared" si="24"/>
        <v>-8454.3762702747263</v>
      </c>
      <c r="N213" s="188">
        <f t="shared" si="24"/>
        <v>-9468.34971420687</v>
      </c>
      <c r="O213" s="188">
        <f t="shared" si="24"/>
        <v>-10811.119164436048</v>
      </c>
      <c r="P213" s="188">
        <f t="shared" si="24"/>
        <v>-12496.477333482784</v>
      </c>
      <c r="R213" s="188" t="b" cm="1">
        <f t="array" ref="R213">IF(I213,AND(SIGN(I213)=SIGN(L213:P213)), TRUE)</f>
        <v>1</v>
      </c>
    </row>
    <row r="214" spans="2:18" s="182" customFormat="1" x14ac:dyDescent="0.2">
      <c r="B214" s="189">
        <f>Calcs!B214</f>
        <v>60859807</v>
      </c>
      <c r="C214" s="150"/>
      <c r="D214" s="188">
        <f>Calcs!BT214</f>
        <v>21032.186154460956</v>
      </c>
      <c r="F214" s="188">
        <f>Calcs!BL214</f>
        <v>50875.765289915449</v>
      </c>
      <c r="H214" s="188">
        <f t="shared" si="23"/>
        <v>-29843.579135454493</v>
      </c>
      <c r="I214" s="188" t="b">
        <f>Calcs!BX214</f>
        <v>0</v>
      </c>
      <c r="J214" s="150"/>
      <c r="L214" s="188">
        <f t="shared" si="24"/>
        <v>-34931.155664446043</v>
      </c>
      <c r="M214" s="188">
        <f t="shared" si="24"/>
        <v>-24756.002606462949</v>
      </c>
      <c r="N214" s="188">
        <f t="shared" si="24"/>
        <v>-27740.360520008395</v>
      </c>
      <c r="O214" s="188">
        <f t="shared" si="24"/>
        <v>-31946.797750900587</v>
      </c>
      <c r="P214" s="188">
        <f t="shared" si="24"/>
        <v>-37034.374279892138</v>
      </c>
      <c r="R214" s="188" t="b" cm="1">
        <f t="array" ref="R214">IF(I214,AND(SIGN(I214)=SIGN(L214:P214)), TRUE)</f>
        <v>1</v>
      </c>
    </row>
    <row r="215" spans="2:18" s="182" customFormat="1" x14ac:dyDescent="0.2">
      <c r="B215" s="189">
        <f>Calcs!B215</f>
        <v>60859911</v>
      </c>
      <c r="C215" s="150"/>
      <c r="D215" s="188">
        <f>Calcs!BT215</f>
        <v>2732.503304666302</v>
      </c>
      <c r="F215" s="188">
        <f>Calcs!BL215</f>
        <v>6935.6951442702057</v>
      </c>
      <c r="H215" s="188">
        <f t="shared" si="23"/>
        <v>-4203.1918396039036</v>
      </c>
      <c r="I215" s="188" t="b">
        <f>Calcs!BX215</f>
        <v>0</v>
      </c>
      <c r="J215" s="150"/>
      <c r="L215" s="188">
        <f t="shared" si="24"/>
        <v>-4896.7613540309248</v>
      </c>
      <c r="M215" s="188">
        <f t="shared" si="24"/>
        <v>-3509.6223251768834</v>
      </c>
      <c r="N215" s="188">
        <f t="shared" si="24"/>
        <v>-3929.941509137273</v>
      </c>
      <c r="O215" s="188">
        <f t="shared" si="24"/>
        <v>-4476.4421700705334</v>
      </c>
      <c r="P215" s="188">
        <f t="shared" si="24"/>
        <v>-5170.0116844975546</v>
      </c>
      <c r="R215" s="188" t="b" cm="1">
        <f t="array" ref="R215">IF(I215,AND(SIGN(I215)=SIGN(L215:P215)), TRUE)</f>
        <v>1</v>
      </c>
    </row>
    <row r="216" spans="2:18" s="182" customFormat="1" x14ac:dyDescent="0.2">
      <c r="B216" s="189">
        <f>Calcs!B216</f>
        <v>60860042</v>
      </c>
      <c r="C216" s="150"/>
      <c r="D216" s="188">
        <f>Calcs!BT216</f>
        <v>4384.2257323256217</v>
      </c>
      <c r="F216" s="188">
        <f>Calcs!BL216</f>
        <v>11076.63591662896</v>
      </c>
      <c r="H216" s="188">
        <f t="shared" si="23"/>
        <v>-6692.4101843033386</v>
      </c>
      <c r="I216" s="188" t="b">
        <f>Calcs!BX216</f>
        <v>0</v>
      </c>
      <c r="J216" s="150"/>
      <c r="L216" s="188">
        <f t="shared" si="24"/>
        <v>-7800.0737759662352</v>
      </c>
      <c r="M216" s="188">
        <f t="shared" si="24"/>
        <v>-5584.746592640442</v>
      </c>
      <c r="N216" s="188">
        <f t="shared" si="24"/>
        <v>-6253.9876110707764</v>
      </c>
      <c r="O216" s="188">
        <f t="shared" si="24"/>
        <v>-7130.8327575359008</v>
      </c>
      <c r="P216" s="188">
        <f t="shared" si="24"/>
        <v>-8238.4963491987983</v>
      </c>
      <c r="R216" s="188" t="b" cm="1">
        <f t="array" ref="R216">IF(I216,AND(SIGN(I216)=SIGN(L216:P216)), TRUE)</f>
        <v>1</v>
      </c>
    </row>
    <row r="217" spans="2:18" s="182" customFormat="1" x14ac:dyDescent="0.2">
      <c r="B217" s="189">
        <f>Calcs!B217</f>
        <v>60860044</v>
      </c>
      <c r="C217" s="150"/>
      <c r="D217" s="188">
        <f>Calcs!BT217</f>
        <v>8621.9436407915873</v>
      </c>
      <c r="F217" s="188">
        <f>Calcs!BL217</f>
        <v>21531.631935391462</v>
      </c>
      <c r="H217" s="188">
        <f t="shared" si="23"/>
        <v>-12909.688294599875</v>
      </c>
      <c r="I217" s="188" t="b">
        <f>Calcs!BX217</f>
        <v>0</v>
      </c>
      <c r="J217" s="150"/>
      <c r="L217" s="188">
        <f t="shared" si="24"/>
        <v>-15062.851488139024</v>
      </c>
      <c r="M217" s="188">
        <f t="shared" si="24"/>
        <v>-10756.52510106073</v>
      </c>
      <c r="N217" s="188">
        <f t="shared" si="24"/>
        <v>-12047.493930520715</v>
      </c>
      <c r="O217" s="188">
        <f t="shared" si="24"/>
        <v>-13771.882658679035</v>
      </c>
      <c r="P217" s="188">
        <f t="shared" si="24"/>
        <v>-15925.045852218183</v>
      </c>
      <c r="R217" s="188" t="b" cm="1">
        <f t="array" ref="R217">IF(I217,AND(SIGN(I217)=SIGN(L217:P217)), TRUE)</f>
        <v>1</v>
      </c>
    </row>
    <row r="218" spans="2:18" s="182" customFormat="1" x14ac:dyDescent="0.2">
      <c r="B218" s="189">
        <f>Calcs!B218</f>
        <v>60860045</v>
      </c>
      <c r="C218" s="150"/>
      <c r="D218" s="188">
        <f>Calcs!BT218</f>
        <v>892.42767162194991</v>
      </c>
      <c r="F218" s="188">
        <f>Calcs!BL218</f>
        <v>2277.0711461544201</v>
      </c>
      <c r="H218" s="188">
        <f t="shared" si="23"/>
        <v>-1384.6434745324702</v>
      </c>
      <c r="I218" s="188" t="b">
        <f>Calcs!BX218</f>
        <v>0</v>
      </c>
      <c r="J218" s="150"/>
      <c r="L218" s="188">
        <f t="shared" si="24"/>
        <v>-1612.3505891479124</v>
      </c>
      <c r="M218" s="188">
        <f t="shared" si="24"/>
        <v>-1156.9363599170281</v>
      </c>
      <c r="N218" s="188">
        <f t="shared" si="24"/>
        <v>-1295.4007073702751</v>
      </c>
      <c r="O218" s="188">
        <f t="shared" si="24"/>
        <v>-1473.8862416946652</v>
      </c>
      <c r="P218" s="188">
        <f t="shared" si="24"/>
        <v>-1701.5933563101073</v>
      </c>
      <c r="R218" s="188" t="b" cm="1">
        <f t="array" ref="R218">IF(I218,AND(SIGN(I218)=SIGN(L218:P218)), TRUE)</f>
        <v>1</v>
      </c>
    </row>
    <row r="219" spans="2:18" s="182" customFormat="1" x14ac:dyDescent="0.2">
      <c r="B219" s="189">
        <f>Calcs!B219</f>
        <v>60860047</v>
      </c>
      <c r="C219" s="150"/>
      <c r="D219" s="188">
        <f>Calcs!BT219</f>
        <v>1691.1810274461991</v>
      </c>
      <c r="F219" s="188">
        <f>Calcs!BL219</f>
        <v>4305.2763196832475</v>
      </c>
      <c r="H219" s="188">
        <f t="shared" si="23"/>
        <v>-2614.0952922370484</v>
      </c>
      <c r="I219" s="188" t="b">
        <f>Calcs!BX219</f>
        <v>0</v>
      </c>
      <c r="J219" s="150"/>
      <c r="L219" s="188">
        <f t="shared" ref="L219:P228" si="25">(1+L$7)*$D219-(1+L$6)*$F219</f>
        <v>-3044.6229242053737</v>
      </c>
      <c r="M219" s="188">
        <f t="shared" si="25"/>
        <v>-2183.5676602687236</v>
      </c>
      <c r="N219" s="188">
        <f t="shared" si="25"/>
        <v>-2444.9771894924284</v>
      </c>
      <c r="O219" s="188">
        <f t="shared" si="25"/>
        <v>-2783.213394981668</v>
      </c>
      <c r="P219" s="188">
        <f t="shared" si="25"/>
        <v>-3213.7410269499933</v>
      </c>
      <c r="R219" s="188" t="b" cm="1">
        <f t="array" ref="R219">IF(I219,AND(SIGN(I219)=SIGN(L219:P219)), TRUE)</f>
        <v>1</v>
      </c>
    </row>
    <row r="220" spans="2:18" s="182" customFormat="1" x14ac:dyDescent="0.2">
      <c r="B220" s="189">
        <f>Calcs!B220</f>
        <v>60860052</v>
      </c>
      <c r="C220" s="150"/>
      <c r="D220" s="188">
        <f>Calcs!BT220</f>
        <v>5023.4616244683202</v>
      </c>
      <c r="F220" s="188">
        <f>Calcs!BL220</f>
        <v>12669.063121214242</v>
      </c>
      <c r="H220" s="188">
        <f t="shared" si="23"/>
        <v>-7645.6014967459214</v>
      </c>
      <c r="I220" s="188" t="b">
        <f>Calcs!BX220</f>
        <v>0</v>
      </c>
      <c r="J220" s="150"/>
      <c r="L220" s="188">
        <f t="shared" si="25"/>
        <v>-8912.5078088673472</v>
      </c>
      <c r="M220" s="188">
        <f t="shared" si="25"/>
        <v>-6378.6951846244974</v>
      </c>
      <c r="N220" s="188">
        <f t="shared" si="25"/>
        <v>-7143.2553342990886</v>
      </c>
      <c r="O220" s="188">
        <f t="shared" si="25"/>
        <v>-8147.9476591927532</v>
      </c>
      <c r="P220" s="188">
        <f t="shared" si="25"/>
        <v>-9414.8539713141799</v>
      </c>
      <c r="R220" s="188" t="b" cm="1">
        <f t="array" ref="R220">IF(I220,AND(SIGN(I220)=SIGN(L220:P220)), TRUE)</f>
        <v>1</v>
      </c>
    </row>
    <row r="221" spans="2:18" s="182" customFormat="1" x14ac:dyDescent="0.2">
      <c r="B221" s="189">
        <f>Calcs!B221</f>
        <v>60860055</v>
      </c>
      <c r="C221" s="150"/>
      <c r="D221" s="188">
        <f>Calcs!BT221</f>
        <v>761.06542997248334</v>
      </c>
      <c r="F221" s="188">
        <f>Calcs!BL221</f>
        <v>1942.6246808326848</v>
      </c>
      <c r="H221" s="188">
        <f t="shared" si="23"/>
        <v>-1181.5592508602015</v>
      </c>
      <c r="I221" s="188" t="b">
        <f>Calcs!BX221</f>
        <v>0</v>
      </c>
      <c r="J221" s="150"/>
      <c r="L221" s="188">
        <f t="shared" si="25"/>
        <v>-1375.8217189434699</v>
      </c>
      <c r="M221" s="188">
        <f t="shared" si="25"/>
        <v>-987.29678277693301</v>
      </c>
      <c r="N221" s="188">
        <f t="shared" si="25"/>
        <v>-1105.452707862953</v>
      </c>
      <c r="O221" s="188">
        <f t="shared" si="25"/>
        <v>-1257.6657938574499</v>
      </c>
      <c r="P221" s="188">
        <f t="shared" si="25"/>
        <v>-1451.9282619407181</v>
      </c>
      <c r="R221" s="188" t="b" cm="1">
        <f t="array" ref="R221">IF(I221,AND(SIGN(I221)=SIGN(L221:P221)), TRUE)</f>
        <v>1</v>
      </c>
    </row>
    <row r="222" spans="2:18" s="182" customFormat="1" x14ac:dyDescent="0.2">
      <c r="B222" s="189">
        <f>Calcs!B222</f>
        <v>60860058</v>
      </c>
      <c r="C222" s="150"/>
      <c r="D222" s="188">
        <f>Calcs!BT222</f>
        <v>7359.91308110522</v>
      </c>
      <c r="F222" s="188">
        <f>Calcs!BL222</f>
        <v>18442.858692867485</v>
      </c>
      <c r="H222" s="188">
        <f t="shared" si="23"/>
        <v>-11082.945611762265</v>
      </c>
      <c r="I222" s="188" t="b">
        <f>Calcs!BX222</f>
        <v>0</v>
      </c>
      <c r="J222" s="150"/>
      <c r="L222" s="188">
        <f t="shared" si="25"/>
        <v>-12927.231481049013</v>
      </c>
      <c r="M222" s="188">
        <f t="shared" si="25"/>
        <v>-9238.6597424755164</v>
      </c>
      <c r="N222" s="188">
        <f t="shared" si="25"/>
        <v>-10346.954303651743</v>
      </c>
      <c r="O222" s="188">
        <f t="shared" si="25"/>
        <v>-11818.936919872787</v>
      </c>
      <c r="P222" s="188">
        <f t="shared" si="25"/>
        <v>-13663.222789159536</v>
      </c>
      <c r="R222" s="188" t="b" cm="1">
        <f t="array" ref="R222">IF(I222,AND(SIGN(I222)=SIGN(L222:P222)), TRUE)</f>
        <v>1</v>
      </c>
    </row>
    <row r="223" spans="2:18" s="182" customFormat="1" x14ac:dyDescent="0.2">
      <c r="B223" s="189">
        <f>Calcs!B223</f>
        <v>60860060</v>
      </c>
      <c r="C223" s="150"/>
      <c r="D223" s="188">
        <f>Calcs!BT223</f>
        <v>5084.2578667402831</v>
      </c>
      <c r="F223" s="188">
        <f>Calcs!BL223</f>
        <v>12820.272826100674</v>
      </c>
      <c r="H223" s="188">
        <f t="shared" si="23"/>
        <v>-7736.014959360391</v>
      </c>
      <c r="I223" s="188" t="b">
        <f>Calcs!BX223</f>
        <v>0</v>
      </c>
      <c r="J223" s="150"/>
      <c r="L223" s="188">
        <f t="shared" si="25"/>
        <v>-9018.0422419704591</v>
      </c>
      <c r="M223" s="188">
        <f t="shared" si="25"/>
        <v>-6453.9876767503247</v>
      </c>
      <c r="N223" s="188">
        <f t="shared" si="25"/>
        <v>-7227.589172686362</v>
      </c>
      <c r="O223" s="188">
        <f t="shared" si="25"/>
        <v>-8244.4407460344191</v>
      </c>
      <c r="P223" s="188">
        <f t="shared" si="25"/>
        <v>-9526.4680286444873</v>
      </c>
      <c r="R223" s="188" t="b" cm="1">
        <f t="array" ref="R223">IF(I223,AND(SIGN(I223)=SIGN(L223:P223)), TRUE)</f>
        <v>1</v>
      </c>
    </row>
    <row r="224" spans="2:18" s="182" customFormat="1" x14ac:dyDescent="0.2">
      <c r="B224" s="189">
        <f>Calcs!B224</f>
        <v>60860065</v>
      </c>
      <c r="C224" s="150"/>
      <c r="D224" s="188">
        <f>Calcs!BT224</f>
        <v>5892.1607528581644</v>
      </c>
      <c r="F224" s="188">
        <f>Calcs!BL224</f>
        <v>14824.326449543474</v>
      </c>
      <c r="H224" s="188">
        <f t="shared" si="23"/>
        <v>-8932.1656966853097</v>
      </c>
      <c r="I224" s="188" t="b">
        <f>Calcs!BX224</f>
        <v>0</v>
      </c>
      <c r="J224" s="150"/>
      <c r="L224" s="188">
        <f t="shared" si="25"/>
        <v>-10414.598341639659</v>
      </c>
      <c r="M224" s="188">
        <f t="shared" si="25"/>
        <v>-7449.733051730962</v>
      </c>
      <c r="N224" s="188">
        <f t="shared" si="25"/>
        <v>-8342.9496213994935</v>
      </c>
      <c r="O224" s="188">
        <f t="shared" si="25"/>
        <v>-9521.381771971126</v>
      </c>
      <c r="P224" s="188">
        <f t="shared" si="25"/>
        <v>-11003.814416925476</v>
      </c>
      <c r="R224" s="188" t="b" cm="1">
        <f t="array" ref="R224">IF(I224,AND(SIGN(I224)=SIGN(L224:P224)), TRUE)</f>
        <v>1</v>
      </c>
    </row>
    <row r="225" spans="2:18" s="182" customFormat="1" x14ac:dyDescent="0.2">
      <c r="B225" s="189">
        <f>Calcs!B225</f>
        <v>60860078</v>
      </c>
      <c r="C225" s="150"/>
      <c r="D225" s="188">
        <f>Calcs!BT225</f>
        <v>17723.574760879288</v>
      </c>
      <c r="F225" s="188">
        <f>Calcs!BL225</f>
        <v>43226.024317014831</v>
      </c>
      <c r="H225" s="188">
        <f t="shared" si="23"/>
        <v>-25502.449556135543</v>
      </c>
      <c r="I225" s="188" t="b">
        <f>Calcs!BX225</f>
        <v>0</v>
      </c>
      <c r="J225" s="150"/>
      <c r="L225" s="188">
        <f t="shared" si="25"/>
        <v>-29825.051987837032</v>
      </c>
      <c r="M225" s="188">
        <f t="shared" si="25"/>
        <v>-21179.847124434062</v>
      </c>
      <c r="N225" s="188">
        <f t="shared" si="25"/>
        <v>-23730.092080047612</v>
      </c>
      <c r="O225" s="188">
        <f t="shared" si="25"/>
        <v>-27274.807032223471</v>
      </c>
      <c r="P225" s="188">
        <f t="shared" si="25"/>
        <v>-31597.40946392496</v>
      </c>
      <c r="R225" s="188" t="b" cm="1">
        <f t="array" ref="R225">IF(I225,AND(SIGN(I225)=SIGN(L225:P225)), TRUE)</f>
        <v>1</v>
      </c>
    </row>
    <row r="226" spans="2:18" s="182" customFormat="1" x14ac:dyDescent="0.2">
      <c r="B226" s="189">
        <f>Calcs!B226</f>
        <v>60860083</v>
      </c>
      <c r="C226" s="150"/>
      <c r="D226" s="188">
        <f>Calcs!BT226</f>
        <v>8232.7542157870776</v>
      </c>
      <c r="F226" s="188">
        <f>Calcs!BL226</f>
        <v>20581.320942876016</v>
      </c>
      <c r="H226" s="188">
        <f t="shared" si="23"/>
        <v>-12348.566727088939</v>
      </c>
      <c r="I226" s="188" t="b">
        <f>Calcs!BX226</f>
        <v>0</v>
      </c>
      <c r="J226" s="150"/>
      <c r="L226" s="188">
        <f t="shared" si="25"/>
        <v>-14406.698821376543</v>
      </c>
      <c r="M226" s="188">
        <f t="shared" si="25"/>
        <v>-10290.434632801338</v>
      </c>
      <c r="N226" s="188">
        <f t="shared" si="25"/>
        <v>-11525.291305510231</v>
      </c>
      <c r="O226" s="188">
        <f t="shared" si="25"/>
        <v>-13171.842148667645</v>
      </c>
      <c r="P226" s="188">
        <f t="shared" si="25"/>
        <v>-15229.97424295525</v>
      </c>
      <c r="R226" s="188" t="b" cm="1">
        <f t="array" ref="R226">IF(I226,AND(SIGN(I226)=SIGN(L226:P226)), TRUE)</f>
        <v>1</v>
      </c>
    </row>
    <row r="227" spans="2:18" s="182" customFormat="1" x14ac:dyDescent="0.2">
      <c r="B227" s="189">
        <f>Calcs!B227</f>
        <v>60860086</v>
      </c>
      <c r="C227" s="150"/>
      <c r="D227" s="188">
        <f>Calcs!BT227</f>
        <v>5842.3280186703687</v>
      </c>
      <c r="F227" s="188">
        <f>Calcs!BL227</f>
        <v>14700.94353062572</v>
      </c>
      <c r="H227" s="188">
        <f t="shared" si="23"/>
        <v>-8858.6155119553514</v>
      </c>
      <c r="I227" s="188" t="b">
        <f>Calcs!BX227</f>
        <v>0</v>
      </c>
      <c r="J227" s="150"/>
      <c r="L227" s="188">
        <f t="shared" si="25"/>
        <v>-10328.709865017925</v>
      </c>
      <c r="M227" s="188">
        <f t="shared" si="25"/>
        <v>-7388.5211588927796</v>
      </c>
      <c r="N227" s="188">
        <f t="shared" si="25"/>
        <v>-8274.3827100883136</v>
      </c>
      <c r="O227" s="188">
        <f t="shared" si="25"/>
        <v>-9442.8483138223892</v>
      </c>
      <c r="P227" s="188">
        <f t="shared" si="25"/>
        <v>-10912.942666884963</v>
      </c>
      <c r="R227" s="188" t="b" cm="1">
        <f t="array" ref="R227">IF(I227,AND(SIGN(I227)=SIGN(L227:P227)), TRUE)</f>
        <v>1</v>
      </c>
    </row>
    <row r="228" spans="2:18" s="182" customFormat="1" x14ac:dyDescent="0.2">
      <c r="B228" s="189">
        <f>Calcs!B228</f>
        <v>60740548</v>
      </c>
      <c r="C228" s="150"/>
      <c r="D228" s="188">
        <f>Calcs!BT228</f>
        <v>719.44528299222054</v>
      </c>
      <c r="F228" s="188">
        <f>Calcs!BL228</f>
        <v>3676.2859500514746</v>
      </c>
      <c r="H228" s="188">
        <f t="shared" si="23"/>
        <v>-2956.840667059254</v>
      </c>
      <c r="I228" s="188" t="b">
        <f>Calcs!BX228</f>
        <v>0</v>
      </c>
      <c r="J228" s="150"/>
      <c r="L228" s="188">
        <f t="shared" si="25"/>
        <v>-3324.4692620644018</v>
      </c>
      <c r="M228" s="188">
        <f t="shared" si="25"/>
        <v>-2589.2120720541066</v>
      </c>
      <c r="N228" s="188">
        <f t="shared" si="25"/>
        <v>-2884.896138760032</v>
      </c>
      <c r="O228" s="188">
        <f t="shared" si="25"/>
        <v>-3028.7851953584759</v>
      </c>
      <c r="P228" s="188">
        <f t="shared" si="25"/>
        <v>-3396.4137903636238</v>
      </c>
      <c r="R228" s="188" t="b" cm="1">
        <f t="array" ref="R228">IF(I228,AND(SIGN(I228)=SIGN(L228:P228)), TRUE)</f>
        <v>1</v>
      </c>
    </row>
    <row r="229" spans="2:18" s="182" customFormat="1" x14ac:dyDescent="0.2">
      <c r="B229" s="189">
        <f>Calcs!B229</f>
        <v>60674418</v>
      </c>
      <c r="C229" s="150"/>
      <c r="D229" s="188">
        <f>Calcs!BT229</f>
        <v>28948.820851260123</v>
      </c>
      <c r="F229" s="188">
        <f>Calcs!BL229</f>
        <v>69227.268119414046</v>
      </c>
      <c r="H229" s="188">
        <f t="shared" si="23"/>
        <v>-40278.447268153919</v>
      </c>
      <c r="I229" s="188" t="b">
        <f>Calcs!BX229</f>
        <v>0</v>
      </c>
      <c r="J229" s="150"/>
      <c r="L229" s="188">
        <f t="shared" ref="L229:P238" si="26">(1+L$7)*$D229-(1+L$6)*$F229</f>
        <v>-47201.174080095327</v>
      </c>
      <c r="M229" s="188">
        <f t="shared" si="26"/>
        <v>-33355.720456212526</v>
      </c>
      <c r="N229" s="188">
        <f t="shared" si="26"/>
        <v>-37383.565183027909</v>
      </c>
      <c r="O229" s="188">
        <f t="shared" si="26"/>
        <v>-43173.329353279936</v>
      </c>
      <c r="P229" s="188">
        <f t="shared" si="26"/>
        <v>-50096.056165221344</v>
      </c>
      <c r="R229" s="188" t="b" cm="1">
        <f t="array" ref="R229">IF(I229,AND(SIGN(I229)=SIGN(L229:P229)), TRUE)</f>
        <v>1</v>
      </c>
    </row>
    <row r="230" spans="2:18" s="182" customFormat="1" x14ac:dyDescent="0.2">
      <c r="B230" s="189">
        <f>Calcs!B230</f>
        <v>60674424</v>
      </c>
      <c r="C230" s="150"/>
      <c r="D230" s="188">
        <f>Calcs!BT230</f>
        <v>53010.372007164631</v>
      </c>
      <c r="F230" s="188">
        <f>Calcs!BL230</f>
        <v>119819.51521266744</v>
      </c>
      <c r="H230" s="188">
        <f t="shared" si="23"/>
        <v>-66809.143205502798</v>
      </c>
      <c r="I230" s="188" t="b">
        <f>Calcs!BX230</f>
        <v>0</v>
      </c>
      <c r="J230" s="150"/>
      <c r="L230" s="188">
        <f t="shared" si="26"/>
        <v>-78791.094726769545</v>
      </c>
      <c r="M230" s="188">
        <f t="shared" si="26"/>
        <v>-54827.191684236059</v>
      </c>
      <c r="N230" s="188">
        <f t="shared" si="26"/>
        <v>-61508.106004786336</v>
      </c>
      <c r="O230" s="188">
        <f t="shared" si="26"/>
        <v>-72110.180406219268</v>
      </c>
      <c r="P230" s="188">
        <f t="shared" si="26"/>
        <v>-84092.131927486014</v>
      </c>
      <c r="R230" s="188" t="b" cm="1">
        <f t="array" ref="R230">IF(I230,AND(SIGN(I230)=SIGN(L230:P230)), TRUE)</f>
        <v>1</v>
      </c>
    </row>
    <row r="231" spans="2:18" s="182" customFormat="1" x14ac:dyDescent="0.2">
      <c r="B231" s="189">
        <f>Calcs!B231</f>
        <v>60674442</v>
      </c>
      <c r="C231" s="150"/>
      <c r="D231" s="188">
        <f>Calcs!BT231</f>
        <v>3387.9090058181578</v>
      </c>
      <c r="F231" s="188">
        <f>Calcs!BL231</f>
        <v>8705.5837386180392</v>
      </c>
      <c r="H231" s="188">
        <f t="shared" si="23"/>
        <v>-5317.6747327998819</v>
      </c>
      <c r="I231" s="188" t="b">
        <f>Calcs!BX231</f>
        <v>0</v>
      </c>
      <c r="J231" s="150"/>
      <c r="L231" s="188">
        <f t="shared" si="26"/>
        <v>-6188.2331066616862</v>
      </c>
      <c r="M231" s="188">
        <f t="shared" si="26"/>
        <v>-4447.1163589380776</v>
      </c>
      <c r="N231" s="188">
        <f t="shared" si="26"/>
        <v>-4978.8838322180654</v>
      </c>
      <c r="O231" s="188">
        <f t="shared" si="26"/>
        <v>-5656.4656333816965</v>
      </c>
      <c r="P231" s="188">
        <f t="shared" si="26"/>
        <v>-6527.0240072435008</v>
      </c>
      <c r="R231" s="188" t="b" cm="1">
        <f t="array" ref="R231">IF(I231,AND(SIGN(I231)=SIGN(L231:P231)), TRUE)</f>
        <v>1</v>
      </c>
    </row>
    <row r="232" spans="2:18" s="182" customFormat="1" x14ac:dyDescent="0.2">
      <c r="B232" s="189">
        <f>Calcs!B232</f>
        <v>60674477</v>
      </c>
      <c r="C232" s="150"/>
      <c r="D232" s="188">
        <f>Calcs!BT232</f>
        <v>1374.4243377191046</v>
      </c>
      <c r="F232" s="188">
        <f>Calcs!BL232</f>
        <v>3858.9976767892517</v>
      </c>
      <c r="H232" s="188">
        <f t="shared" si="23"/>
        <v>-2484.5733390701471</v>
      </c>
      <c r="I232" s="188" t="b">
        <f>Calcs!BX232</f>
        <v>0</v>
      </c>
      <c r="J232" s="150"/>
      <c r="L232" s="188">
        <f t="shared" si="26"/>
        <v>-2870.4731067490725</v>
      </c>
      <c r="M232" s="188">
        <f t="shared" si="26"/>
        <v>-2098.6735713912221</v>
      </c>
      <c r="N232" s="188">
        <f t="shared" si="26"/>
        <v>-2347.1309052982365</v>
      </c>
      <c r="O232" s="188">
        <f t="shared" si="26"/>
        <v>-2622.0157728420572</v>
      </c>
      <c r="P232" s="188">
        <f t="shared" si="26"/>
        <v>-3007.9155405209831</v>
      </c>
      <c r="R232" s="188" t="b" cm="1">
        <f t="array" ref="R232">IF(I232,AND(SIGN(I232)=SIGN(L232:P232)), TRUE)</f>
        <v>1</v>
      </c>
    </row>
    <row r="233" spans="2:18" s="182" customFormat="1" x14ac:dyDescent="0.2">
      <c r="B233" s="189">
        <f>Calcs!B233</f>
        <v>60674500</v>
      </c>
      <c r="C233" s="150"/>
      <c r="D233" s="188">
        <f>Calcs!BT233</f>
        <v>42791.594951827268</v>
      </c>
      <c r="F233" s="188">
        <f>Calcs!BL233</f>
        <v>98958.351309011996</v>
      </c>
      <c r="H233" s="188">
        <f t="shared" si="23"/>
        <v>-56166.756357184728</v>
      </c>
      <c r="I233" s="188" t="b">
        <f>Calcs!BX233</f>
        <v>0</v>
      </c>
      <c r="J233" s="150"/>
      <c r="L233" s="188">
        <f t="shared" si="26"/>
        <v>-66062.591488085935</v>
      </c>
      <c r="M233" s="188">
        <f t="shared" si="26"/>
        <v>-46270.921226283535</v>
      </c>
      <c r="N233" s="188">
        <f t="shared" si="26"/>
        <v>-51887.596862001999</v>
      </c>
      <c r="O233" s="188">
        <f t="shared" si="26"/>
        <v>-60445.915852367456</v>
      </c>
      <c r="P233" s="188">
        <f t="shared" si="26"/>
        <v>-70341.750983268663</v>
      </c>
      <c r="R233" s="188" t="b" cm="1">
        <f t="array" ref="R233">IF(I233,AND(SIGN(I233)=SIGN(L233:P233)), TRUE)</f>
        <v>1</v>
      </c>
    </row>
    <row r="234" spans="2:18" s="182" customFormat="1" x14ac:dyDescent="0.2">
      <c r="B234" s="189">
        <f>Calcs!B234</f>
        <v>60674370</v>
      </c>
      <c r="C234" s="150"/>
      <c r="D234" s="188">
        <f>Calcs!BT234</f>
        <v>413.55660668176495</v>
      </c>
      <c r="F234" s="188">
        <f>Calcs!BL234</f>
        <v>1165.0497748020887</v>
      </c>
      <c r="H234" s="188">
        <f t="shared" si="23"/>
        <v>-751.49316812032373</v>
      </c>
      <c r="I234" s="188" t="b">
        <f>Calcs!BX234</f>
        <v>0</v>
      </c>
      <c r="J234" s="150"/>
      <c r="L234" s="188">
        <f t="shared" si="26"/>
        <v>-867.99814560053267</v>
      </c>
      <c r="M234" s="188">
        <f t="shared" si="26"/>
        <v>-634.98819064011479</v>
      </c>
      <c r="N234" s="188">
        <f t="shared" si="26"/>
        <v>-710.13750745214725</v>
      </c>
      <c r="O234" s="188">
        <f t="shared" si="26"/>
        <v>-792.84882878850021</v>
      </c>
      <c r="P234" s="188">
        <f t="shared" si="26"/>
        <v>-909.35380626870915</v>
      </c>
      <c r="R234" s="188" t="b" cm="1">
        <f t="array" ref="R234">IF(I234,AND(SIGN(I234)=SIGN(L234:P234)), TRUE)</f>
        <v>1</v>
      </c>
    </row>
    <row r="235" spans="2:18" s="182" customFormat="1" x14ac:dyDescent="0.2">
      <c r="B235" s="189">
        <f>Calcs!B235</f>
        <v>60674374</v>
      </c>
      <c r="C235" s="150"/>
      <c r="D235" s="188">
        <f>Calcs!BT235</f>
        <v>41203.375073973017</v>
      </c>
      <c r="F235" s="188">
        <f>Calcs!BL235</f>
        <v>95637.513172183142</v>
      </c>
      <c r="H235" s="188">
        <f t="shared" si="23"/>
        <v>-54434.138098210125</v>
      </c>
      <c r="I235" s="188" t="b">
        <f>Calcs!BX235</f>
        <v>0</v>
      </c>
      <c r="J235" s="150"/>
      <c r="L235" s="188">
        <f t="shared" si="26"/>
        <v>-63997.88941542845</v>
      </c>
      <c r="M235" s="188">
        <f t="shared" si="26"/>
        <v>-44870.386780991816</v>
      </c>
      <c r="N235" s="188">
        <f t="shared" si="26"/>
        <v>-50313.800590812818</v>
      </c>
      <c r="O235" s="188">
        <f t="shared" si="26"/>
        <v>-58554.475605607426</v>
      </c>
      <c r="P235" s="188">
        <f t="shared" si="26"/>
        <v>-68118.22692282575</v>
      </c>
      <c r="R235" s="188" t="b" cm="1">
        <f t="array" ref="R235">IF(I235,AND(SIGN(I235)=SIGN(L235:P235)), TRUE)</f>
        <v>1</v>
      </c>
    </row>
    <row r="236" spans="2:18" s="182" customFormat="1" x14ac:dyDescent="0.2">
      <c r="B236" s="189">
        <f>Calcs!B236</f>
        <v>60674397</v>
      </c>
      <c r="C236" s="150"/>
      <c r="D236" s="188">
        <f>Calcs!BT236</f>
        <v>39060.134269718299</v>
      </c>
      <c r="F236" s="188">
        <f>Calcs!BL236</f>
        <v>91120.648272398394</v>
      </c>
      <c r="H236" s="188">
        <f t="shared" si="23"/>
        <v>-52060.514002680095</v>
      </c>
      <c r="I236" s="188" t="b">
        <f>Calcs!BX236</f>
        <v>0</v>
      </c>
      <c r="J236" s="150"/>
      <c r="L236" s="188">
        <f t="shared" si="26"/>
        <v>-61172.578829919948</v>
      </c>
      <c r="M236" s="188">
        <f t="shared" si="26"/>
        <v>-42948.449175440255</v>
      </c>
      <c r="N236" s="188">
        <f t="shared" si="26"/>
        <v>-48154.500575708262</v>
      </c>
      <c r="O236" s="188">
        <f t="shared" si="26"/>
        <v>-55966.52742965192</v>
      </c>
      <c r="P236" s="188">
        <f t="shared" si="26"/>
        <v>-65078.592256891774</v>
      </c>
      <c r="R236" s="188" t="b" cm="1">
        <f t="array" ref="R236">IF(I236,AND(SIGN(I236)=SIGN(L236:P236)), TRUE)</f>
        <v>1</v>
      </c>
    </row>
    <row r="237" spans="2:18" s="182" customFormat="1" x14ac:dyDescent="0.2">
      <c r="B237" s="189">
        <f>Calcs!B237</f>
        <v>60674404</v>
      </c>
      <c r="C237" s="150"/>
      <c r="D237" s="188">
        <f>Calcs!BT237</f>
        <v>27098.138041294289</v>
      </c>
      <c r="F237" s="188">
        <f>Calcs!BL237</f>
        <v>65108.90379604874</v>
      </c>
      <c r="H237" s="188">
        <f t="shared" si="23"/>
        <v>-38010.765754754451</v>
      </c>
      <c r="I237" s="188" t="b">
        <f>Calcs!BX237</f>
        <v>0</v>
      </c>
      <c r="J237" s="150"/>
      <c r="L237" s="188">
        <f t="shared" si="26"/>
        <v>-44521.656134359328</v>
      </c>
      <c r="M237" s="188">
        <f t="shared" si="26"/>
        <v>-31499.875375149575</v>
      </c>
      <c r="N237" s="188">
        <f t="shared" si="26"/>
        <v>-35300.951950625022</v>
      </c>
      <c r="O237" s="188">
        <f t="shared" si="26"/>
        <v>-40720.579558883881</v>
      </c>
      <c r="P237" s="188">
        <f t="shared" si="26"/>
        <v>-47231.469938488757</v>
      </c>
      <c r="R237" s="188" t="b" cm="1">
        <f t="array" ref="R237">IF(I237,AND(SIGN(I237)=SIGN(L237:P237)), TRUE)</f>
        <v>1</v>
      </c>
    </row>
    <row r="238" spans="2:18" s="182" customFormat="1" x14ac:dyDescent="0.2">
      <c r="B238" s="189">
        <f>Calcs!B238</f>
        <v>60698175</v>
      </c>
      <c r="C238" s="150"/>
      <c r="D238" s="188">
        <f>Calcs!BT238</f>
        <v>2313995.1680317549</v>
      </c>
      <c r="F238" s="188">
        <f>Calcs!BL238</f>
        <v>298063.20518452913</v>
      </c>
      <c r="H238" s="188">
        <f t="shared" si="23"/>
        <v>2015931.9628472258</v>
      </c>
      <c r="I238" s="188" t="b">
        <f>Calcs!BX238</f>
        <v>1</v>
      </c>
      <c r="J238" s="150"/>
      <c r="L238" s="188">
        <f t="shared" si="26"/>
        <v>1986125.6423287727</v>
      </c>
      <c r="M238" s="188">
        <f t="shared" si="26"/>
        <v>2045738.2833656787</v>
      </c>
      <c r="N238" s="188">
        <f t="shared" si="26"/>
        <v>2247331.4796504015</v>
      </c>
      <c r="O238" s="188">
        <f t="shared" si="26"/>
        <v>1784532.4460440504</v>
      </c>
      <c r="P238" s="188">
        <f t="shared" si="26"/>
        <v>1754726.1255255975</v>
      </c>
      <c r="R238" s="188" t="b" cm="1">
        <f t="array" ref="R238">IF(I238,AND(SIGN(I238)=SIGN(L238:P238)), TRUE)</f>
        <v>1</v>
      </c>
    </row>
    <row r="239" spans="2:18" s="182" customFormat="1" x14ac:dyDescent="0.2">
      <c r="B239" s="189">
        <f>Calcs!B239</f>
        <v>60708224</v>
      </c>
      <c r="C239" s="150"/>
      <c r="D239" s="188">
        <f>Calcs!BT239</f>
        <v>1598.504249384067</v>
      </c>
      <c r="F239" s="188">
        <f>Calcs!BL239</f>
        <v>6744.0578446745503</v>
      </c>
      <c r="H239" s="188">
        <f t="shared" si="23"/>
        <v>-5145.5535952904829</v>
      </c>
      <c r="I239" s="188" t="b">
        <f>Calcs!BX239</f>
        <v>0</v>
      </c>
      <c r="J239" s="150"/>
      <c r="L239" s="188">
        <f t="shared" ref="L239:P248" si="27">(1+L$7)*$D239-(1+L$6)*$F239</f>
        <v>-5819.9593797579382</v>
      </c>
      <c r="M239" s="188">
        <f t="shared" si="27"/>
        <v>-4471.1478108230276</v>
      </c>
      <c r="N239" s="188">
        <f t="shared" si="27"/>
        <v>-4985.703170352077</v>
      </c>
      <c r="O239" s="188">
        <f t="shared" si="27"/>
        <v>-5305.4040202288897</v>
      </c>
      <c r="P239" s="188">
        <f t="shared" si="27"/>
        <v>-5979.8098046963451</v>
      </c>
      <c r="R239" s="188" t="b" cm="1">
        <f t="array" ref="R239">IF(I239,AND(SIGN(I239)=SIGN(L239:P239)), TRUE)</f>
        <v>1</v>
      </c>
    </row>
    <row r="240" spans="2:18" s="182" customFormat="1" x14ac:dyDescent="0.2">
      <c r="B240" s="189">
        <f>Calcs!B240</f>
        <v>60708284</v>
      </c>
      <c r="C240" s="150"/>
      <c r="D240" s="188">
        <f>Calcs!BT240</f>
        <v>299128.89595106721</v>
      </c>
      <c r="F240" s="188">
        <f>Calcs!BL240</f>
        <v>49649.811606200754</v>
      </c>
      <c r="H240" s="188">
        <f t="shared" si="23"/>
        <v>249479.08434486645</v>
      </c>
      <c r="I240" s="188" t="b">
        <f>Calcs!BX240</f>
        <v>1</v>
      </c>
      <c r="J240" s="150"/>
      <c r="L240" s="188">
        <f t="shared" si="27"/>
        <v>244514.10318424637</v>
      </c>
      <c r="M240" s="188">
        <f t="shared" si="27"/>
        <v>254444.06550548653</v>
      </c>
      <c r="N240" s="188">
        <f t="shared" si="27"/>
        <v>279391.97393997322</v>
      </c>
      <c r="O240" s="188">
        <f t="shared" si="27"/>
        <v>219566.19474975974</v>
      </c>
      <c r="P240" s="188">
        <f t="shared" si="27"/>
        <v>214601.21358913966</v>
      </c>
      <c r="R240" s="188" t="b" cm="1">
        <f t="array" ref="R240">IF(I240,AND(SIGN(I240)=SIGN(L240:P240)), TRUE)</f>
        <v>1</v>
      </c>
    </row>
    <row r="241" spans="2:18" s="182" customFormat="1" x14ac:dyDescent="0.2">
      <c r="B241" s="189">
        <f>Calcs!B241</f>
        <v>60722942</v>
      </c>
      <c r="C241" s="150"/>
      <c r="D241" s="188">
        <f>Calcs!BT241</f>
        <v>373.03246834716634</v>
      </c>
      <c r="F241" s="188">
        <f>Calcs!BL241</f>
        <v>13303.303827821233</v>
      </c>
      <c r="H241" s="188">
        <f t="shared" si="23"/>
        <v>-12930.271359474067</v>
      </c>
      <c r="I241" s="188" t="b">
        <f>Calcs!BX241</f>
        <v>0</v>
      </c>
      <c r="J241" s="150"/>
      <c r="L241" s="188">
        <f t="shared" si="27"/>
        <v>-14260.601742256191</v>
      </c>
      <c r="M241" s="188">
        <f t="shared" si="27"/>
        <v>-11599.940976691943</v>
      </c>
      <c r="N241" s="188">
        <f t="shared" si="27"/>
        <v>-12892.96811263935</v>
      </c>
      <c r="O241" s="188">
        <f t="shared" si="27"/>
        <v>-12967.574606308784</v>
      </c>
      <c r="P241" s="188">
        <f t="shared" si="27"/>
        <v>-14297.904989090908</v>
      </c>
      <c r="R241" s="188" t="b" cm="1">
        <f t="array" ref="R241">IF(I241,AND(SIGN(I241)=SIGN(L241:P241)), TRUE)</f>
        <v>1</v>
      </c>
    </row>
    <row r="242" spans="2:18" s="182" customFormat="1" x14ac:dyDescent="0.2">
      <c r="B242" s="189">
        <f>Calcs!B242</f>
        <v>60722951</v>
      </c>
      <c r="C242" s="150"/>
      <c r="D242" s="188">
        <f>Calcs!BT242</f>
        <v>20767.803742380533</v>
      </c>
      <c r="F242" s="188">
        <f>Calcs!BL242</f>
        <v>186784.41312945768</v>
      </c>
      <c r="H242" s="188">
        <f t="shared" si="23"/>
        <v>-166016.60938707716</v>
      </c>
      <c r="I242" s="188" t="b">
        <f>Calcs!BX242</f>
        <v>0</v>
      </c>
      <c r="J242" s="150"/>
      <c r="L242" s="188">
        <f t="shared" si="27"/>
        <v>-184695.05070002296</v>
      </c>
      <c r="M242" s="188">
        <f t="shared" si="27"/>
        <v>-147338.16807413139</v>
      </c>
      <c r="N242" s="188">
        <f t="shared" si="27"/>
        <v>-163939.82901283909</v>
      </c>
      <c r="O242" s="188">
        <f t="shared" si="27"/>
        <v>-168093.38976131519</v>
      </c>
      <c r="P242" s="188">
        <f t="shared" si="27"/>
        <v>-186771.83107426099</v>
      </c>
      <c r="R242" s="188" t="b" cm="1">
        <f t="array" ref="R242">IF(I242,AND(SIGN(I242)=SIGN(L242:P242)), TRUE)</f>
        <v>1</v>
      </c>
    </row>
    <row r="243" spans="2:18" s="182" customFormat="1" x14ac:dyDescent="0.2">
      <c r="B243" s="189">
        <f>Calcs!B243</f>
        <v>60740522</v>
      </c>
      <c r="C243" s="150"/>
      <c r="D243" s="188">
        <f>Calcs!BT243</f>
        <v>719.44528299222054</v>
      </c>
      <c r="F243" s="188">
        <f>Calcs!BL243</f>
        <v>3676.2859500514746</v>
      </c>
      <c r="H243" s="188">
        <f t="shared" si="23"/>
        <v>-2956.840667059254</v>
      </c>
      <c r="I243" s="188" t="b">
        <f>Calcs!BX243</f>
        <v>0</v>
      </c>
      <c r="J243" s="150"/>
      <c r="L243" s="188">
        <f t="shared" si="27"/>
        <v>-3324.4692620644018</v>
      </c>
      <c r="M243" s="188">
        <f t="shared" si="27"/>
        <v>-2589.2120720541066</v>
      </c>
      <c r="N243" s="188">
        <f t="shared" si="27"/>
        <v>-2884.896138760032</v>
      </c>
      <c r="O243" s="188">
        <f t="shared" si="27"/>
        <v>-3028.7851953584759</v>
      </c>
      <c r="P243" s="188">
        <f t="shared" si="27"/>
        <v>-3396.4137903636238</v>
      </c>
      <c r="R243" s="188" t="b" cm="1">
        <f t="array" ref="R243">IF(I243,AND(SIGN(I243)=SIGN(L243:P243)), TRUE)</f>
        <v>1</v>
      </c>
    </row>
    <row r="244" spans="2:18" s="182" customFormat="1" x14ac:dyDescent="0.2">
      <c r="B244" s="189">
        <f>Calcs!B244</f>
        <v>60674631</v>
      </c>
      <c r="C244" s="150"/>
      <c r="D244" s="188">
        <f>Calcs!BT244</f>
        <v>6755.6886983759823</v>
      </c>
      <c r="F244" s="188">
        <f>Calcs!BL244</f>
        <v>17180.152650326247</v>
      </c>
      <c r="H244" s="188">
        <f t="shared" si="23"/>
        <v>-10424.463951950263</v>
      </c>
      <c r="I244" s="188" t="b">
        <f>Calcs!BX244</f>
        <v>0</v>
      </c>
      <c r="J244" s="150"/>
      <c r="L244" s="188">
        <f t="shared" si="27"/>
        <v>-12142.479216982891</v>
      </c>
      <c r="M244" s="188">
        <f t="shared" si="27"/>
        <v>-8706.4486869176399</v>
      </c>
      <c r="N244" s="188">
        <f t="shared" si="27"/>
        <v>-9748.8950821126655</v>
      </c>
      <c r="O244" s="188">
        <f t="shared" si="27"/>
        <v>-11100.032821787863</v>
      </c>
      <c r="P244" s="188">
        <f t="shared" si="27"/>
        <v>-12818.04808682049</v>
      </c>
      <c r="R244" s="188" t="b" cm="1">
        <f t="array" ref="R244">IF(I244,AND(SIGN(I244)=SIGN(L244:P244)), TRUE)</f>
        <v>1</v>
      </c>
    </row>
    <row r="245" spans="2:18" s="182" customFormat="1" x14ac:dyDescent="0.2">
      <c r="B245" s="189">
        <f>Calcs!B245</f>
        <v>60674699</v>
      </c>
      <c r="C245" s="150"/>
      <c r="D245" s="188">
        <f>Calcs!BT245</f>
        <v>81504.272622274788</v>
      </c>
      <c r="F245" s="188">
        <f>Calcs!BL245</f>
        <v>174009.29320134391</v>
      </c>
      <c r="H245" s="188">
        <f t="shared" si="23"/>
        <v>-92505.020579069125</v>
      </c>
      <c r="I245" s="188" t="b">
        <f>Calcs!BX245</f>
        <v>0</v>
      </c>
      <c r="J245" s="150"/>
      <c r="L245" s="188">
        <f t="shared" si="27"/>
        <v>-109905.94989920352</v>
      </c>
      <c r="M245" s="188">
        <f t="shared" si="27"/>
        <v>-75104.091258934728</v>
      </c>
      <c r="N245" s="188">
        <f t="shared" si="27"/>
        <v>-84354.593316841638</v>
      </c>
      <c r="O245" s="188">
        <f t="shared" si="27"/>
        <v>-100655.4478412966</v>
      </c>
      <c r="P245" s="188">
        <f t="shared" si="27"/>
        <v>-118056.377161431</v>
      </c>
      <c r="R245" s="188" t="b" cm="1">
        <f t="array" ref="R245">IF(I245,AND(SIGN(I245)=SIGN(L245:P245)), TRUE)</f>
        <v>1</v>
      </c>
    </row>
    <row r="246" spans="2:18" s="182" customFormat="1" x14ac:dyDescent="0.2">
      <c r="B246" s="189">
        <f>Calcs!B246</f>
        <v>60674701</v>
      </c>
      <c r="C246" s="150"/>
      <c r="D246" s="188">
        <f>Calcs!BT246</f>
        <v>17686.128745756847</v>
      </c>
      <c r="F246" s="188">
        <f>Calcs!BL246</f>
        <v>43575.171725867214</v>
      </c>
      <c r="H246" s="188">
        <f t="shared" si="23"/>
        <v>-25889.042980110367</v>
      </c>
      <c r="I246" s="188" t="b">
        <f>Calcs!BX246</f>
        <v>0</v>
      </c>
      <c r="J246" s="150"/>
      <c r="L246" s="188">
        <f t="shared" si="27"/>
        <v>-30246.560152697093</v>
      </c>
      <c r="M246" s="188">
        <f t="shared" si="27"/>
        <v>-21531.525807523649</v>
      </c>
      <c r="N246" s="188">
        <f t="shared" si="27"/>
        <v>-24120.43010553468</v>
      </c>
      <c r="O246" s="188">
        <f t="shared" si="27"/>
        <v>-27657.655854686054</v>
      </c>
      <c r="P246" s="188">
        <f t="shared" si="27"/>
        <v>-32015.17302727278</v>
      </c>
      <c r="R246" s="188" t="b" cm="1">
        <f t="array" ref="R246">IF(I246,AND(SIGN(I246)=SIGN(L246:P246)), TRUE)</f>
        <v>1</v>
      </c>
    </row>
    <row r="247" spans="2:18" s="182" customFormat="1" x14ac:dyDescent="0.2">
      <c r="B247" s="189">
        <f>Calcs!B247</f>
        <v>60468509</v>
      </c>
      <c r="C247" s="150"/>
      <c r="D247" s="188">
        <f>Calcs!BT247</f>
        <v>6380.2271640422932</v>
      </c>
      <c r="F247" s="188">
        <f>Calcs!BL247</f>
        <v>30724.971979007751</v>
      </c>
      <c r="H247" s="188">
        <f t="shared" si="23"/>
        <v>-24344.744814965459</v>
      </c>
      <c r="I247" s="188" t="b">
        <f>Calcs!BX247</f>
        <v>0</v>
      </c>
      <c r="J247" s="150"/>
      <c r="L247" s="188">
        <f t="shared" si="27"/>
        <v>-27417.242012866234</v>
      </c>
      <c r="M247" s="188">
        <f t="shared" si="27"/>
        <v>-21272.247617064684</v>
      </c>
      <c r="N247" s="188">
        <f t="shared" si="27"/>
        <v>-23706.722098561229</v>
      </c>
      <c r="O247" s="188">
        <f t="shared" si="27"/>
        <v>-24982.767531369685</v>
      </c>
      <c r="P247" s="188">
        <f t="shared" si="27"/>
        <v>-28055.264729270461</v>
      </c>
      <c r="R247" s="188" t="b" cm="1">
        <f t="array" ref="R247">IF(I247,AND(SIGN(I247)=SIGN(L247:P247)), TRUE)</f>
        <v>1</v>
      </c>
    </row>
    <row r="248" spans="2:18" s="182" customFormat="1" x14ac:dyDescent="0.2">
      <c r="B248" s="189">
        <f>Calcs!B248</f>
        <v>60468506</v>
      </c>
      <c r="C248" s="150"/>
      <c r="D248" s="188">
        <f>Calcs!BT248</f>
        <v>543.26237264829126</v>
      </c>
      <c r="F248" s="188">
        <f>Calcs!BL248</f>
        <v>2781.6285294733952</v>
      </c>
      <c r="H248" s="188">
        <f t="shared" si="23"/>
        <v>-2238.3661568251041</v>
      </c>
      <c r="I248" s="188" t="b">
        <f>Calcs!BX248</f>
        <v>0</v>
      </c>
      <c r="J248" s="150"/>
      <c r="L248" s="188">
        <f t="shared" si="27"/>
        <v>-2516.5290097724437</v>
      </c>
      <c r="M248" s="188">
        <f t="shared" si="27"/>
        <v>-1960.2033038777645</v>
      </c>
      <c r="N248" s="188">
        <f t="shared" si="27"/>
        <v>-2184.0399195602749</v>
      </c>
      <c r="O248" s="188">
        <f t="shared" si="27"/>
        <v>-2292.6923940899333</v>
      </c>
      <c r="P248" s="188">
        <f t="shared" si="27"/>
        <v>-2570.8552470372729</v>
      </c>
      <c r="R248" s="188" t="b" cm="1">
        <f t="array" ref="R248">IF(I248,AND(SIGN(I248)=SIGN(L248:P248)), TRUE)</f>
        <v>1</v>
      </c>
    </row>
    <row r="249" spans="2:18" s="182" customFormat="1" x14ac:dyDescent="0.2">
      <c r="B249" s="189">
        <f>Calcs!B249</f>
        <v>60468510</v>
      </c>
      <c r="C249" s="150"/>
      <c r="D249" s="188">
        <f>Calcs!BT249</f>
        <v>306.78245855026</v>
      </c>
      <c r="F249" s="188">
        <f>Calcs!BL249</f>
        <v>1575.1010925670416</v>
      </c>
      <c r="H249" s="188">
        <f t="shared" si="23"/>
        <v>-1268.3186340167817</v>
      </c>
      <c r="I249" s="188" t="b">
        <f>Calcs!BX249</f>
        <v>0</v>
      </c>
      <c r="J249" s="150"/>
      <c r="L249" s="188">
        <f t="shared" ref="L249:P258" si="28">(1+L$7)*$D249-(1+L$6)*$F249</f>
        <v>-1425.828743273486</v>
      </c>
      <c r="M249" s="188">
        <f t="shared" si="28"/>
        <v>-1110.8085247600775</v>
      </c>
      <c r="N249" s="188">
        <f t="shared" si="28"/>
        <v>-1237.6403881617557</v>
      </c>
      <c r="O249" s="188">
        <f t="shared" si="28"/>
        <v>-1298.9968798718076</v>
      </c>
      <c r="P249" s="188">
        <f t="shared" si="28"/>
        <v>-1456.5069891285118</v>
      </c>
      <c r="R249" s="188" t="b" cm="1">
        <f t="array" ref="R249">IF(I249,AND(SIGN(I249)=SIGN(L249:P249)), TRUE)</f>
        <v>1</v>
      </c>
    </row>
    <row r="250" spans="2:18" s="182" customFormat="1" x14ac:dyDescent="0.2">
      <c r="B250" s="189">
        <f>Calcs!B250</f>
        <v>60468511</v>
      </c>
      <c r="C250" s="150"/>
      <c r="D250" s="188">
        <f>Calcs!BT250</f>
        <v>2067.1189188517628</v>
      </c>
      <c r="F250" s="188">
        <f>Calcs!BL250</f>
        <v>10404.592783800354</v>
      </c>
      <c r="H250" s="188">
        <f t="shared" si="23"/>
        <v>-8337.4738649485917</v>
      </c>
      <c r="I250" s="188" t="b">
        <f>Calcs!BX250</f>
        <v>0</v>
      </c>
      <c r="J250" s="150"/>
      <c r="L250" s="188">
        <f t="shared" si="28"/>
        <v>-9377.9331433286279</v>
      </c>
      <c r="M250" s="188">
        <f t="shared" si="28"/>
        <v>-7297.0145865685563</v>
      </c>
      <c r="N250" s="188">
        <f t="shared" si="28"/>
        <v>-8130.7619730634142</v>
      </c>
      <c r="O250" s="188">
        <f t="shared" si="28"/>
        <v>-8544.1857568337673</v>
      </c>
      <c r="P250" s="188">
        <f t="shared" si="28"/>
        <v>-9584.6450352138036</v>
      </c>
      <c r="R250" s="188" t="b" cm="1">
        <f t="array" ref="R250">IF(I250,AND(SIGN(I250)=SIGN(L250:P250)), TRUE)</f>
        <v>1</v>
      </c>
    </row>
    <row r="251" spans="2:18" s="182" customFormat="1" x14ac:dyDescent="0.2">
      <c r="B251" s="189">
        <f>Calcs!B251</f>
        <v>60468462</v>
      </c>
      <c r="C251" s="150"/>
      <c r="D251" s="188">
        <f>Calcs!BT251</f>
        <v>12946.803029365659</v>
      </c>
      <c r="F251" s="188">
        <f>Calcs!BL251</f>
        <v>58827.925672588914</v>
      </c>
      <c r="H251" s="188">
        <f t="shared" si="23"/>
        <v>-45881.122643223251</v>
      </c>
      <c r="I251" s="188" t="b">
        <f>Calcs!BX251</f>
        <v>0</v>
      </c>
      <c r="J251" s="150"/>
      <c r="L251" s="188">
        <f t="shared" si="28"/>
        <v>-51763.915210482155</v>
      </c>
      <c r="M251" s="188">
        <f t="shared" si="28"/>
        <v>-39998.330075964361</v>
      </c>
      <c r="N251" s="188">
        <f t="shared" si="28"/>
        <v>-44586.442340286689</v>
      </c>
      <c r="O251" s="188">
        <f t="shared" si="28"/>
        <v>-47175.80294615982</v>
      </c>
      <c r="P251" s="188">
        <f t="shared" si="28"/>
        <v>-53058.595513418717</v>
      </c>
      <c r="R251" s="188" t="b" cm="1">
        <f t="array" ref="R251">IF(I251,AND(SIGN(I251)=SIGN(L251:P251)), TRUE)</f>
        <v>1</v>
      </c>
    </row>
    <row r="252" spans="2:18" s="182" customFormat="1" x14ac:dyDescent="0.2">
      <c r="B252" s="189">
        <f>Calcs!B252</f>
        <v>60468461</v>
      </c>
      <c r="C252" s="150"/>
      <c r="D252" s="188">
        <f>Calcs!BT252</f>
        <v>361.31211895037291</v>
      </c>
      <c r="F252" s="188">
        <f>Calcs!BL252</f>
        <v>1853.8939859514078</v>
      </c>
      <c r="H252" s="188">
        <f t="shared" si="23"/>
        <v>-1492.5818670010349</v>
      </c>
      <c r="I252" s="188" t="b">
        <f>Calcs!BX252</f>
        <v>0</v>
      </c>
      <c r="J252" s="150"/>
      <c r="L252" s="188">
        <f t="shared" si="28"/>
        <v>-1677.9712655961757</v>
      </c>
      <c r="M252" s="188">
        <f t="shared" si="28"/>
        <v>-1307.192468405894</v>
      </c>
      <c r="N252" s="188">
        <f t="shared" si="28"/>
        <v>-1456.4506551059976</v>
      </c>
      <c r="O252" s="188">
        <f t="shared" si="28"/>
        <v>-1528.7130788960721</v>
      </c>
      <c r="P252" s="188">
        <f t="shared" si="28"/>
        <v>-1714.102477491213</v>
      </c>
      <c r="R252" s="188" t="b" cm="1">
        <f t="array" ref="R252">IF(I252,AND(SIGN(I252)=SIGN(L252:P252)), TRUE)</f>
        <v>1</v>
      </c>
    </row>
    <row r="253" spans="2:18" s="182" customFormat="1" x14ac:dyDescent="0.2">
      <c r="B253" s="189">
        <f>Calcs!B253</f>
        <v>60468460</v>
      </c>
      <c r="C253" s="150"/>
      <c r="D253" s="188">
        <f>Calcs!BT253</f>
        <v>26148.340301748052</v>
      </c>
      <c r="F253" s="188">
        <f>Calcs!BL253</f>
        <v>108111.26375791908</v>
      </c>
      <c r="H253" s="188">
        <f t="shared" si="23"/>
        <v>-81962.923456171033</v>
      </c>
      <c r="I253" s="188" t="b">
        <f>Calcs!BX253</f>
        <v>0</v>
      </c>
      <c r="J253" s="150"/>
      <c r="L253" s="188">
        <f t="shared" si="28"/>
        <v>-92774.049831962941</v>
      </c>
      <c r="M253" s="188">
        <f t="shared" si="28"/>
        <v>-71151.797080379125</v>
      </c>
      <c r="N253" s="188">
        <f t="shared" si="28"/>
        <v>-79348.089425996222</v>
      </c>
      <c r="O253" s="188">
        <f t="shared" si="28"/>
        <v>-84577.757486345829</v>
      </c>
      <c r="P253" s="188">
        <f t="shared" si="28"/>
        <v>-95388.883862137751</v>
      </c>
      <c r="R253" s="188" t="b" cm="1">
        <f t="array" ref="R253">IF(I253,AND(SIGN(I253)=SIGN(L253:P253)), TRUE)</f>
        <v>1</v>
      </c>
    </row>
    <row r="254" spans="2:18" s="182" customFormat="1" x14ac:dyDescent="0.2">
      <c r="B254" s="189">
        <f>Calcs!B254</f>
        <v>60467905</v>
      </c>
      <c r="C254" s="150"/>
      <c r="D254" s="188">
        <f>Calcs!BT254</f>
        <v>1116.4648379040307</v>
      </c>
      <c r="F254" s="188">
        <f>Calcs!BL254</f>
        <v>5679.2895060992296</v>
      </c>
      <c r="H254" s="188">
        <f t="shared" si="23"/>
        <v>-4562.8246681951987</v>
      </c>
      <c r="I254" s="188" t="b">
        <f>Calcs!BX254</f>
        <v>0</v>
      </c>
      <c r="J254" s="150"/>
      <c r="L254" s="188">
        <f t="shared" si="28"/>
        <v>-5130.7536188051217</v>
      </c>
      <c r="M254" s="188">
        <f t="shared" si="28"/>
        <v>-3994.8957175852756</v>
      </c>
      <c r="N254" s="188">
        <f t="shared" si="28"/>
        <v>-4451.1781844047955</v>
      </c>
      <c r="O254" s="188">
        <f t="shared" si="28"/>
        <v>-4674.4711519856019</v>
      </c>
      <c r="P254" s="188">
        <f t="shared" si="28"/>
        <v>-5242.4001025955249</v>
      </c>
      <c r="R254" s="188" t="b" cm="1">
        <f t="array" ref="R254">IF(I254,AND(SIGN(I254)=SIGN(L254:P254)), TRUE)</f>
        <v>1</v>
      </c>
    </row>
    <row r="255" spans="2:18" s="182" customFormat="1" x14ac:dyDescent="0.2">
      <c r="B255" s="189">
        <f>Calcs!B255</f>
        <v>60468607</v>
      </c>
      <c r="C255" s="150"/>
      <c r="D255" s="188">
        <f>Calcs!BT255</f>
        <v>1175.5565588615195</v>
      </c>
      <c r="F255" s="188">
        <f>Calcs!BL255</f>
        <v>5975.9335451993547</v>
      </c>
      <c r="H255" s="188">
        <f t="shared" si="23"/>
        <v>-4800.3769863378348</v>
      </c>
      <c r="I255" s="188" t="b">
        <f>Calcs!BX255</f>
        <v>0</v>
      </c>
      <c r="J255" s="150"/>
      <c r="L255" s="188">
        <f t="shared" si="28"/>
        <v>-5397.9703408577716</v>
      </c>
      <c r="M255" s="188">
        <f t="shared" si="28"/>
        <v>-4202.7836318178997</v>
      </c>
      <c r="N255" s="188">
        <f t="shared" si="28"/>
        <v>-4682.821330451683</v>
      </c>
      <c r="O255" s="188">
        <f t="shared" si="28"/>
        <v>-4917.9326422239874</v>
      </c>
      <c r="P255" s="188">
        <f t="shared" si="28"/>
        <v>-5515.5259967439233</v>
      </c>
      <c r="R255" s="188" t="b" cm="1">
        <f t="array" ref="R255">IF(I255,AND(SIGN(I255)=SIGN(L255:P255)), TRUE)</f>
        <v>1</v>
      </c>
    </row>
    <row r="256" spans="2:18" s="182" customFormat="1" x14ac:dyDescent="0.2">
      <c r="B256" s="189">
        <f>Calcs!B256</f>
        <v>60468608</v>
      </c>
      <c r="C256" s="150"/>
      <c r="D256" s="188">
        <f>Calcs!BT256</f>
        <v>7272.8978618140554</v>
      </c>
      <c r="F256" s="188">
        <f>Calcs!BL256</f>
        <v>34727.828888918142</v>
      </c>
      <c r="H256" s="188">
        <f t="shared" si="23"/>
        <v>-27454.931027104089</v>
      </c>
      <c r="I256" s="188" t="b">
        <f>Calcs!BX256</f>
        <v>0</v>
      </c>
      <c r="J256" s="150"/>
      <c r="L256" s="188">
        <f t="shared" si="28"/>
        <v>-30927.713915995904</v>
      </c>
      <c r="M256" s="188">
        <f t="shared" si="28"/>
        <v>-23982.148138212273</v>
      </c>
      <c r="N256" s="188">
        <f t="shared" si="28"/>
        <v>-26727.64124092268</v>
      </c>
      <c r="O256" s="188">
        <f t="shared" si="28"/>
        <v>-28182.220813285494</v>
      </c>
      <c r="P256" s="188">
        <f t="shared" si="28"/>
        <v>-31655.00370217731</v>
      </c>
      <c r="R256" s="188" t="b" cm="1">
        <f t="array" ref="R256">IF(I256,AND(SIGN(I256)=SIGN(L256:P256)), TRUE)</f>
        <v>1</v>
      </c>
    </row>
    <row r="257" spans="2:18" s="182" customFormat="1" x14ac:dyDescent="0.2">
      <c r="B257" s="189">
        <f>Calcs!B257</f>
        <v>60468609</v>
      </c>
      <c r="C257" s="150"/>
      <c r="D257" s="188">
        <f>Calcs!BT257</f>
        <v>993.91415946139432</v>
      </c>
      <c r="F257" s="188">
        <f>Calcs!BL257</f>
        <v>5062.8999452079934</v>
      </c>
      <c r="H257" s="188">
        <f t="shared" si="23"/>
        <v>-4068.985785746599</v>
      </c>
      <c r="I257" s="188" t="b">
        <f>Calcs!BX257</f>
        <v>0</v>
      </c>
      <c r="J257" s="150"/>
      <c r="L257" s="188">
        <f t="shared" si="28"/>
        <v>-4575.2757802673987</v>
      </c>
      <c r="M257" s="188">
        <f t="shared" si="28"/>
        <v>-3562.6957912257999</v>
      </c>
      <c r="N257" s="188">
        <f t="shared" si="28"/>
        <v>-3969.5943698004594</v>
      </c>
      <c r="O257" s="188">
        <f t="shared" si="28"/>
        <v>-4168.3772016927387</v>
      </c>
      <c r="P257" s="188">
        <f t="shared" si="28"/>
        <v>-4674.6671962135388</v>
      </c>
      <c r="R257" s="188" t="b" cm="1">
        <f t="array" ref="R257">IF(I257,AND(SIGN(I257)=SIGN(L257:P257)), TRUE)</f>
        <v>1</v>
      </c>
    </row>
    <row r="258" spans="2:18" s="182" customFormat="1" x14ac:dyDescent="0.2">
      <c r="B258" s="189">
        <f>Calcs!B258</f>
        <v>60467904</v>
      </c>
      <c r="C258" s="150"/>
      <c r="D258" s="188">
        <f>Calcs!BT258</f>
        <v>4035.7565808988411</v>
      </c>
      <c r="F258" s="188">
        <f>Calcs!BL258</f>
        <v>19893.526799121726</v>
      </c>
      <c r="H258" s="188">
        <f t="shared" si="23"/>
        <v>-15857.770218222886</v>
      </c>
      <c r="I258" s="188" t="b">
        <f>Calcs!BX258</f>
        <v>0</v>
      </c>
      <c r="J258" s="150"/>
      <c r="L258" s="188">
        <f t="shared" si="28"/>
        <v>-17847.122898135061</v>
      </c>
      <c r="M258" s="188">
        <f t="shared" si="28"/>
        <v>-13868.417538310714</v>
      </c>
      <c r="N258" s="188">
        <f t="shared" si="28"/>
        <v>-15454.194560133001</v>
      </c>
      <c r="O258" s="188">
        <f t="shared" si="28"/>
        <v>-16261.345876312769</v>
      </c>
      <c r="P258" s="188">
        <f t="shared" si="28"/>
        <v>-18250.698556224947</v>
      </c>
      <c r="R258" s="188" t="b" cm="1">
        <f t="array" ref="R258">IF(I258,AND(SIGN(I258)=SIGN(L258:P258)), TRUE)</f>
        <v>1</v>
      </c>
    </row>
    <row r="259" spans="2:18" s="182" customFormat="1" x14ac:dyDescent="0.2">
      <c r="B259" s="189">
        <f>Calcs!B259</f>
        <v>60467584</v>
      </c>
      <c r="C259" s="150"/>
      <c r="D259" s="188">
        <f>Calcs!BT259</f>
        <v>3518.1266827236941</v>
      </c>
      <c r="F259" s="188">
        <f>Calcs!BL259</f>
        <v>17435.319027322101</v>
      </c>
      <c r="H259" s="188">
        <f t="shared" si="23"/>
        <v>-13917.192344598407</v>
      </c>
      <c r="I259" s="188" t="b">
        <f>Calcs!BX259</f>
        <v>0</v>
      </c>
      <c r="J259" s="150"/>
      <c r="L259" s="188">
        <f t="shared" ref="L259:P268" si="29">(1+L$7)*$D259-(1+L$6)*$F259</f>
        <v>-15660.724247330618</v>
      </c>
      <c r="M259" s="188">
        <f t="shared" si="29"/>
        <v>-12173.660441866197</v>
      </c>
      <c r="N259" s="188">
        <f t="shared" si="29"/>
        <v>-13565.379676326036</v>
      </c>
      <c r="O259" s="188">
        <f t="shared" si="29"/>
        <v>-14269.005012870775</v>
      </c>
      <c r="P259" s="188">
        <f t="shared" si="29"/>
        <v>-16012.536915602986</v>
      </c>
      <c r="R259" s="188" t="b" cm="1">
        <f t="array" ref="R259">IF(I259,AND(SIGN(I259)=SIGN(L259:P259)), TRUE)</f>
        <v>1</v>
      </c>
    </row>
    <row r="260" spans="2:18" s="182" customFormat="1" x14ac:dyDescent="0.2">
      <c r="B260" s="189">
        <f>Calcs!B260</f>
        <v>60467585</v>
      </c>
      <c r="C260" s="150"/>
      <c r="D260" s="188">
        <f>Calcs!BT260</f>
        <v>708.87883491067805</v>
      </c>
      <c r="F260" s="188">
        <f>Calcs!BL260</f>
        <v>3622.732512904196</v>
      </c>
      <c r="H260" s="188">
        <f t="shared" si="23"/>
        <v>-2913.853677993518</v>
      </c>
      <c r="I260" s="188" t="b">
        <f>Calcs!BX260</f>
        <v>0</v>
      </c>
      <c r="J260" s="150"/>
      <c r="L260" s="188">
        <f t="shared" si="29"/>
        <v>-3276.1269292839379</v>
      </c>
      <c r="M260" s="188">
        <f t="shared" si="29"/>
        <v>-2551.5804267030985</v>
      </c>
      <c r="N260" s="188">
        <f t="shared" si="29"/>
        <v>-2842.9657945024501</v>
      </c>
      <c r="O260" s="188">
        <f t="shared" si="29"/>
        <v>-2984.7415614845859</v>
      </c>
      <c r="P260" s="188">
        <f t="shared" si="29"/>
        <v>-3347.0148127750058</v>
      </c>
      <c r="R260" s="188" t="b" cm="1">
        <f t="array" ref="R260">IF(I260,AND(SIGN(I260)=SIGN(L260:P260)), TRUE)</f>
        <v>1</v>
      </c>
    </row>
    <row r="261" spans="2:18" s="182" customFormat="1" x14ac:dyDescent="0.2">
      <c r="B261" s="189">
        <f>Calcs!B261</f>
        <v>60467668</v>
      </c>
      <c r="C261" s="150"/>
      <c r="D261" s="188">
        <f>Calcs!BT261</f>
        <v>35.629115414801149</v>
      </c>
      <c r="F261" s="188">
        <f>Calcs!BL261</f>
        <v>1716.8601908980759</v>
      </c>
      <c r="H261" s="188">
        <f t="shared" si="23"/>
        <v>-1681.2310754832747</v>
      </c>
      <c r="I261" s="188" t="b">
        <f>Calcs!BX261</f>
        <v>0</v>
      </c>
      <c r="J261" s="150"/>
      <c r="L261" s="188">
        <f t="shared" si="29"/>
        <v>-1852.9170945730825</v>
      </c>
      <c r="M261" s="188">
        <f t="shared" si="29"/>
        <v>-1509.5450563934671</v>
      </c>
      <c r="N261" s="188">
        <f t="shared" si="29"/>
        <v>-1677.6681639417945</v>
      </c>
      <c r="O261" s="188">
        <f t="shared" si="29"/>
        <v>-1684.7939870247549</v>
      </c>
      <c r="P261" s="188">
        <f t="shared" si="29"/>
        <v>-1856.4800061145627</v>
      </c>
      <c r="R261" s="188" t="b" cm="1">
        <f t="array" ref="R261">IF(I261,AND(SIGN(I261)=SIGN(L261:P261)), TRUE)</f>
        <v>1</v>
      </c>
    </row>
    <row r="262" spans="2:18" s="182" customFormat="1" x14ac:dyDescent="0.2">
      <c r="B262" s="189">
        <f>Calcs!B262</f>
        <v>60467669</v>
      </c>
      <c r="C262" s="150"/>
      <c r="D262" s="188">
        <f>Calcs!BT262</f>
        <v>779.55240015986351</v>
      </c>
      <c r="F262" s="188">
        <f>Calcs!BL262</f>
        <v>25081.384764340051</v>
      </c>
      <c r="H262" s="188">
        <f t="shared" si="23"/>
        <v>-24301.832364180187</v>
      </c>
      <c r="I262" s="188" t="b">
        <f>Calcs!BX262</f>
        <v>0</v>
      </c>
      <c r="J262" s="150"/>
      <c r="L262" s="188">
        <f t="shared" si="29"/>
        <v>-26809.970840614194</v>
      </c>
      <c r="M262" s="188">
        <f t="shared" si="29"/>
        <v>-21793.693887746183</v>
      </c>
      <c r="N262" s="188">
        <f t="shared" si="29"/>
        <v>-24223.877124164203</v>
      </c>
      <c r="O262" s="188">
        <f t="shared" si="29"/>
        <v>-24379.787604196175</v>
      </c>
      <c r="P262" s="188">
        <f t="shared" si="29"/>
        <v>-26887.926080630183</v>
      </c>
      <c r="R262" s="188" t="b" cm="1">
        <f t="array" ref="R262">IF(I262,AND(SIGN(I262)=SIGN(L262:P262)), TRUE)</f>
        <v>1</v>
      </c>
    </row>
    <row r="263" spans="2:18" s="182" customFormat="1" x14ac:dyDescent="0.2">
      <c r="B263" s="189">
        <f>Calcs!B263</f>
        <v>60467670</v>
      </c>
      <c r="C263" s="150"/>
      <c r="D263" s="188">
        <f>Calcs!BT263</f>
        <v>156.23982940961008</v>
      </c>
      <c r="F263" s="188">
        <f>Calcs!BL263</f>
        <v>6793.9360459391728</v>
      </c>
      <c r="H263" s="188">
        <f t="shared" si="23"/>
        <v>-6637.6962165295627</v>
      </c>
      <c r="I263" s="188" t="b">
        <f>Calcs!BX263</f>
        <v>0</v>
      </c>
      <c r="J263" s="150"/>
      <c r="L263" s="188">
        <f t="shared" si="29"/>
        <v>-7317.0898211234808</v>
      </c>
      <c r="M263" s="188">
        <f t="shared" si="29"/>
        <v>-5958.3026119356455</v>
      </c>
      <c r="N263" s="188">
        <f t="shared" si="29"/>
        <v>-6622.0722335886021</v>
      </c>
      <c r="O263" s="188">
        <f t="shared" si="29"/>
        <v>-6653.3201994705241</v>
      </c>
      <c r="P263" s="188">
        <f t="shared" si="29"/>
        <v>-7332.7138040644422</v>
      </c>
      <c r="R263" s="188" t="b" cm="1">
        <f t="array" ref="R263">IF(I263,AND(SIGN(I263)=SIGN(L263:P263)), TRUE)</f>
        <v>1</v>
      </c>
    </row>
    <row r="264" spans="2:18" s="182" customFormat="1" x14ac:dyDescent="0.2">
      <c r="B264" s="189">
        <f>Calcs!B264</f>
        <v>60467671</v>
      </c>
      <c r="C264" s="150"/>
      <c r="D264" s="188">
        <f>Calcs!BT264</f>
        <v>2684.5029890178575</v>
      </c>
      <c r="F264" s="188">
        <f>Calcs!BL264</f>
        <v>58528.656465001186</v>
      </c>
      <c r="H264" s="188">
        <f t="shared" si="23"/>
        <v>-55844.15347598333</v>
      </c>
      <c r="I264" s="188" t="b">
        <f>Calcs!BX264</f>
        <v>0</v>
      </c>
      <c r="J264" s="150"/>
      <c r="L264" s="188">
        <f t="shared" si="29"/>
        <v>-61697.019122483456</v>
      </c>
      <c r="M264" s="188">
        <f t="shared" si="29"/>
        <v>-49991.287829483212</v>
      </c>
      <c r="N264" s="188">
        <f t="shared" si="29"/>
        <v>-55575.703177081545</v>
      </c>
      <c r="O264" s="188">
        <f t="shared" si="29"/>
        <v>-56112.603774885116</v>
      </c>
      <c r="P264" s="188">
        <f t="shared" si="29"/>
        <v>-61965.469421385242</v>
      </c>
      <c r="R264" s="188" t="b" cm="1">
        <f t="array" ref="R264">IF(I264,AND(SIGN(I264)=SIGN(L264:P264)), TRUE)</f>
        <v>1</v>
      </c>
    </row>
    <row r="265" spans="2:18" s="182" customFormat="1" x14ac:dyDescent="0.2">
      <c r="B265" s="189">
        <f>Calcs!B265</f>
        <v>60467672</v>
      </c>
      <c r="C265" s="150"/>
      <c r="D265" s="188">
        <f>Calcs!BT265</f>
        <v>948.16984113199112</v>
      </c>
      <c r="F265" s="188">
        <f>Calcs!BL265</f>
        <v>28925.156463901152</v>
      </c>
      <c r="H265" s="188">
        <f t="shared" si="23"/>
        <v>-27976.98662276916</v>
      </c>
      <c r="I265" s="188" t="b">
        <f>Calcs!BX265</f>
        <v>0</v>
      </c>
      <c r="J265" s="150"/>
      <c r="L265" s="188">
        <f t="shared" si="29"/>
        <v>-30869.502269159279</v>
      </c>
      <c r="M265" s="188">
        <f t="shared" si="29"/>
        <v>-25084.470976379045</v>
      </c>
      <c r="N265" s="188">
        <f t="shared" si="29"/>
        <v>-27882.169638655963</v>
      </c>
      <c r="O265" s="188">
        <f t="shared" si="29"/>
        <v>-28071.80360688236</v>
      </c>
      <c r="P265" s="188">
        <f t="shared" si="29"/>
        <v>-30964.319253272479</v>
      </c>
      <c r="R265" s="188" t="b" cm="1">
        <f t="array" ref="R265">IF(I265,AND(SIGN(I265)=SIGN(L265:P265)), TRUE)</f>
        <v>1</v>
      </c>
    </row>
    <row r="266" spans="2:18" s="182" customFormat="1" x14ac:dyDescent="0.2">
      <c r="B266" s="189">
        <f>Calcs!B266</f>
        <v>60467781</v>
      </c>
      <c r="C266" s="150"/>
      <c r="D266" s="188">
        <f>Calcs!BT266</f>
        <v>3524.8182900462571</v>
      </c>
      <c r="F266" s="188">
        <f>Calcs!BL266</f>
        <v>14965.560514176987</v>
      </c>
      <c r="H266" s="188">
        <f t="shared" ref="H266:H329" si="30">D266-F266</f>
        <v>-11440.742224130729</v>
      </c>
      <c r="I266" s="188" t="b">
        <f>Calcs!BX266</f>
        <v>0</v>
      </c>
      <c r="J266" s="150"/>
      <c r="L266" s="188">
        <f t="shared" si="29"/>
        <v>-12937.29827554843</v>
      </c>
      <c r="M266" s="188">
        <f t="shared" si="29"/>
        <v>-9944.1861727130308</v>
      </c>
      <c r="N266" s="188">
        <f t="shared" si="29"/>
        <v>-11088.260395126104</v>
      </c>
      <c r="O266" s="188">
        <f t="shared" si="29"/>
        <v>-11793.224053135355</v>
      </c>
      <c r="P266" s="188">
        <f t="shared" si="29"/>
        <v>-13289.780104553054</v>
      </c>
      <c r="R266" s="188" t="b" cm="1">
        <f t="array" ref="R266">IF(I266,AND(SIGN(I266)=SIGN(L266:P266)), TRUE)</f>
        <v>1</v>
      </c>
    </row>
    <row r="267" spans="2:18" s="182" customFormat="1" x14ac:dyDescent="0.2">
      <c r="B267" s="189">
        <f>Calcs!B267</f>
        <v>60467782</v>
      </c>
      <c r="C267" s="150"/>
      <c r="D267" s="188">
        <f>Calcs!BT267</f>
        <v>244.67110248695803</v>
      </c>
      <c r="F267" s="188">
        <f>Calcs!BL267</f>
        <v>1071.5937766431107</v>
      </c>
      <c r="H267" s="188">
        <f t="shared" si="30"/>
        <v>-826.92267415615265</v>
      </c>
      <c r="I267" s="188" t="b">
        <f>Calcs!BX267</f>
        <v>0</v>
      </c>
      <c r="J267" s="150"/>
      <c r="L267" s="188">
        <f t="shared" si="29"/>
        <v>-934.0820518204639</v>
      </c>
      <c r="M267" s="188">
        <f t="shared" si="29"/>
        <v>-719.76329649184163</v>
      </c>
      <c r="N267" s="188">
        <f t="shared" si="29"/>
        <v>-802.45556390745685</v>
      </c>
      <c r="O267" s="188">
        <f t="shared" si="29"/>
        <v>-851.38978440484846</v>
      </c>
      <c r="P267" s="188">
        <f t="shared" si="29"/>
        <v>-958.54916206915971</v>
      </c>
      <c r="R267" s="188" t="b" cm="1">
        <f t="array" ref="R267">IF(I267,AND(SIGN(I267)=SIGN(L267:P267)), TRUE)</f>
        <v>1</v>
      </c>
    </row>
    <row r="268" spans="2:18" s="182" customFormat="1" x14ac:dyDescent="0.2">
      <c r="B268" s="189">
        <f>Calcs!B268</f>
        <v>60467783</v>
      </c>
      <c r="C268" s="150"/>
      <c r="D268" s="188">
        <f>Calcs!BT268</f>
        <v>14576.541226874933</v>
      </c>
      <c r="F268" s="188">
        <f>Calcs!BL268</f>
        <v>56682.637984512614</v>
      </c>
      <c r="H268" s="188">
        <f t="shared" si="30"/>
        <v>-42106.096757637679</v>
      </c>
      <c r="I268" s="188" t="b">
        <f>Calcs!BX268</f>
        <v>0</v>
      </c>
      <c r="J268" s="150"/>
      <c r="L268" s="188">
        <f t="shared" si="29"/>
        <v>-47774.360556088948</v>
      </c>
      <c r="M268" s="188">
        <f t="shared" si="29"/>
        <v>-36437.832959186417</v>
      </c>
      <c r="N268" s="188">
        <f t="shared" si="29"/>
        <v>-40648.442634950188</v>
      </c>
      <c r="O268" s="188">
        <f t="shared" si="29"/>
        <v>-43563.750880325169</v>
      </c>
      <c r="P268" s="188">
        <f t="shared" si="29"/>
        <v>-49232.014678776439</v>
      </c>
      <c r="R268" s="188" t="b" cm="1">
        <f t="array" ref="R268">IF(I268,AND(SIGN(I268)=SIGN(L268:P268)), TRUE)</f>
        <v>1</v>
      </c>
    </row>
    <row r="269" spans="2:18" s="182" customFormat="1" x14ac:dyDescent="0.2">
      <c r="B269" s="189">
        <f>Calcs!B269</f>
        <v>60467785</v>
      </c>
      <c r="C269" s="150"/>
      <c r="D269" s="188">
        <f>Calcs!BT269</f>
        <v>6384.8776577820108</v>
      </c>
      <c r="F269" s="188">
        <f>Calcs!BL269</f>
        <v>26440.697007225404</v>
      </c>
      <c r="H269" s="188">
        <f t="shared" si="30"/>
        <v>-20055.819349443394</v>
      </c>
      <c r="I269" s="188" t="b">
        <f>Calcs!BX269</f>
        <v>0</v>
      </c>
      <c r="J269" s="150"/>
      <c r="L269" s="188">
        <f t="shared" ref="L269:P278" si="31">(1+L$7)*$D269-(1+L$6)*$F269</f>
        <v>-22699.889050165937</v>
      </c>
      <c r="M269" s="188">
        <f t="shared" si="31"/>
        <v>-17411.749648720855</v>
      </c>
      <c r="N269" s="188">
        <f t="shared" si="31"/>
        <v>-19417.331583665193</v>
      </c>
      <c r="O269" s="188">
        <f t="shared" si="31"/>
        <v>-20694.307115221593</v>
      </c>
      <c r="P269" s="188">
        <f t="shared" si="31"/>
        <v>-23338.376815944139</v>
      </c>
      <c r="R269" s="188" t="b" cm="1">
        <f t="array" ref="R269">IF(I269,AND(SIGN(I269)=SIGN(L269:P269)), TRUE)</f>
        <v>1</v>
      </c>
    </row>
    <row r="270" spans="2:18" s="182" customFormat="1" x14ac:dyDescent="0.2">
      <c r="B270" s="189">
        <f>Calcs!B270</f>
        <v>60467786</v>
      </c>
      <c r="C270" s="150"/>
      <c r="D270" s="188">
        <f>Calcs!BT270</f>
        <v>1607.0231021385111</v>
      </c>
      <c r="F270" s="188">
        <f>Calcs!BL270</f>
        <v>6945.6707845231304</v>
      </c>
      <c r="H270" s="188">
        <f t="shared" si="30"/>
        <v>-5338.6476823846187</v>
      </c>
      <c r="I270" s="188" t="b">
        <f>Calcs!BX270</f>
        <v>0</v>
      </c>
      <c r="J270" s="150"/>
      <c r="L270" s="188">
        <f t="shared" si="31"/>
        <v>-6033.2147608369323</v>
      </c>
      <c r="M270" s="188">
        <f t="shared" si="31"/>
        <v>-4644.080603932307</v>
      </c>
      <c r="N270" s="188">
        <f t="shared" si="31"/>
        <v>-5177.9453721707678</v>
      </c>
      <c r="O270" s="188">
        <f t="shared" si="31"/>
        <v>-5499.3499925984706</v>
      </c>
      <c r="P270" s="188">
        <f t="shared" si="31"/>
        <v>-6193.9170710507842</v>
      </c>
      <c r="R270" s="188" t="b" cm="1">
        <f t="array" ref="R270">IF(I270,AND(SIGN(I270)=SIGN(L270:P270)), TRUE)</f>
        <v>1</v>
      </c>
    </row>
    <row r="271" spans="2:18" s="182" customFormat="1" x14ac:dyDescent="0.2">
      <c r="B271" s="189">
        <f>Calcs!B271</f>
        <v>60467787</v>
      </c>
      <c r="C271" s="150"/>
      <c r="D271" s="188">
        <f>Calcs!BT271</f>
        <v>1879.3684699123207</v>
      </c>
      <c r="F271" s="188">
        <f>Calcs!BL271</f>
        <v>8101.7949864673383</v>
      </c>
      <c r="H271" s="188">
        <f t="shared" si="30"/>
        <v>-6222.4265165550178</v>
      </c>
      <c r="I271" s="188" t="b">
        <f>Calcs!BX271</f>
        <v>0</v>
      </c>
      <c r="J271" s="150"/>
      <c r="L271" s="188">
        <f t="shared" si="31"/>
        <v>-7032.6060152017526</v>
      </c>
      <c r="M271" s="188">
        <f t="shared" si="31"/>
        <v>-5412.2470179082839</v>
      </c>
      <c r="N271" s="188">
        <f t="shared" si="31"/>
        <v>-6034.4896695637854</v>
      </c>
      <c r="O271" s="188">
        <f t="shared" si="31"/>
        <v>-6410.3633635462493</v>
      </c>
      <c r="P271" s="188">
        <f t="shared" si="31"/>
        <v>-7220.5428621929841</v>
      </c>
      <c r="R271" s="188" t="b" cm="1">
        <f t="array" ref="R271">IF(I271,AND(SIGN(I271)=SIGN(L271:P271)), TRUE)</f>
        <v>1</v>
      </c>
    </row>
    <row r="272" spans="2:18" s="182" customFormat="1" x14ac:dyDescent="0.2">
      <c r="B272" s="189">
        <f>Calcs!B272</f>
        <v>60467788</v>
      </c>
      <c r="C272" s="150"/>
      <c r="D272" s="188">
        <f>Calcs!BT272</f>
        <v>1655.1541305434303</v>
      </c>
      <c r="F272" s="188">
        <f>Calcs!BL272</f>
        <v>7150.4339265568469</v>
      </c>
      <c r="H272" s="188">
        <f t="shared" si="30"/>
        <v>-5495.2797960134167</v>
      </c>
      <c r="I272" s="188" t="b">
        <f>Calcs!BX272</f>
        <v>0</v>
      </c>
      <c r="J272" s="150"/>
      <c r="L272" s="188">
        <f t="shared" si="31"/>
        <v>-6210.3231886691019</v>
      </c>
      <c r="M272" s="188">
        <f t="shared" si="31"/>
        <v>-4780.2364033577323</v>
      </c>
      <c r="N272" s="188">
        <f t="shared" si="31"/>
        <v>-5329.7643829590734</v>
      </c>
      <c r="O272" s="188">
        <f t="shared" si="31"/>
        <v>-5660.79520906776</v>
      </c>
      <c r="P272" s="188">
        <f t="shared" si="31"/>
        <v>-6375.8386017234452</v>
      </c>
      <c r="R272" s="188" t="b" cm="1">
        <f t="array" ref="R272">IF(I272,AND(SIGN(I272)=SIGN(L272:P272)), TRUE)</f>
        <v>1</v>
      </c>
    </row>
    <row r="273" spans="2:18" s="182" customFormat="1" x14ac:dyDescent="0.2">
      <c r="B273" s="189">
        <f>Calcs!B273</f>
        <v>60467837</v>
      </c>
      <c r="C273" s="150"/>
      <c r="D273" s="188">
        <f>Calcs!BT273</f>
        <v>2499.9441521628632</v>
      </c>
      <c r="F273" s="188">
        <f>Calcs!BL273</f>
        <v>12524.153820698069</v>
      </c>
      <c r="H273" s="188">
        <f t="shared" si="30"/>
        <v>-10024.209668535206</v>
      </c>
      <c r="I273" s="188" t="b">
        <f>Calcs!BX273</f>
        <v>0</v>
      </c>
      <c r="J273" s="150"/>
      <c r="L273" s="188">
        <f t="shared" si="31"/>
        <v>-11276.625050605015</v>
      </c>
      <c r="M273" s="188">
        <f t="shared" si="31"/>
        <v>-8771.7942864653996</v>
      </c>
      <c r="N273" s="188">
        <f t="shared" si="31"/>
        <v>-9774.2152533189201</v>
      </c>
      <c r="O273" s="188">
        <f t="shared" si="31"/>
        <v>-10274.204083751492</v>
      </c>
      <c r="P273" s="188">
        <f t="shared" si="31"/>
        <v>-11526.619465821301</v>
      </c>
      <c r="R273" s="188" t="b" cm="1">
        <f t="array" ref="R273">IF(I273,AND(SIGN(I273)=SIGN(L273:P273)), TRUE)</f>
        <v>1</v>
      </c>
    </row>
    <row r="274" spans="2:18" s="182" customFormat="1" x14ac:dyDescent="0.2">
      <c r="B274" s="189">
        <f>Calcs!B274</f>
        <v>60467838</v>
      </c>
      <c r="C274" s="150"/>
      <c r="D274" s="188">
        <f>Calcs!BT274</f>
        <v>667.46844856540372</v>
      </c>
      <c r="F274" s="188">
        <f>Calcs!BL274</f>
        <v>3412.7190338952573</v>
      </c>
      <c r="H274" s="188">
        <f t="shared" si="30"/>
        <v>-2745.2505853298535</v>
      </c>
      <c r="I274" s="188" t="b">
        <f>Calcs!BX274</f>
        <v>0</v>
      </c>
      <c r="J274" s="150"/>
      <c r="L274" s="188">
        <f t="shared" si="31"/>
        <v>-3086.5224887193795</v>
      </c>
      <c r="M274" s="188">
        <f t="shared" si="31"/>
        <v>-2403.978681940328</v>
      </c>
      <c r="N274" s="188">
        <f t="shared" si="31"/>
        <v>-2678.503740473313</v>
      </c>
      <c r="O274" s="188">
        <f t="shared" si="31"/>
        <v>-2811.997430186394</v>
      </c>
      <c r="P274" s="188">
        <f t="shared" si="31"/>
        <v>-3153.26933357592</v>
      </c>
      <c r="R274" s="188" t="b" cm="1">
        <f t="array" ref="R274">IF(I274,AND(SIGN(I274)=SIGN(L274:P274)), TRUE)</f>
        <v>1</v>
      </c>
    </row>
    <row r="275" spans="2:18" s="182" customFormat="1" x14ac:dyDescent="0.2">
      <c r="B275" s="189">
        <f>Calcs!B275</f>
        <v>60467841</v>
      </c>
      <c r="C275" s="150"/>
      <c r="D275" s="188">
        <f>Calcs!BT275</f>
        <v>1205.7159030494049</v>
      </c>
      <c r="F275" s="188">
        <f>Calcs!BL275</f>
        <v>6127.1432500857918</v>
      </c>
      <c r="H275" s="188">
        <f t="shared" si="30"/>
        <v>-4921.4273470363869</v>
      </c>
      <c r="I275" s="188" t="b">
        <f>Calcs!BX275</f>
        <v>0</v>
      </c>
      <c r="J275" s="150"/>
      <c r="L275" s="188">
        <f t="shared" si="31"/>
        <v>-5534.141672044967</v>
      </c>
      <c r="M275" s="188">
        <f t="shared" si="31"/>
        <v>-4308.7130220278077</v>
      </c>
      <c r="N275" s="188">
        <f t="shared" si="31"/>
        <v>-4800.8557567314465</v>
      </c>
      <c r="O275" s="188">
        <f t="shared" si="31"/>
        <v>-5041.9989373413273</v>
      </c>
      <c r="P275" s="188">
        <f t="shared" si="31"/>
        <v>-5654.7132623499074</v>
      </c>
      <c r="R275" s="188" t="b" cm="1">
        <f t="array" ref="R275">IF(I275,AND(SIGN(I275)=SIGN(L275:P275)), TRUE)</f>
        <v>1</v>
      </c>
    </row>
    <row r="276" spans="2:18" s="182" customFormat="1" x14ac:dyDescent="0.2">
      <c r="B276" s="189">
        <f>Calcs!B276</f>
        <v>60467903</v>
      </c>
      <c r="C276" s="150"/>
      <c r="D276" s="188">
        <f>Calcs!BT276</f>
        <v>244.84076361392923</v>
      </c>
      <c r="F276" s="188">
        <f>Calcs!BL276</f>
        <v>1257.9807392635441</v>
      </c>
      <c r="H276" s="188">
        <f t="shared" si="30"/>
        <v>-1013.1399756496149</v>
      </c>
      <c r="I276" s="188" t="b">
        <f>Calcs!BX276</f>
        <v>0</v>
      </c>
      <c r="J276" s="150"/>
      <c r="L276" s="188">
        <f t="shared" si="31"/>
        <v>-1138.9380495759694</v>
      </c>
      <c r="M276" s="188">
        <f t="shared" si="31"/>
        <v>-887.34190172326055</v>
      </c>
      <c r="N276" s="188">
        <f t="shared" si="31"/>
        <v>-988.65589928822192</v>
      </c>
      <c r="O276" s="188">
        <f t="shared" si="31"/>
        <v>-1037.6240520110077</v>
      </c>
      <c r="P276" s="188">
        <f t="shared" si="31"/>
        <v>-1163.4221259373624</v>
      </c>
      <c r="R276" s="188" t="b" cm="1">
        <f t="array" ref="R276">IF(I276,AND(SIGN(I276)=SIGN(L276:P276)), TRUE)</f>
        <v>1</v>
      </c>
    </row>
    <row r="277" spans="2:18" s="182" customFormat="1" x14ac:dyDescent="0.2">
      <c r="B277" s="189">
        <f>Calcs!B277</f>
        <v>60469531</v>
      </c>
      <c r="C277" s="150"/>
      <c r="D277" s="188">
        <f>Calcs!BT277</f>
        <v>618.62889898186882</v>
      </c>
      <c r="F277" s="188">
        <f>Calcs!BL277</f>
        <v>19843.648597857118</v>
      </c>
      <c r="H277" s="188">
        <f t="shared" si="30"/>
        <v>-19225.01969887525</v>
      </c>
      <c r="I277" s="188" t="b">
        <f>Calcs!BX277</f>
        <v>0</v>
      </c>
      <c r="J277" s="150"/>
      <c r="L277" s="188">
        <f t="shared" si="31"/>
        <v>-21209.384558660964</v>
      </c>
      <c r="M277" s="188">
        <f t="shared" si="31"/>
        <v>-17240.65483908954</v>
      </c>
      <c r="N277" s="188">
        <f t="shared" si="31"/>
        <v>-19163.156808977063</v>
      </c>
      <c r="O277" s="188">
        <f t="shared" si="31"/>
        <v>-19286.882588773435</v>
      </c>
      <c r="P277" s="188">
        <f t="shared" si="31"/>
        <v>-21271.247448559148</v>
      </c>
      <c r="R277" s="188" t="b" cm="1">
        <f t="array" ref="R277">IF(I277,AND(SIGN(I277)=SIGN(L277:P277)), TRUE)</f>
        <v>1</v>
      </c>
    </row>
    <row r="278" spans="2:18" s="182" customFormat="1" x14ac:dyDescent="0.2">
      <c r="B278" s="189">
        <f>Calcs!B278</f>
        <v>60469532</v>
      </c>
      <c r="C278" s="150"/>
      <c r="D278" s="188">
        <f>Calcs!BT278</f>
        <v>486.48307678372038</v>
      </c>
      <c r="F278" s="188">
        <f>Calcs!BL278</f>
        <v>16460.856484720625</v>
      </c>
      <c r="H278" s="188">
        <f t="shared" si="30"/>
        <v>-15974.373407936904</v>
      </c>
      <c r="I278" s="188" t="b">
        <f>Calcs!BX278</f>
        <v>0</v>
      </c>
      <c r="J278" s="150"/>
      <c r="L278" s="188">
        <f t="shared" si="31"/>
        <v>-17620.45905640897</v>
      </c>
      <c r="M278" s="188">
        <f t="shared" si="31"/>
        <v>-14328.287759464842</v>
      </c>
      <c r="N278" s="188">
        <f t="shared" si="31"/>
        <v>-15925.725100258533</v>
      </c>
      <c r="O278" s="188">
        <f t="shared" si="31"/>
        <v>-16023.021715615278</v>
      </c>
      <c r="P278" s="188">
        <f t="shared" si="31"/>
        <v>-17669.10736408734</v>
      </c>
      <c r="R278" s="188" t="b" cm="1">
        <f t="array" ref="R278">IF(I278,AND(SIGN(I278)=SIGN(L278:P278)), TRUE)</f>
        <v>1</v>
      </c>
    </row>
    <row r="279" spans="2:18" s="182" customFormat="1" x14ac:dyDescent="0.2">
      <c r="B279" s="189">
        <f>Calcs!B279</f>
        <v>60469533</v>
      </c>
      <c r="C279" s="150"/>
      <c r="D279" s="188">
        <f>Calcs!BT279</f>
        <v>397.2252237841991</v>
      </c>
      <c r="F279" s="188">
        <f>Calcs!BL279</f>
        <v>13999.498510735866</v>
      </c>
      <c r="H279" s="188">
        <f t="shared" si="30"/>
        <v>-13602.273286951668</v>
      </c>
      <c r="I279" s="188" t="b">
        <f>Calcs!BX279</f>
        <v>0</v>
      </c>
      <c r="J279" s="150"/>
      <c r="L279" s="188">
        <f t="shared" ref="L279:P288" si="32">(1+L$7)*$D279-(1+L$6)*$F279</f>
        <v>-15002.223138025256</v>
      </c>
      <c r="M279" s="188">
        <f t="shared" si="32"/>
        <v>-12202.323435878081</v>
      </c>
      <c r="N279" s="188">
        <f t="shared" si="32"/>
        <v>-13562.550764573247</v>
      </c>
      <c r="O279" s="188">
        <f t="shared" si="32"/>
        <v>-13641.995809330087</v>
      </c>
      <c r="P279" s="188">
        <f t="shared" si="32"/>
        <v>-15041.945660403675</v>
      </c>
      <c r="R279" s="188" t="b" cm="1">
        <f t="array" ref="R279">IF(I279,AND(SIGN(I279)=SIGN(L279:P279)), TRUE)</f>
        <v>1</v>
      </c>
    </row>
    <row r="280" spans="2:18" s="182" customFormat="1" x14ac:dyDescent="0.2">
      <c r="B280" s="189">
        <f>Calcs!B280</f>
        <v>60469535</v>
      </c>
      <c r="C280" s="150"/>
      <c r="D280" s="188">
        <f>Calcs!BT280</f>
        <v>16866.710629165947</v>
      </c>
      <c r="F280" s="188">
        <f>Calcs!BL280</f>
        <v>166350.62665558542</v>
      </c>
      <c r="H280" s="188">
        <f t="shared" si="30"/>
        <v>-149483.91602641947</v>
      </c>
      <c r="I280" s="188" t="b">
        <f>Calcs!BX280</f>
        <v>0</v>
      </c>
      <c r="J280" s="150"/>
      <c r="L280" s="188">
        <f t="shared" si="32"/>
        <v>-166118.97869197803</v>
      </c>
      <c r="M280" s="188">
        <f t="shared" si="32"/>
        <v>-132848.85336086093</v>
      </c>
      <c r="N280" s="188">
        <f t="shared" si="32"/>
        <v>-147797.24496350289</v>
      </c>
      <c r="O280" s="188">
        <f t="shared" si="32"/>
        <v>-151170.58708933607</v>
      </c>
      <c r="P280" s="188">
        <f t="shared" si="32"/>
        <v>-167805.64975489464</v>
      </c>
      <c r="R280" s="188" t="b" cm="1">
        <f t="array" ref="R280">IF(I280,AND(SIGN(I280)=SIGN(L280:P280)), TRUE)</f>
        <v>1</v>
      </c>
    </row>
    <row r="281" spans="2:18" s="182" customFormat="1" x14ac:dyDescent="0.2">
      <c r="B281" s="189">
        <f>Calcs!B281</f>
        <v>60469539</v>
      </c>
      <c r="C281" s="150"/>
      <c r="D281" s="188">
        <f>Calcs!BT281</f>
        <v>1661.7427866012194</v>
      </c>
      <c r="F281" s="188">
        <f>Calcs!BL281</f>
        <v>40470.122438720042</v>
      </c>
      <c r="H281" s="188">
        <f t="shared" si="30"/>
        <v>-38808.37965211882</v>
      </c>
      <c r="I281" s="188" t="b">
        <f>Calcs!BX281</f>
        <v>0</v>
      </c>
      <c r="J281" s="150"/>
      <c r="L281" s="188">
        <f t="shared" si="32"/>
        <v>-42855.391895990826</v>
      </c>
      <c r="M281" s="188">
        <f t="shared" si="32"/>
        <v>-34761.367408246813</v>
      </c>
      <c r="N281" s="188">
        <f t="shared" si="32"/>
        <v>-38642.205373458703</v>
      </c>
      <c r="O281" s="188">
        <f t="shared" si="32"/>
        <v>-38974.553930778944</v>
      </c>
      <c r="P281" s="188">
        <f t="shared" si="32"/>
        <v>-43021.56617465095</v>
      </c>
      <c r="R281" s="188" t="b" cm="1">
        <f t="array" ref="R281">IF(I281,AND(SIGN(I281)=SIGN(L281:P281)), TRUE)</f>
        <v>1</v>
      </c>
    </row>
    <row r="282" spans="2:18" s="182" customFormat="1" x14ac:dyDescent="0.2">
      <c r="B282" s="189">
        <f>Calcs!B282</f>
        <v>60469540</v>
      </c>
      <c r="C282" s="150"/>
      <c r="D282" s="188">
        <f>Calcs!BT282</f>
        <v>13439.226732156927</v>
      </c>
      <c r="F282" s="188">
        <f>Calcs!BL282</f>
        <v>146370.4692963725</v>
      </c>
      <c r="H282" s="188">
        <f t="shared" si="30"/>
        <v>-132931.24256421556</v>
      </c>
      <c r="I282" s="188" t="b">
        <f>Calcs!BX282</f>
        <v>0</v>
      </c>
      <c r="J282" s="150"/>
      <c r="L282" s="188">
        <f t="shared" si="32"/>
        <v>-147568.28949385282</v>
      </c>
      <c r="M282" s="188">
        <f t="shared" si="32"/>
        <v>-118294.19563457834</v>
      </c>
      <c r="N282" s="188">
        <f t="shared" si="32"/>
        <v>-131587.31989099988</v>
      </c>
      <c r="O282" s="188">
        <f t="shared" si="32"/>
        <v>-134275.16523743127</v>
      </c>
      <c r="P282" s="188">
        <f t="shared" si="32"/>
        <v>-148912.21216706853</v>
      </c>
      <c r="R282" s="188" t="b" cm="1">
        <f t="array" ref="R282">IF(I282,AND(SIGN(I282)=SIGN(L282:P282)), TRUE)</f>
        <v>1</v>
      </c>
    </row>
    <row r="283" spans="2:18" s="182" customFormat="1" x14ac:dyDescent="0.2">
      <c r="B283" s="189">
        <f>Calcs!B283</f>
        <v>60469541</v>
      </c>
      <c r="C283" s="150"/>
      <c r="D283" s="188">
        <f>Calcs!BT283</f>
        <v>183.21226484481264</v>
      </c>
      <c r="F283" s="188">
        <f>Calcs!BL283</f>
        <v>7283.2674520300006</v>
      </c>
      <c r="H283" s="188">
        <f t="shared" si="30"/>
        <v>-7100.0551871851876</v>
      </c>
      <c r="I283" s="188" t="b">
        <f>Calcs!BX283</f>
        <v>0</v>
      </c>
      <c r="J283" s="150"/>
      <c r="L283" s="188">
        <f t="shared" si="32"/>
        <v>-7828.381932388188</v>
      </c>
      <c r="M283" s="188">
        <f t="shared" si="32"/>
        <v>-6371.7284419821881</v>
      </c>
      <c r="N283" s="188">
        <f t="shared" si="32"/>
        <v>-7081.733960700707</v>
      </c>
      <c r="O283" s="188">
        <f t="shared" si="32"/>
        <v>-7118.3764136696691</v>
      </c>
      <c r="P283" s="188">
        <f t="shared" si="32"/>
        <v>-7846.7031588726695</v>
      </c>
      <c r="R283" s="188" t="b" cm="1">
        <f t="array" ref="R283">IF(I283,AND(SIGN(I283)=SIGN(L283:P283)), TRUE)</f>
        <v>1</v>
      </c>
    </row>
    <row r="284" spans="2:18" s="182" customFormat="1" x14ac:dyDescent="0.2">
      <c r="B284" s="189">
        <f>Calcs!B284</f>
        <v>60469542</v>
      </c>
      <c r="C284" s="150"/>
      <c r="D284" s="188">
        <f>Calcs!BT284</f>
        <v>407109.38724192238</v>
      </c>
      <c r="F284" s="188">
        <f>Calcs!BL284</f>
        <v>190085.82501947819</v>
      </c>
      <c r="H284" s="188">
        <f t="shared" si="30"/>
        <v>217023.56222244419</v>
      </c>
      <c r="I284" s="188" t="b">
        <f>Calcs!BX284</f>
        <v>1</v>
      </c>
      <c r="J284" s="150"/>
      <c r="L284" s="188">
        <f t="shared" si="32"/>
        <v>198014.97972049637</v>
      </c>
      <c r="M284" s="188">
        <f t="shared" si="32"/>
        <v>236032.14472439201</v>
      </c>
      <c r="N284" s="188">
        <f t="shared" si="32"/>
        <v>257734.50094663646</v>
      </c>
      <c r="O284" s="188">
        <f t="shared" si="32"/>
        <v>176312.62349825198</v>
      </c>
      <c r="P284" s="188">
        <f t="shared" si="32"/>
        <v>157304.04099630416</v>
      </c>
      <c r="R284" s="188" t="b" cm="1">
        <f t="array" ref="R284">IF(I284,AND(SIGN(I284)=SIGN(L284:P284)), TRUE)</f>
        <v>1</v>
      </c>
    </row>
    <row r="285" spans="2:18" s="182" customFormat="1" x14ac:dyDescent="0.2">
      <c r="B285" s="189">
        <f>Calcs!B285</f>
        <v>60469543</v>
      </c>
      <c r="C285" s="150"/>
      <c r="D285" s="188">
        <f>Calcs!BT285</f>
        <v>302172.42206237331</v>
      </c>
      <c r="F285" s="188">
        <f>Calcs!BL285</f>
        <v>160999.4832104377</v>
      </c>
      <c r="H285" s="188">
        <f t="shared" si="30"/>
        <v>141172.93885193561</v>
      </c>
      <c r="I285" s="188" t="b">
        <f>Calcs!BX285</f>
        <v>1</v>
      </c>
      <c r="J285" s="150"/>
      <c r="L285" s="188">
        <f t="shared" si="32"/>
        <v>125072.99053089184</v>
      </c>
      <c r="M285" s="188">
        <f t="shared" si="32"/>
        <v>157272.88717297939</v>
      </c>
      <c r="N285" s="188">
        <f t="shared" si="32"/>
        <v>171390.18105817295</v>
      </c>
      <c r="O285" s="188">
        <f t="shared" si="32"/>
        <v>110955.69664569828</v>
      </c>
      <c r="P285" s="188">
        <f t="shared" si="32"/>
        <v>94855.748324654502</v>
      </c>
      <c r="R285" s="188" t="b" cm="1">
        <f t="array" ref="R285">IF(I285,AND(SIGN(I285)=SIGN(L285:P285)), TRUE)</f>
        <v>1</v>
      </c>
    </row>
    <row r="286" spans="2:18" s="182" customFormat="1" x14ac:dyDescent="0.2">
      <c r="B286" s="189">
        <f>Calcs!B286</f>
        <v>60469544</v>
      </c>
      <c r="C286" s="150"/>
      <c r="D286" s="188">
        <f>Calcs!BT286</f>
        <v>99286.185675213332</v>
      </c>
      <c r="F286" s="188">
        <f>Calcs!BL286</f>
        <v>84271.583688219383</v>
      </c>
      <c r="H286" s="188">
        <f t="shared" si="30"/>
        <v>15014.601986993948</v>
      </c>
      <c r="I286" s="188" t="b">
        <f>Calcs!BX286</f>
        <v>1</v>
      </c>
      <c r="J286" s="150"/>
      <c r="L286" s="188">
        <f t="shared" si="32"/>
        <v>6587.4436181720084</v>
      </c>
      <c r="M286" s="188">
        <f t="shared" si="32"/>
        <v>23441.760355815888</v>
      </c>
      <c r="N286" s="188">
        <f t="shared" si="32"/>
        <v>24943.220554515297</v>
      </c>
      <c r="O286" s="188">
        <f t="shared" si="32"/>
        <v>5085.9834194726136</v>
      </c>
      <c r="P286" s="188">
        <f t="shared" si="32"/>
        <v>-3341.1749493493262</v>
      </c>
      <c r="R286" s="188" t="b" cm="1">
        <f t="array" ref="R286">IF(I286,AND(SIGN(I286)=SIGN(L286:P286)), TRUE)</f>
        <v>0</v>
      </c>
    </row>
    <row r="287" spans="2:18" s="182" customFormat="1" x14ac:dyDescent="0.2">
      <c r="B287" s="189">
        <f>Calcs!B287</f>
        <v>60469545</v>
      </c>
      <c r="C287" s="150"/>
      <c r="D287" s="188">
        <f>Calcs!BT287</f>
        <v>46093.478726720263</v>
      </c>
      <c r="F287" s="188">
        <f>Calcs!BL287</f>
        <v>52080.71762572923</v>
      </c>
      <c r="H287" s="188">
        <f t="shared" si="30"/>
        <v>-5987.2388990089676</v>
      </c>
      <c r="I287" s="188" t="b">
        <f>Calcs!BX287</f>
        <v>0</v>
      </c>
      <c r="J287" s="150"/>
      <c r="L287" s="188">
        <f t="shared" si="32"/>
        <v>-11195.310661581898</v>
      </c>
      <c r="M287" s="188">
        <f t="shared" si="32"/>
        <v>-779.16713643604453</v>
      </c>
      <c r="N287" s="188">
        <f t="shared" si="32"/>
        <v>-1377.8910263369398</v>
      </c>
      <c r="O287" s="188">
        <f t="shared" si="32"/>
        <v>-10596.586771680995</v>
      </c>
      <c r="P287" s="188">
        <f t="shared" si="32"/>
        <v>-15804.658534253926</v>
      </c>
      <c r="R287" s="188" t="b" cm="1">
        <f t="array" ref="R287">IF(I287,AND(SIGN(I287)=SIGN(L287:P287)), TRUE)</f>
        <v>1</v>
      </c>
    </row>
    <row r="288" spans="2:18" s="182" customFormat="1" x14ac:dyDescent="0.2">
      <c r="B288" s="189">
        <f>Calcs!B288</f>
        <v>60469546</v>
      </c>
      <c r="C288" s="150"/>
      <c r="D288" s="188">
        <f>Calcs!BT288</f>
        <v>62623.201446051389</v>
      </c>
      <c r="F288" s="188">
        <f>Calcs!BL288</f>
        <v>63385.218167082887</v>
      </c>
      <c r="H288" s="188">
        <f t="shared" si="30"/>
        <v>-762.01672103149758</v>
      </c>
      <c r="I288" s="188" t="b">
        <f>Calcs!BX288</f>
        <v>0</v>
      </c>
      <c r="J288" s="150"/>
      <c r="L288" s="188">
        <f t="shared" si="32"/>
        <v>-7100.5385377397906</v>
      </c>
      <c r="M288" s="188">
        <f t="shared" si="32"/>
        <v>5576.5050956767882</v>
      </c>
      <c r="N288" s="188">
        <f t="shared" si="32"/>
        <v>5500.3034235736413</v>
      </c>
      <c r="O288" s="188">
        <f t="shared" si="32"/>
        <v>-7024.3368656366365</v>
      </c>
      <c r="P288" s="188">
        <f t="shared" si="32"/>
        <v>-13362.85868234493</v>
      </c>
      <c r="R288" s="188" t="b" cm="1">
        <f t="array" ref="R288">IF(I288,AND(SIGN(I288)=SIGN(L288:P288)), TRUE)</f>
        <v>1</v>
      </c>
    </row>
    <row r="289" spans="2:18" s="182" customFormat="1" x14ac:dyDescent="0.2">
      <c r="B289" s="189">
        <f>Calcs!B289</f>
        <v>60469547</v>
      </c>
      <c r="C289" s="150"/>
      <c r="D289" s="188">
        <f>Calcs!BT289</f>
        <v>153696.78345886208</v>
      </c>
      <c r="F289" s="188">
        <f>Calcs!BL289</f>
        <v>109305.1903860849</v>
      </c>
      <c r="H289" s="188">
        <f t="shared" si="30"/>
        <v>44391.593072777177</v>
      </c>
      <c r="I289" s="188" t="b">
        <f>Calcs!BX289</f>
        <v>1</v>
      </c>
      <c r="J289" s="150"/>
      <c r="L289" s="188">
        <f t="shared" ref="L289:P298" si="33">(1+L$7)*$D289-(1+L$6)*$F289</f>
        <v>33461.074034168676</v>
      </c>
      <c r="M289" s="188">
        <f t="shared" si="33"/>
        <v>55322.112111385664</v>
      </c>
      <c r="N289" s="188">
        <f t="shared" si="33"/>
        <v>59761.271418663411</v>
      </c>
      <c r="O289" s="188">
        <f t="shared" si="33"/>
        <v>29021.914726890973</v>
      </c>
      <c r="P289" s="188">
        <f t="shared" si="33"/>
        <v>18091.395688282471</v>
      </c>
      <c r="R289" s="188" t="b" cm="1">
        <f t="array" ref="R289">IF(I289,AND(SIGN(I289)=SIGN(L289:P289)), TRUE)</f>
        <v>1</v>
      </c>
    </row>
    <row r="290" spans="2:18" s="182" customFormat="1" x14ac:dyDescent="0.2">
      <c r="B290" s="189">
        <f>Calcs!B290</f>
        <v>60469548</v>
      </c>
      <c r="C290" s="150"/>
      <c r="D290" s="188">
        <f>Calcs!BT290</f>
        <v>107772.64541834312</v>
      </c>
      <c r="F290" s="188">
        <f>Calcs!BL290</f>
        <v>88547.983154538917</v>
      </c>
      <c r="H290" s="188">
        <f t="shared" si="30"/>
        <v>19224.662263804203</v>
      </c>
      <c r="I290" s="188" t="b">
        <f>Calcs!BX290</f>
        <v>1</v>
      </c>
      <c r="J290" s="150"/>
      <c r="L290" s="188">
        <f t="shared" si="33"/>
        <v>10369.863948350307</v>
      </c>
      <c r="M290" s="188">
        <f t="shared" si="33"/>
        <v>28079.460579258099</v>
      </c>
      <c r="N290" s="188">
        <f t="shared" si="33"/>
        <v>30001.926805638519</v>
      </c>
      <c r="O290" s="188">
        <f t="shared" si="33"/>
        <v>8447.3977219698863</v>
      </c>
      <c r="P290" s="188">
        <f t="shared" si="33"/>
        <v>-407.40059348400973</v>
      </c>
      <c r="R290" s="188" t="b" cm="1">
        <f t="array" ref="R290">IF(I290,AND(SIGN(I290)=SIGN(L290:P290)), TRUE)</f>
        <v>0</v>
      </c>
    </row>
    <row r="291" spans="2:18" s="182" customFormat="1" x14ac:dyDescent="0.2">
      <c r="B291" s="189">
        <f>Calcs!B291</f>
        <v>60469549</v>
      </c>
      <c r="C291" s="150"/>
      <c r="D291" s="188">
        <f>Calcs!BT291</f>
        <v>114124.718430329</v>
      </c>
      <c r="F291" s="188">
        <f>Calcs!BL291</f>
        <v>91644.106868828196</v>
      </c>
      <c r="H291" s="188">
        <f t="shared" si="30"/>
        <v>22480.611561500802</v>
      </c>
      <c r="I291" s="188" t="b">
        <f>Calcs!BX291</f>
        <v>1</v>
      </c>
      <c r="J291" s="150"/>
      <c r="L291" s="188">
        <f t="shared" si="33"/>
        <v>13316.200874617978</v>
      </c>
      <c r="M291" s="188">
        <f t="shared" si="33"/>
        <v>31645.022248383626</v>
      </c>
      <c r="N291" s="188">
        <f t="shared" si="33"/>
        <v>33893.083404533711</v>
      </c>
      <c r="O291" s="188">
        <f t="shared" si="33"/>
        <v>11068.139718467908</v>
      </c>
      <c r="P291" s="188">
        <f t="shared" si="33"/>
        <v>1903.7290315850842</v>
      </c>
      <c r="R291" s="188" t="b" cm="1">
        <f t="array" ref="R291">IF(I291,AND(SIGN(I291)=SIGN(L291:P291)), TRUE)</f>
        <v>1</v>
      </c>
    </row>
    <row r="292" spans="2:18" s="182" customFormat="1" x14ac:dyDescent="0.2">
      <c r="B292" s="189">
        <f>Calcs!B292</f>
        <v>60469550</v>
      </c>
      <c r="C292" s="150"/>
      <c r="D292" s="188">
        <f>Calcs!BT292</f>
        <v>58144.495837621798</v>
      </c>
      <c r="F292" s="188">
        <f>Calcs!BL292</f>
        <v>60474.431348018996</v>
      </c>
      <c r="H292" s="188">
        <f t="shared" si="30"/>
        <v>-2329.9355103971975</v>
      </c>
      <c r="I292" s="188" t="b">
        <f>Calcs!BX292</f>
        <v>0</v>
      </c>
      <c r="J292" s="150"/>
      <c r="L292" s="188">
        <f t="shared" si="33"/>
        <v>-8377.3786451991036</v>
      </c>
      <c r="M292" s="188">
        <f t="shared" si="33"/>
        <v>3717.5076244047013</v>
      </c>
      <c r="N292" s="188">
        <f t="shared" si="33"/>
        <v>3484.5140733649896</v>
      </c>
      <c r="O292" s="188">
        <f t="shared" si="33"/>
        <v>-8144.3850941593773</v>
      </c>
      <c r="P292" s="188">
        <f t="shared" si="33"/>
        <v>-14191.828228961283</v>
      </c>
      <c r="R292" s="188" t="b" cm="1">
        <f t="array" ref="R292">IF(I292,AND(SIGN(I292)=SIGN(L292:P292)), TRUE)</f>
        <v>1</v>
      </c>
    </row>
    <row r="293" spans="2:18" s="182" customFormat="1" x14ac:dyDescent="0.2">
      <c r="B293" s="189">
        <f>Calcs!B293</f>
        <v>60469551</v>
      </c>
      <c r="C293" s="150"/>
      <c r="D293" s="188">
        <f>Calcs!BT293</f>
        <v>2133659.2312866449</v>
      </c>
      <c r="F293" s="188">
        <f>Calcs!BL293</f>
        <v>462028.60375227057</v>
      </c>
      <c r="H293" s="188">
        <f t="shared" si="30"/>
        <v>1671630.6275343744</v>
      </c>
      <c r="I293" s="188" t="b">
        <f>Calcs!BX293</f>
        <v>1</v>
      </c>
      <c r="J293" s="150"/>
      <c r="L293" s="188">
        <f t="shared" si="33"/>
        <v>1625427.7671591472</v>
      </c>
      <c r="M293" s="188">
        <f t="shared" si="33"/>
        <v>1717833.4879096015</v>
      </c>
      <c r="N293" s="188">
        <f t="shared" si="33"/>
        <v>1884996.5506630389</v>
      </c>
      <c r="O293" s="188">
        <f t="shared" si="33"/>
        <v>1458264.7044057099</v>
      </c>
      <c r="P293" s="188">
        <f t="shared" si="33"/>
        <v>1412061.8440304827</v>
      </c>
      <c r="R293" s="188" t="b" cm="1">
        <f t="array" ref="R293">IF(I293,AND(SIGN(I293)=SIGN(L293:P293)), TRUE)</f>
        <v>1</v>
      </c>
    </row>
    <row r="294" spans="2:18" s="182" customFormat="1" x14ac:dyDescent="0.2">
      <c r="B294" s="189">
        <f>Calcs!B294</f>
        <v>60469554</v>
      </c>
      <c r="C294" s="150"/>
      <c r="D294" s="188">
        <f>Calcs!BT294</f>
        <v>4992.5791115354787</v>
      </c>
      <c r="F294" s="188">
        <f>Calcs!BL294</f>
        <v>9956.2140061162681</v>
      </c>
      <c r="H294" s="188">
        <f t="shared" si="30"/>
        <v>-4963.6348945807895</v>
      </c>
      <c r="I294" s="188" t="b">
        <f>Calcs!BX294</f>
        <v>0</v>
      </c>
      <c r="J294" s="150"/>
      <c r="L294" s="188">
        <f t="shared" si="33"/>
        <v>-5959.2562951924174</v>
      </c>
      <c r="M294" s="188">
        <f t="shared" si="33"/>
        <v>-3968.0134939691634</v>
      </c>
      <c r="N294" s="188">
        <f t="shared" si="33"/>
        <v>-4464.3769834272416</v>
      </c>
      <c r="O294" s="188">
        <f t="shared" si="33"/>
        <v>-5462.8928057343373</v>
      </c>
      <c r="P294" s="188">
        <f t="shared" si="33"/>
        <v>-6458.5142063459652</v>
      </c>
      <c r="R294" s="188" t="b" cm="1">
        <f t="array" ref="R294">IF(I294,AND(SIGN(I294)=SIGN(L294:P294)), TRUE)</f>
        <v>1</v>
      </c>
    </row>
    <row r="295" spans="2:18" s="182" customFormat="1" x14ac:dyDescent="0.2">
      <c r="B295" s="189">
        <f>Calcs!B295</f>
        <v>60469555</v>
      </c>
      <c r="C295" s="150"/>
      <c r="D295" s="188">
        <f>Calcs!BT295</f>
        <v>101846.26189402405</v>
      </c>
      <c r="F295" s="188">
        <f>Calcs!BL295</f>
        <v>85579.442628747551</v>
      </c>
      <c r="H295" s="188">
        <f t="shared" si="30"/>
        <v>16266.819265276499</v>
      </c>
      <c r="I295" s="188" t="b">
        <f>Calcs!BX295</f>
        <v>1</v>
      </c>
      <c r="J295" s="150"/>
      <c r="L295" s="188">
        <f t="shared" si="33"/>
        <v>7708.8750024017354</v>
      </c>
      <c r="M295" s="188">
        <f t="shared" si="33"/>
        <v>24824.763528151248</v>
      </c>
      <c r="N295" s="188">
        <f t="shared" si="33"/>
        <v>26451.44545467892</v>
      </c>
      <c r="O295" s="188">
        <f t="shared" si="33"/>
        <v>6082.1930758740928</v>
      </c>
      <c r="P295" s="188">
        <f t="shared" si="33"/>
        <v>-2475.7511870006711</v>
      </c>
      <c r="R295" s="188" t="b" cm="1">
        <f t="array" ref="R295">IF(I295,AND(SIGN(I295)=SIGN(L295:P295)), TRUE)</f>
        <v>0</v>
      </c>
    </row>
    <row r="296" spans="2:18" s="182" customFormat="1" x14ac:dyDescent="0.2">
      <c r="B296" s="189">
        <f>Calcs!B296</f>
        <v>60469559</v>
      </c>
      <c r="C296" s="150"/>
      <c r="D296" s="188">
        <f>Calcs!BT296</f>
        <v>560.39456836330601</v>
      </c>
      <c r="F296" s="188">
        <f>Calcs!BL296</f>
        <v>2868.7841232621049</v>
      </c>
      <c r="H296" s="188">
        <f t="shared" si="30"/>
        <v>-2308.3895548987989</v>
      </c>
      <c r="I296" s="188" t="b">
        <f>Calcs!BX296</f>
        <v>0</v>
      </c>
      <c r="J296" s="150"/>
      <c r="L296" s="188">
        <f t="shared" si="33"/>
        <v>-2595.2679672250097</v>
      </c>
      <c r="M296" s="188">
        <f t="shared" si="33"/>
        <v>-2021.5111425725886</v>
      </c>
      <c r="N296" s="188">
        <f t="shared" si="33"/>
        <v>-2252.3500980624685</v>
      </c>
      <c r="O296" s="188">
        <f t="shared" si="33"/>
        <v>-2364.4290117351293</v>
      </c>
      <c r="P296" s="188">
        <f t="shared" si="33"/>
        <v>-2651.3074240613405</v>
      </c>
      <c r="R296" s="188" t="b" cm="1">
        <f t="array" ref="R296">IF(I296,AND(SIGN(I296)=SIGN(L296:P296)), TRUE)</f>
        <v>1</v>
      </c>
    </row>
    <row r="297" spans="2:18" s="182" customFormat="1" x14ac:dyDescent="0.2">
      <c r="B297" s="189">
        <f>Calcs!B297</f>
        <v>60469899</v>
      </c>
      <c r="C297" s="150"/>
      <c r="D297" s="188">
        <f>Calcs!BT297</f>
        <v>412.82288316837787</v>
      </c>
      <c r="F297" s="188">
        <f>Calcs!BL297</f>
        <v>2116.9358684101039</v>
      </c>
      <c r="H297" s="188">
        <f t="shared" si="30"/>
        <v>-1704.1129852417262</v>
      </c>
      <c r="I297" s="188" t="b">
        <f>Calcs!BX297</f>
        <v>0</v>
      </c>
      <c r="J297" s="150"/>
      <c r="L297" s="188">
        <f t="shared" si="33"/>
        <v>-1915.8065720827367</v>
      </c>
      <c r="M297" s="188">
        <f t="shared" si="33"/>
        <v>-1492.4193984007156</v>
      </c>
      <c r="N297" s="188">
        <f t="shared" si="33"/>
        <v>-1662.8306969248883</v>
      </c>
      <c r="O297" s="188">
        <f t="shared" si="33"/>
        <v>-1745.3952735585638</v>
      </c>
      <c r="P297" s="188">
        <f t="shared" si="33"/>
        <v>-1957.0888603995743</v>
      </c>
      <c r="R297" s="188" t="b" cm="1">
        <f t="array" ref="R297">IF(I297,AND(SIGN(I297)=SIGN(L297:P297)), TRUE)</f>
        <v>1</v>
      </c>
    </row>
    <row r="298" spans="2:18" s="182" customFormat="1" x14ac:dyDescent="0.2">
      <c r="B298" s="189">
        <f>Calcs!B298</f>
        <v>60470115</v>
      </c>
      <c r="C298" s="150"/>
      <c r="D298" s="188">
        <f>Calcs!BT298</f>
        <v>141.05239303960974</v>
      </c>
      <c r="F298" s="188">
        <f>Calcs!BL298</f>
        <v>725.59656997588377</v>
      </c>
      <c r="H298" s="188">
        <f t="shared" si="30"/>
        <v>-584.54417693627397</v>
      </c>
      <c r="I298" s="188" t="b">
        <f>Calcs!BX298</f>
        <v>0</v>
      </c>
      <c r="J298" s="150"/>
      <c r="L298" s="188">
        <f t="shared" si="33"/>
        <v>-657.10383393386246</v>
      </c>
      <c r="M298" s="188">
        <f t="shared" si="33"/>
        <v>-511.98451993868565</v>
      </c>
      <c r="N298" s="188">
        <f t="shared" si="33"/>
        <v>-570.43893763231301</v>
      </c>
      <c r="O298" s="188">
        <f t="shared" si="33"/>
        <v>-598.64941624023504</v>
      </c>
      <c r="P298" s="188">
        <f t="shared" si="33"/>
        <v>-671.20907323782353</v>
      </c>
      <c r="R298" s="188" t="b" cm="1">
        <f t="array" ref="R298">IF(I298,AND(SIGN(I298)=SIGN(L298:P298)), TRUE)</f>
        <v>1</v>
      </c>
    </row>
    <row r="299" spans="2:18" s="182" customFormat="1" x14ac:dyDescent="0.2">
      <c r="B299" s="189">
        <f>Calcs!B299</f>
        <v>60470150</v>
      </c>
      <c r="C299" s="150"/>
      <c r="D299" s="188">
        <f>Calcs!BT299</f>
        <v>6512.1588005723934</v>
      </c>
      <c r="F299" s="188">
        <f>Calcs!BL299</f>
        <v>26938.953986174114</v>
      </c>
      <c r="H299" s="188">
        <f t="shared" si="30"/>
        <v>-20426.795185601721</v>
      </c>
      <c r="I299" s="188" t="b">
        <f>Calcs!BX299</f>
        <v>0</v>
      </c>
      <c r="J299" s="150"/>
      <c r="L299" s="188">
        <f t="shared" ref="L299:P308" si="34">(1+L$7)*$D299-(1+L$6)*$F299</f>
        <v>-23120.690584219134</v>
      </c>
      <c r="M299" s="188">
        <f t="shared" si="34"/>
        <v>-17732.899786984312</v>
      </c>
      <c r="N299" s="188">
        <f t="shared" si="34"/>
        <v>-19775.579305544481</v>
      </c>
      <c r="O299" s="188">
        <f t="shared" si="34"/>
        <v>-21078.01106565896</v>
      </c>
      <c r="P299" s="188">
        <f t="shared" si="34"/>
        <v>-23771.906464276373</v>
      </c>
      <c r="R299" s="188" t="b" cm="1">
        <f t="array" ref="R299">IF(I299,AND(SIGN(I299)=SIGN(L299:P299)), TRUE)</f>
        <v>1</v>
      </c>
    </row>
    <row r="300" spans="2:18" s="182" customFormat="1" x14ac:dyDescent="0.2">
      <c r="B300" s="189">
        <f>Calcs!B300</f>
        <v>60470187</v>
      </c>
      <c r="C300" s="150"/>
      <c r="D300" s="188">
        <f>Calcs!BT300</f>
        <v>206.73490259951589</v>
      </c>
      <c r="F300" s="188">
        <f>Calcs!BL300</f>
        <v>1062.6682037852306</v>
      </c>
      <c r="H300" s="188">
        <f t="shared" si="30"/>
        <v>-855.93330118571475</v>
      </c>
      <c r="I300" s="188" t="b">
        <f>Calcs!BX300</f>
        <v>0</v>
      </c>
      <c r="J300" s="150"/>
      <c r="L300" s="188">
        <f t="shared" si="34"/>
        <v>-962.20012156423786</v>
      </c>
      <c r="M300" s="188">
        <f t="shared" si="34"/>
        <v>-749.66648080719176</v>
      </c>
      <c r="N300" s="188">
        <f t="shared" si="34"/>
        <v>-835.25981092576308</v>
      </c>
      <c r="O300" s="188">
        <f t="shared" si="34"/>
        <v>-876.60679144566632</v>
      </c>
      <c r="P300" s="188">
        <f t="shared" si="34"/>
        <v>-982.87361182418942</v>
      </c>
      <c r="R300" s="188" t="b" cm="1">
        <f t="array" ref="R300">IF(I300,AND(SIGN(I300)=SIGN(L300:P300)), TRUE)</f>
        <v>1</v>
      </c>
    </row>
    <row r="301" spans="2:18" s="182" customFormat="1" x14ac:dyDescent="0.2">
      <c r="B301" s="189">
        <f>Calcs!B301</f>
        <v>60470188</v>
      </c>
      <c r="C301" s="150"/>
      <c r="D301" s="188">
        <f>Calcs!BT301</f>
        <v>10789.820756010286</v>
      </c>
      <c r="F301" s="188">
        <f>Calcs!BL301</f>
        <v>49920.203960424784</v>
      </c>
      <c r="H301" s="188">
        <f t="shared" si="30"/>
        <v>-39130.383204414495</v>
      </c>
      <c r="I301" s="188" t="b">
        <f>Calcs!BX301</f>
        <v>0</v>
      </c>
      <c r="J301" s="150"/>
      <c r="L301" s="188">
        <f t="shared" si="34"/>
        <v>-44122.403600456979</v>
      </c>
      <c r="M301" s="188">
        <f t="shared" si="34"/>
        <v>-34138.362808372025</v>
      </c>
      <c r="N301" s="188">
        <f t="shared" si="34"/>
        <v>-38051.401128813464</v>
      </c>
      <c r="O301" s="188">
        <f t="shared" si="34"/>
        <v>-40209.365280015525</v>
      </c>
      <c r="P301" s="188">
        <f t="shared" si="34"/>
        <v>-45201.385676058009</v>
      </c>
      <c r="R301" s="188" t="b" cm="1">
        <f t="array" ref="R301">IF(I301,AND(SIGN(I301)=SIGN(L301:P301)), TRUE)</f>
        <v>1</v>
      </c>
    </row>
    <row r="302" spans="2:18" s="182" customFormat="1" x14ac:dyDescent="0.2">
      <c r="B302" s="189">
        <f>Calcs!B302</f>
        <v>60470198</v>
      </c>
      <c r="C302" s="150"/>
      <c r="D302" s="188">
        <f>Calcs!BT302</f>
        <v>20325.785810039521</v>
      </c>
      <c r="F302" s="188">
        <f>Calcs!BL302</f>
        <v>87351.956391583008</v>
      </c>
      <c r="H302" s="188">
        <f t="shared" si="30"/>
        <v>-67026.170581543483</v>
      </c>
      <c r="I302" s="188" t="b">
        <f>Calcs!BX302</f>
        <v>0</v>
      </c>
      <c r="J302" s="150"/>
      <c r="L302" s="188">
        <f t="shared" si="34"/>
        <v>-75761.366220701791</v>
      </c>
      <c r="M302" s="188">
        <f t="shared" si="34"/>
        <v>-58290.97494238519</v>
      </c>
      <c r="N302" s="188">
        <f t="shared" si="34"/>
        <v>-64993.592000539531</v>
      </c>
      <c r="O302" s="188">
        <f t="shared" si="34"/>
        <v>-69058.749162547436</v>
      </c>
      <c r="P302" s="188">
        <f t="shared" si="34"/>
        <v>-77793.944801705744</v>
      </c>
      <c r="R302" s="188" t="b" cm="1">
        <f t="array" ref="R302">IF(I302,AND(SIGN(I302)=SIGN(L302:P302)), TRUE)</f>
        <v>1</v>
      </c>
    </row>
    <row r="303" spans="2:18" s="182" customFormat="1" x14ac:dyDescent="0.2">
      <c r="B303" s="189">
        <f>Calcs!B303</f>
        <v>60469530</v>
      </c>
      <c r="C303" s="150"/>
      <c r="D303" s="188">
        <f>Calcs!BT303</f>
        <v>7662.3997378131498</v>
      </c>
      <c r="F303" s="188">
        <f>Calcs!BL303</f>
        <v>105844.1682520176</v>
      </c>
      <c r="H303" s="188">
        <f t="shared" si="30"/>
        <v>-98181.76851420445</v>
      </c>
      <c r="I303" s="188" t="b">
        <f>Calcs!BX303</f>
        <v>0</v>
      </c>
      <c r="J303" s="150"/>
      <c r="L303" s="188">
        <f t="shared" si="34"/>
        <v>-108766.18533940622</v>
      </c>
      <c r="M303" s="188">
        <f t="shared" si="34"/>
        <v>-87597.351689002695</v>
      </c>
      <c r="N303" s="188">
        <f t="shared" si="34"/>
        <v>-97415.528540423125</v>
      </c>
      <c r="O303" s="188">
        <f t="shared" si="34"/>
        <v>-98948.00848798576</v>
      </c>
      <c r="P303" s="188">
        <f t="shared" si="34"/>
        <v>-109532.42531318753</v>
      </c>
      <c r="R303" s="188" t="b" cm="1">
        <f t="array" ref="R303">IF(I303,AND(SIGN(I303)=SIGN(L303:P303)), TRUE)</f>
        <v>1</v>
      </c>
    </row>
    <row r="304" spans="2:18" s="182" customFormat="1" x14ac:dyDescent="0.2">
      <c r="B304" s="189">
        <f>Calcs!B304</f>
        <v>60468611</v>
      </c>
      <c r="C304" s="150"/>
      <c r="D304" s="188">
        <f>Calcs!BT304</f>
        <v>341.99819624528203</v>
      </c>
      <c r="F304" s="188">
        <f>Calcs!BL304</f>
        <v>1755.187650817207</v>
      </c>
      <c r="H304" s="188">
        <f t="shared" si="30"/>
        <v>-1413.1894545719249</v>
      </c>
      <c r="I304" s="188" t="b">
        <f>Calcs!BX304</f>
        <v>0</v>
      </c>
      <c r="J304" s="150"/>
      <c r="L304" s="188">
        <f t="shared" si="34"/>
        <v>-1588.7082196536458</v>
      </c>
      <c r="M304" s="188">
        <f t="shared" si="34"/>
        <v>-1237.6706894902043</v>
      </c>
      <c r="N304" s="188">
        <f t="shared" si="34"/>
        <v>-1378.9896349473968</v>
      </c>
      <c r="O304" s="188">
        <f t="shared" si="34"/>
        <v>-1447.3892741964532</v>
      </c>
      <c r="P304" s="188">
        <f t="shared" si="34"/>
        <v>-1622.9080392781739</v>
      </c>
      <c r="R304" s="188" t="b" cm="1">
        <f t="array" ref="R304">IF(I304,AND(SIGN(I304)=SIGN(L304:P304)), TRUE)</f>
        <v>1</v>
      </c>
    </row>
    <row r="305" spans="2:18" s="182" customFormat="1" x14ac:dyDescent="0.2">
      <c r="B305" s="189">
        <f>Calcs!B305</f>
        <v>60468612</v>
      </c>
      <c r="C305" s="150"/>
      <c r="D305" s="188">
        <f>Calcs!BT305</f>
        <v>9960.2956595237119</v>
      </c>
      <c r="F305" s="188">
        <f>Calcs!BL305</f>
        <v>46415.07899576558</v>
      </c>
      <c r="H305" s="188">
        <f t="shared" si="30"/>
        <v>-36454.783336241868</v>
      </c>
      <c r="I305" s="188" t="b">
        <f>Calcs!BX305</f>
        <v>0</v>
      </c>
      <c r="J305" s="150"/>
      <c r="L305" s="188">
        <f t="shared" si="34"/>
        <v>-41096.291235818433</v>
      </c>
      <c r="M305" s="188">
        <f t="shared" si="34"/>
        <v>-31813.27543666531</v>
      </c>
      <c r="N305" s="188">
        <f t="shared" si="34"/>
        <v>-35458.753770289492</v>
      </c>
      <c r="O305" s="188">
        <f t="shared" si="34"/>
        <v>-37450.812902194237</v>
      </c>
      <c r="P305" s="188">
        <f t="shared" si="34"/>
        <v>-42092.320801770802</v>
      </c>
      <c r="R305" s="188" t="b" cm="1">
        <f t="array" ref="R305">IF(I305,AND(SIGN(I305)=SIGN(L305:P305)), TRUE)</f>
        <v>1</v>
      </c>
    </row>
    <row r="306" spans="2:18" s="182" customFormat="1" x14ac:dyDescent="0.2">
      <c r="B306" s="189">
        <f>Calcs!B306</f>
        <v>60469186</v>
      </c>
      <c r="C306" s="150"/>
      <c r="D306" s="188">
        <f>Calcs!BT306</f>
        <v>213.6985419475069</v>
      </c>
      <c r="F306" s="188">
        <f>Calcs!BL306</f>
        <v>1098.3704952167507</v>
      </c>
      <c r="H306" s="188">
        <f t="shared" si="30"/>
        <v>-884.67195326924377</v>
      </c>
      <c r="I306" s="188" t="b">
        <f>Calcs!BX306</f>
        <v>0</v>
      </c>
      <c r="J306" s="150"/>
      <c r="L306" s="188">
        <f t="shared" si="34"/>
        <v>-994.509002790919</v>
      </c>
      <c r="M306" s="188">
        <f t="shared" si="34"/>
        <v>-774.83490374756877</v>
      </c>
      <c r="N306" s="188">
        <f t="shared" si="34"/>
        <v>-863.30209907449307</v>
      </c>
      <c r="O306" s="188">
        <f t="shared" si="34"/>
        <v>-906.04180746399447</v>
      </c>
      <c r="P306" s="188">
        <f t="shared" si="34"/>
        <v>-1015.8788569856697</v>
      </c>
      <c r="R306" s="188" t="b" cm="1">
        <f t="array" ref="R306">IF(I306,AND(SIGN(I306)=SIGN(L306:P306)), TRUE)</f>
        <v>1</v>
      </c>
    </row>
    <row r="307" spans="2:18" s="182" customFormat="1" x14ac:dyDescent="0.2">
      <c r="B307" s="189">
        <f>Calcs!B307</f>
        <v>60469205</v>
      </c>
      <c r="C307" s="150"/>
      <c r="D307" s="188">
        <f>Calcs!BT307</f>
        <v>504.99645728476702</v>
      </c>
      <c r="F307" s="188">
        <f>Calcs!BL307</f>
        <v>2586.8410276926047</v>
      </c>
      <c r="H307" s="188">
        <f t="shared" si="30"/>
        <v>-2081.8445704078376</v>
      </c>
      <c r="I307" s="188" t="b">
        <f>Calcs!BX307</f>
        <v>0</v>
      </c>
      <c r="J307" s="150"/>
      <c r="L307" s="188">
        <f t="shared" si="34"/>
        <v>-2340.5286731770984</v>
      </c>
      <c r="M307" s="188">
        <f t="shared" si="34"/>
        <v>-1823.1604676385773</v>
      </c>
      <c r="N307" s="188">
        <f t="shared" si="34"/>
        <v>-2031.3449246793609</v>
      </c>
      <c r="O307" s="188">
        <f t="shared" si="34"/>
        <v>-2132.3442161363146</v>
      </c>
      <c r="P307" s="188">
        <f t="shared" si="34"/>
        <v>-2391.0283189055754</v>
      </c>
      <c r="R307" s="188" t="b" cm="1">
        <f t="array" ref="R307">IF(I307,AND(SIGN(I307)=SIGN(L307:P307)), TRUE)</f>
        <v>1</v>
      </c>
    </row>
    <row r="308" spans="2:18" s="182" customFormat="1" x14ac:dyDescent="0.2">
      <c r="B308" s="189">
        <f>Calcs!B308</f>
        <v>60469256</v>
      </c>
      <c r="C308" s="150"/>
      <c r="D308" s="188">
        <f>Calcs!BT308</f>
        <v>483.0422846062354</v>
      </c>
      <c r="F308" s="188">
        <f>Calcs!BL308</f>
        <v>2475.0088501203454</v>
      </c>
      <c r="H308" s="188">
        <f t="shared" si="30"/>
        <v>-1991.96656551411</v>
      </c>
      <c r="I308" s="188" t="b">
        <f>Calcs!BX308</f>
        <v>0</v>
      </c>
      <c r="J308" s="150"/>
      <c r="L308" s="188">
        <f t="shared" si="34"/>
        <v>-2239.4674505261446</v>
      </c>
      <c r="M308" s="188">
        <f t="shared" si="34"/>
        <v>-1744.4656805020757</v>
      </c>
      <c r="N308" s="188">
        <f t="shared" si="34"/>
        <v>-1943.6623370534865</v>
      </c>
      <c r="O308" s="188">
        <f t="shared" si="34"/>
        <v>-2040.2707939747336</v>
      </c>
      <c r="P308" s="188">
        <f t="shared" si="34"/>
        <v>-2287.7716789867682</v>
      </c>
      <c r="R308" s="188" t="b" cm="1">
        <f t="array" ref="R308">IF(I308,AND(SIGN(I308)=SIGN(L308:P308)), TRUE)</f>
        <v>1</v>
      </c>
    </row>
    <row r="309" spans="2:18" s="182" customFormat="1" x14ac:dyDescent="0.2">
      <c r="B309" s="189">
        <f>Calcs!B309</f>
        <v>60469257</v>
      </c>
      <c r="C309" s="150"/>
      <c r="D309" s="188">
        <f>Calcs!BT309</f>
        <v>2812.6818855960823</v>
      </c>
      <c r="F309" s="188">
        <f>Calcs!BL309</f>
        <v>14043.601341327741</v>
      </c>
      <c r="H309" s="188">
        <f t="shared" si="30"/>
        <v>-11230.919455731659</v>
      </c>
      <c r="I309" s="188" t="b">
        <f>Calcs!BX309</f>
        <v>0</v>
      </c>
      <c r="J309" s="150"/>
      <c r="L309" s="188">
        <f t="shared" ref="L309:P318" si="35">(1+L$7)*$D309-(1+L$6)*$F309</f>
        <v>-12635.279589864434</v>
      </c>
      <c r="M309" s="188">
        <f t="shared" si="35"/>
        <v>-9826.5593215988847</v>
      </c>
      <c r="N309" s="188">
        <f t="shared" si="35"/>
        <v>-10949.65126717205</v>
      </c>
      <c r="O309" s="188">
        <f t="shared" si="35"/>
        <v>-11512.187644291267</v>
      </c>
      <c r="P309" s="188">
        <f t="shared" si="35"/>
        <v>-12916.547778424043</v>
      </c>
      <c r="R309" s="188" t="b" cm="1">
        <f t="array" ref="R309">IF(I309,AND(SIGN(I309)=SIGN(L309:P309)), TRUE)</f>
        <v>1</v>
      </c>
    </row>
    <row r="310" spans="2:18" s="182" customFormat="1" x14ac:dyDescent="0.2">
      <c r="B310" s="189">
        <f>Calcs!B310</f>
        <v>60469527</v>
      </c>
      <c r="C310" s="150"/>
      <c r="D310" s="188">
        <f>Calcs!BT310</f>
        <v>4777.9362654749129</v>
      </c>
      <c r="F310" s="188">
        <f>Calcs!BL310</f>
        <v>79769.944765662774</v>
      </c>
      <c r="H310" s="188">
        <f t="shared" si="30"/>
        <v>-74992.008500187862</v>
      </c>
      <c r="I310" s="188" t="b">
        <f>Calcs!BX310</f>
        <v>0</v>
      </c>
      <c r="J310" s="150"/>
      <c r="L310" s="188">
        <f t="shared" si="35"/>
        <v>-82969.002976754142</v>
      </c>
      <c r="M310" s="188">
        <f t="shared" si="35"/>
        <v>-67015.014023621581</v>
      </c>
      <c r="N310" s="188">
        <f t="shared" si="35"/>
        <v>-74514.214873640376</v>
      </c>
      <c r="O310" s="188">
        <f t="shared" si="35"/>
        <v>-75469.802126735347</v>
      </c>
      <c r="P310" s="188">
        <f t="shared" si="35"/>
        <v>-83446.796603301627</v>
      </c>
      <c r="R310" s="188" t="b" cm="1">
        <f t="array" ref="R310">IF(I310,AND(SIGN(I310)=SIGN(L310:P310)), TRUE)</f>
        <v>1</v>
      </c>
    </row>
    <row r="311" spans="2:18" s="182" customFormat="1" x14ac:dyDescent="0.2">
      <c r="B311" s="189">
        <f>Calcs!B311</f>
        <v>60469528</v>
      </c>
      <c r="C311" s="150"/>
      <c r="D311" s="188">
        <f>Calcs!BT311</f>
        <v>119575.95286304968</v>
      </c>
      <c r="F311" s="188">
        <f>Calcs!BL311</f>
        <v>477402.11544942239</v>
      </c>
      <c r="H311" s="188">
        <f t="shared" si="30"/>
        <v>-357826.16258637269</v>
      </c>
      <c r="I311" s="188" t="b">
        <f>Calcs!BX311</f>
        <v>0</v>
      </c>
      <c r="J311" s="150"/>
      <c r="L311" s="188">
        <f t="shared" si="35"/>
        <v>-405566.37413131492</v>
      </c>
      <c r="M311" s="188">
        <f t="shared" si="35"/>
        <v>-310085.95104143047</v>
      </c>
      <c r="N311" s="188">
        <f t="shared" si="35"/>
        <v>-345868.56730006775</v>
      </c>
      <c r="O311" s="188">
        <f t="shared" si="35"/>
        <v>-369783.75787267764</v>
      </c>
      <c r="P311" s="188">
        <f t="shared" si="35"/>
        <v>-417523.96941761987</v>
      </c>
      <c r="R311" s="188" t="b" cm="1">
        <f t="array" ref="R311">IF(I311,AND(SIGN(I311)=SIGN(L311:P311)), TRUE)</f>
        <v>1</v>
      </c>
    </row>
    <row r="312" spans="2:18" s="182" customFormat="1" x14ac:dyDescent="0.2">
      <c r="B312" s="189">
        <f>Calcs!B312</f>
        <v>60469529</v>
      </c>
      <c r="C312" s="150"/>
      <c r="D312" s="188">
        <f>Calcs!BT312</f>
        <v>197.36030916933743</v>
      </c>
      <c r="F312" s="188">
        <f>Calcs!BL312</f>
        <v>7773.1238918183517</v>
      </c>
      <c r="H312" s="188">
        <f t="shared" si="30"/>
        <v>-7575.7635826490141</v>
      </c>
      <c r="I312" s="188" t="b">
        <f>Calcs!BX312</f>
        <v>0</v>
      </c>
      <c r="J312" s="150"/>
      <c r="L312" s="188">
        <f t="shared" si="35"/>
        <v>-8353.0759718308509</v>
      </c>
      <c r="M312" s="188">
        <f t="shared" si="35"/>
        <v>-6798.4511934671791</v>
      </c>
      <c r="N312" s="188">
        <f t="shared" si="35"/>
        <v>-7556.0275517320806</v>
      </c>
      <c r="O312" s="188">
        <f t="shared" si="35"/>
        <v>-7595.4996135659476</v>
      </c>
      <c r="P312" s="188">
        <f t="shared" si="35"/>
        <v>-8372.8120027477835</v>
      </c>
      <c r="R312" s="188" t="b" cm="1">
        <f t="array" ref="R312">IF(I312,AND(SIGN(I312)=SIGN(L312:P312)), TRUE)</f>
        <v>1</v>
      </c>
    </row>
    <row r="313" spans="2:18" s="182" customFormat="1" x14ac:dyDescent="0.2">
      <c r="B313" s="189">
        <f>Calcs!B313</f>
        <v>60466995</v>
      </c>
      <c r="C313" s="150"/>
      <c r="D313" s="188">
        <f>Calcs!BT313</f>
        <v>268.11116004259475</v>
      </c>
      <c r="F313" s="188">
        <f>Calcs!BL313</f>
        <v>10820.944505935575</v>
      </c>
      <c r="H313" s="188">
        <f t="shared" si="30"/>
        <v>-10552.833345892981</v>
      </c>
      <c r="I313" s="188" t="b">
        <f>Calcs!BX313</f>
        <v>0</v>
      </c>
      <c r="J313" s="150"/>
      <c r="L313" s="188">
        <f t="shared" si="35"/>
        <v>-11634.92779648654</v>
      </c>
      <c r="M313" s="188">
        <f t="shared" si="35"/>
        <v>-9470.7388952994224</v>
      </c>
      <c r="N313" s="188">
        <f t="shared" si="35"/>
        <v>-10526.02222988872</v>
      </c>
      <c r="O313" s="188">
        <f t="shared" si="35"/>
        <v>-10579.64446189724</v>
      </c>
      <c r="P313" s="188">
        <f t="shared" si="35"/>
        <v>-11661.738912490799</v>
      </c>
      <c r="R313" s="188" t="b" cm="1">
        <f t="array" ref="R313">IF(I313,AND(SIGN(I313)=SIGN(L313:P313)), TRUE)</f>
        <v>1</v>
      </c>
    </row>
    <row r="314" spans="2:18" s="182" customFormat="1" x14ac:dyDescent="0.2">
      <c r="B314" s="189">
        <f>Calcs!B314</f>
        <v>60467004</v>
      </c>
      <c r="C314" s="150"/>
      <c r="D314" s="188">
        <f>Calcs!BT314</f>
        <v>10346.125094014831</v>
      </c>
      <c r="F314" s="188">
        <f>Calcs!BL314</f>
        <v>48051.083997245216</v>
      </c>
      <c r="H314" s="188">
        <f t="shared" si="30"/>
        <v>-37704.958903230385</v>
      </c>
      <c r="I314" s="188" t="b">
        <f>Calcs!BX314</f>
        <v>0</v>
      </c>
      <c r="J314" s="150"/>
      <c r="L314" s="188">
        <f t="shared" si="35"/>
        <v>-42510.067302954907</v>
      </c>
      <c r="M314" s="188">
        <f t="shared" si="35"/>
        <v>-32899.850503505862</v>
      </c>
      <c r="N314" s="188">
        <f t="shared" si="35"/>
        <v>-36670.346393828899</v>
      </c>
      <c r="O314" s="188">
        <f t="shared" si="35"/>
        <v>-38739.571412631863</v>
      </c>
      <c r="P314" s="188">
        <f t="shared" si="35"/>
        <v>-43544.679812356393</v>
      </c>
      <c r="R314" s="188" t="b" cm="1">
        <f t="array" ref="R314">IF(I314,AND(SIGN(I314)=SIGN(L314:P314)), TRUE)</f>
        <v>1</v>
      </c>
    </row>
    <row r="315" spans="2:18" s="182" customFormat="1" x14ac:dyDescent="0.2">
      <c r="B315" s="189">
        <f>Calcs!B315</f>
        <v>60467035</v>
      </c>
      <c r="C315" s="150"/>
      <c r="D315" s="188">
        <f>Calcs!BT315</f>
        <v>2838.0486906035021</v>
      </c>
      <c r="F315" s="188">
        <f>Calcs!BL315</f>
        <v>14166.45922654797</v>
      </c>
      <c r="H315" s="188">
        <f t="shared" si="30"/>
        <v>-11328.410535944467</v>
      </c>
      <c r="I315" s="188" t="b">
        <f>Calcs!BX315</f>
        <v>0</v>
      </c>
      <c r="J315" s="150"/>
      <c r="L315" s="188">
        <f t="shared" si="35"/>
        <v>-12745.056458599265</v>
      </c>
      <c r="M315" s="188">
        <f t="shared" si="35"/>
        <v>-9911.7646132896716</v>
      </c>
      <c r="N315" s="188">
        <f t="shared" si="35"/>
        <v>-11044.605666884117</v>
      </c>
      <c r="O315" s="188">
        <f t="shared" si="35"/>
        <v>-11612.215405004818</v>
      </c>
      <c r="P315" s="188">
        <f t="shared" si="35"/>
        <v>-13028.861327659615</v>
      </c>
      <c r="R315" s="188" t="b" cm="1">
        <f t="array" ref="R315">IF(I315,AND(SIGN(I315)=SIGN(L315:P315)), TRUE)</f>
        <v>1</v>
      </c>
    </row>
    <row r="316" spans="2:18" s="182" customFormat="1" x14ac:dyDescent="0.2">
      <c r="B316" s="189">
        <f>Calcs!B316</f>
        <v>60467036</v>
      </c>
      <c r="C316" s="150"/>
      <c r="D316" s="188">
        <f>Calcs!BT316</f>
        <v>5431.8120917146716</v>
      </c>
      <c r="F316" s="188">
        <f>Calcs!BL316</f>
        <v>26400.794446213702</v>
      </c>
      <c r="H316" s="188">
        <f t="shared" si="30"/>
        <v>-20968.982354499029</v>
      </c>
      <c r="I316" s="188" t="b">
        <f>Calcs!BX316</f>
        <v>0</v>
      </c>
      <c r="J316" s="150"/>
      <c r="L316" s="188">
        <f t="shared" si="35"/>
        <v>-23609.061799120405</v>
      </c>
      <c r="M316" s="188">
        <f t="shared" si="35"/>
        <v>-18328.902909877659</v>
      </c>
      <c r="N316" s="188">
        <f t="shared" si="35"/>
        <v>-20425.801145327561</v>
      </c>
      <c r="O316" s="188">
        <f t="shared" si="35"/>
        <v>-21512.163563670496</v>
      </c>
      <c r="P316" s="188">
        <f t="shared" si="35"/>
        <v>-24152.243008291873</v>
      </c>
      <c r="R316" s="188" t="b" cm="1">
        <f t="array" ref="R316">IF(I316,AND(SIGN(I316)=SIGN(L316:P316)), TRUE)</f>
        <v>1</v>
      </c>
    </row>
    <row r="317" spans="2:18" s="182" customFormat="1" x14ac:dyDescent="0.2">
      <c r="B317" s="189">
        <f>Calcs!B317</f>
        <v>60467037</v>
      </c>
      <c r="C317" s="150"/>
      <c r="D317" s="188">
        <f>Calcs!BT317</f>
        <v>18444.065680965054</v>
      </c>
      <c r="F317" s="188">
        <f>Calcs!BL317</f>
        <v>80335.931091591876</v>
      </c>
      <c r="H317" s="188">
        <f t="shared" si="30"/>
        <v>-61891.865410626822</v>
      </c>
      <c r="I317" s="188" t="b">
        <f>Calcs!BX317</f>
        <v>0</v>
      </c>
      <c r="J317" s="150"/>
      <c r="L317" s="188">
        <f t="shared" si="35"/>
        <v>-69925.458519786014</v>
      </c>
      <c r="M317" s="188">
        <f t="shared" si="35"/>
        <v>-53858.27230146763</v>
      </c>
      <c r="N317" s="188">
        <f t="shared" si="35"/>
        <v>-60047.458842530315</v>
      </c>
      <c r="O317" s="188">
        <f t="shared" si="35"/>
        <v>-63736.271978723322</v>
      </c>
      <c r="P317" s="188">
        <f t="shared" si="35"/>
        <v>-71769.865087882514</v>
      </c>
      <c r="R317" s="188" t="b" cm="1">
        <f t="array" ref="R317">IF(I317,AND(SIGN(I317)=SIGN(L317:P317)), TRUE)</f>
        <v>1</v>
      </c>
    </row>
    <row r="318" spans="2:18" s="182" customFormat="1" x14ac:dyDescent="0.2">
      <c r="B318" s="189">
        <f>Calcs!B318</f>
        <v>60467038</v>
      </c>
      <c r="C318" s="150"/>
      <c r="D318" s="188">
        <f>Calcs!BT318</f>
        <v>49680.082909683995</v>
      </c>
      <c r="F318" s="188">
        <f>Calcs!BL318</f>
        <v>181199.10465521491</v>
      </c>
      <c r="H318" s="188">
        <f t="shared" si="30"/>
        <v>-131519.02174553092</v>
      </c>
      <c r="I318" s="188" t="b">
        <f>Calcs!BX318</f>
        <v>0</v>
      </c>
      <c r="J318" s="150"/>
      <c r="L318" s="188">
        <f t="shared" si="35"/>
        <v>-149638.93221105242</v>
      </c>
      <c r="M318" s="188">
        <f t="shared" si="35"/>
        <v>-113399.11128000944</v>
      </c>
      <c r="N318" s="188">
        <f t="shared" si="35"/>
        <v>-126551.0134545625</v>
      </c>
      <c r="O318" s="188">
        <f t="shared" si="35"/>
        <v>-136487.03003649932</v>
      </c>
      <c r="P318" s="188">
        <f t="shared" si="35"/>
        <v>-154606.94050202082</v>
      </c>
      <c r="R318" s="188" t="b" cm="1">
        <f t="array" ref="R318">IF(I318,AND(SIGN(I318)=SIGN(L318:P318)), TRUE)</f>
        <v>1</v>
      </c>
    </row>
    <row r="319" spans="2:18" s="182" customFormat="1" x14ac:dyDescent="0.2">
      <c r="B319" s="189">
        <f>Calcs!B319</f>
        <v>60467039</v>
      </c>
      <c r="C319" s="150"/>
      <c r="D319" s="188">
        <f>Calcs!BT319</f>
        <v>1438.7269232871959</v>
      </c>
      <c r="F319" s="188">
        <f>Calcs!BL319</f>
        <v>7292.1930248878798</v>
      </c>
      <c r="H319" s="188">
        <f t="shared" si="30"/>
        <v>-5853.4661016006839</v>
      </c>
      <c r="I319" s="188" t="b">
        <f>Calcs!BX319</f>
        <v>0</v>
      </c>
      <c r="J319" s="150"/>
      <c r="L319" s="188">
        <f t="shared" ref="L319:P328" si="36">(1+L$7)*$D319-(1+L$6)*$F319</f>
        <v>-6582.6854040894723</v>
      </c>
      <c r="M319" s="188">
        <f t="shared" si="36"/>
        <v>-5124.2467991118965</v>
      </c>
      <c r="N319" s="188">
        <f t="shared" si="36"/>
        <v>-5709.5934092719644</v>
      </c>
      <c r="O319" s="188">
        <f t="shared" si="36"/>
        <v>-5997.3387939294034</v>
      </c>
      <c r="P319" s="188">
        <f t="shared" si="36"/>
        <v>-6726.5580964181918</v>
      </c>
      <c r="R319" s="188" t="b" cm="1">
        <f t="array" ref="R319">IF(I319,AND(SIGN(I319)=SIGN(L319:P319)), TRUE)</f>
        <v>1</v>
      </c>
    </row>
    <row r="320" spans="2:18" s="182" customFormat="1" x14ac:dyDescent="0.2">
      <c r="B320" s="189">
        <f>Calcs!B320</f>
        <v>60467040</v>
      </c>
      <c r="C320" s="150"/>
      <c r="D320" s="188">
        <f>Calcs!BT320</f>
        <v>1118.8667151847856</v>
      </c>
      <c r="F320" s="188">
        <f>Calcs!BL320</f>
        <v>5691.3652811422435</v>
      </c>
      <c r="H320" s="188">
        <f t="shared" si="30"/>
        <v>-4572.4985659574577</v>
      </c>
      <c r="I320" s="188" t="b">
        <f>Calcs!BX320</f>
        <v>0</v>
      </c>
      <c r="J320" s="150"/>
      <c r="L320" s="188">
        <f t="shared" si="36"/>
        <v>-5141.6350940716829</v>
      </c>
      <c r="M320" s="188">
        <f t="shared" si="36"/>
        <v>-4003.3620378432333</v>
      </c>
      <c r="N320" s="188">
        <f t="shared" si="36"/>
        <v>-4460.6118944389791</v>
      </c>
      <c r="O320" s="188">
        <f t="shared" si="36"/>
        <v>-4684.3852374759363</v>
      </c>
      <c r="P320" s="188">
        <f t="shared" si="36"/>
        <v>-5253.5217655901615</v>
      </c>
      <c r="R320" s="188" t="b" cm="1">
        <f t="array" ref="R320">IF(I320,AND(SIGN(I320)=SIGN(L320:P320)), TRUE)</f>
        <v>1</v>
      </c>
    </row>
    <row r="321" spans="2:18" s="182" customFormat="1" x14ac:dyDescent="0.2">
      <c r="B321" s="189">
        <f>Calcs!B321</f>
        <v>60467041</v>
      </c>
      <c r="C321" s="150"/>
      <c r="D321" s="188">
        <f>Calcs!BT321</f>
        <v>1338.5133641584339</v>
      </c>
      <c r="F321" s="188">
        <f>Calcs!BL321</f>
        <v>6791.8359111490836</v>
      </c>
      <c r="H321" s="188">
        <f t="shared" si="30"/>
        <v>-5453.3225469906502</v>
      </c>
      <c r="I321" s="188" t="b">
        <f>Calcs!BX321</f>
        <v>0</v>
      </c>
      <c r="J321" s="150"/>
      <c r="L321" s="188">
        <f t="shared" si="36"/>
        <v>-6132.5061381055584</v>
      </c>
      <c r="M321" s="188">
        <f t="shared" si="36"/>
        <v>-4774.1389558757419</v>
      </c>
      <c r="N321" s="188">
        <f t="shared" si="36"/>
        <v>-5319.4712105748058</v>
      </c>
      <c r="O321" s="188">
        <f t="shared" si="36"/>
        <v>-5587.1738834064927</v>
      </c>
      <c r="P321" s="188">
        <f t="shared" si="36"/>
        <v>-6266.3574745214028</v>
      </c>
      <c r="R321" s="188" t="b" cm="1">
        <f t="array" ref="R321">IF(I321,AND(SIGN(I321)=SIGN(L321:P321)), TRUE)</f>
        <v>1</v>
      </c>
    </row>
    <row r="322" spans="2:18" s="182" customFormat="1" x14ac:dyDescent="0.2">
      <c r="B322" s="189">
        <f>Calcs!B322</f>
        <v>60467042</v>
      </c>
      <c r="C322" s="150"/>
      <c r="D322" s="188">
        <f>Calcs!BT322</f>
        <v>11396.744446304352</v>
      </c>
      <c r="F322" s="188">
        <f>Calcs!BL322</f>
        <v>52456.116719457714</v>
      </c>
      <c r="H322" s="188">
        <f t="shared" si="30"/>
        <v>-41059.372273153363</v>
      </c>
      <c r="I322" s="188" t="b">
        <f>Calcs!BX322</f>
        <v>0</v>
      </c>
      <c r="J322" s="150"/>
      <c r="L322" s="188">
        <f t="shared" si="36"/>
        <v>-46304.983945099142</v>
      </c>
      <c r="M322" s="188">
        <f t="shared" si="36"/>
        <v>-35813.760601207592</v>
      </c>
      <c r="N322" s="188">
        <f t="shared" si="36"/>
        <v>-39919.697828522927</v>
      </c>
      <c r="O322" s="188">
        <f t="shared" si="36"/>
        <v>-42199.0467177838</v>
      </c>
      <c r="P322" s="188">
        <f t="shared" si="36"/>
        <v>-47444.658389729579</v>
      </c>
      <c r="R322" s="188" t="b" cm="1">
        <f t="array" ref="R322">IF(I322,AND(SIGN(I322)=SIGN(L322:P322)), TRUE)</f>
        <v>1</v>
      </c>
    </row>
    <row r="323" spans="2:18" s="182" customFormat="1" x14ac:dyDescent="0.2">
      <c r="B323" s="189">
        <f>Calcs!B323</f>
        <v>60467043</v>
      </c>
      <c r="C323" s="150"/>
      <c r="D323" s="188">
        <f>Calcs!BT323</f>
        <v>3843.6423115239086</v>
      </c>
      <c r="F323" s="188">
        <f>Calcs!BL323</f>
        <v>18984.168435013031</v>
      </c>
      <c r="H323" s="188">
        <f t="shared" si="30"/>
        <v>-15140.526123489122</v>
      </c>
      <c r="I323" s="188" t="b">
        <f>Calcs!BX323</f>
        <v>0</v>
      </c>
      <c r="J323" s="150"/>
      <c r="L323" s="188">
        <f t="shared" si="36"/>
        <v>-17038.942966990428</v>
      </c>
      <c r="M323" s="188">
        <f t="shared" si="36"/>
        <v>-13242.109279987821</v>
      </c>
      <c r="N323" s="188">
        <f t="shared" si="36"/>
        <v>-14756.161892336731</v>
      </c>
      <c r="O323" s="188">
        <f t="shared" si="36"/>
        <v>-15524.890354641513</v>
      </c>
      <c r="P323" s="188">
        <f t="shared" si="36"/>
        <v>-17423.307198142818</v>
      </c>
      <c r="R323" s="188" t="b" cm="1">
        <f t="array" ref="R323">IF(I323,AND(SIGN(I323)=SIGN(L323:P323)), TRUE)</f>
        <v>1</v>
      </c>
    </row>
    <row r="324" spans="2:18" s="182" customFormat="1" x14ac:dyDescent="0.2">
      <c r="B324" s="189">
        <f>Calcs!B324</f>
        <v>60467044</v>
      </c>
      <c r="C324" s="150"/>
      <c r="D324" s="188">
        <f>Calcs!BT324</f>
        <v>244994.62803846813</v>
      </c>
      <c r="F324" s="188">
        <f>Calcs!BL324</f>
        <v>47761.26539621289</v>
      </c>
      <c r="H324" s="188">
        <f t="shared" si="30"/>
        <v>197233.36264225523</v>
      </c>
      <c r="I324" s="188" t="b">
        <f>Calcs!BX324</f>
        <v>1</v>
      </c>
      <c r="J324" s="150"/>
      <c r="L324" s="188">
        <f t="shared" si="36"/>
        <v>192457.23610263393</v>
      </c>
      <c r="M324" s="188">
        <f t="shared" si="36"/>
        <v>202009.48918187653</v>
      </c>
      <c r="N324" s="188">
        <f t="shared" si="36"/>
        <v>221732.82544610204</v>
      </c>
      <c r="O324" s="188">
        <f t="shared" si="36"/>
        <v>172733.89983840843</v>
      </c>
      <c r="P324" s="188">
        <f t="shared" si="36"/>
        <v>167957.77329878713</v>
      </c>
      <c r="R324" s="188" t="b" cm="1">
        <f t="array" ref="R324">IF(I324,AND(SIGN(I324)=SIGN(L324:P324)), TRUE)</f>
        <v>1</v>
      </c>
    </row>
    <row r="325" spans="2:18" s="182" customFormat="1" x14ac:dyDescent="0.2">
      <c r="B325" s="189">
        <f>Calcs!B325</f>
        <v>60467045</v>
      </c>
      <c r="C325" s="150"/>
      <c r="D325" s="188">
        <f>Calcs!BT325</f>
        <v>215490.81277260071</v>
      </c>
      <c r="F325" s="188">
        <f>Calcs!BL325</f>
        <v>42470.500826280193</v>
      </c>
      <c r="H325" s="188">
        <f t="shared" si="30"/>
        <v>173020.31194632052</v>
      </c>
      <c r="I325" s="188" t="b">
        <f>Calcs!BX325</f>
        <v>1</v>
      </c>
      <c r="J325" s="150"/>
      <c r="L325" s="188">
        <f t="shared" si="36"/>
        <v>168773.26186369249</v>
      </c>
      <c r="M325" s="188">
        <f t="shared" si="36"/>
        <v>177267.36202894853</v>
      </c>
      <c r="N325" s="188">
        <f t="shared" si="36"/>
        <v>194569.39322358061</v>
      </c>
      <c r="O325" s="188">
        <f t="shared" si="36"/>
        <v>151471.23066906046</v>
      </c>
      <c r="P325" s="188">
        <f t="shared" si="36"/>
        <v>147224.18058643243</v>
      </c>
      <c r="R325" s="188" t="b" cm="1">
        <f t="array" ref="R325">IF(I325,AND(SIGN(I325)=SIGN(L325:P325)), TRUE)</f>
        <v>1</v>
      </c>
    </row>
    <row r="326" spans="2:18" s="182" customFormat="1" x14ac:dyDescent="0.2">
      <c r="B326" s="189">
        <f>Calcs!B326</f>
        <v>60467046</v>
      </c>
      <c r="C326" s="150"/>
      <c r="D326" s="188">
        <f>Calcs!BT326</f>
        <v>2596831.7319389395</v>
      </c>
      <c r="F326" s="188">
        <f>Calcs!BL326</f>
        <v>323392.40585409972</v>
      </c>
      <c r="H326" s="188">
        <f t="shared" si="30"/>
        <v>2273439.3260848396</v>
      </c>
      <c r="I326" s="188" t="b">
        <f>Calcs!BX326</f>
        <v>1</v>
      </c>
      <c r="J326" s="150"/>
      <c r="L326" s="188">
        <f t="shared" si="36"/>
        <v>2241100.0854994301</v>
      </c>
      <c r="M326" s="188">
        <f t="shared" si="36"/>
        <v>2305778.5666702497</v>
      </c>
      <c r="N326" s="188">
        <f t="shared" si="36"/>
        <v>2533122.499278734</v>
      </c>
      <c r="O326" s="188">
        <f t="shared" si="36"/>
        <v>2013756.152890946</v>
      </c>
      <c r="P326" s="188">
        <f t="shared" si="36"/>
        <v>1981416.912305536</v>
      </c>
      <c r="R326" s="188" t="b" cm="1">
        <f t="array" ref="R326">IF(I326,AND(SIGN(I326)=SIGN(L326:P326)), TRUE)</f>
        <v>1</v>
      </c>
    </row>
    <row r="327" spans="2:18" s="182" customFormat="1" x14ac:dyDescent="0.2">
      <c r="B327" s="189">
        <f>Calcs!B327</f>
        <v>60467047</v>
      </c>
      <c r="C327" s="150"/>
      <c r="D327" s="188">
        <f>Calcs!BT327</f>
        <v>2525181.5893631084</v>
      </c>
      <c r="F327" s="188">
        <f>Calcs!BL327</f>
        <v>317088.85128164641</v>
      </c>
      <c r="H327" s="188">
        <f t="shared" si="30"/>
        <v>2208092.7380814617</v>
      </c>
      <c r="I327" s="188" t="b">
        <f>Calcs!BX327</f>
        <v>1</v>
      </c>
      <c r="J327" s="150"/>
      <c r="L327" s="188">
        <f t="shared" si="36"/>
        <v>2176383.8529532971</v>
      </c>
      <c r="M327" s="188">
        <f t="shared" si="36"/>
        <v>2239801.6232096264</v>
      </c>
      <c r="N327" s="188">
        <f t="shared" si="36"/>
        <v>2460610.8970177732</v>
      </c>
      <c r="O327" s="188">
        <f t="shared" si="36"/>
        <v>1955574.5791451514</v>
      </c>
      <c r="P327" s="188">
        <f t="shared" si="36"/>
        <v>1923865.6940169868</v>
      </c>
      <c r="R327" s="188" t="b" cm="1">
        <f t="array" ref="R327">IF(I327,AND(SIGN(I327)=SIGN(L327:P327)), TRUE)</f>
        <v>1</v>
      </c>
    </row>
    <row r="328" spans="2:18" s="182" customFormat="1" x14ac:dyDescent="0.2">
      <c r="B328" s="189">
        <f>Calcs!B328</f>
        <v>60467048</v>
      </c>
      <c r="C328" s="150"/>
      <c r="D328" s="188">
        <f>Calcs!BT328</f>
        <v>17221.503135348103</v>
      </c>
      <c r="F328" s="188">
        <f>Calcs!BL328</f>
        <v>3690.9868935821014</v>
      </c>
      <c r="H328" s="188">
        <f t="shared" si="30"/>
        <v>13530.516241766001</v>
      </c>
      <c r="I328" s="188" t="b">
        <f>Calcs!BX328</f>
        <v>1</v>
      </c>
      <c r="J328" s="150"/>
      <c r="L328" s="188">
        <f t="shared" si="36"/>
        <v>13161.417552407791</v>
      </c>
      <c r="M328" s="188">
        <f t="shared" si="36"/>
        <v>13899.614931124212</v>
      </c>
      <c r="N328" s="188">
        <f t="shared" si="36"/>
        <v>15252.666555300812</v>
      </c>
      <c r="O328" s="188">
        <f t="shared" si="36"/>
        <v>11808.365928231191</v>
      </c>
      <c r="P328" s="188">
        <f t="shared" si="36"/>
        <v>11439.267238872981</v>
      </c>
      <c r="R328" s="188" t="b" cm="1">
        <f t="array" ref="R328">IF(I328,AND(SIGN(I328)=SIGN(L328:P328)), TRUE)</f>
        <v>1</v>
      </c>
    </row>
    <row r="329" spans="2:18" s="182" customFormat="1" x14ac:dyDescent="0.2">
      <c r="B329" s="189">
        <f>Calcs!B329</f>
        <v>60467050</v>
      </c>
      <c r="C329" s="150"/>
      <c r="D329" s="188">
        <f>Calcs!BT329</f>
        <v>3341159.4275331274</v>
      </c>
      <c r="F329" s="188">
        <f>Calcs!BL329</f>
        <v>385002.48508985946</v>
      </c>
      <c r="H329" s="188">
        <f t="shared" si="30"/>
        <v>2956156.9424432679</v>
      </c>
      <c r="I329" s="188" t="b">
        <f>Calcs!BX329</f>
        <v>1</v>
      </c>
      <c r="J329" s="150"/>
      <c r="L329" s="188">
        <f t="shared" ref="L329:P338" si="37">(1+L$7)*$D329-(1+L$6)*$F329</f>
        <v>2917656.6939342818</v>
      </c>
      <c r="M329" s="188">
        <f t="shared" si="37"/>
        <v>2994657.190952254</v>
      </c>
      <c r="N329" s="188">
        <f t="shared" si="37"/>
        <v>3290272.885196581</v>
      </c>
      <c r="O329" s="188">
        <f t="shared" si="37"/>
        <v>2622040.9996899553</v>
      </c>
      <c r="P329" s="188">
        <f t="shared" si="37"/>
        <v>2583540.7511809692</v>
      </c>
      <c r="R329" s="188" t="b" cm="1">
        <f t="array" ref="R329">IF(I329,AND(SIGN(I329)=SIGN(L329:P329)), TRUE)</f>
        <v>1</v>
      </c>
    </row>
    <row r="330" spans="2:18" s="182" customFormat="1" x14ac:dyDescent="0.2">
      <c r="B330" s="189">
        <f>Calcs!B330</f>
        <v>60467145</v>
      </c>
      <c r="C330" s="150"/>
      <c r="D330" s="188">
        <f>Calcs!BT330</f>
        <v>3837.2326387407165</v>
      </c>
      <c r="F330" s="188">
        <f>Calcs!BL330</f>
        <v>18953.716480556734</v>
      </c>
      <c r="H330" s="188">
        <f t="shared" ref="H330:H393" si="38">D330-F330</f>
        <v>-15116.483841816018</v>
      </c>
      <c r="I330" s="188" t="b">
        <f>Calcs!BX330</f>
        <v>0</v>
      </c>
      <c r="J330" s="150"/>
      <c r="L330" s="188">
        <f t="shared" si="37"/>
        <v>-17011.855489871694</v>
      </c>
      <c r="M330" s="188">
        <f t="shared" si="37"/>
        <v>-13221.112193760346</v>
      </c>
      <c r="N330" s="188">
        <f t="shared" si="37"/>
        <v>-14732.760577941946</v>
      </c>
      <c r="O330" s="188">
        <f t="shared" si="37"/>
        <v>-15500.20710569009</v>
      </c>
      <c r="P330" s="188">
        <f t="shared" si="37"/>
        <v>-17395.578753745765</v>
      </c>
      <c r="R330" s="188" t="b" cm="1">
        <f t="array" ref="R330">IF(I330,AND(SIGN(I330)=SIGN(L330:P330)), TRUE)</f>
        <v>1</v>
      </c>
    </row>
    <row r="331" spans="2:18" s="182" customFormat="1" x14ac:dyDescent="0.2">
      <c r="B331" s="189">
        <f>Calcs!B331</f>
        <v>60467146</v>
      </c>
      <c r="C331" s="150"/>
      <c r="D331" s="188">
        <f>Calcs!BT331</f>
        <v>410.55937729279105</v>
      </c>
      <c r="F331" s="188">
        <f>Calcs!BL331</f>
        <v>2105.3851270646128</v>
      </c>
      <c r="H331" s="188">
        <f t="shared" si="38"/>
        <v>-1694.8257497718218</v>
      </c>
      <c r="I331" s="188" t="b">
        <f>Calcs!BX331</f>
        <v>0</v>
      </c>
      <c r="J331" s="150"/>
      <c r="L331" s="188">
        <f t="shared" si="37"/>
        <v>-1905.3642624782833</v>
      </c>
      <c r="M331" s="188">
        <f t="shared" si="37"/>
        <v>-1484.2872370653604</v>
      </c>
      <c r="N331" s="188">
        <f t="shared" si="37"/>
        <v>-1653.7698120425425</v>
      </c>
      <c r="O331" s="188">
        <f t="shared" si="37"/>
        <v>-1735.8816875011007</v>
      </c>
      <c r="P331" s="188">
        <f t="shared" si="37"/>
        <v>-1946.4202002075622</v>
      </c>
      <c r="R331" s="188" t="b" cm="1">
        <f t="array" ref="R331">IF(I331,AND(SIGN(I331)=SIGN(L331:P331)), TRUE)</f>
        <v>1</v>
      </c>
    </row>
    <row r="332" spans="2:18" s="182" customFormat="1" x14ac:dyDescent="0.2">
      <c r="B332" s="189">
        <f>Calcs!B332</f>
        <v>60467147</v>
      </c>
      <c r="C332" s="150"/>
      <c r="D332" s="188">
        <f>Calcs!BT332</f>
        <v>3331.7151614528466</v>
      </c>
      <c r="F332" s="188">
        <f>Calcs!BL332</f>
        <v>16543.811808929164</v>
      </c>
      <c r="H332" s="188">
        <f t="shared" si="38"/>
        <v>-13212.096647476317</v>
      </c>
      <c r="I332" s="188" t="b">
        <f>Calcs!BX332</f>
        <v>0</v>
      </c>
      <c r="J332" s="150"/>
      <c r="L332" s="188">
        <f t="shared" si="37"/>
        <v>-14866.477828369234</v>
      </c>
      <c r="M332" s="188">
        <f t="shared" si="37"/>
        <v>-11557.7154665834</v>
      </c>
      <c r="N332" s="188">
        <f t="shared" si="37"/>
        <v>-12878.925131331032</v>
      </c>
      <c r="O332" s="188">
        <f t="shared" si="37"/>
        <v>-13545.268163621602</v>
      </c>
      <c r="P332" s="188">
        <f t="shared" si="37"/>
        <v>-15199.649344514519</v>
      </c>
      <c r="R332" s="188" t="b" cm="1">
        <f t="array" ref="R332">IF(I332,AND(SIGN(I332)=SIGN(L332:P332)), TRUE)</f>
        <v>1</v>
      </c>
    </row>
    <row r="333" spans="2:18" s="182" customFormat="1" x14ac:dyDescent="0.2">
      <c r="B333" s="189">
        <f>Calcs!B333</f>
        <v>60467148</v>
      </c>
      <c r="C333" s="150"/>
      <c r="D333" s="188">
        <f>Calcs!BT333</f>
        <v>360.18104584073478</v>
      </c>
      <c r="F333" s="188">
        <f>Calcs!BL333</f>
        <v>1848.1186152786622</v>
      </c>
      <c r="H333" s="188">
        <f t="shared" si="38"/>
        <v>-1487.9375694379273</v>
      </c>
      <c r="I333" s="188" t="b">
        <f>Calcs!BX333</f>
        <v>0</v>
      </c>
      <c r="J333" s="150"/>
      <c r="L333" s="188">
        <f t="shared" si="37"/>
        <v>-1672.7494309657936</v>
      </c>
      <c r="M333" s="188">
        <f t="shared" si="37"/>
        <v>-1303.1257079100615</v>
      </c>
      <c r="N333" s="188">
        <f t="shared" si="37"/>
        <v>-1451.9194648538539</v>
      </c>
      <c r="O333" s="188">
        <f t="shared" si="37"/>
        <v>-1523.9556740220009</v>
      </c>
      <c r="P333" s="188">
        <f t="shared" si="37"/>
        <v>-1708.7675355498673</v>
      </c>
      <c r="R333" s="188" t="b" cm="1">
        <f t="array" ref="R333">IF(I333,AND(SIGN(I333)=SIGN(L333:P333)), TRUE)</f>
        <v>1</v>
      </c>
    </row>
    <row r="334" spans="2:18" s="182" customFormat="1" x14ac:dyDescent="0.2">
      <c r="B334" s="189">
        <f>Calcs!B334</f>
        <v>60467229</v>
      </c>
      <c r="C334" s="150"/>
      <c r="D334" s="188">
        <f>Calcs!BT334</f>
        <v>449.56570904317039</v>
      </c>
      <c r="F334" s="188">
        <f>Calcs!BL334</f>
        <v>2304.3728984255822</v>
      </c>
      <c r="H334" s="188">
        <f t="shared" si="38"/>
        <v>-1854.8071893824117</v>
      </c>
      <c r="I334" s="188" t="b">
        <f>Calcs!BX334</f>
        <v>0</v>
      </c>
      <c r="J334" s="150"/>
      <c r="L334" s="188">
        <f t="shared" si="37"/>
        <v>-2085.2444792249703</v>
      </c>
      <c r="M334" s="188">
        <f t="shared" si="37"/>
        <v>-1624.3698995398536</v>
      </c>
      <c r="N334" s="188">
        <f t="shared" si="37"/>
        <v>-1809.8506184780947</v>
      </c>
      <c r="O334" s="188">
        <f t="shared" si="37"/>
        <v>-1899.7637602867289</v>
      </c>
      <c r="P334" s="188">
        <f t="shared" si="37"/>
        <v>-2130.2010501292875</v>
      </c>
      <c r="R334" s="188" t="b" cm="1">
        <f t="array" ref="R334">IF(I334,AND(SIGN(I334)=SIGN(L334:P334)), TRUE)</f>
        <v>1</v>
      </c>
    </row>
    <row r="335" spans="2:18" s="182" customFormat="1" x14ac:dyDescent="0.2">
      <c r="B335" s="189">
        <f>Calcs!B335</f>
        <v>60470199</v>
      </c>
      <c r="C335" s="150"/>
      <c r="D335" s="188">
        <f>Calcs!BT335</f>
        <v>1853.306069185473</v>
      </c>
      <c r="F335" s="188">
        <f>Calcs!BL335</f>
        <v>9350.3251191754825</v>
      </c>
      <c r="H335" s="188">
        <f t="shared" si="38"/>
        <v>-7497.0190499900091</v>
      </c>
      <c r="I335" s="188" t="b">
        <f>Calcs!BX335</f>
        <v>0</v>
      </c>
      <c r="J335" s="150"/>
      <c r="L335" s="188">
        <f t="shared" si="37"/>
        <v>-8432.0515619075577</v>
      </c>
      <c r="M335" s="188">
        <f t="shared" si="37"/>
        <v>-6561.9865380724605</v>
      </c>
      <c r="N335" s="188">
        <f t="shared" si="37"/>
        <v>-7311.6884430714617</v>
      </c>
      <c r="O335" s="188">
        <f t="shared" si="37"/>
        <v>-7682.3496569085564</v>
      </c>
      <c r="P335" s="188">
        <f t="shared" si="37"/>
        <v>-8617.382168826105</v>
      </c>
      <c r="R335" s="188" t="b" cm="1">
        <f t="array" ref="R335">IF(I335,AND(SIGN(I335)=SIGN(L335:P335)), TRUE)</f>
        <v>1</v>
      </c>
    </row>
    <row r="336" spans="2:18" s="182" customFormat="1" x14ac:dyDescent="0.2">
      <c r="B336" s="189">
        <f>Calcs!B336</f>
        <v>60547067</v>
      </c>
      <c r="C336" s="150"/>
      <c r="D336" s="188">
        <f>Calcs!BT336</f>
        <v>1084.31753975365</v>
      </c>
      <c r="F336" s="188">
        <f>Calcs!BL336</f>
        <v>1391.8643321317427</v>
      </c>
      <c r="H336" s="188">
        <f t="shared" si="38"/>
        <v>-307.54679237809273</v>
      </c>
      <c r="I336" s="188" t="b">
        <f>Calcs!BX336</f>
        <v>0</v>
      </c>
      <c r="J336" s="150"/>
      <c r="L336" s="188">
        <f t="shared" si="37"/>
        <v>-446.73322559126723</v>
      </c>
      <c r="M336" s="188">
        <f t="shared" si="37"/>
        <v>-168.36035916491846</v>
      </c>
      <c r="N336" s="188">
        <f t="shared" si="37"/>
        <v>-199.11503840272758</v>
      </c>
      <c r="O336" s="188">
        <f t="shared" si="37"/>
        <v>-415.97854635345766</v>
      </c>
      <c r="P336" s="188">
        <f t="shared" si="37"/>
        <v>-555.16497956663216</v>
      </c>
      <c r="R336" s="188" t="b" cm="1">
        <f t="array" ref="R336">IF(I336,AND(SIGN(I336)=SIGN(L336:P336)), TRUE)</f>
        <v>1</v>
      </c>
    </row>
    <row r="337" spans="2:18" s="182" customFormat="1" x14ac:dyDescent="0.2">
      <c r="B337" s="189">
        <f>Calcs!B337</f>
        <v>60547070</v>
      </c>
      <c r="C337" s="150"/>
      <c r="D337" s="188">
        <f>Calcs!BT337</f>
        <v>3548.161277099608</v>
      </c>
      <c r="F337" s="188">
        <f>Calcs!BL337</f>
        <v>17578.653226745711</v>
      </c>
      <c r="H337" s="188">
        <f t="shared" si="38"/>
        <v>-14030.491949646104</v>
      </c>
      <c r="I337" s="188" t="b">
        <f>Calcs!BX337</f>
        <v>0</v>
      </c>
      <c r="J337" s="150"/>
      <c r="L337" s="188">
        <f t="shared" si="37"/>
        <v>-15788.357272320678</v>
      </c>
      <c r="M337" s="188">
        <f t="shared" si="37"/>
        <v>-12272.626626971534</v>
      </c>
      <c r="N337" s="188">
        <f t="shared" si="37"/>
        <v>-13675.675821936142</v>
      </c>
      <c r="O337" s="188">
        <f t="shared" si="37"/>
        <v>-14385.308077356065</v>
      </c>
      <c r="P337" s="188">
        <f t="shared" si="37"/>
        <v>-16143.173400030639</v>
      </c>
      <c r="R337" s="188" t="b" cm="1">
        <f t="array" ref="R337">IF(I337,AND(SIGN(I337)=SIGN(L337:P337)), TRUE)</f>
        <v>1</v>
      </c>
    </row>
    <row r="338" spans="2:18" s="182" customFormat="1" x14ac:dyDescent="0.2">
      <c r="B338" s="189">
        <f>Calcs!B338</f>
        <v>60547090</v>
      </c>
      <c r="C338" s="150"/>
      <c r="D338" s="188">
        <f>Calcs!BT338</f>
        <v>22448.75537698335</v>
      </c>
      <c r="F338" s="188">
        <f>Calcs!BL338</f>
        <v>68864.469834426112</v>
      </c>
      <c r="H338" s="188">
        <f t="shared" si="38"/>
        <v>-46415.714457442766</v>
      </c>
      <c r="I338" s="188" t="b">
        <f>Calcs!BX338</f>
        <v>0</v>
      </c>
      <c r="J338" s="150"/>
      <c r="L338" s="188">
        <f t="shared" si="37"/>
        <v>-53302.161440885378</v>
      </c>
      <c r="M338" s="188">
        <f t="shared" si="37"/>
        <v>-39529.267474000153</v>
      </c>
      <c r="N338" s="188">
        <f t="shared" si="37"/>
        <v>-44170.838919744427</v>
      </c>
      <c r="O338" s="188">
        <f t="shared" si="37"/>
        <v>-48660.589995141097</v>
      </c>
      <c r="P338" s="188">
        <f t="shared" si="37"/>
        <v>-55547.03697858371</v>
      </c>
      <c r="R338" s="188" t="b" cm="1">
        <f t="array" ref="R338">IF(I338,AND(SIGN(I338)=SIGN(L338:P338)), TRUE)</f>
        <v>1</v>
      </c>
    </row>
    <row r="339" spans="2:18" s="182" customFormat="1" x14ac:dyDescent="0.2">
      <c r="B339" s="189">
        <f>Calcs!B339</f>
        <v>60547094</v>
      </c>
      <c r="C339" s="150"/>
      <c r="D339" s="188">
        <f>Calcs!BT339</f>
        <v>215831.97906417231</v>
      </c>
      <c r="F339" s="188">
        <f>Calcs!BL339</f>
        <v>377637.83741471352</v>
      </c>
      <c r="H339" s="188">
        <f t="shared" si="38"/>
        <v>-161805.85835054121</v>
      </c>
      <c r="I339" s="188" t="b">
        <f>Calcs!BX339</f>
        <v>0</v>
      </c>
      <c r="J339" s="150"/>
      <c r="L339" s="188">
        <f t="shared" ref="L339:P348" si="39">(1+L$7)*$D339-(1+L$6)*$F339</f>
        <v>-199569.64209201257</v>
      </c>
      <c r="M339" s="188">
        <f t="shared" si="39"/>
        <v>-124042.07460906985</v>
      </c>
      <c r="N339" s="188">
        <f t="shared" si="39"/>
        <v>-140222.66044412396</v>
      </c>
      <c r="O339" s="188">
        <f t="shared" si="39"/>
        <v>-183389.05625695843</v>
      </c>
      <c r="P339" s="188">
        <f t="shared" si="39"/>
        <v>-221152.83999842979</v>
      </c>
      <c r="R339" s="188" t="b" cm="1">
        <f t="array" ref="R339">IF(I339,AND(SIGN(I339)=SIGN(L339:P339)), TRUE)</f>
        <v>1</v>
      </c>
    </row>
    <row r="340" spans="2:18" s="182" customFormat="1" x14ac:dyDescent="0.2">
      <c r="B340" s="189">
        <f>Calcs!B340</f>
        <v>60546911</v>
      </c>
      <c r="C340" s="150"/>
      <c r="D340" s="188">
        <f>Calcs!BT340</f>
        <v>461.19835746013825</v>
      </c>
      <c r="F340" s="188">
        <f>Calcs!BL340</f>
        <v>2015.6043647882914</v>
      </c>
      <c r="H340" s="188">
        <f t="shared" si="38"/>
        <v>-1554.406007328153</v>
      </c>
      <c r="I340" s="188" t="b">
        <f>Calcs!BX340</f>
        <v>0</v>
      </c>
      <c r="J340" s="150"/>
      <c r="L340" s="188">
        <f t="shared" si="39"/>
        <v>-1755.9664438069826</v>
      </c>
      <c r="M340" s="188">
        <f t="shared" si="39"/>
        <v>-1352.8455708493238</v>
      </c>
      <c r="N340" s="188">
        <f t="shared" si="39"/>
        <v>-1508.2861715821393</v>
      </c>
      <c r="O340" s="188">
        <f t="shared" si="39"/>
        <v>-1600.5258430741669</v>
      </c>
      <c r="P340" s="188">
        <f t="shared" si="39"/>
        <v>-1802.0862795529963</v>
      </c>
      <c r="R340" s="188" t="b" cm="1">
        <f t="array" ref="R340">IF(I340,AND(SIGN(I340)=SIGN(L340:P340)), TRUE)</f>
        <v>1</v>
      </c>
    </row>
    <row r="341" spans="2:18" s="182" customFormat="1" x14ac:dyDescent="0.2">
      <c r="B341" s="189">
        <f>Calcs!B341</f>
        <v>60546908</v>
      </c>
      <c r="C341" s="150"/>
      <c r="D341" s="188">
        <f>Calcs!BT341</f>
        <v>9635.6797934386068</v>
      </c>
      <c r="F341" s="188">
        <f>Calcs!BL341</f>
        <v>31151.824375093423</v>
      </c>
      <c r="H341" s="188">
        <f t="shared" si="38"/>
        <v>-21516.144581654815</v>
      </c>
      <c r="I341" s="188" t="b">
        <f>Calcs!BX341</f>
        <v>0</v>
      </c>
      <c r="J341" s="150"/>
      <c r="L341" s="188">
        <f t="shared" si="39"/>
        <v>-24631.327019164164</v>
      </c>
      <c r="M341" s="188">
        <f t="shared" si="39"/>
        <v>-18400.962144145473</v>
      </c>
      <c r="N341" s="188">
        <f t="shared" si="39"/>
        <v>-20552.576602310954</v>
      </c>
      <c r="O341" s="188">
        <f t="shared" si="39"/>
        <v>-22479.712560998676</v>
      </c>
      <c r="P341" s="188">
        <f t="shared" si="39"/>
        <v>-25594.894998508025</v>
      </c>
      <c r="R341" s="188" t="b" cm="1">
        <f t="array" ref="R341">IF(I341,AND(SIGN(I341)=SIGN(L341:P341)), TRUE)</f>
        <v>1</v>
      </c>
    </row>
    <row r="342" spans="2:18" s="182" customFormat="1" x14ac:dyDescent="0.2">
      <c r="B342" s="189">
        <f>Calcs!B342</f>
        <v>60546906</v>
      </c>
      <c r="C342" s="150"/>
      <c r="D342" s="188">
        <f>Calcs!BT342</f>
        <v>4081563.1456900304</v>
      </c>
      <c r="F342" s="188">
        <f>Calcs!BL342</f>
        <v>440610.37909554399</v>
      </c>
      <c r="H342" s="188">
        <f t="shared" si="38"/>
        <v>3640952.7665944863</v>
      </c>
      <c r="I342" s="188" t="b">
        <f>Calcs!BX342</f>
        <v>1</v>
      </c>
      <c r="J342" s="150"/>
      <c r="L342" s="188">
        <f t="shared" si="39"/>
        <v>3596891.728684932</v>
      </c>
      <c r="M342" s="188">
        <f t="shared" si="39"/>
        <v>3685013.8045040406</v>
      </c>
      <c r="N342" s="188">
        <f t="shared" si="39"/>
        <v>4049109.0811634893</v>
      </c>
      <c r="O342" s="188">
        <f t="shared" si="39"/>
        <v>3232796.4520254834</v>
      </c>
      <c r="P342" s="188">
        <f t="shared" si="39"/>
        <v>3188735.414115929</v>
      </c>
      <c r="R342" s="188" t="b" cm="1">
        <f t="array" ref="R342">IF(I342,AND(SIGN(I342)=SIGN(L342:P342)), TRUE)</f>
        <v>1</v>
      </c>
    </row>
    <row r="343" spans="2:18" s="182" customFormat="1" x14ac:dyDescent="0.2">
      <c r="B343" s="189">
        <f>Calcs!B343</f>
        <v>60546832</v>
      </c>
      <c r="C343" s="150"/>
      <c r="D343" s="188">
        <f>Calcs!BT343</f>
        <v>6488.6699562068952</v>
      </c>
      <c r="F343" s="188">
        <f>Calcs!BL343</f>
        <v>26847.073089107689</v>
      </c>
      <c r="H343" s="188">
        <f t="shared" si="38"/>
        <v>-20358.403132900792</v>
      </c>
      <c r="I343" s="188" t="b">
        <f>Calcs!BX343</f>
        <v>0</v>
      </c>
      <c r="J343" s="150"/>
      <c r="L343" s="188">
        <f t="shared" si="39"/>
        <v>-23043.110441811565</v>
      </c>
      <c r="M343" s="188">
        <f t="shared" si="39"/>
        <v>-17673.695823990027</v>
      </c>
      <c r="N343" s="188">
        <f t="shared" si="39"/>
        <v>-19709.536137280105</v>
      </c>
      <c r="O343" s="188">
        <f t="shared" si="39"/>
        <v>-21007.270128521483</v>
      </c>
      <c r="P343" s="188">
        <f t="shared" si="39"/>
        <v>-23691.977437432255</v>
      </c>
      <c r="R343" s="188" t="b" cm="1">
        <f t="array" ref="R343">IF(I343,AND(SIGN(I343)=SIGN(L343:P343)), TRUE)</f>
        <v>1</v>
      </c>
    </row>
    <row r="344" spans="2:18" s="182" customFormat="1" x14ac:dyDescent="0.2">
      <c r="B344" s="189">
        <f>Calcs!B344</f>
        <v>60546808</v>
      </c>
      <c r="C344" s="150"/>
      <c r="D344" s="188">
        <f>Calcs!BT344</f>
        <v>341.99819624528203</v>
      </c>
      <c r="F344" s="188">
        <f>Calcs!BL344</f>
        <v>1755.187650817207</v>
      </c>
      <c r="H344" s="188">
        <f t="shared" si="38"/>
        <v>-1413.1894545719249</v>
      </c>
      <c r="I344" s="188" t="b">
        <f>Calcs!BX344</f>
        <v>0</v>
      </c>
      <c r="J344" s="150"/>
      <c r="L344" s="188">
        <f t="shared" si="39"/>
        <v>-1588.7082196536458</v>
      </c>
      <c r="M344" s="188">
        <f t="shared" si="39"/>
        <v>-1237.6706894902043</v>
      </c>
      <c r="N344" s="188">
        <f t="shared" si="39"/>
        <v>-1378.9896349473968</v>
      </c>
      <c r="O344" s="188">
        <f t="shared" si="39"/>
        <v>-1447.3892741964532</v>
      </c>
      <c r="P344" s="188">
        <f t="shared" si="39"/>
        <v>-1622.9080392781739</v>
      </c>
      <c r="R344" s="188" t="b" cm="1">
        <f t="array" ref="R344">IF(I344,AND(SIGN(I344)=SIGN(L344:P344)), TRUE)</f>
        <v>1</v>
      </c>
    </row>
    <row r="345" spans="2:18" s="182" customFormat="1" x14ac:dyDescent="0.2">
      <c r="B345" s="189">
        <f>Calcs!B345</f>
        <v>60546785</v>
      </c>
      <c r="C345" s="150"/>
      <c r="D345" s="188">
        <f>Calcs!BT345</f>
        <v>567.41391990059651</v>
      </c>
      <c r="F345" s="188">
        <f>Calcs!BL345</f>
        <v>2904.4864146936247</v>
      </c>
      <c r="H345" s="188">
        <f t="shared" si="38"/>
        <v>-2337.0724947930285</v>
      </c>
      <c r="I345" s="188" t="b">
        <f>Calcs!BX345</f>
        <v>0</v>
      </c>
      <c r="J345" s="150"/>
      <c r="L345" s="188">
        <f t="shared" si="39"/>
        <v>-2627.5211362623913</v>
      </c>
      <c r="M345" s="188">
        <f t="shared" si="39"/>
        <v>-2046.6238533236658</v>
      </c>
      <c r="N345" s="188">
        <f t="shared" si="39"/>
        <v>-2280.3311028029684</v>
      </c>
      <c r="O345" s="188">
        <f t="shared" si="39"/>
        <v>-2393.813886783088</v>
      </c>
      <c r="P345" s="188">
        <f t="shared" si="39"/>
        <v>-2684.2625282524509</v>
      </c>
      <c r="R345" s="188" t="b" cm="1">
        <f t="array" ref="R345">IF(I345,AND(SIGN(I345)=SIGN(L345:P345)), TRUE)</f>
        <v>1</v>
      </c>
    </row>
    <row r="346" spans="2:18" s="182" customFormat="1" x14ac:dyDescent="0.2">
      <c r="B346" s="189">
        <f>Calcs!B346</f>
        <v>60546778</v>
      </c>
      <c r="C346" s="150"/>
      <c r="D346" s="188">
        <f>Calcs!BT346</f>
        <v>862.53709163197345</v>
      </c>
      <c r="F346" s="188">
        <f>Calcs!BL346</f>
        <v>2126.9115086630286</v>
      </c>
      <c r="H346" s="188">
        <f t="shared" si="38"/>
        <v>-1264.3744170310551</v>
      </c>
      <c r="I346" s="188" t="b">
        <f>Calcs!BX346</f>
        <v>0</v>
      </c>
      <c r="J346" s="150"/>
      <c r="L346" s="188">
        <f t="shared" si="39"/>
        <v>-1477.0655678973581</v>
      </c>
      <c r="M346" s="188">
        <f t="shared" si="39"/>
        <v>-1051.6832661647522</v>
      </c>
      <c r="N346" s="188">
        <f t="shared" si="39"/>
        <v>-1178.1207078678576</v>
      </c>
      <c r="O346" s="188">
        <f t="shared" si="39"/>
        <v>-1350.6281261942524</v>
      </c>
      <c r="P346" s="188">
        <f t="shared" si="39"/>
        <v>-1563.3192770605554</v>
      </c>
      <c r="R346" s="188" t="b" cm="1">
        <f t="array" ref="R346">IF(I346,AND(SIGN(I346)=SIGN(L346:P346)), TRUE)</f>
        <v>1</v>
      </c>
    </row>
    <row r="347" spans="2:18" s="182" customFormat="1" x14ac:dyDescent="0.2">
      <c r="B347" s="189">
        <f>Calcs!B347</f>
        <v>60547145</v>
      </c>
      <c r="C347" s="150"/>
      <c r="D347" s="188">
        <f>Calcs!BT347</f>
        <v>6594.7472711013515</v>
      </c>
      <c r="F347" s="188">
        <f>Calcs!BL347</f>
        <v>67658.992464914802</v>
      </c>
      <c r="H347" s="188">
        <f t="shared" si="38"/>
        <v>-61064.245193813447</v>
      </c>
      <c r="I347" s="188" t="b">
        <f>Calcs!BX347</f>
        <v>0</v>
      </c>
      <c r="J347" s="150"/>
      <c r="L347" s="188">
        <f t="shared" si="39"/>
        <v>-67830.144440304939</v>
      </c>
      <c r="M347" s="188">
        <f t="shared" si="39"/>
        <v>-54298.34594732197</v>
      </c>
      <c r="N347" s="188">
        <f t="shared" si="39"/>
        <v>-60404.77046670331</v>
      </c>
      <c r="O347" s="188">
        <f t="shared" si="39"/>
        <v>-61723.719920923584</v>
      </c>
      <c r="P347" s="188">
        <f t="shared" si="39"/>
        <v>-68489.619167415076</v>
      </c>
      <c r="R347" s="188" t="b" cm="1">
        <f t="array" ref="R347">IF(I347,AND(SIGN(I347)=SIGN(L347:P347)), TRUE)</f>
        <v>1</v>
      </c>
    </row>
    <row r="348" spans="2:18" s="182" customFormat="1" x14ac:dyDescent="0.2">
      <c r="B348" s="189">
        <f>Calcs!B348</f>
        <v>60547771</v>
      </c>
      <c r="C348" s="150"/>
      <c r="D348" s="188">
        <f>Calcs!BT348</f>
        <v>206.73490259951589</v>
      </c>
      <c r="F348" s="188">
        <f>Calcs!BL348</f>
        <v>1062.6682037852306</v>
      </c>
      <c r="H348" s="188">
        <f t="shared" si="38"/>
        <v>-855.93330118571475</v>
      </c>
      <c r="I348" s="188" t="b">
        <f>Calcs!BX348</f>
        <v>0</v>
      </c>
      <c r="J348" s="150"/>
      <c r="L348" s="188">
        <f t="shared" si="39"/>
        <v>-962.20012156423786</v>
      </c>
      <c r="M348" s="188">
        <f t="shared" si="39"/>
        <v>-749.66648080719176</v>
      </c>
      <c r="N348" s="188">
        <f t="shared" si="39"/>
        <v>-835.25981092576308</v>
      </c>
      <c r="O348" s="188">
        <f t="shared" si="39"/>
        <v>-876.60679144566632</v>
      </c>
      <c r="P348" s="188">
        <f t="shared" si="39"/>
        <v>-982.87361182418942</v>
      </c>
      <c r="R348" s="188" t="b" cm="1">
        <f t="array" ref="R348">IF(I348,AND(SIGN(I348)=SIGN(L348:P348)), TRUE)</f>
        <v>1</v>
      </c>
    </row>
    <row r="349" spans="2:18" s="182" customFormat="1" x14ac:dyDescent="0.2">
      <c r="B349" s="189">
        <f>Calcs!B349</f>
        <v>60547811</v>
      </c>
      <c r="C349" s="150"/>
      <c r="D349" s="188">
        <f>Calcs!BT349</f>
        <v>28408.153340115667</v>
      </c>
      <c r="F349" s="188">
        <f>Calcs!BL349</f>
        <v>85251.296567796075</v>
      </c>
      <c r="H349" s="188">
        <f t="shared" si="38"/>
        <v>-56843.143227680412</v>
      </c>
      <c r="I349" s="188" t="b">
        <f>Calcs!BX349</f>
        <v>0</v>
      </c>
      <c r="J349" s="150"/>
      <c r="L349" s="188">
        <f t="shared" ref="L349:P358" si="40">(1+L$7)*$D349-(1+L$6)*$F349</f>
        <v>-65368.272884460021</v>
      </c>
      <c r="M349" s="188">
        <f t="shared" si="40"/>
        <v>-48318.013570900803</v>
      </c>
      <c r="N349" s="188">
        <f t="shared" si="40"/>
        <v>-54002.327893668844</v>
      </c>
      <c r="O349" s="188">
        <f t="shared" si="40"/>
        <v>-59683.958561691979</v>
      </c>
      <c r="P349" s="188">
        <f t="shared" si="40"/>
        <v>-68209.088218471588</v>
      </c>
      <c r="R349" s="188" t="b" cm="1">
        <f t="array" ref="R349">IF(I349,AND(SIGN(I349)=SIGN(L349:P349)), TRUE)</f>
        <v>1</v>
      </c>
    </row>
    <row r="350" spans="2:18" s="182" customFormat="1" x14ac:dyDescent="0.2">
      <c r="B350" s="189">
        <f>Calcs!B350</f>
        <v>60547819</v>
      </c>
      <c r="C350" s="150"/>
      <c r="D350" s="188">
        <f>Calcs!BT350</f>
        <v>19097.138518621967</v>
      </c>
      <c r="F350" s="188">
        <f>Calcs!BL350</f>
        <v>59348.75910053109</v>
      </c>
      <c r="H350" s="188">
        <f t="shared" si="38"/>
        <v>-40251.620581909126</v>
      </c>
      <c r="I350" s="188" t="b">
        <f>Calcs!BX350</f>
        <v>0</v>
      </c>
      <c r="J350" s="150"/>
      <c r="L350" s="188">
        <f t="shared" si="40"/>
        <v>-46186.496491962243</v>
      </c>
      <c r="M350" s="188">
        <f t="shared" si="40"/>
        <v>-34316.74467185601</v>
      </c>
      <c r="N350" s="188">
        <f t="shared" si="40"/>
        <v>-38341.906730046925</v>
      </c>
      <c r="O350" s="188">
        <f t="shared" si="40"/>
        <v>-42161.334433771321</v>
      </c>
      <c r="P350" s="188">
        <f t="shared" si="40"/>
        <v>-48096.210343824438</v>
      </c>
      <c r="R350" s="188" t="b" cm="1">
        <f t="array" ref="R350">IF(I350,AND(SIGN(I350)=SIGN(L350:P350)), TRUE)</f>
        <v>1</v>
      </c>
    </row>
    <row r="351" spans="2:18" s="182" customFormat="1" x14ac:dyDescent="0.2">
      <c r="B351" s="189">
        <f>Calcs!B351</f>
        <v>60547831</v>
      </c>
      <c r="C351" s="150"/>
      <c r="D351" s="188">
        <f>Calcs!BT351</f>
        <v>1118.8667151847856</v>
      </c>
      <c r="F351" s="188">
        <f>Calcs!BL351</f>
        <v>5691.3652811422435</v>
      </c>
      <c r="H351" s="188">
        <f t="shared" si="38"/>
        <v>-4572.4985659574577</v>
      </c>
      <c r="I351" s="188" t="b">
        <f>Calcs!BX351</f>
        <v>0</v>
      </c>
      <c r="J351" s="150"/>
      <c r="L351" s="188">
        <f t="shared" si="40"/>
        <v>-5141.6350940716829</v>
      </c>
      <c r="M351" s="188">
        <f t="shared" si="40"/>
        <v>-4003.3620378432333</v>
      </c>
      <c r="N351" s="188">
        <f t="shared" si="40"/>
        <v>-4460.6118944389791</v>
      </c>
      <c r="O351" s="188">
        <f t="shared" si="40"/>
        <v>-4684.3852374759363</v>
      </c>
      <c r="P351" s="188">
        <f t="shared" si="40"/>
        <v>-5253.5217655901615</v>
      </c>
      <c r="R351" s="188" t="b" cm="1">
        <f t="array" ref="R351">IF(I351,AND(SIGN(I351)=SIGN(L351:P351)), TRUE)</f>
        <v>1</v>
      </c>
    </row>
    <row r="352" spans="2:18" s="182" customFormat="1" x14ac:dyDescent="0.2">
      <c r="B352" s="189">
        <f>Calcs!B352</f>
        <v>60547845</v>
      </c>
      <c r="C352" s="150"/>
      <c r="D352" s="188">
        <f>Calcs!BT352</f>
        <v>28420.616584723735</v>
      </c>
      <c r="F352" s="188">
        <f>Calcs!BL352</f>
        <v>85284.898724437517</v>
      </c>
      <c r="H352" s="188">
        <f t="shared" si="38"/>
        <v>-56864.282139713781</v>
      </c>
      <c r="I352" s="188" t="b">
        <f>Calcs!BX352</f>
        <v>0</v>
      </c>
      <c r="J352" s="150"/>
      <c r="L352" s="188">
        <f t="shared" si="40"/>
        <v>-65392.772012157548</v>
      </c>
      <c r="M352" s="188">
        <f t="shared" si="40"/>
        <v>-48335.79226727003</v>
      </c>
      <c r="N352" s="188">
        <f t="shared" si="40"/>
        <v>-54022.220481241406</v>
      </c>
      <c r="O352" s="188">
        <f t="shared" si="40"/>
        <v>-59706.34379818615</v>
      </c>
      <c r="P352" s="188">
        <f t="shared" si="40"/>
        <v>-68234.833670629916</v>
      </c>
      <c r="R352" s="188" t="b" cm="1">
        <f t="array" ref="R352">IF(I352,AND(SIGN(I352)=SIGN(L352:P352)), TRUE)</f>
        <v>1</v>
      </c>
    </row>
    <row r="353" spans="2:18" s="182" customFormat="1" x14ac:dyDescent="0.2">
      <c r="B353" s="189">
        <f>Calcs!B353</f>
        <v>60547856</v>
      </c>
      <c r="C353" s="150"/>
      <c r="D353" s="188">
        <f>Calcs!BT353</f>
        <v>18682.624766786961</v>
      </c>
      <c r="F353" s="188">
        <f>Calcs!BL353</f>
        <v>58155.882539760329</v>
      </c>
      <c r="H353" s="188">
        <f t="shared" si="38"/>
        <v>-39473.257772973368</v>
      </c>
      <c r="I353" s="188" t="b">
        <f>Calcs!BX353</f>
        <v>0</v>
      </c>
      <c r="J353" s="150"/>
      <c r="L353" s="188">
        <f t="shared" si="40"/>
        <v>-45288.846026949403</v>
      </c>
      <c r="M353" s="188">
        <f t="shared" si="40"/>
        <v>-33657.669518997332</v>
      </c>
      <c r="N353" s="188">
        <f t="shared" si="40"/>
        <v>-37604.99529629467</v>
      </c>
      <c r="O353" s="188">
        <f t="shared" si="40"/>
        <v>-41341.520249652065</v>
      </c>
      <c r="P353" s="188">
        <f t="shared" si="40"/>
        <v>-47157.1085036281</v>
      </c>
      <c r="R353" s="188" t="b" cm="1">
        <f t="array" ref="R353">IF(I353,AND(SIGN(I353)=SIGN(L353:P353)), TRUE)</f>
        <v>1</v>
      </c>
    </row>
    <row r="354" spans="2:18" s="182" customFormat="1" x14ac:dyDescent="0.2">
      <c r="B354" s="189">
        <f>Calcs!B354</f>
        <v>60547865</v>
      </c>
      <c r="C354" s="150"/>
      <c r="D354" s="188">
        <f>Calcs!BT354</f>
        <v>11482.756684754177</v>
      </c>
      <c r="F354" s="188">
        <f>Calcs!BL354</f>
        <v>36824.813476822383</v>
      </c>
      <c r="H354" s="188">
        <f t="shared" si="38"/>
        <v>-25342.056792068208</v>
      </c>
      <c r="I354" s="188" t="b">
        <f>Calcs!BX354</f>
        <v>0</v>
      </c>
      <c r="J354" s="150"/>
      <c r="L354" s="188">
        <f t="shared" si="40"/>
        <v>-29024.538139750446</v>
      </c>
      <c r="M354" s="188">
        <f t="shared" si="40"/>
        <v>-21659.57544438597</v>
      </c>
      <c r="N354" s="188">
        <f t="shared" si="40"/>
        <v>-24193.781123592787</v>
      </c>
      <c r="O354" s="188">
        <f t="shared" si="40"/>
        <v>-26490.332460543621</v>
      </c>
      <c r="P354" s="188">
        <f t="shared" si="40"/>
        <v>-30172.813808225859</v>
      </c>
      <c r="R354" s="188" t="b" cm="1">
        <f t="array" ref="R354">IF(I354,AND(SIGN(I354)=SIGN(L354:P354)), TRUE)</f>
        <v>1</v>
      </c>
    </row>
    <row r="355" spans="2:18" s="182" customFormat="1" x14ac:dyDescent="0.2">
      <c r="B355" s="189">
        <f>Calcs!B355</f>
        <v>60547903</v>
      </c>
      <c r="C355" s="150"/>
      <c r="D355" s="188">
        <f>Calcs!BT355</f>
        <v>1177.3794097122725</v>
      </c>
      <c r="F355" s="188">
        <f>Calcs!BL355</f>
        <v>3960.329180411065</v>
      </c>
      <c r="H355" s="188">
        <f t="shared" si="38"/>
        <v>-2782.9497706987922</v>
      </c>
      <c r="I355" s="188" t="b">
        <f>Calcs!BX355</f>
        <v>0</v>
      </c>
      <c r="J355" s="150"/>
      <c r="L355" s="188">
        <f t="shared" si="40"/>
        <v>-3178.9826887398995</v>
      </c>
      <c r="M355" s="188">
        <f t="shared" si="40"/>
        <v>-2386.9168526576859</v>
      </c>
      <c r="N355" s="188">
        <f t="shared" si="40"/>
        <v>-2665.2118297275651</v>
      </c>
      <c r="O355" s="188">
        <f t="shared" si="40"/>
        <v>-2900.6877116700198</v>
      </c>
      <c r="P355" s="188">
        <f t="shared" si="40"/>
        <v>-3296.720629711127</v>
      </c>
      <c r="R355" s="188" t="b" cm="1">
        <f t="array" ref="R355">IF(I355,AND(SIGN(I355)=SIGN(L355:P355)), TRUE)</f>
        <v>1</v>
      </c>
    </row>
    <row r="356" spans="2:18" s="182" customFormat="1" x14ac:dyDescent="0.2">
      <c r="B356" s="189">
        <f>Calcs!B356</f>
        <v>60546771</v>
      </c>
      <c r="C356" s="150"/>
      <c r="D356" s="188">
        <f>Calcs!BT356</f>
        <v>804.97872691181556</v>
      </c>
      <c r="F356" s="188">
        <f>Calcs!BL356</f>
        <v>11415.807685228398</v>
      </c>
      <c r="H356" s="188">
        <f t="shared" si="38"/>
        <v>-10610.828958316582</v>
      </c>
      <c r="I356" s="188" t="b">
        <f>Calcs!BX356</f>
        <v>0</v>
      </c>
      <c r="J356" s="150"/>
      <c r="L356" s="188">
        <f t="shared" si="40"/>
        <v>-11752.409726839423</v>
      </c>
      <c r="M356" s="188">
        <f t="shared" si="40"/>
        <v>-9469.2481897937432</v>
      </c>
      <c r="N356" s="188">
        <f t="shared" si="40"/>
        <v>-10530.331085625401</v>
      </c>
      <c r="O356" s="188">
        <f t="shared" si="40"/>
        <v>-10691.326831007764</v>
      </c>
      <c r="P356" s="188">
        <f t="shared" si="40"/>
        <v>-11832.907599530605</v>
      </c>
      <c r="R356" s="188" t="b" cm="1">
        <f t="array" ref="R356">IF(I356,AND(SIGN(I356)=SIGN(L356:P356)), TRUE)</f>
        <v>1</v>
      </c>
    </row>
    <row r="357" spans="2:18" s="182" customFormat="1" x14ac:dyDescent="0.2">
      <c r="B357" s="189">
        <f>Calcs!B357</f>
        <v>60546568</v>
      </c>
      <c r="C357" s="150"/>
      <c r="D357" s="188">
        <f>Calcs!BT357</f>
        <v>4347.0134860902863</v>
      </c>
      <c r="F357" s="188">
        <f>Calcs!BL357</f>
        <v>14398.52412085285</v>
      </c>
      <c r="H357" s="188">
        <f t="shared" si="38"/>
        <v>-10051.510634762562</v>
      </c>
      <c r="I357" s="188" t="b">
        <f>Calcs!BX357</f>
        <v>0</v>
      </c>
      <c r="J357" s="150"/>
      <c r="L357" s="188">
        <f t="shared" si="40"/>
        <v>-11491.363046847851</v>
      </c>
      <c r="M357" s="188">
        <f t="shared" si="40"/>
        <v>-8611.6582226772771</v>
      </c>
      <c r="N357" s="188">
        <f t="shared" si="40"/>
        <v>-9616.8092861535333</v>
      </c>
      <c r="O357" s="188">
        <f t="shared" si="40"/>
        <v>-10486.211983371591</v>
      </c>
      <c r="P357" s="188">
        <f t="shared" si="40"/>
        <v>-11926.064395456879</v>
      </c>
      <c r="R357" s="188" t="b" cm="1">
        <f t="array" ref="R357">IF(I357,AND(SIGN(I357)=SIGN(L357:P357)), TRUE)</f>
        <v>1</v>
      </c>
    </row>
    <row r="358" spans="2:18" s="182" customFormat="1" x14ac:dyDescent="0.2">
      <c r="B358" s="189">
        <f>Calcs!B358</f>
        <v>60546625</v>
      </c>
      <c r="C358" s="150"/>
      <c r="D358" s="188">
        <f>Calcs!BT358</f>
        <v>75168.615524209177</v>
      </c>
      <c r="F358" s="188">
        <f>Calcs!BL358</f>
        <v>196554.76520665106</v>
      </c>
      <c r="H358" s="188">
        <f t="shared" si="38"/>
        <v>-121386.14968244189</v>
      </c>
      <c r="I358" s="188" t="b">
        <f>Calcs!BX358</f>
        <v>0</v>
      </c>
      <c r="J358" s="150"/>
      <c r="L358" s="188">
        <f t="shared" si="40"/>
        <v>-141041.62620310701</v>
      </c>
      <c r="M358" s="188">
        <f t="shared" si="40"/>
        <v>-101730.67316177678</v>
      </c>
      <c r="N358" s="188">
        <f t="shared" si="40"/>
        <v>-113869.28813002096</v>
      </c>
      <c r="O358" s="188">
        <f t="shared" si="40"/>
        <v>-128903.0112348628</v>
      </c>
      <c r="P358" s="188">
        <f t="shared" si="40"/>
        <v>-148558.48775552795</v>
      </c>
      <c r="R358" s="188" t="b" cm="1">
        <f t="array" ref="R358">IF(I358,AND(SIGN(I358)=SIGN(L358:P358)), TRUE)</f>
        <v>1</v>
      </c>
    </row>
    <row r="359" spans="2:18" s="182" customFormat="1" x14ac:dyDescent="0.2">
      <c r="B359" s="189">
        <f>Calcs!B359</f>
        <v>60546634</v>
      </c>
      <c r="C359" s="150"/>
      <c r="D359" s="188">
        <f>Calcs!BT359</f>
        <v>2550.2307259770455</v>
      </c>
      <c r="F359" s="188">
        <f>Calcs!BL359</f>
        <v>53765.025727380926</v>
      </c>
      <c r="H359" s="188">
        <f t="shared" si="38"/>
        <v>-51214.79500140388</v>
      </c>
      <c r="I359" s="188" t="b">
        <f>Calcs!BX359</f>
        <v>0</v>
      </c>
      <c r="J359" s="150"/>
      <c r="L359" s="188">
        <f t="shared" ref="L359:P368" si="41">(1+L$7)*$D359-(1+L$6)*$F359</f>
        <v>-56591.29757414198</v>
      </c>
      <c r="M359" s="188">
        <f t="shared" si="41"/>
        <v>-45838.292428665787</v>
      </c>
      <c r="N359" s="188">
        <f t="shared" si="41"/>
        <v>-50959.771928806178</v>
      </c>
      <c r="O359" s="188">
        <f t="shared" si="41"/>
        <v>-51469.818074001581</v>
      </c>
      <c r="P359" s="188">
        <f t="shared" si="41"/>
        <v>-56846.320646739681</v>
      </c>
      <c r="R359" s="188" t="b" cm="1">
        <f t="array" ref="R359">IF(I359,AND(SIGN(I359)=SIGN(L359:P359)), TRUE)</f>
        <v>1</v>
      </c>
    </row>
    <row r="360" spans="2:18" s="182" customFormat="1" x14ac:dyDescent="0.2">
      <c r="B360" s="189">
        <f>Calcs!B360</f>
        <v>60546637</v>
      </c>
      <c r="C360" s="150"/>
      <c r="D360" s="188">
        <f>Calcs!BT360</f>
        <v>4469.9488199484067</v>
      </c>
      <c r="F360" s="188">
        <f>Calcs!BL360</f>
        <v>14797.024697272309</v>
      </c>
      <c r="H360" s="188">
        <f t="shared" si="38"/>
        <v>-10327.075877323903</v>
      </c>
      <c r="I360" s="188" t="b">
        <f>Calcs!BX360</f>
        <v>0</v>
      </c>
      <c r="J360" s="150"/>
      <c r="L360" s="188">
        <f t="shared" si="41"/>
        <v>-11806.778347051135</v>
      </c>
      <c r="M360" s="188">
        <f t="shared" si="41"/>
        <v>-8847.3734075966713</v>
      </c>
      <c r="N360" s="188">
        <f t="shared" si="41"/>
        <v>-9880.0809953290609</v>
      </c>
      <c r="O360" s="188">
        <f t="shared" si="41"/>
        <v>-10774.070759318744</v>
      </c>
      <c r="P360" s="188">
        <f t="shared" si="41"/>
        <v>-12253.773229045975</v>
      </c>
      <c r="R360" s="188" t="b" cm="1">
        <f t="array" ref="R360">IF(I360,AND(SIGN(I360)=SIGN(L360:P360)), TRUE)</f>
        <v>1</v>
      </c>
    </row>
    <row r="361" spans="2:18" s="182" customFormat="1" x14ac:dyDescent="0.2">
      <c r="B361" s="189">
        <f>Calcs!B361</f>
        <v>60546638</v>
      </c>
      <c r="C361" s="150"/>
      <c r="D361" s="188">
        <f>Calcs!BT361</f>
        <v>47842.817027714118</v>
      </c>
      <c r="F361" s="188">
        <f>Calcs!BL361</f>
        <v>294153.80427277769</v>
      </c>
      <c r="H361" s="188">
        <f t="shared" si="38"/>
        <v>-246310.98724506359</v>
      </c>
      <c r="I361" s="188" t="b">
        <f>Calcs!BX361</f>
        <v>0</v>
      </c>
      <c r="J361" s="150"/>
      <c r="L361" s="188">
        <f t="shared" si="41"/>
        <v>-275726.36767234141</v>
      </c>
      <c r="M361" s="188">
        <f t="shared" si="41"/>
        <v>-216895.60681778583</v>
      </c>
      <c r="N361" s="188">
        <f t="shared" si="41"/>
        <v>-241526.70554229215</v>
      </c>
      <c r="O361" s="188">
        <f t="shared" si="41"/>
        <v>-251095.26894783499</v>
      </c>
      <c r="P361" s="188">
        <f t="shared" si="41"/>
        <v>-280510.64937511279</v>
      </c>
      <c r="R361" s="188" t="b" cm="1">
        <f t="array" ref="R361">IF(I361,AND(SIGN(I361)=SIGN(L361:P361)), TRUE)</f>
        <v>1</v>
      </c>
    </row>
    <row r="362" spans="2:18" s="182" customFormat="1" x14ac:dyDescent="0.2">
      <c r="B362" s="189">
        <f>Calcs!B362</f>
        <v>60546653</v>
      </c>
      <c r="C362" s="150"/>
      <c r="D362" s="188">
        <f>Calcs!BT362</f>
        <v>2841.6298597614755</v>
      </c>
      <c r="F362" s="188">
        <f>Calcs!BL362</f>
        <v>9480.5334761610211</v>
      </c>
      <c r="H362" s="188">
        <f t="shared" si="38"/>
        <v>-6638.9036163995461</v>
      </c>
      <c r="I362" s="188" t="b">
        <f>Calcs!BX362</f>
        <v>0</v>
      </c>
      <c r="J362" s="150"/>
      <c r="L362" s="188">
        <f t="shared" si="41"/>
        <v>-7586.9569640156496</v>
      </c>
      <c r="M362" s="188">
        <f t="shared" si="41"/>
        <v>-5690.8502687834443</v>
      </c>
      <c r="N362" s="188">
        <f t="shared" si="41"/>
        <v>-6354.7406304233973</v>
      </c>
      <c r="O362" s="188">
        <f t="shared" si="41"/>
        <v>-6923.066602375693</v>
      </c>
      <c r="P362" s="188">
        <f t="shared" si="41"/>
        <v>-7871.1199499917966</v>
      </c>
      <c r="R362" s="188" t="b" cm="1">
        <f t="array" ref="R362">IF(I362,AND(SIGN(I362)=SIGN(L362:P362)), TRUE)</f>
        <v>1</v>
      </c>
    </row>
    <row r="363" spans="2:18" s="182" customFormat="1" x14ac:dyDescent="0.2">
      <c r="B363" s="189">
        <f>Calcs!B363</f>
        <v>60546710</v>
      </c>
      <c r="C363" s="150"/>
      <c r="D363" s="188">
        <f>Calcs!BT363</f>
        <v>38535.999252370748</v>
      </c>
      <c r="F363" s="188">
        <f>Calcs!BL363</f>
        <v>6934.6450768751611</v>
      </c>
      <c r="H363" s="188">
        <f t="shared" si="38"/>
        <v>31601.354175495588</v>
      </c>
      <c r="I363" s="188" t="b">
        <f>Calcs!BX363</f>
        <v>1</v>
      </c>
      <c r="J363" s="150"/>
      <c r="L363" s="188">
        <f t="shared" si="41"/>
        <v>30907.889667808071</v>
      </c>
      <c r="M363" s="188">
        <f t="shared" si="41"/>
        <v>32294.818683183104</v>
      </c>
      <c r="N363" s="188">
        <f t="shared" si="41"/>
        <v>35454.954100732662</v>
      </c>
      <c r="O363" s="188">
        <f t="shared" si="41"/>
        <v>27747.754250258513</v>
      </c>
      <c r="P363" s="188">
        <f t="shared" si="41"/>
        <v>27054.289742570996</v>
      </c>
      <c r="R363" s="188" t="b" cm="1">
        <f t="array" ref="R363">IF(I363,AND(SIGN(I363)=SIGN(L363:P363)), TRUE)</f>
        <v>1</v>
      </c>
    </row>
    <row r="364" spans="2:18" s="182" customFormat="1" x14ac:dyDescent="0.2">
      <c r="B364" s="189">
        <f>Calcs!B364</f>
        <v>60548486</v>
      </c>
      <c r="C364" s="150"/>
      <c r="D364" s="188">
        <f>Calcs!BT364</f>
        <v>45321.939721835617</v>
      </c>
      <c r="F364" s="188">
        <f>Calcs!BL364</f>
        <v>54006.01619454367</v>
      </c>
      <c r="H364" s="188">
        <f t="shared" si="38"/>
        <v>-8684.0764727080532</v>
      </c>
      <c r="I364" s="188" t="b">
        <f>Calcs!BX364</f>
        <v>0</v>
      </c>
      <c r="J364" s="150"/>
      <c r="L364" s="188">
        <f t="shared" si="41"/>
        <v>-14084.678092162423</v>
      </c>
      <c r="M364" s="188">
        <f t="shared" si="41"/>
        <v>-3283.4748532536905</v>
      </c>
      <c r="N364" s="188">
        <f t="shared" si="41"/>
        <v>-4151.8825005244871</v>
      </c>
      <c r="O364" s="188">
        <f t="shared" si="41"/>
        <v>-13216.270444891612</v>
      </c>
      <c r="P364" s="188">
        <f t="shared" si="41"/>
        <v>-18616.872064345982</v>
      </c>
      <c r="R364" s="188" t="b" cm="1">
        <f t="array" ref="R364">IF(I364,AND(SIGN(I364)=SIGN(L364:P364)), TRUE)</f>
        <v>1</v>
      </c>
    </row>
    <row r="365" spans="2:18" s="182" customFormat="1" x14ac:dyDescent="0.2">
      <c r="B365" s="189">
        <f>Calcs!B365</f>
        <v>60548544</v>
      </c>
      <c r="C365" s="150"/>
      <c r="D365" s="188">
        <f>Calcs!BT365</f>
        <v>82644.216764571771</v>
      </c>
      <c r="F365" s="188">
        <f>Calcs!BL365</f>
        <v>93455.998158977789</v>
      </c>
      <c r="H365" s="188">
        <f t="shared" si="38"/>
        <v>-10811.781394406018</v>
      </c>
      <c r="I365" s="188" t="b">
        <f>Calcs!BX365</f>
        <v>0</v>
      </c>
      <c r="J365" s="150"/>
      <c r="L365" s="188">
        <f t="shared" si="41"/>
        <v>-20157.381210303807</v>
      </c>
      <c r="M365" s="188">
        <f t="shared" si="41"/>
        <v>-1466.1815785082435</v>
      </c>
      <c r="N365" s="188">
        <f t="shared" si="41"/>
        <v>-2547.3597179488279</v>
      </c>
      <c r="O365" s="188">
        <f t="shared" si="41"/>
        <v>-19076.203070863194</v>
      </c>
      <c r="P365" s="188">
        <f t="shared" si="41"/>
        <v>-28421.802886760983</v>
      </c>
      <c r="R365" s="188" t="b" cm="1">
        <f t="array" ref="R365">IF(I365,AND(SIGN(I365)=SIGN(L365:P365)), TRUE)</f>
        <v>1</v>
      </c>
    </row>
    <row r="366" spans="2:18" s="182" customFormat="1" x14ac:dyDescent="0.2">
      <c r="B366" s="189">
        <f>Calcs!B366</f>
        <v>60548556</v>
      </c>
      <c r="C366" s="150"/>
      <c r="D366" s="188">
        <f>Calcs!BT366</f>
        <v>407.37062294182238</v>
      </c>
      <c r="F366" s="188">
        <f>Calcs!BL366</f>
        <v>2089.1090824414196</v>
      </c>
      <c r="H366" s="188">
        <f t="shared" si="38"/>
        <v>-1681.7384594995972</v>
      </c>
      <c r="I366" s="188" t="b">
        <f>Calcs!BX366</f>
        <v>0</v>
      </c>
      <c r="J366" s="150"/>
      <c r="L366" s="188">
        <f t="shared" si="41"/>
        <v>-1890.6493677437395</v>
      </c>
      <c r="M366" s="188">
        <f t="shared" si="41"/>
        <v>-1472.8275512554553</v>
      </c>
      <c r="N366" s="188">
        <f t="shared" si="41"/>
        <v>-1641.0013972054148</v>
      </c>
      <c r="O366" s="188">
        <f t="shared" si="41"/>
        <v>-1722.4755217937795</v>
      </c>
      <c r="P366" s="188">
        <f t="shared" si="41"/>
        <v>-1931.3864300379219</v>
      </c>
      <c r="R366" s="188" t="b" cm="1">
        <f t="array" ref="R366">IF(I366,AND(SIGN(I366)=SIGN(L366:P366)), TRUE)</f>
        <v>1</v>
      </c>
    </row>
    <row r="367" spans="2:18" s="182" customFormat="1" x14ac:dyDescent="0.2">
      <c r="B367" s="189">
        <f>Calcs!B367</f>
        <v>60548617</v>
      </c>
      <c r="C367" s="150"/>
      <c r="D367" s="188">
        <f>Calcs!BT367</f>
        <v>1129.8173696384788</v>
      </c>
      <c r="F367" s="188">
        <f>Calcs!BL367</f>
        <v>3801.2439700617942</v>
      </c>
      <c r="H367" s="188">
        <f t="shared" si="38"/>
        <v>-2671.4266004233154</v>
      </c>
      <c r="I367" s="188" t="b">
        <f>Calcs!BX367</f>
        <v>0</v>
      </c>
      <c r="J367" s="150"/>
      <c r="L367" s="188">
        <f t="shared" si="41"/>
        <v>-3051.5509974294951</v>
      </c>
      <c r="M367" s="188">
        <f t="shared" si="41"/>
        <v>-2291.3022034171363</v>
      </c>
      <c r="N367" s="188">
        <f t="shared" si="41"/>
        <v>-2558.4448634594673</v>
      </c>
      <c r="O367" s="188">
        <f t="shared" si="41"/>
        <v>-2784.4083373871636</v>
      </c>
      <c r="P367" s="188">
        <f t="shared" si="41"/>
        <v>-3164.5327343933432</v>
      </c>
      <c r="R367" s="188" t="b" cm="1">
        <f t="array" ref="R367">IF(I367,AND(SIGN(I367)=SIGN(L367:P367)), TRUE)</f>
        <v>1</v>
      </c>
    </row>
    <row r="368" spans="2:18" s="182" customFormat="1" x14ac:dyDescent="0.2">
      <c r="B368" s="189">
        <f>Calcs!B368</f>
        <v>60548624</v>
      </c>
      <c r="C368" s="150"/>
      <c r="D368" s="188">
        <f>Calcs!BT368</f>
        <v>16888.434828061509</v>
      </c>
      <c r="F368" s="188">
        <f>Calcs!BL368</f>
        <v>52950.173428826245</v>
      </c>
      <c r="H368" s="188">
        <f t="shared" si="38"/>
        <v>-36061.738600764736</v>
      </c>
      <c r="I368" s="188" t="b">
        <f>Calcs!BX368</f>
        <v>0</v>
      </c>
      <c r="J368" s="150"/>
      <c r="L368" s="188">
        <f t="shared" si="41"/>
        <v>-41356.755943647368</v>
      </c>
      <c r="M368" s="188">
        <f t="shared" si="41"/>
        <v>-30766.721257882113</v>
      </c>
      <c r="N368" s="188">
        <f t="shared" si="41"/>
        <v>-34372.895117958586</v>
      </c>
      <c r="O368" s="188">
        <f t="shared" si="41"/>
        <v>-37750.582083570887</v>
      </c>
      <c r="P368" s="188">
        <f t="shared" si="41"/>
        <v>-43045.599426453518</v>
      </c>
      <c r="R368" s="188" t="b" cm="1">
        <f t="array" ref="R368">IF(I368,AND(SIGN(I368)=SIGN(L368:P368)), TRUE)</f>
        <v>1</v>
      </c>
    </row>
    <row r="369" spans="2:18" s="182" customFormat="1" x14ac:dyDescent="0.2">
      <c r="B369" s="189">
        <f>Calcs!B369</f>
        <v>60548631</v>
      </c>
      <c r="C369" s="150"/>
      <c r="D369" s="188">
        <f>Calcs!BT369</f>
        <v>1449406.0975432873</v>
      </c>
      <c r="F369" s="188">
        <f>Calcs!BL369</f>
        <v>190402.42033908414</v>
      </c>
      <c r="H369" s="188">
        <f t="shared" si="38"/>
        <v>1259003.6772042031</v>
      </c>
      <c r="I369" s="188" t="b">
        <f>Calcs!BX369</f>
        <v>1</v>
      </c>
      <c r="J369" s="150"/>
      <c r="L369" s="188">
        <f t="shared" ref="L369:P378" si="42">(1+L$7)*$D369-(1+L$6)*$F369</f>
        <v>1239963.4351702947</v>
      </c>
      <c r="M369" s="188">
        <f t="shared" si="42"/>
        <v>1278043.9192381115</v>
      </c>
      <c r="N369" s="188">
        <f t="shared" si="42"/>
        <v>1403944.2869585319</v>
      </c>
      <c r="O369" s="188">
        <f t="shared" si="42"/>
        <v>1114063.0674498745</v>
      </c>
      <c r="P369" s="188">
        <f t="shared" si="42"/>
        <v>1095022.8254159661</v>
      </c>
      <c r="R369" s="188" t="b" cm="1">
        <f t="array" ref="R369">IF(I369,AND(SIGN(I369)=SIGN(L369:P369)), TRUE)</f>
        <v>1</v>
      </c>
    </row>
    <row r="370" spans="2:18" s="182" customFormat="1" x14ac:dyDescent="0.2">
      <c r="B370" s="189">
        <f>Calcs!B370</f>
        <v>60548707</v>
      </c>
      <c r="C370" s="150"/>
      <c r="D370" s="188">
        <f>Calcs!BT370</f>
        <v>6787.0208824844394</v>
      </c>
      <c r="F370" s="188">
        <f>Calcs!BL370</f>
        <v>22225.726483515999</v>
      </c>
      <c r="H370" s="188">
        <f t="shared" si="38"/>
        <v>-15438.705601031559</v>
      </c>
      <c r="I370" s="188" t="b">
        <f>Calcs!BX370</f>
        <v>0</v>
      </c>
      <c r="J370" s="150"/>
      <c r="L370" s="188">
        <f t="shared" si="42"/>
        <v>-17661.278249383162</v>
      </c>
      <c r="M370" s="188">
        <f t="shared" si="42"/>
        <v>-13216.132952679958</v>
      </c>
      <c r="N370" s="188">
        <f t="shared" si="42"/>
        <v>-14760.003512783114</v>
      </c>
      <c r="O370" s="188">
        <f t="shared" si="42"/>
        <v>-16117.407689280004</v>
      </c>
      <c r="P370" s="188">
        <f t="shared" si="42"/>
        <v>-18339.980337631605</v>
      </c>
      <c r="R370" s="188" t="b" cm="1">
        <f t="array" ref="R370">IF(I370,AND(SIGN(I370)=SIGN(L370:P370)), TRUE)</f>
        <v>1</v>
      </c>
    </row>
    <row r="371" spans="2:18" s="182" customFormat="1" x14ac:dyDescent="0.2">
      <c r="B371" s="189">
        <f>Calcs!B371</f>
        <v>60548719</v>
      </c>
      <c r="C371" s="150"/>
      <c r="D371" s="188">
        <f>Calcs!BT371</f>
        <v>251736.96913478393</v>
      </c>
      <c r="F371" s="188">
        <f>Calcs!BL371</f>
        <v>48955.717058076218</v>
      </c>
      <c r="H371" s="188">
        <f t="shared" si="38"/>
        <v>202781.25207670772</v>
      </c>
      <c r="I371" s="188" t="b">
        <f>Calcs!BX371</f>
        <v>1</v>
      </c>
      <c r="J371" s="150"/>
      <c r="L371" s="188">
        <f t="shared" si="42"/>
        <v>197885.68037090008</v>
      </c>
      <c r="M371" s="188">
        <f t="shared" si="42"/>
        <v>207676.82378251533</v>
      </c>
      <c r="N371" s="188">
        <f t="shared" si="42"/>
        <v>227954.94899018609</v>
      </c>
      <c r="O371" s="188">
        <f t="shared" si="42"/>
        <v>177607.55516322929</v>
      </c>
      <c r="P371" s="188">
        <f t="shared" si="42"/>
        <v>172711.98345742168</v>
      </c>
      <c r="R371" s="188" t="b" cm="1">
        <f t="array" ref="R371">IF(I371,AND(SIGN(I371)=SIGN(L371:P371)), TRUE)</f>
        <v>1</v>
      </c>
    </row>
    <row r="372" spans="2:18" s="182" customFormat="1" x14ac:dyDescent="0.2">
      <c r="B372" s="189">
        <f>Calcs!B372</f>
        <v>60548720</v>
      </c>
      <c r="C372" s="150"/>
      <c r="D372" s="188">
        <f>Calcs!BT372</f>
        <v>1414.8670780100863</v>
      </c>
      <c r="F372" s="188">
        <f>Calcs!BL372</f>
        <v>1815.0414923347539</v>
      </c>
      <c r="H372" s="188">
        <f t="shared" si="38"/>
        <v>-400.17441432466762</v>
      </c>
      <c r="I372" s="188" t="b">
        <f>Calcs!BX372</f>
        <v>0</v>
      </c>
      <c r="J372" s="150"/>
      <c r="L372" s="188">
        <f t="shared" si="42"/>
        <v>-581.6785635581432</v>
      </c>
      <c r="M372" s="188">
        <f t="shared" si="42"/>
        <v>-218.67026509119228</v>
      </c>
      <c r="N372" s="188">
        <f t="shared" si="42"/>
        <v>-258.68770652365879</v>
      </c>
      <c r="O372" s="188">
        <f t="shared" si="42"/>
        <v>-541.66112212567623</v>
      </c>
      <c r="P372" s="188">
        <f t="shared" si="42"/>
        <v>-723.1652713591518</v>
      </c>
      <c r="R372" s="188" t="b" cm="1">
        <f t="array" ref="R372">IF(I372,AND(SIGN(I372)=SIGN(L372:P372)), TRUE)</f>
        <v>1</v>
      </c>
    </row>
    <row r="373" spans="2:18" s="182" customFormat="1" x14ac:dyDescent="0.2">
      <c r="B373" s="189">
        <f>Calcs!B373</f>
        <v>60548723</v>
      </c>
      <c r="C373" s="150"/>
      <c r="D373" s="188">
        <f>Calcs!BT373</f>
        <v>11959.129405437414</v>
      </c>
      <c r="F373" s="188">
        <f>Calcs!BL373</f>
        <v>38273.906481984064</v>
      </c>
      <c r="H373" s="188">
        <f t="shared" si="38"/>
        <v>-26314.777076546648</v>
      </c>
      <c r="I373" s="188" t="b">
        <f>Calcs!BX373</f>
        <v>0</v>
      </c>
      <c r="J373" s="150"/>
      <c r="L373" s="188">
        <f t="shared" si="42"/>
        <v>-30142.167724745057</v>
      </c>
      <c r="M373" s="188">
        <f t="shared" si="42"/>
        <v>-22487.38642834824</v>
      </c>
      <c r="N373" s="188">
        <f t="shared" si="42"/>
        <v>-25118.864136002907</v>
      </c>
      <c r="O373" s="188">
        <f t="shared" si="42"/>
        <v>-27510.69001709039</v>
      </c>
      <c r="P373" s="188">
        <f t="shared" si="42"/>
        <v>-31338.080665288799</v>
      </c>
      <c r="R373" s="188" t="b" cm="1">
        <f t="array" ref="R373">IF(I373,AND(SIGN(I373)=SIGN(L373:P373)), TRUE)</f>
        <v>1</v>
      </c>
    </row>
    <row r="374" spans="2:18" s="182" customFormat="1" x14ac:dyDescent="0.2">
      <c r="B374" s="189">
        <f>Calcs!B374</f>
        <v>60548727</v>
      </c>
      <c r="C374" s="150"/>
      <c r="D374" s="188">
        <f>Calcs!BT374</f>
        <v>10579.518031182433</v>
      </c>
      <c r="F374" s="188">
        <f>Calcs!BL374</f>
        <v>34061.561126762281</v>
      </c>
      <c r="H374" s="188">
        <f t="shared" si="38"/>
        <v>-23482.043095579847</v>
      </c>
      <c r="I374" s="188" t="b">
        <f>Calcs!BX374</f>
        <v>0</v>
      </c>
      <c r="J374" s="150"/>
      <c r="L374" s="188">
        <f t="shared" si="42"/>
        <v>-26888.199208256079</v>
      </c>
      <c r="M374" s="188">
        <f t="shared" si="42"/>
        <v>-20075.886982903619</v>
      </c>
      <c r="N374" s="188">
        <f t="shared" si="42"/>
        <v>-22424.091292461602</v>
      </c>
      <c r="O374" s="188">
        <f t="shared" si="42"/>
        <v>-24539.994898698089</v>
      </c>
      <c r="P374" s="188">
        <f t="shared" si="42"/>
        <v>-27946.151011374321</v>
      </c>
      <c r="R374" s="188" t="b" cm="1">
        <f t="array" ref="R374">IF(I374,AND(SIGN(I374)=SIGN(L374:P374)), TRUE)</f>
        <v>1</v>
      </c>
    </row>
    <row r="375" spans="2:18" s="182" customFormat="1" x14ac:dyDescent="0.2">
      <c r="B375" s="189">
        <f>Calcs!B375</f>
        <v>60548758</v>
      </c>
      <c r="C375" s="150"/>
      <c r="D375" s="188">
        <f>Calcs!BT375</f>
        <v>853.19004792115948</v>
      </c>
      <c r="F375" s="188">
        <f>Calcs!BL375</f>
        <v>4353.0543861577798</v>
      </c>
      <c r="H375" s="188">
        <f t="shared" si="38"/>
        <v>-3499.8643382366204</v>
      </c>
      <c r="I375" s="188" t="b">
        <f>Calcs!BX375</f>
        <v>0</v>
      </c>
      <c r="J375" s="150"/>
      <c r="L375" s="188">
        <f t="shared" si="42"/>
        <v>-3935.1697768523986</v>
      </c>
      <c r="M375" s="188">
        <f t="shared" si="42"/>
        <v>-3064.5588996208426</v>
      </c>
      <c r="N375" s="188">
        <f t="shared" si="42"/>
        <v>-3414.5453334445042</v>
      </c>
      <c r="O375" s="188">
        <f t="shared" si="42"/>
        <v>-3585.1833430287361</v>
      </c>
      <c r="P375" s="188">
        <f t="shared" si="42"/>
        <v>-4020.4887816445143</v>
      </c>
      <c r="R375" s="188" t="b" cm="1">
        <f t="array" ref="R375">IF(I375,AND(SIGN(I375)=SIGN(L375:P375)), TRUE)</f>
        <v>1</v>
      </c>
    </row>
    <row r="376" spans="2:18" s="182" customFormat="1" x14ac:dyDescent="0.2">
      <c r="B376" s="189">
        <f>Calcs!B376</f>
        <v>60548775</v>
      </c>
      <c r="C376" s="150"/>
      <c r="D376" s="188">
        <f>Calcs!BT376</f>
        <v>1356.8417987425426</v>
      </c>
      <c r="F376" s="188">
        <f>Calcs!BL376</f>
        <v>4559.9176629815856</v>
      </c>
      <c r="H376" s="188">
        <f t="shared" si="38"/>
        <v>-3203.0758642390429</v>
      </c>
      <c r="I376" s="188" t="b">
        <f>Calcs!BX376</f>
        <v>0</v>
      </c>
      <c r="J376" s="150"/>
      <c r="L376" s="188">
        <f t="shared" si="42"/>
        <v>-3659.0676305372017</v>
      </c>
      <c r="M376" s="188">
        <f t="shared" si="42"/>
        <v>-2747.084097940884</v>
      </c>
      <c r="N376" s="188">
        <f t="shared" si="42"/>
        <v>-3067.3916843647885</v>
      </c>
      <c r="O376" s="188">
        <f t="shared" si="42"/>
        <v>-3338.7600441132972</v>
      </c>
      <c r="P376" s="188">
        <f t="shared" si="42"/>
        <v>-3794.7518104114561</v>
      </c>
      <c r="R376" s="188" t="b" cm="1">
        <f t="array" ref="R376">IF(I376,AND(SIGN(I376)=SIGN(L376:P376)), TRUE)</f>
        <v>1</v>
      </c>
    </row>
    <row r="377" spans="2:18" s="182" customFormat="1" x14ac:dyDescent="0.2">
      <c r="B377" s="189">
        <f>Calcs!B377</f>
        <v>60548808</v>
      </c>
      <c r="C377" s="150"/>
      <c r="D377" s="188">
        <f>Calcs!BT377</f>
        <v>9125.8481529608362</v>
      </c>
      <c r="F377" s="188">
        <f>Calcs!BL377</f>
        <v>29570.422878156114</v>
      </c>
      <c r="H377" s="188">
        <f t="shared" si="38"/>
        <v>-20444.574725195278</v>
      </c>
      <c r="I377" s="188" t="b">
        <f>Calcs!BX377</f>
        <v>0</v>
      </c>
      <c r="J377" s="150"/>
      <c r="L377" s="188">
        <f t="shared" si="42"/>
        <v>-23401.617013010891</v>
      </c>
      <c r="M377" s="188">
        <f t="shared" si="42"/>
        <v>-17487.532437379668</v>
      </c>
      <c r="N377" s="188">
        <f t="shared" si="42"/>
        <v>-19531.989909899195</v>
      </c>
      <c r="O377" s="188">
        <f t="shared" si="42"/>
        <v>-21357.159540491361</v>
      </c>
      <c r="P377" s="188">
        <f t="shared" si="42"/>
        <v>-24314.201828306974</v>
      </c>
      <c r="R377" s="188" t="b" cm="1">
        <f t="array" ref="R377">IF(I377,AND(SIGN(I377)=SIGN(L377:P377)), TRUE)</f>
        <v>1</v>
      </c>
    </row>
    <row r="378" spans="2:18" s="182" customFormat="1" x14ac:dyDescent="0.2">
      <c r="B378" s="189">
        <f>Calcs!B378</f>
        <v>60548824</v>
      </c>
      <c r="C378" s="150"/>
      <c r="D378" s="188">
        <f>Calcs!BT378</f>
        <v>483.0422846062354</v>
      </c>
      <c r="F378" s="188">
        <f>Calcs!BL378</f>
        <v>2475.0088501203454</v>
      </c>
      <c r="H378" s="188">
        <f t="shared" si="38"/>
        <v>-1991.96656551411</v>
      </c>
      <c r="I378" s="188" t="b">
        <f>Calcs!BX378</f>
        <v>0</v>
      </c>
      <c r="J378" s="150"/>
      <c r="L378" s="188">
        <f t="shared" si="42"/>
        <v>-2239.4674505261446</v>
      </c>
      <c r="M378" s="188">
        <f t="shared" si="42"/>
        <v>-1744.4656805020757</v>
      </c>
      <c r="N378" s="188">
        <f t="shared" si="42"/>
        <v>-1943.6623370534865</v>
      </c>
      <c r="O378" s="188">
        <f t="shared" si="42"/>
        <v>-2040.2707939747336</v>
      </c>
      <c r="P378" s="188">
        <f t="shared" si="42"/>
        <v>-2287.7716789867682</v>
      </c>
      <c r="R378" s="188" t="b" cm="1">
        <f t="array" ref="R378">IF(I378,AND(SIGN(I378)=SIGN(L378:P378)), TRUE)</f>
        <v>1</v>
      </c>
    </row>
    <row r="379" spans="2:18" s="182" customFormat="1" x14ac:dyDescent="0.2">
      <c r="B379" s="189">
        <f>Calcs!B379</f>
        <v>60548862</v>
      </c>
      <c r="C379" s="150"/>
      <c r="D379" s="188">
        <f>Calcs!BT379</f>
        <v>21432.676379478693</v>
      </c>
      <c r="F379" s="188">
        <f>Calcs!BL379</f>
        <v>66003.56121662684</v>
      </c>
      <c r="H379" s="188">
        <f t="shared" si="38"/>
        <v>-44570.884837148144</v>
      </c>
      <c r="I379" s="188" t="b">
        <f>Calcs!BX379</f>
        <v>0</v>
      </c>
      <c r="J379" s="150"/>
      <c r="L379" s="188">
        <f t="shared" ref="L379:P388" si="43">(1+L$7)*$D379-(1+L$6)*$F379</f>
        <v>-51171.240958810828</v>
      </c>
      <c r="M379" s="188">
        <f t="shared" si="43"/>
        <v>-37970.52871548546</v>
      </c>
      <c r="N379" s="188">
        <f t="shared" si="43"/>
        <v>-42427.617199200278</v>
      </c>
      <c r="O379" s="188">
        <f t="shared" si="43"/>
        <v>-46714.152475096016</v>
      </c>
      <c r="P379" s="188">
        <f t="shared" si="43"/>
        <v>-53314.5085967587</v>
      </c>
      <c r="R379" s="188" t="b" cm="1">
        <f t="array" ref="R379">IF(I379,AND(SIGN(I379)=SIGN(L379:P379)), TRUE)</f>
        <v>1</v>
      </c>
    </row>
    <row r="380" spans="2:18" s="182" customFormat="1" x14ac:dyDescent="0.2">
      <c r="B380" s="189">
        <f>Calcs!B380</f>
        <v>60548870</v>
      </c>
      <c r="C380" s="150"/>
      <c r="D380" s="188">
        <f>Calcs!BT380</f>
        <v>1477826.1727189021</v>
      </c>
      <c r="F380" s="188">
        <f>Calcs!BL380</f>
        <v>194243.04183646012</v>
      </c>
      <c r="H380" s="188">
        <f t="shared" si="38"/>
        <v>1283583.130882442</v>
      </c>
      <c r="I380" s="188" t="b">
        <f>Calcs!BX380</f>
        <v>1</v>
      </c>
      <c r="J380" s="150"/>
      <c r="L380" s="188">
        <f t="shared" si="43"/>
        <v>1264158.8266987959</v>
      </c>
      <c r="M380" s="188">
        <f t="shared" si="43"/>
        <v>1303007.4350660881</v>
      </c>
      <c r="N380" s="188">
        <f t="shared" si="43"/>
        <v>1431365.7481543324</v>
      </c>
      <c r="O380" s="188">
        <f t="shared" si="43"/>
        <v>1135800.5136105518</v>
      </c>
      <c r="P380" s="188">
        <f t="shared" si="43"/>
        <v>1116376.2094269057</v>
      </c>
      <c r="R380" s="188" t="b" cm="1">
        <f t="array" ref="R380">IF(I380,AND(SIGN(I380)=SIGN(L380:P380)), TRUE)</f>
        <v>1</v>
      </c>
    </row>
    <row r="381" spans="2:18" s="182" customFormat="1" x14ac:dyDescent="0.2">
      <c r="B381" s="189">
        <f>Calcs!B381</f>
        <v>60548874</v>
      </c>
      <c r="C381" s="150"/>
      <c r="D381" s="188">
        <f>Calcs!BT381</f>
        <v>213.6985419475069</v>
      </c>
      <c r="F381" s="188">
        <f>Calcs!BL381</f>
        <v>1098.3704952167507</v>
      </c>
      <c r="H381" s="188">
        <f t="shared" si="38"/>
        <v>-884.67195326924377</v>
      </c>
      <c r="I381" s="188" t="b">
        <f>Calcs!BX381</f>
        <v>0</v>
      </c>
      <c r="J381" s="150"/>
      <c r="L381" s="188">
        <f t="shared" si="43"/>
        <v>-994.509002790919</v>
      </c>
      <c r="M381" s="188">
        <f t="shared" si="43"/>
        <v>-774.83490374756877</v>
      </c>
      <c r="N381" s="188">
        <f t="shared" si="43"/>
        <v>-863.30209907449307</v>
      </c>
      <c r="O381" s="188">
        <f t="shared" si="43"/>
        <v>-906.04180746399447</v>
      </c>
      <c r="P381" s="188">
        <f t="shared" si="43"/>
        <v>-1015.8788569856697</v>
      </c>
      <c r="R381" s="188" t="b" cm="1">
        <f t="array" ref="R381">IF(I381,AND(SIGN(I381)=SIGN(L381:P381)), TRUE)</f>
        <v>1</v>
      </c>
    </row>
    <row r="382" spans="2:18" s="182" customFormat="1" x14ac:dyDescent="0.2">
      <c r="B382" s="189">
        <f>Calcs!B382</f>
        <v>60548909</v>
      </c>
      <c r="C382" s="150"/>
      <c r="D382" s="188">
        <f>Calcs!BT382</f>
        <v>10553.020358820284</v>
      </c>
      <c r="F382" s="188">
        <f>Calcs!BL382</f>
        <v>33980.180903646309</v>
      </c>
      <c r="H382" s="188">
        <f t="shared" si="38"/>
        <v>-23427.160544826023</v>
      </c>
      <c r="I382" s="188" t="b">
        <f>Calcs!BX382</f>
        <v>0</v>
      </c>
      <c r="J382" s="150"/>
      <c r="L382" s="188">
        <f t="shared" si="43"/>
        <v>-26825.178635190656</v>
      </c>
      <c r="M382" s="188">
        <f t="shared" si="43"/>
        <v>-20029.142454461398</v>
      </c>
      <c r="N382" s="188">
        <f t="shared" si="43"/>
        <v>-22371.858508943995</v>
      </c>
      <c r="O382" s="188">
        <f t="shared" si="43"/>
        <v>-24482.462580708052</v>
      </c>
      <c r="P382" s="188">
        <f t="shared" si="43"/>
        <v>-27880.480671072684</v>
      </c>
      <c r="R382" s="188" t="b" cm="1">
        <f t="array" ref="R382">IF(I382,AND(SIGN(I382)=SIGN(L382:P382)), TRUE)</f>
        <v>1</v>
      </c>
    </row>
    <row r="383" spans="2:18" s="182" customFormat="1" x14ac:dyDescent="0.2">
      <c r="B383" s="189">
        <f>Calcs!B383</f>
        <v>60548927</v>
      </c>
      <c r="C383" s="150"/>
      <c r="D383" s="188">
        <f>Calcs!BT383</f>
        <v>10081.619400241585</v>
      </c>
      <c r="F383" s="188">
        <f>Calcs!BL383</f>
        <v>32529.512797392064</v>
      </c>
      <c r="H383" s="188">
        <f t="shared" si="38"/>
        <v>-22447.893397150481</v>
      </c>
      <c r="I383" s="188" t="b">
        <f>Calcs!BX383</f>
        <v>0</v>
      </c>
      <c r="J383" s="150"/>
      <c r="L383" s="188">
        <f t="shared" si="43"/>
        <v>-25700.84467688969</v>
      </c>
      <c r="M383" s="188">
        <f t="shared" si="43"/>
        <v>-19194.942117411272</v>
      </c>
      <c r="N383" s="188">
        <f t="shared" si="43"/>
        <v>-21439.73145712632</v>
      </c>
      <c r="O383" s="188">
        <f t="shared" si="43"/>
        <v>-23456.055337174635</v>
      </c>
      <c r="P383" s="188">
        <f t="shared" si="43"/>
        <v>-26709.006616913852</v>
      </c>
      <c r="R383" s="188" t="b" cm="1">
        <f t="array" ref="R383">IF(I383,AND(SIGN(I383)=SIGN(L383:P383)), TRUE)</f>
        <v>1</v>
      </c>
    </row>
    <row r="384" spans="2:18" s="182" customFormat="1" x14ac:dyDescent="0.2">
      <c r="B384" s="189">
        <f>Calcs!B384</f>
        <v>60548949</v>
      </c>
      <c r="C384" s="150"/>
      <c r="D384" s="188">
        <f>Calcs!BT384</f>
        <v>18559.341688398581</v>
      </c>
      <c r="F384" s="188">
        <f>Calcs!BL384</f>
        <v>57800.434726537693</v>
      </c>
      <c r="H384" s="188">
        <f t="shared" si="38"/>
        <v>-39241.093038139108</v>
      </c>
      <c r="I384" s="188" t="b">
        <f>Calcs!BX384</f>
        <v>0</v>
      </c>
      <c r="J384" s="150"/>
      <c r="L384" s="188">
        <f t="shared" si="43"/>
        <v>-45021.136510792887</v>
      </c>
      <c r="M384" s="188">
        <f t="shared" si="43"/>
        <v>-33461.049565485344</v>
      </c>
      <c r="N384" s="188">
        <f t="shared" si="43"/>
        <v>-37385.158869299252</v>
      </c>
      <c r="O384" s="188">
        <f t="shared" si="43"/>
        <v>-41097.027206978964</v>
      </c>
      <c r="P384" s="188">
        <f t="shared" si="43"/>
        <v>-46877.070679632743</v>
      </c>
      <c r="R384" s="188" t="b" cm="1">
        <f t="array" ref="R384">IF(I384,AND(SIGN(I384)=SIGN(L384:P384)), TRUE)</f>
        <v>1</v>
      </c>
    </row>
    <row r="385" spans="2:18" s="182" customFormat="1" x14ac:dyDescent="0.2">
      <c r="B385" s="189">
        <f>Calcs!B385</f>
        <v>60548965</v>
      </c>
      <c r="C385" s="150"/>
      <c r="D385" s="188">
        <f>Calcs!BT385</f>
        <v>2104.6483970070476</v>
      </c>
      <c r="F385" s="188">
        <f>Calcs!BL385</f>
        <v>7047.002288144944</v>
      </c>
      <c r="H385" s="188">
        <f t="shared" si="38"/>
        <v>-4942.3538911378964</v>
      </c>
      <c r="I385" s="188" t="b">
        <f>Calcs!BX385</f>
        <v>0</v>
      </c>
      <c r="J385" s="150"/>
      <c r="L385" s="188">
        <f t="shared" si="43"/>
        <v>-5647.0541199523914</v>
      </c>
      <c r="M385" s="188">
        <f t="shared" si="43"/>
        <v>-4237.6536623234024</v>
      </c>
      <c r="N385" s="188">
        <f t="shared" si="43"/>
        <v>-4731.8890514371915</v>
      </c>
      <c r="O385" s="188">
        <f t="shared" si="43"/>
        <v>-5152.8187308386014</v>
      </c>
      <c r="P385" s="188">
        <f t="shared" si="43"/>
        <v>-5857.5189596530963</v>
      </c>
      <c r="R385" s="188" t="b" cm="1">
        <f t="array" ref="R385">IF(I385,AND(SIGN(I385)=SIGN(L385:P385)), TRUE)</f>
        <v>1</v>
      </c>
    </row>
    <row r="386" spans="2:18" s="182" customFormat="1" x14ac:dyDescent="0.2">
      <c r="B386" s="189">
        <f>Calcs!B386</f>
        <v>60548476</v>
      </c>
      <c r="C386" s="150"/>
      <c r="D386" s="188">
        <f>Calcs!BT386</f>
        <v>16666.125909421688</v>
      </c>
      <c r="F386" s="188">
        <f>Calcs!BL386</f>
        <v>73552.495719603146</v>
      </c>
      <c r="H386" s="188">
        <f t="shared" si="38"/>
        <v>-56886.369810181459</v>
      </c>
      <c r="I386" s="188" t="b">
        <f>Calcs!BX386</f>
        <v>0</v>
      </c>
      <c r="J386" s="150"/>
      <c r="L386" s="188">
        <f t="shared" si="43"/>
        <v>-64241.619382141776</v>
      </c>
      <c r="M386" s="188">
        <f t="shared" si="43"/>
        <v>-49531.120238221141</v>
      </c>
      <c r="N386" s="188">
        <f t="shared" si="43"/>
        <v>-55219.757219239284</v>
      </c>
      <c r="O386" s="188">
        <f t="shared" si="43"/>
        <v>-58552.982401123627</v>
      </c>
      <c r="P386" s="188">
        <f t="shared" si="43"/>
        <v>-65908.231973083952</v>
      </c>
      <c r="R386" s="188" t="b" cm="1">
        <f t="array" ref="R386">IF(I386,AND(SIGN(I386)=SIGN(L386:P386)), TRUE)</f>
        <v>1</v>
      </c>
    </row>
    <row r="387" spans="2:18" s="182" customFormat="1" x14ac:dyDescent="0.2">
      <c r="B387" s="189">
        <f>Calcs!B387</f>
        <v>60547921</v>
      </c>
      <c r="C387" s="150"/>
      <c r="D387" s="188">
        <f>Calcs!BT387</f>
        <v>667.46844856540372</v>
      </c>
      <c r="F387" s="188">
        <f>Calcs!BL387</f>
        <v>3412.7190338952573</v>
      </c>
      <c r="H387" s="188">
        <f t="shared" si="38"/>
        <v>-2745.2505853298535</v>
      </c>
      <c r="I387" s="188" t="b">
        <f>Calcs!BX387</f>
        <v>0</v>
      </c>
      <c r="J387" s="150"/>
      <c r="L387" s="188">
        <f t="shared" si="43"/>
        <v>-3086.5224887193795</v>
      </c>
      <c r="M387" s="188">
        <f t="shared" si="43"/>
        <v>-2403.978681940328</v>
      </c>
      <c r="N387" s="188">
        <f t="shared" si="43"/>
        <v>-2678.503740473313</v>
      </c>
      <c r="O387" s="188">
        <f t="shared" si="43"/>
        <v>-2811.997430186394</v>
      </c>
      <c r="P387" s="188">
        <f t="shared" si="43"/>
        <v>-3153.26933357592</v>
      </c>
      <c r="R387" s="188" t="b" cm="1">
        <f t="array" ref="R387">IF(I387,AND(SIGN(I387)=SIGN(L387:P387)), TRUE)</f>
        <v>1</v>
      </c>
    </row>
    <row r="388" spans="2:18" s="182" customFormat="1" x14ac:dyDescent="0.2">
      <c r="B388" s="189">
        <f>Calcs!B388</f>
        <v>60547932</v>
      </c>
      <c r="C388" s="150"/>
      <c r="D388" s="188">
        <f>Calcs!BT388</f>
        <v>2771.9308478810376</v>
      </c>
      <c r="F388" s="188">
        <f>Calcs!BL388</f>
        <v>9251.0937503437563</v>
      </c>
      <c r="H388" s="188">
        <f t="shared" si="38"/>
        <v>-6479.1629024627182</v>
      </c>
      <c r="I388" s="188" t="b">
        <f>Calcs!BX388</f>
        <v>0</v>
      </c>
      <c r="J388" s="150"/>
      <c r="L388" s="188">
        <f t="shared" si="43"/>
        <v>-7404.2722774970953</v>
      </c>
      <c r="M388" s="188">
        <f t="shared" si="43"/>
        <v>-5554.0535274283429</v>
      </c>
      <c r="N388" s="188">
        <f t="shared" si="43"/>
        <v>-6201.9698176746151</v>
      </c>
      <c r="O388" s="188">
        <f t="shared" si="43"/>
        <v>-6756.3559872508222</v>
      </c>
      <c r="P388" s="188">
        <f t="shared" si="43"/>
        <v>-7681.4653622851993</v>
      </c>
      <c r="R388" s="188" t="b" cm="1">
        <f t="array" ref="R388">IF(I388,AND(SIGN(I388)=SIGN(L388:P388)), TRUE)</f>
        <v>1</v>
      </c>
    </row>
    <row r="389" spans="2:18" s="182" customFormat="1" x14ac:dyDescent="0.2">
      <c r="B389" s="189">
        <f>Calcs!B389</f>
        <v>60547940</v>
      </c>
      <c r="C389" s="150"/>
      <c r="D389" s="188">
        <f>Calcs!BT389</f>
        <v>551.00106670050332</v>
      </c>
      <c r="F389" s="188">
        <f>Calcs!BL389</f>
        <v>2821.0060567875712</v>
      </c>
      <c r="H389" s="188">
        <f t="shared" si="38"/>
        <v>-2270.0049900870681</v>
      </c>
      <c r="I389" s="188" t="b">
        <f>Calcs!BX389</f>
        <v>0</v>
      </c>
      <c r="J389" s="150"/>
      <c r="L389" s="188">
        <f t="shared" ref="L389:P398" si="44">(1+L$7)*$D389-(1+L$6)*$F389</f>
        <v>-2552.1055957658255</v>
      </c>
      <c r="M389" s="188">
        <f t="shared" si="44"/>
        <v>-1987.904384408311</v>
      </c>
      <c r="N389" s="188">
        <f t="shared" si="44"/>
        <v>-2214.9048834170176</v>
      </c>
      <c r="O389" s="188">
        <f t="shared" si="44"/>
        <v>-2325.1050967571182</v>
      </c>
      <c r="P389" s="188">
        <f t="shared" si="44"/>
        <v>-2607.2057024358755</v>
      </c>
      <c r="R389" s="188" t="b" cm="1">
        <f t="array" ref="R389">IF(I389,AND(SIGN(I389)=SIGN(L389:P389)), TRUE)</f>
        <v>1</v>
      </c>
    </row>
    <row r="390" spans="2:18" s="182" customFormat="1" x14ac:dyDescent="0.2">
      <c r="B390" s="189">
        <f>Calcs!B390</f>
        <v>60547941</v>
      </c>
      <c r="C390" s="150"/>
      <c r="D390" s="188">
        <f>Calcs!BT390</f>
        <v>639.80660910513973</v>
      </c>
      <c r="F390" s="188">
        <f>Calcs!BL390</f>
        <v>2157.8884968168472</v>
      </c>
      <c r="H390" s="188">
        <f t="shared" si="38"/>
        <v>-1518.0818877117076</v>
      </c>
      <c r="I390" s="188" t="b">
        <f>Calcs!BX390</f>
        <v>0</v>
      </c>
      <c r="J390" s="150"/>
      <c r="L390" s="188">
        <f t="shared" si="44"/>
        <v>-1733.8707373933926</v>
      </c>
      <c r="M390" s="188">
        <f t="shared" si="44"/>
        <v>-1302.2930380300227</v>
      </c>
      <c r="N390" s="188">
        <f t="shared" si="44"/>
        <v>-1454.1012268011934</v>
      </c>
      <c r="O390" s="188">
        <f t="shared" si="44"/>
        <v>-1582.0625486222216</v>
      </c>
      <c r="P390" s="188">
        <f t="shared" si="44"/>
        <v>-1797.8513983039065</v>
      </c>
      <c r="R390" s="188" t="b" cm="1">
        <f t="array" ref="R390">IF(I390,AND(SIGN(I390)=SIGN(L390:P390)), TRUE)</f>
        <v>1</v>
      </c>
    </row>
    <row r="391" spans="2:18" s="182" customFormat="1" x14ac:dyDescent="0.2">
      <c r="B391" s="189">
        <f>Calcs!B391</f>
        <v>60547946</v>
      </c>
      <c r="C391" s="150"/>
      <c r="D391" s="188">
        <f>Calcs!BT391</f>
        <v>13645.089200152444</v>
      </c>
      <c r="F391" s="188">
        <f>Calcs!BL391</f>
        <v>53412.728116343416</v>
      </c>
      <c r="H391" s="188">
        <f t="shared" si="38"/>
        <v>-39767.638916190976</v>
      </c>
      <c r="I391" s="188" t="b">
        <f>Calcs!BX391</f>
        <v>0</v>
      </c>
      <c r="J391" s="150"/>
      <c r="L391" s="188">
        <f t="shared" si="44"/>
        <v>-45108.911727825325</v>
      </c>
      <c r="M391" s="188">
        <f t="shared" si="44"/>
        <v>-34426.366104556626</v>
      </c>
      <c r="N391" s="188">
        <f t="shared" si="44"/>
        <v>-38403.129996175725</v>
      </c>
      <c r="O391" s="188">
        <f t="shared" si="44"/>
        <v>-41132.147836206219</v>
      </c>
      <c r="P391" s="188">
        <f t="shared" si="44"/>
        <v>-46473.420647840569</v>
      </c>
      <c r="R391" s="188" t="b" cm="1">
        <f t="array" ref="R391">IF(I391,AND(SIGN(I391)=SIGN(L391:P391)), TRUE)</f>
        <v>1</v>
      </c>
    </row>
    <row r="392" spans="2:18" s="182" customFormat="1" x14ac:dyDescent="0.2">
      <c r="B392" s="189">
        <f>Calcs!B392</f>
        <v>60548007</v>
      </c>
      <c r="C392" s="150"/>
      <c r="D392" s="188">
        <f>Calcs!BT392</f>
        <v>567.41391990059651</v>
      </c>
      <c r="F392" s="188">
        <f>Calcs!BL392</f>
        <v>2904.4864146936247</v>
      </c>
      <c r="H392" s="188">
        <f t="shared" si="38"/>
        <v>-2337.0724947930285</v>
      </c>
      <c r="I392" s="188" t="b">
        <f>Calcs!BX392</f>
        <v>0</v>
      </c>
      <c r="J392" s="150"/>
      <c r="L392" s="188">
        <f t="shared" si="44"/>
        <v>-2627.5211362623913</v>
      </c>
      <c r="M392" s="188">
        <f t="shared" si="44"/>
        <v>-2046.6238533236658</v>
      </c>
      <c r="N392" s="188">
        <f t="shared" si="44"/>
        <v>-2280.3311028029684</v>
      </c>
      <c r="O392" s="188">
        <f t="shared" si="44"/>
        <v>-2393.813886783088</v>
      </c>
      <c r="P392" s="188">
        <f t="shared" si="44"/>
        <v>-2684.2625282524509</v>
      </c>
      <c r="R392" s="188" t="b" cm="1">
        <f t="array" ref="R392">IF(I392,AND(SIGN(I392)=SIGN(L392:P392)), TRUE)</f>
        <v>1</v>
      </c>
    </row>
    <row r="393" spans="2:18" s="182" customFormat="1" x14ac:dyDescent="0.2">
      <c r="B393" s="189">
        <f>Calcs!B393</f>
        <v>60548031</v>
      </c>
      <c r="C393" s="150"/>
      <c r="D393" s="188">
        <f>Calcs!BT393</f>
        <v>11320.554663253397</v>
      </c>
      <c r="F393" s="188">
        <f>Calcs!BL393</f>
        <v>14262.01535949704</v>
      </c>
      <c r="H393" s="188">
        <f t="shared" si="38"/>
        <v>-2941.4606962436428</v>
      </c>
      <c r="I393" s="188" t="b">
        <f>Calcs!BX393</f>
        <v>0</v>
      </c>
      <c r="J393" s="150"/>
      <c r="L393" s="188">
        <f t="shared" si="44"/>
        <v>-4367.6622321933482</v>
      </c>
      <c r="M393" s="188">
        <f t="shared" si="44"/>
        <v>-1515.2591602939392</v>
      </c>
      <c r="N393" s="188">
        <f t="shared" si="44"/>
        <v>-1809.4052299183022</v>
      </c>
      <c r="O393" s="188">
        <f t="shared" si="44"/>
        <v>-4073.5161625689816</v>
      </c>
      <c r="P393" s="188">
        <f t="shared" si="44"/>
        <v>-5499.717698518687</v>
      </c>
      <c r="R393" s="188" t="b" cm="1">
        <f t="array" ref="R393">IF(I393,AND(SIGN(I393)=SIGN(L393:P393)), TRUE)</f>
        <v>1</v>
      </c>
    </row>
    <row r="394" spans="2:18" s="182" customFormat="1" x14ac:dyDescent="0.2">
      <c r="B394" s="189">
        <f>Calcs!B394</f>
        <v>60548050</v>
      </c>
      <c r="C394" s="150"/>
      <c r="D394" s="188">
        <f>Calcs!BT394</f>
        <v>9079.925622589948</v>
      </c>
      <c r="F394" s="188">
        <f>Calcs!BL394</f>
        <v>29427.613712430037</v>
      </c>
      <c r="H394" s="188">
        <f t="shared" ref="H394:H422" si="45">D394-F394</f>
        <v>-20347.688089840089</v>
      </c>
      <c r="I394" s="188" t="b">
        <f>Calcs!BX394</f>
        <v>0</v>
      </c>
      <c r="J394" s="150"/>
      <c r="L394" s="188">
        <f t="shared" si="44"/>
        <v>-23290.449461083095</v>
      </c>
      <c r="M394" s="188">
        <f t="shared" si="44"/>
        <v>-17404.926718597086</v>
      </c>
      <c r="N394" s="188">
        <f t="shared" si="44"/>
        <v>-19439.695527581091</v>
      </c>
      <c r="O394" s="188">
        <f t="shared" si="44"/>
        <v>-21255.680652099083</v>
      </c>
      <c r="P394" s="188">
        <f t="shared" si="44"/>
        <v>-24198.44202334209</v>
      </c>
      <c r="R394" s="188" t="b" cm="1">
        <f t="array" ref="R394">IF(I394,AND(SIGN(I394)=SIGN(L394:P394)), TRUE)</f>
        <v>1</v>
      </c>
    </row>
    <row r="395" spans="2:18" s="182" customFormat="1" x14ac:dyDescent="0.2">
      <c r="B395" s="189">
        <f>Calcs!B395</f>
        <v>60548055</v>
      </c>
      <c r="C395" s="150"/>
      <c r="D395" s="188">
        <f>Calcs!BT395</f>
        <v>401135.92243970779</v>
      </c>
      <c r="F395" s="188">
        <f>Calcs!BL395</f>
        <v>74180.436021839836</v>
      </c>
      <c r="H395" s="188">
        <f t="shared" si="45"/>
        <v>326955.48641786794</v>
      </c>
      <c r="I395" s="188" t="b">
        <f>Calcs!BX395</f>
        <v>1</v>
      </c>
      <c r="J395" s="150"/>
      <c r="L395" s="188">
        <f t="shared" si="44"/>
        <v>319537.44281568396</v>
      </c>
      <c r="M395" s="188">
        <f t="shared" si="44"/>
        <v>334373.53002005193</v>
      </c>
      <c r="N395" s="188">
        <f t="shared" si="44"/>
        <v>367069.07866183878</v>
      </c>
      <c r="O395" s="188">
        <f t="shared" si="44"/>
        <v>286841.89417389716</v>
      </c>
      <c r="P395" s="188">
        <f t="shared" si="44"/>
        <v>279423.85057171318</v>
      </c>
      <c r="R395" s="188" t="b" cm="1">
        <f t="array" ref="R395">IF(I395,AND(SIGN(I395)=SIGN(L395:P395)), TRUE)</f>
        <v>1</v>
      </c>
    </row>
    <row r="396" spans="2:18" s="182" customFormat="1" x14ac:dyDescent="0.2">
      <c r="B396" s="189">
        <f>Calcs!B396</f>
        <v>60548061</v>
      </c>
      <c r="C396" s="150"/>
      <c r="D396" s="188">
        <f>Calcs!BT396</f>
        <v>75443.823701452508</v>
      </c>
      <c r="F396" s="188">
        <f>Calcs!BL396</f>
        <v>334657.00383444165</v>
      </c>
      <c r="H396" s="188">
        <f t="shared" si="45"/>
        <v>-259213.18013298913</v>
      </c>
      <c r="I396" s="188" t="b">
        <f>Calcs!BX396</f>
        <v>0</v>
      </c>
      <c r="J396" s="150"/>
      <c r="L396" s="188">
        <f t="shared" si="44"/>
        <v>-292678.88051643333</v>
      </c>
      <c r="M396" s="188">
        <f t="shared" si="44"/>
        <v>-225747.47974954499</v>
      </c>
      <c r="N396" s="188">
        <f t="shared" si="44"/>
        <v>-251668.7977628439</v>
      </c>
      <c r="O396" s="188">
        <f t="shared" si="44"/>
        <v>-266757.56250313437</v>
      </c>
      <c r="P396" s="188">
        <f t="shared" si="44"/>
        <v>-300223.26288657857</v>
      </c>
      <c r="R396" s="188" t="b" cm="1">
        <f t="array" ref="R396">IF(I396,AND(SIGN(I396)=SIGN(L396:P396)), TRUE)</f>
        <v>1</v>
      </c>
    </row>
    <row r="397" spans="2:18" s="182" customFormat="1" x14ac:dyDescent="0.2">
      <c r="B397" s="189">
        <f>Calcs!B397</f>
        <v>60548079</v>
      </c>
      <c r="C397" s="150"/>
      <c r="D397" s="188">
        <f>Calcs!BT397</f>
        <v>631.68584173664965</v>
      </c>
      <c r="F397" s="188">
        <f>Calcs!BL397</f>
        <v>2130.5867445456843</v>
      </c>
      <c r="H397" s="188">
        <f t="shared" si="45"/>
        <v>-1498.9009028090345</v>
      </c>
      <c r="I397" s="188" t="b">
        <f>Calcs!BX397</f>
        <v>0</v>
      </c>
      <c r="J397" s="150"/>
      <c r="L397" s="188">
        <f t="shared" si="44"/>
        <v>-1711.959577263603</v>
      </c>
      <c r="M397" s="188">
        <f t="shared" si="44"/>
        <v>-1285.8422283544664</v>
      </c>
      <c r="N397" s="188">
        <f t="shared" si="44"/>
        <v>-1435.7323186353697</v>
      </c>
      <c r="O397" s="188">
        <f t="shared" si="44"/>
        <v>-1562.0694869826996</v>
      </c>
      <c r="P397" s="188">
        <f t="shared" si="44"/>
        <v>-1775.1281614372681</v>
      </c>
      <c r="R397" s="188" t="b" cm="1">
        <f t="array" ref="R397">IF(I397,AND(SIGN(I397)=SIGN(L397:P397)), TRUE)</f>
        <v>1</v>
      </c>
    </row>
    <row r="398" spans="2:18" s="182" customFormat="1" x14ac:dyDescent="0.2">
      <c r="B398" s="189">
        <f>Calcs!B398</f>
        <v>60548098</v>
      </c>
      <c r="C398" s="150"/>
      <c r="D398" s="188">
        <f>Calcs!BT398</f>
        <v>26701.241610908772</v>
      </c>
      <c r="F398" s="188">
        <f>Calcs!BL398</f>
        <v>63519.101759951074</v>
      </c>
      <c r="H398" s="188">
        <f t="shared" si="45"/>
        <v>-36817.860149042303</v>
      </c>
      <c r="I398" s="188" t="b">
        <f>Calcs!BX398</f>
        <v>0</v>
      </c>
      <c r="J398" s="150"/>
      <c r="L398" s="188">
        <f t="shared" si="44"/>
        <v>-43169.770325037411</v>
      </c>
      <c r="M398" s="188">
        <f t="shared" si="44"/>
        <v>-30465.949973047194</v>
      </c>
      <c r="N398" s="188">
        <f t="shared" si="44"/>
        <v>-34147.735987951426</v>
      </c>
      <c r="O398" s="188">
        <f t="shared" si="44"/>
        <v>-39487.984310133179</v>
      </c>
      <c r="P398" s="188">
        <f t="shared" si="44"/>
        <v>-45839.894486128287</v>
      </c>
      <c r="R398" s="188" t="b" cm="1">
        <f t="array" ref="R398">IF(I398,AND(SIGN(I398)=SIGN(L398:P398)), TRUE)</f>
        <v>1</v>
      </c>
    </row>
    <row r="399" spans="2:18" s="182" customFormat="1" x14ac:dyDescent="0.2">
      <c r="B399" s="189">
        <f>Calcs!B399</f>
        <v>60548184</v>
      </c>
      <c r="C399" s="150"/>
      <c r="D399" s="188">
        <f>Calcs!BT399</f>
        <v>2787.8711519624471</v>
      </c>
      <c r="F399" s="188">
        <f>Calcs!BL399</f>
        <v>9303.5971200959884</v>
      </c>
      <c r="H399" s="188">
        <f t="shared" si="45"/>
        <v>-6515.7259681335418</v>
      </c>
      <c r="I399" s="188" t="b">
        <f>Calcs!BX399</f>
        <v>0</v>
      </c>
      <c r="J399" s="150"/>
      <c r="L399" s="188">
        <f t="shared" ref="L399:P408" si="46">(1+L$7)*$D399-(1+L$6)*$F399</f>
        <v>-7446.0856801431419</v>
      </c>
      <c r="M399" s="188">
        <f t="shared" si="46"/>
        <v>-5585.3662561239435</v>
      </c>
      <c r="N399" s="188">
        <f t="shared" si="46"/>
        <v>-6236.9388529372964</v>
      </c>
      <c r="O399" s="188">
        <f t="shared" si="46"/>
        <v>-6794.5130833297862</v>
      </c>
      <c r="P399" s="188">
        <f t="shared" si="46"/>
        <v>-7724.8727953393864</v>
      </c>
      <c r="R399" s="188" t="b" cm="1">
        <f t="array" ref="R399">IF(I399,AND(SIGN(I399)=SIGN(L399:P399)), TRUE)</f>
        <v>1</v>
      </c>
    </row>
    <row r="400" spans="2:18" s="182" customFormat="1" x14ac:dyDescent="0.2">
      <c r="B400" s="189">
        <f>Calcs!B400</f>
        <v>60548237</v>
      </c>
      <c r="C400" s="150"/>
      <c r="D400" s="188">
        <f>Calcs!BT400</f>
        <v>94388.693468398487</v>
      </c>
      <c r="F400" s="188">
        <f>Calcs!BL400</f>
        <v>236039.39939512161</v>
      </c>
      <c r="H400" s="188">
        <f t="shared" si="45"/>
        <v>-141650.70592672314</v>
      </c>
      <c r="I400" s="188" t="b">
        <f>Calcs!BX400</f>
        <v>0</v>
      </c>
      <c r="J400" s="150"/>
      <c r="L400" s="188">
        <f t="shared" si="46"/>
        <v>-165254.64586623531</v>
      </c>
      <c r="M400" s="188">
        <f t="shared" si="46"/>
        <v>-118046.76598721098</v>
      </c>
      <c r="N400" s="188">
        <f t="shared" si="46"/>
        <v>-132211.83657988327</v>
      </c>
      <c r="O400" s="188">
        <f t="shared" si="46"/>
        <v>-151089.57527356298</v>
      </c>
      <c r="P400" s="188">
        <f t="shared" si="46"/>
        <v>-174693.51521307515</v>
      </c>
      <c r="R400" s="188" t="b" cm="1">
        <f t="array" ref="R400">IF(I400,AND(SIGN(I400)=SIGN(L400:P400)), TRUE)</f>
        <v>1</v>
      </c>
    </row>
    <row r="401" spans="2:18" s="182" customFormat="1" x14ac:dyDescent="0.2">
      <c r="B401" s="189">
        <f>Calcs!B401</f>
        <v>60548272</v>
      </c>
      <c r="C401" s="150"/>
      <c r="D401" s="188">
        <f>Calcs!BT401</f>
        <v>1129.8173696384788</v>
      </c>
      <c r="F401" s="188">
        <f>Calcs!BL401</f>
        <v>3801.2439700617942</v>
      </c>
      <c r="H401" s="188">
        <f t="shared" si="45"/>
        <v>-2671.4266004233154</v>
      </c>
      <c r="I401" s="188" t="b">
        <f>Calcs!BX401</f>
        <v>0</v>
      </c>
      <c r="J401" s="150"/>
      <c r="L401" s="188">
        <f t="shared" si="46"/>
        <v>-3051.5509974294951</v>
      </c>
      <c r="M401" s="188">
        <f t="shared" si="46"/>
        <v>-2291.3022034171363</v>
      </c>
      <c r="N401" s="188">
        <f t="shared" si="46"/>
        <v>-2558.4448634594673</v>
      </c>
      <c r="O401" s="188">
        <f t="shared" si="46"/>
        <v>-2784.4083373871636</v>
      </c>
      <c r="P401" s="188">
        <f t="shared" si="46"/>
        <v>-3164.5327343933432</v>
      </c>
      <c r="R401" s="188" t="b" cm="1">
        <f t="array" ref="R401">IF(I401,AND(SIGN(I401)=SIGN(L401:P401)), TRUE)</f>
        <v>1</v>
      </c>
    </row>
    <row r="402" spans="2:18" s="182" customFormat="1" x14ac:dyDescent="0.2">
      <c r="B402" s="189">
        <f>Calcs!B402</f>
        <v>60548344</v>
      </c>
      <c r="C402" s="150"/>
      <c r="D402" s="188">
        <f>Calcs!BT402</f>
        <v>132.46586318457182</v>
      </c>
      <c r="F402" s="188">
        <f>Calcs!BL402</f>
        <v>681.49373938400663</v>
      </c>
      <c r="H402" s="188">
        <f t="shared" si="45"/>
        <v>-549.02787619943479</v>
      </c>
      <c r="I402" s="188" t="b">
        <f>Calcs!BX402</f>
        <v>0</v>
      </c>
      <c r="J402" s="150"/>
      <c r="L402" s="188">
        <f t="shared" si="46"/>
        <v>-617.17725013783547</v>
      </c>
      <c r="M402" s="188">
        <f t="shared" si="46"/>
        <v>-480.8785022610341</v>
      </c>
      <c r="N402" s="188">
        <f t="shared" si="46"/>
        <v>-535.78128988097762</v>
      </c>
      <c r="O402" s="188">
        <f t="shared" si="46"/>
        <v>-562.27446251789195</v>
      </c>
      <c r="P402" s="188">
        <f t="shared" si="46"/>
        <v>-630.42383645629263</v>
      </c>
      <c r="R402" s="188" t="b" cm="1">
        <f t="array" ref="R402">IF(I402,AND(SIGN(I402)=SIGN(L402:P402)), TRUE)</f>
        <v>1</v>
      </c>
    </row>
    <row r="403" spans="2:18" s="182" customFormat="1" x14ac:dyDescent="0.2">
      <c r="B403" s="189">
        <f>Calcs!B403</f>
        <v>60548360</v>
      </c>
      <c r="C403" s="150"/>
      <c r="D403" s="188">
        <f>Calcs!BT403</f>
        <v>1088.6572897029</v>
      </c>
      <c r="F403" s="188">
        <f>Calcs!BL403</f>
        <v>5539.6305425582859</v>
      </c>
      <c r="H403" s="188">
        <f t="shared" si="45"/>
        <v>-4450.9732528553859</v>
      </c>
      <c r="I403" s="188" t="b">
        <f>Calcs!BX403</f>
        <v>0</v>
      </c>
      <c r="J403" s="150"/>
      <c r="L403" s="188">
        <f t="shared" si="46"/>
        <v>-5004.9363071112148</v>
      </c>
      <c r="M403" s="188">
        <f t="shared" si="46"/>
        <v>-3897.010198599557</v>
      </c>
      <c r="N403" s="188">
        <f t="shared" si="46"/>
        <v>-4342.1075238850954</v>
      </c>
      <c r="O403" s="188">
        <f t="shared" si="46"/>
        <v>-4559.8389818256755</v>
      </c>
      <c r="P403" s="188">
        <f t="shared" si="46"/>
        <v>-5113.8020360815044</v>
      </c>
      <c r="R403" s="188" t="b" cm="1">
        <f t="array" ref="R403">IF(I403,AND(SIGN(I403)=SIGN(L403:P403)), TRUE)</f>
        <v>1</v>
      </c>
    </row>
    <row r="404" spans="2:18" s="182" customFormat="1" x14ac:dyDescent="0.2">
      <c r="B404" s="189">
        <f>Calcs!B404</f>
        <v>60548363</v>
      </c>
      <c r="C404" s="150"/>
      <c r="D404" s="188">
        <f>Calcs!BT404</f>
        <v>11398.890628653056</v>
      </c>
      <c r="F404" s="188">
        <f>Calcs!BL404</f>
        <v>100631.63370301572</v>
      </c>
      <c r="H404" s="188">
        <f t="shared" si="45"/>
        <v>-89232.743074362661</v>
      </c>
      <c r="I404" s="188" t="b">
        <f>Calcs!BX404</f>
        <v>0</v>
      </c>
      <c r="J404" s="150"/>
      <c r="L404" s="188">
        <f t="shared" si="46"/>
        <v>-99295.906444664244</v>
      </c>
      <c r="M404" s="188">
        <f t="shared" si="46"/>
        <v>-79169.579704061092</v>
      </c>
      <c r="N404" s="188">
        <f t="shared" si="46"/>
        <v>-88092.854011497358</v>
      </c>
      <c r="O404" s="188">
        <f t="shared" si="46"/>
        <v>-90372.632137227964</v>
      </c>
      <c r="P404" s="188">
        <f t="shared" si="46"/>
        <v>-100435.79550752955</v>
      </c>
      <c r="R404" s="188" t="b" cm="1">
        <f t="array" ref="R404">IF(I404,AND(SIGN(I404)=SIGN(L404:P404)), TRUE)</f>
        <v>1</v>
      </c>
    </row>
    <row r="405" spans="2:18" s="182" customFormat="1" x14ac:dyDescent="0.2">
      <c r="B405" s="189">
        <f>Calcs!B405</f>
        <v>60548387</v>
      </c>
      <c r="C405" s="150"/>
      <c r="D405" s="188">
        <f>Calcs!BT405</f>
        <v>624.03395556908924</v>
      </c>
      <c r="F405" s="188">
        <f>Calcs!BL405</f>
        <v>2104.8600933670905</v>
      </c>
      <c r="H405" s="188">
        <f t="shared" si="45"/>
        <v>-1480.8261377980011</v>
      </c>
      <c r="I405" s="188" t="b">
        <f>Calcs!BX405</f>
        <v>0</v>
      </c>
      <c r="J405" s="150"/>
      <c r="L405" s="188">
        <f t="shared" si="46"/>
        <v>-1691.3121471347104</v>
      </c>
      <c r="M405" s="188">
        <f t="shared" si="46"/>
        <v>-1270.3401284612924</v>
      </c>
      <c r="N405" s="188">
        <f t="shared" si="46"/>
        <v>-1418.4227422410922</v>
      </c>
      <c r="O405" s="188">
        <f t="shared" si="46"/>
        <v>-1543.22953335491</v>
      </c>
      <c r="P405" s="188">
        <f t="shared" si="46"/>
        <v>-1753.7155426916192</v>
      </c>
      <c r="R405" s="188" t="b" cm="1">
        <f t="array" ref="R405">IF(I405,AND(SIGN(I405)=SIGN(L405:P405)), TRUE)</f>
        <v>1</v>
      </c>
    </row>
    <row r="406" spans="2:18" s="182" customFormat="1" x14ac:dyDescent="0.2">
      <c r="B406" s="189">
        <f>Calcs!B406</f>
        <v>60548396</v>
      </c>
      <c r="C406" s="150"/>
      <c r="D406" s="188">
        <f>Calcs!BT406</f>
        <v>153.81403477597053</v>
      </c>
      <c r="F406" s="188">
        <f>Calcs!BL406</f>
        <v>2741.725968461697</v>
      </c>
      <c r="H406" s="188">
        <f t="shared" si="45"/>
        <v>-2587.9119336857266</v>
      </c>
      <c r="I406" s="188" t="b">
        <f>Calcs!BX406</f>
        <v>0</v>
      </c>
      <c r="J406" s="150"/>
      <c r="L406" s="188">
        <f t="shared" si="46"/>
        <v>-2862.0845305318967</v>
      </c>
      <c r="M406" s="188">
        <f t="shared" si="46"/>
        <v>-2313.7393368395569</v>
      </c>
      <c r="N406" s="188">
        <f t="shared" si="46"/>
        <v>-2572.5305302081292</v>
      </c>
      <c r="O406" s="188">
        <f t="shared" si="46"/>
        <v>-2603.2933371633235</v>
      </c>
      <c r="P406" s="188">
        <f t="shared" si="46"/>
        <v>-2877.4659340094936</v>
      </c>
      <c r="R406" s="188" t="b" cm="1">
        <f t="array" ref="R406">IF(I406,AND(SIGN(I406)=SIGN(L406:P406)), TRUE)</f>
        <v>1</v>
      </c>
    </row>
    <row r="407" spans="2:18" s="182" customFormat="1" x14ac:dyDescent="0.2">
      <c r="B407" s="189">
        <f>Calcs!B407</f>
        <v>60548400</v>
      </c>
      <c r="C407" s="150"/>
      <c r="D407" s="188">
        <f>Calcs!BT407</f>
        <v>485.16109156132586</v>
      </c>
      <c r="F407" s="188">
        <f>Calcs!BL407</f>
        <v>1637.580102572201</v>
      </c>
      <c r="H407" s="188">
        <f t="shared" si="45"/>
        <v>-1152.4190110108752</v>
      </c>
      <c r="I407" s="188" t="b">
        <f>Calcs!BX407</f>
        <v>0</v>
      </c>
      <c r="J407" s="150"/>
      <c r="L407" s="188">
        <f t="shared" si="46"/>
        <v>-1316.1770212680954</v>
      </c>
      <c r="M407" s="188">
        <f t="shared" si="46"/>
        <v>-988.661000753655</v>
      </c>
      <c r="N407" s="188">
        <f t="shared" si="46"/>
        <v>-1103.9029018547426</v>
      </c>
      <c r="O407" s="188">
        <f t="shared" si="46"/>
        <v>-1200.9351201670077</v>
      </c>
      <c r="P407" s="188">
        <f t="shared" si="46"/>
        <v>-1364.693130424228</v>
      </c>
      <c r="R407" s="188" t="b" cm="1">
        <f t="array" ref="R407">IF(I407,AND(SIGN(I407)=SIGN(L407:P407)), TRUE)</f>
        <v>1</v>
      </c>
    </row>
    <row r="408" spans="2:18" s="182" customFormat="1" x14ac:dyDescent="0.2">
      <c r="B408" s="189">
        <f>Calcs!B408</f>
        <v>60548433</v>
      </c>
      <c r="C408" s="150"/>
      <c r="D408" s="188">
        <f>Calcs!BT408</f>
        <v>50.38209669636111</v>
      </c>
      <c r="F408" s="188">
        <f>Calcs!BL408</f>
        <v>770.22443426528355</v>
      </c>
      <c r="H408" s="188">
        <f t="shared" si="45"/>
        <v>-719.8423375689224</v>
      </c>
      <c r="I408" s="188" t="b">
        <f>Calcs!BX408</f>
        <v>0</v>
      </c>
      <c r="J408" s="150"/>
      <c r="L408" s="188">
        <f t="shared" si="46"/>
        <v>-796.86478099545081</v>
      </c>
      <c r="M408" s="188">
        <f t="shared" si="46"/>
        <v>-642.81989414239411</v>
      </c>
      <c r="N408" s="188">
        <f t="shared" si="46"/>
        <v>-714.8041278992863</v>
      </c>
      <c r="O408" s="188">
        <f t="shared" si="46"/>
        <v>-724.88054723855851</v>
      </c>
      <c r="P408" s="188">
        <f t="shared" si="46"/>
        <v>-801.90299066508692</v>
      </c>
      <c r="R408" s="188" t="b" cm="1">
        <f t="array" ref="R408">IF(I408,AND(SIGN(I408)=SIGN(L408:P408)), TRUE)</f>
        <v>1</v>
      </c>
    </row>
    <row r="409" spans="2:18" s="182" customFormat="1" x14ac:dyDescent="0.2">
      <c r="B409" s="189">
        <f>Calcs!B409</f>
        <v>60548436</v>
      </c>
      <c r="C409" s="150"/>
      <c r="D409" s="188">
        <f>Calcs!BT409</f>
        <v>82382.535322648968</v>
      </c>
      <c r="F409" s="188">
        <f>Calcs!BL409</f>
        <v>93191.906209124063</v>
      </c>
      <c r="H409" s="188">
        <f t="shared" si="45"/>
        <v>-10809.370886475095</v>
      </c>
      <c r="I409" s="188" t="b">
        <f>Calcs!BX409</f>
        <v>0</v>
      </c>
      <c r="J409" s="150"/>
      <c r="L409" s="188">
        <f t="shared" ref="L409:P422" si="47">(1+L$7)*$D409-(1+L$6)*$F409</f>
        <v>-20128.561507387509</v>
      </c>
      <c r="M409" s="188">
        <f t="shared" si="47"/>
        <v>-1490.1802655626961</v>
      </c>
      <c r="N409" s="188">
        <f t="shared" si="47"/>
        <v>-2571.1173542101897</v>
      </c>
      <c r="O409" s="188">
        <f t="shared" si="47"/>
        <v>-19047.624418739986</v>
      </c>
      <c r="P409" s="188">
        <f t="shared" si="47"/>
        <v>-28366.8150396524</v>
      </c>
      <c r="R409" s="188" t="b" cm="1">
        <f t="array" ref="R409">IF(I409,AND(SIGN(I409)=SIGN(L409:P409)), TRUE)</f>
        <v>1</v>
      </c>
    </row>
    <row r="410" spans="2:18" s="182" customFormat="1" x14ac:dyDescent="0.2">
      <c r="B410" s="189">
        <f>Calcs!B410</f>
        <v>60548437</v>
      </c>
      <c r="C410" s="150"/>
      <c r="D410" s="188">
        <f>Calcs!BT410</f>
        <v>19398.955153733699</v>
      </c>
      <c r="F410" s="188">
        <f>Calcs!BL410</f>
        <v>60215.064701442978</v>
      </c>
      <c r="H410" s="188">
        <f t="shared" si="45"/>
        <v>-40816.109547709275</v>
      </c>
      <c r="I410" s="188" t="b">
        <f>Calcs!BX410</f>
        <v>0</v>
      </c>
      <c r="J410" s="150"/>
      <c r="L410" s="188">
        <f t="shared" si="47"/>
        <v>-46837.616017853579</v>
      </c>
      <c r="M410" s="188">
        <f t="shared" si="47"/>
        <v>-34794.603077564985</v>
      </c>
      <c r="N410" s="188">
        <f t="shared" si="47"/>
        <v>-38876.214032335905</v>
      </c>
      <c r="O410" s="188">
        <f t="shared" si="47"/>
        <v>-42756.005063082644</v>
      </c>
      <c r="P410" s="188">
        <f t="shared" si="47"/>
        <v>-48777.511533226949</v>
      </c>
      <c r="R410" s="188" t="b" cm="1">
        <f t="array" ref="R410">IF(I410,AND(SIGN(I410)=SIGN(L410:P410)), TRUE)</f>
        <v>1</v>
      </c>
    </row>
    <row r="411" spans="2:18" s="182" customFormat="1" x14ac:dyDescent="0.2">
      <c r="B411" s="189">
        <f>Calcs!B411</f>
        <v>60470200</v>
      </c>
      <c r="C411" s="150"/>
      <c r="D411" s="188">
        <f>Calcs!BT411</f>
        <v>447.71193862531914</v>
      </c>
      <c r="F411" s="188">
        <f>Calcs!BL411</f>
        <v>2294.9222918701803</v>
      </c>
      <c r="H411" s="188">
        <f t="shared" si="45"/>
        <v>-1847.2103532448612</v>
      </c>
      <c r="I411" s="188" t="b">
        <f>Calcs!BX411</f>
        <v>0</v>
      </c>
      <c r="J411" s="150"/>
      <c r="L411" s="188">
        <f t="shared" si="47"/>
        <v>-2076.7025824318798</v>
      </c>
      <c r="M411" s="188">
        <f t="shared" si="47"/>
        <v>-1617.7181240578432</v>
      </c>
      <c r="N411" s="188">
        <f t="shared" si="47"/>
        <v>-1802.4391593823293</v>
      </c>
      <c r="O411" s="188">
        <f t="shared" si="47"/>
        <v>-1891.981547107393</v>
      </c>
      <c r="P411" s="188">
        <f t="shared" si="47"/>
        <v>-2121.4737762944114</v>
      </c>
      <c r="R411" s="188" t="b" cm="1">
        <f t="array" ref="R411">IF(I411,AND(SIGN(I411)=SIGN(L411:P411)), TRUE)</f>
        <v>1</v>
      </c>
    </row>
    <row r="412" spans="2:18" s="182" customFormat="1" x14ac:dyDescent="0.2">
      <c r="B412" s="189">
        <f>Calcs!B412</f>
        <v>60470201</v>
      </c>
      <c r="C412" s="150"/>
      <c r="D412" s="188">
        <f>Calcs!BT412</f>
        <v>1579.8164780570978</v>
      </c>
      <c r="F412" s="188">
        <f>Calcs!BL412</f>
        <v>7994.688112172782</v>
      </c>
      <c r="H412" s="188">
        <f t="shared" si="45"/>
        <v>-6414.8716341156842</v>
      </c>
      <c r="I412" s="188" t="b">
        <f>Calcs!BX412</f>
        <v>0</v>
      </c>
      <c r="J412" s="150"/>
      <c r="L412" s="188">
        <f t="shared" si="47"/>
        <v>-7214.3404453329631</v>
      </c>
      <c r="M412" s="188">
        <f t="shared" si="47"/>
        <v>-5615.4028228984062</v>
      </c>
      <c r="N412" s="188">
        <f t="shared" si="47"/>
        <v>-6256.8899863099741</v>
      </c>
      <c r="O412" s="188">
        <f t="shared" si="47"/>
        <v>-6572.8532819213942</v>
      </c>
      <c r="P412" s="188">
        <f t="shared" si="47"/>
        <v>-7372.3220931386732</v>
      </c>
      <c r="R412" s="188" t="b" cm="1">
        <f t="array" ref="R412">IF(I412,AND(SIGN(I412)=SIGN(L412:P412)), TRUE)</f>
        <v>1</v>
      </c>
    </row>
    <row r="413" spans="2:18" s="182" customFormat="1" x14ac:dyDescent="0.2">
      <c r="B413" s="189">
        <f>Calcs!B413</f>
        <v>60470202</v>
      </c>
      <c r="C413" s="150"/>
      <c r="D413" s="188">
        <f>Calcs!BT413</f>
        <v>1739.8692194011326</v>
      </c>
      <c r="F413" s="188">
        <f>Calcs!BL413</f>
        <v>8789.0640965240909</v>
      </c>
      <c r="H413" s="188">
        <f t="shared" si="45"/>
        <v>-7049.1948771229581</v>
      </c>
      <c r="I413" s="188" t="b">
        <f>Calcs!BX413</f>
        <v>0</v>
      </c>
      <c r="J413" s="150"/>
      <c r="L413" s="188">
        <f t="shared" si="47"/>
        <v>-7928.1012867753689</v>
      </c>
      <c r="M413" s="188">
        <f t="shared" si="47"/>
        <v>-6170.2884674705492</v>
      </c>
      <c r="N413" s="188">
        <f t="shared" si="47"/>
        <v>-6875.2079551828447</v>
      </c>
      <c r="O413" s="188">
        <f t="shared" si="47"/>
        <v>-7223.1817990630716</v>
      </c>
      <c r="P413" s="188">
        <f t="shared" si="47"/>
        <v>-8102.0882087154823</v>
      </c>
      <c r="R413" s="188" t="b" cm="1">
        <f t="array" ref="R413">IF(I413,AND(SIGN(I413)=SIGN(L413:P413)), TRUE)</f>
        <v>1</v>
      </c>
    </row>
    <row r="414" spans="2:18" s="182" customFormat="1" x14ac:dyDescent="0.2">
      <c r="B414" s="189">
        <f>Calcs!B414</f>
        <v>60470203</v>
      </c>
      <c r="C414" s="150"/>
      <c r="D414" s="188">
        <f>Calcs!BT414</f>
        <v>4524.8411552624584</v>
      </c>
      <c r="F414" s="188">
        <f>Calcs!BL414</f>
        <v>22193.174394269616</v>
      </c>
      <c r="H414" s="188">
        <f t="shared" si="45"/>
        <v>-17668.333239007159</v>
      </c>
      <c r="I414" s="188" t="b">
        <f>Calcs!BX414</f>
        <v>0</v>
      </c>
      <c r="J414" s="150"/>
      <c r="L414" s="188">
        <f t="shared" si="47"/>
        <v>-19887.650678434118</v>
      </c>
      <c r="M414" s="188">
        <f t="shared" si="47"/>
        <v>-15449.015799580195</v>
      </c>
      <c r="N414" s="188">
        <f t="shared" si="47"/>
        <v>-17215.849123480912</v>
      </c>
      <c r="O414" s="188">
        <f t="shared" si="47"/>
        <v>-18120.817354533403</v>
      </c>
      <c r="P414" s="188">
        <f t="shared" si="47"/>
        <v>-20340.134793960366</v>
      </c>
      <c r="R414" s="188" t="b" cm="1">
        <f t="array" ref="R414">IF(I414,AND(SIGN(I414)=SIGN(L414:P414)), TRUE)</f>
        <v>1</v>
      </c>
    </row>
    <row r="415" spans="2:18" s="182" customFormat="1" x14ac:dyDescent="0.2">
      <c r="B415" s="189">
        <f>Calcs!B415</f>
        <v>60470204</v>
      </c>
      <c r="C415" s="150"/>
      <c r="D415" s="188">
        <f>Calcs!BT415</f>
        <v>527.99270221126676</v>
      </c>
      <c r="F415" s="188">
        <f>Calcs!BL415</f>
        <v>2703.9235422400884</v>
      </c>
      <c r="H415" s="188">
        <f t="shared" si="45"/>
        <v>-2175.9308400288219</v>
      </c>
      <c r="I415" s="188" t="b">
        <f>Calcs!BX415</f>
        <v>0</v>
      </c>
      <c r="J415" s="150"/>
      <c r="L415" s="188">
        <f t="shared" si="47"/>
        <v>-2446.3231942528309</v>
      </c>
      <c r="M415" s="188">
        <f t="shared" si="47"/>
        <v>-1905.538485804813</v>
      </c>
      <c r="N415" s="188">
        <f t="shared" si="47"/>
        <v>-2123.1315698076951</v>
      </c>
      <c r="O415" s="188">
        <f t="shared" si="47"/>
        <v>-2228.7301102499482</v>
      </c>
      <c r="P415" s="188">
        <f t="shared" si="47"/>
        <v>-2499.1224644739573</v>
      </c>
      <c r="R415" s="188" t="b" cm="1">
        <f t="array" ref="R415">IF(I415,AND(SIGN(I415)=SIGN(L415:P415)), TRUE)</f>
        <v>1</v>
      </c>
    </row>
    <row r="416" spans="2:18" s="182" customFormat="1" x14ac:dyDescent="0.2">
      <c r="B416" s="189">
        <f>Calcs!B416</f>
        <v>60470205</v>
      </c>
      <c r="C416" s="150"/>
      <c r="D416" s="188">
        <f>Calcs!BT416</f>
        <v>7025.1259023867733</v>
      </c>
      <c r="F416" s="188">
        <f>Calcs!BL416</f>
        <v>33623.157989331121</v>
      </c>
      <c r="H416" s="188">
        <f t="shared" si="45"/>
        <v>-26598.032086944346</v>
      </c>
      <c r="I416" s="188" t="b">
        <f>Calcs!BX416</f>
        <v>0</v>
      </c>
      <c r="J416" s="150"/>
      <c r="L416" s="188">
        <f t="shared" si="47"/>
        <v>-29960.347885877462</v>
      </c>
      <c r="M416" s="188">
        <f t="shared" si="47"/>
        <v>-23235.716288011237</v>
      </c>
      <c r="N416" s="188">
        <f t="shared" si="47"/>
        <v>-25895.51949670567</v>
      </c>
      <c r="O416" s="188">
        <f t="shared" si="47"/>
        <v>-27300.544677183025</v>
      </c>
      <c r="P416" s="188">
        <f t="shared" si="47"/>
        <v>-30662.86047611614</v>
      </c>
      <c r="R416" s="188" t="b" cm="1">
        <f t="array" ref="R416">IF(I416,AND(SIGN(I416)=SIGN(L416:P416)), TRUE)</f>
        <v>1</v>
      </c>
    </row>
    <row r="417" spans="2:18" s="182" customFormat="1" x14ac:dyDescent="0.2">
      <c r="B417" s="189">
        <f>Calcs!B417</f>
        <v>60470307</v>
      </c>
      <c r="C417" s="150"/>
      <c r="D417" s="188">
        <f>Calcs!BT417</f>
        <v>267479.36155662546</v>
      </c>
      <c r="F417" s="188">
        <f>Calcs!BL417</f>
        <v>444870.50251724024</v>
      </c>
      <c r="H417" s="188">
        <f t="shared" si="45"/>
        <v>-177391.14096061478</v>
      </c>
      <c r="I417" s="188" t="b">
        <f>Calcs!BX417</f>
        <v>0</v>
      </c>
      <c r="J417" s="150"/>
      <c r="L417" s="188">
        <f t="shared" si="47"/>
        <v>-221878.19121233886</v>
      </c>
      <c r="M417" s="188">
        <f t="shared" si="47"/>
        <v>-132904.09070889076</v>
      </c>
      <c r="N417" s="188">
        <f t="shared" si="47"/>
        <v>-150643.2048049522</v>
      </c>
      <c r="O417" s="188">
        <f t="shared" si="47"/>
        <v>-204139.07711627733</v>
      </c>
      <c r="P417" s="188">
        <f t="shared" si="47"/>
        <v>-248626.12736800141</v>
      </c>
      <c r="R417" s="188" t="b" cm="1">
        <f t="array" ref="R417">IF(I417,AND(SIGN(I417)=SIGN(L417:P417)), TRUE)</f>
        <v>1</v>
      </c>
    </row>
    <row r="418" spans="2:18" s="182" customFormat="1" x14ac:dyDescent="0.2">
      <c r="B418" s="189">
        <f>Calcs!B418</f>
        <v>60470308</v>
      </c>
      <c r="C418" s="150"/>
      <c r="D418" s="188">
        <f>Calcs!BT418</f>
        <v>50980.940637805019</v>
      </c>
      <c r="F418" s="188">
        <f>Calcs!BL418</f>
        <v>112240.65378893234</v>
      </c>
      <c r="H418" s="188">
        <f t="shared" si="45"/>
        <v>-61259.713151127318</v>
      </c>
      <c r="I418" s="188" t="b">
        <f>Calcs!BX418</f>
        <v>0</v>
      </c>
      <c r="J418" s="150"/>
      <c r="L418" s="188">
        <f t="shared" si="47"/>
        <v>-72483.778530020558</v>
      </c>
      <c r="M418" s="188">
        <f t="shared" si="47"/>
        <v>-50035.647772234093</v>
      </c>
      <c r="N418" s="188">
        <f t="shared" si="47"/>
        <v>-56161.619087346815</v>
      </c>
      <c r="O418" s="188">
        <f t="shared" si="47"/>
        <v>-66357.807214907822</v>
      </c>
      <c r="P418" s="188">
        <f t="shared" si="47"/>
        <v>-77581.872593801061</v>
      </c>
      <c r="R418" s="188" t="b" cm="1">
        <f t="array" ref="R418">IF(I418,AND(SIGN(I418)=SIGN(L418:P418)), TRUE)</f>
        <v>1</v>
      </c>
    </row>
    <row r="419" spans="2:18" s="182" customFormat="1" x14ac:dyDescent="0.2">
      <c r="B419" s="189">
        <f>Calcs!B419</f>
        <v>60470309</v>
      </c>
      <c r="C419" s="150"/>
      <c r="D419" s="188">
        <f>Calcs!BT419</f>
        <v>2019.177455952507</v>
      </c>
      <c r="F419" s="188">
        <f>Calcs!BL419</f>
        <v>4963.6685763762716</v>
      </c>
      <c r="H419" s="188">
        <f t="shared" si="45"/>
        <v>-2944.4911204237646</v>
      </c>
      <c r="I419" s="188" t="b">
        <f>Calcs!BX419</f>
        <v>0</v>
      </c>
      <c r="J419" s="150"/>
      <c r="L419" s="188">
        <f t="shared" si="47"/>
        <v>-3440.8579780613923</v>
      </c>
      <c r="M419" s="188">
        <f t="shared" si="47"/>
        <v>-2448.1242627861379</v>
      </c>
      <c r="N419" s="188">
        <f t="shared" si="47"/>
        <v>-2742.5733748285138</v>
      </c>
      <c r="O419" s="188">
        <f t="shared" si="47"/>
        <v>-3146.4088660190155</v>
      </c>
      <c r="P419" s="188">
        <f t="shared" si="47"/>
        <v>-3642.7757236566431</v>
      </c>
      <c r="R419" s="188" t="b" cm="1">
        <f t="array" ref="R419">IF(I419,AND(SIGN(I419)=SIGN(L419:P419)), TRUE)</f>
        <v>1</v>
      </c>
    </row>
    <row r="420" spans="2:18" s="182" customFormat="1" x14ac:dyDescent="0.2">
      <c r="B420" s="189">
        <f>Calcs!B420</f>
        <v>60470310</v>
      </c>
      <c r="C420" s="150"/>
      <c r="D420" s="188">
        <f>Calcs!BT420</f>
        <v>302295.55737055937</v>
      </c>
      <c r="F420" s="188">
        <f>Calcs!BL420</f>
        <v>487497.98841907951</v>
      </c>
      <c r="H420" s="188">
        <f t="shared" si="45"/>
        <v>-185202.43104852014</v>
      </c>
      <c r="I420" s="188" t="b">
        <f>Calcs!BX420</f>
        <v>0</v>
      </c>
      <c r="J420" s="150"/>
      <c r="L420" s="188">
        <f t="shared" si="47"/>
        <v>-233952.22989042819</v>
      </c>
      <c r="M420" s="188">
        <f t="shared" si="47"/>
        <v>-136452.63220661221</v>
      </c>
      <c r="N420" s="188">
        <f t="shared" si="47"/>
        <v>-154972.87531146419</v>
      </c>
      <c r="O420" s="188">
        <f t="shared" si="47"/>
        <v>-215431.9867855761</v>
      </c>
      <c r="P420" s="188">
        <f t="shared" si="47"/>
        <v>-264181.78562748415</v>
      </c>
      <c r="R420" s="188" t="b" cm="1">
        <f t="array" ref="R420">IF(I420,AND(SIGN(I420)=SIGN(L420:P420)), TRUE)</f>
        <v>1</v>
      </c>
    </row>
    <row r="421" spans="2:18" s="182" customFormat="1" x14ac:dyDescent="0.2">
      <c r="B421" s="189">
        <f>Calcs!B421</f>
        <v>60470311</v>
      </c>
      <c r="C421" s="150"/>
      <c r="D421" s="188">
        <f>Calcs!BT421</f>
        <v>516.27472802909688</v>
      </c>
      <c r="F421" s="188">
        <f>Calcs!BL421</f>
        <v>1274.2567838867367</v>
      </c>
      <c r="H421" s="188">
        <f t="shared" si="45"/>
        <v>-757.98205585763981</v>
      </c>
      <c r="I421" s="188" t="b">
        <f>Calcs!BX421</f>
        <v>0</v>
      </c>
      <c r="J421" s="150"/>
      <c r="L421" s="188">
        <f t="shared" si="47"/>
        <v>-885.40773424631357</v>
      </c>
      <c r="M421" s="188">
        <f t="shared" si="47"/>
        <v>-630.55637746896628</v>
      </c>
      <c r="N421" s="188">
        <f t="shared" si="47"/>
        <v>-706.35458305473003</v>
      </c>
      <c r="O421" s="188">
        <f t="shared" si="47"/>
        <v>-809.60952866054947</v>
      </c>
      <c r="P421" s="188">
        <f t="shared" si="47"/>
        <v>-937.03520704922323</v>
      </c>
      <c r="R421" s="188" t="b" cm="1">
        <f t="array" ref="R421">IF(I421,AND(SIGN(I421)=SIGN(L421:P421)), TRUE)</f>
        <v>1</v>
      </c>
    </row>
    <row r="422" spans="2:18" s="182" customFormat="1" x14ac:dyDescent="0.2">
      <c r="B422" s="189">
        <f>Calcs!B422</f>
        <v>60470584</v>
      </c>
      <c r="C422" s="150"/>
      <c r="D422" s="188">
        <f>Calcs!BT422</f>
        <v>25375.605579100491</v>
      </c>
      <c r="F422" s="188">
        <f>Calcs!BL422</f>
        <v>105432.54183316007</v>
      </c>
      <c r="H422" s="188">
        <f t="shared" si="45"/>
        <v>-80056.936254059576</v>
      </c>
      <c r="I422" s="188" t="b">
        <f>Calcs!BX422</f>
        <v>0</v>
      </c>
      <c r="J422" s="150"/>
      <c r="L422" s="188">
        <f t="shared" si="47"/>
        <v>-90600.190437375597</v>
      </c>
      <c r="M422" s="188">
        <f t="shared" si="47"/>
        <v>-69513.682070743569</v>
      </c>
      <c r="N422" s="188">
        <f t="shared" si="47"/>
        <v>-77519.375696149524</v>
      </c>
      <c r="O422" s="188">
        <f t="shared" si="47"/>
        <v>-82594.496811969628</v>
      </c>
      <c r="P422" s="188">
        <f t="shared" si="47"/>
        <v>-93137.750995285649</v>
      </c>
      <c r="R422" s="188" t="b" cm="1">
        <f t="array" ref="R422">IF(I422,AND(SIGN(I422)=SIGN(L422:P422)), TRUE)</f>
        <v>1</v>
      </c>
    </row>
    <row r="423" spans="2:18" s="182" customFormat="1" x14ac:dyDescent="0.2">
      <c r="C423" s="150"/>
      <c r="J423" s="150"/>
    </row>
    <row r="424" spans="2:18" s="182" customFormat="1" x14ac:dyDescent="0.2">
      <c r="C424" s="150"/>
      <c r="J424" s="150"/>
    </row>
    <row r="425" spans="2:18" s="182" customFormat="1" x14ac:dyDescent="0.2">
      <c r="C425" s="150"/>
      <c r="J425" s="150"/>
    </row>
    <row r="426" spans="2:18" s="182" customFormat="1" x14ac:dyDescent="0.2">
      <c r="C426" s="150"/>
      <c r="J426" s="150"/>
    </row>
    <row r="427" spans="2:18" s="182" customFormat="1" x14ac:dyDescent="0.2">
      <c r="C427" s="150"/>
      <c r="J427" s="150"/>
    </row>
    <row r="428" spans="2:18" s="182" customFormat="1" x14ac:dyDescent="0.2">
      <c r="C428" s="150"/>
      <c r="J428" s="150"/>
    </row>
    <row r="429" spans="2:18" s="182" customFormat="1" x14ac:dyDescent="0.2">
      <c r="C429" s="150"/>
      <c r="J429" s="150"/>
    </row>
    <row r="430" spans="2:18" s="182" customFormat="1" x14ac:dyDescent="0.2">
      <c r="C430" s="150"/>
      <c r="J430" s="150"/>
    </row>
    <row r="431" spans="2:18" s="182" customFormat="1" x14ac:dyDescent="0.2">
      <c r="C431" s="150"/>
      <c r="J431" s="150"/>
    </row>
    <row r="432" spans="2:18" s="182" customFormat="1" x14ac:dyDescent="0.2">
      <c r="C432" s="150"/>
      <c r="J432" s="150"/>
    </row>
    <row r="433" spans="3:10" s="182" customFormat="1" x14ac:dyDescent="0.2">
      <c r="C433" s="150"/>
      <c r="J433" s="150"/>
    </row>
    <row r="434" spans="3:10" s="182" customFormat="1" x14ac:dyDescent="0.2">
      <c r="C434" s="150"/>
      <c r="J434" s="150"/>
    </row>
    <row r="435" spans="3:10" s="182" customFormat="1" x14ac:dyDescent="0.2">
      <c r="C435" s="150"/>
      <c r="J435" s="150"/>
    </row>
    <row r="436" spans="3:10" s="182" customFormat="1" x14ac:dyDescent="0.2">
      <c r="C436" s="150"/>
      <c r="J436" s="150"/>
    </row>
    <row r="437" spans="3:10" s="182" customFormat="1" x14ac:dyDescent="0.2">
      <c r="C437" s="150"/>
      <c r="J437" s="150"/>
    </row>
    <row r="438" spans="3:10" s="182" customFormat="1" x14ac:dyDescent="0.2">
      <c r="C438" s="150"/>
      <c r="J438" s="150"/>
    </row>
    <row r="439" spans="3:10" s="182" customFormat="1" x14ac:dyDescent="0.2">
      <c r="C439" s="150"/>
      <c r="J439" s="150"/>
    </row>
    <row r="440" spans="3:10" s="182" customFormat="1" x14ac:dyDescent="0.2">
      <c r="C440" s="150"/>
      <c r="J440" s="150"/>
    </row>
    <row r="441" spans="3:10" s="182" customFormat="1" x14ac:dyDescent="0.2">
      <c r="C441" s="150"/>
      <c r="J441" s="150"/>
    </row>
    <row r="442" spans="3:10" s="182" customFormat="1" x14ac:dyDescent="0.2">
      <c r="C442" s="150"/>
      <c r="J442" s="150"/>
    </row>
    <row r="443" spans="3:10" s="182" customFormat="1" x14ac:dyDescent="0.2">
      <c r="C443" s="150"/>
      <c r="J443" s="150"/>
    </row>
    <row r="444" spans="3:10" s="182" customFormat="1" x14ac:dyDescent="0.2">
      <c r="C444" s="150"/>
      <c r="J444" s="150"/>
    </row>
    <row r="445" spans="3:10" s="182" customFormat="1" x14ac:dyDescent="0.2">
      <c r="C445" s="150"/>
      <c r="J445" s="150"/>
    </row>
    <row r="446" spans="3:10" s="182" customFormat="1" x14ac:dyDescent="0.2">
      <c r="C446" s="150"/>
      <c r="J446" s="150"/>
    </row>
    <row r="447" spans="3:10" s="182" customFormat="1" x14ac:dyDescent="0.2">
      <c r="C447" s="150"/>
      <c r="J447" s="150"/>
    </row>
    <row r="448" spans="3:10" s="182" customFormat="1" x14ac:dyDescent="0.2">
      <c r="C448" s="150"/>
      <c r="J448" s="150"/>
    </row>
    <row r="449" spans="3:10" s="182" customFormat="1" x14ac:dyDescent="0.2">
      <c r="C449" s="150"/>
      <c r="J449" s="150"/>
    </row>
    <row r="450" spans="3:10" s="182" customFormat="1" x14ac:dyDescent="0.2">
      <c r="C450" s="150"/>
      <c r="J450" s="150"/>
    </row>
    <row r="451" spans="3:10" s="182" customFormat="1" x14ac:dyDescent="0.2">
      <c r="C451" s="150"/>
      <c r="J451" s="150"/>
    </row>
    <row r="452" spans="3:10" s="182" customFormat="1" x14ac:dyDescent="0.2">
      <c r="C452" s="150"/>
      <c r="J452" s="150"/>
    </row>
    <row r="453" spans="3:10" s="182" customFormat="1" x14ac:dyDescent="0.2">
      <c r="C453" s="150"/>
      <c r="J453" s="150"/>
    </row>
    <row r="454" spans="3:10" s="182" customFormat="1" x14ac:dyDescent="0.2">
      <c r="C454" s="150"/>
      <c r="J454" s="150"/>
    </row>
    <row r="455" spans="3:10" s="182" customFormat="1" x14ac:dyDescent="0.2">
      <c r="C455" s="150"/>
      <c r="J455" s="150"/>
    </row>
    <row r="456" spans="3:10" s="182" customFormat="1" x14ac:dyDescent="0.2">
      <c r="C456" s="150"/>
      <c r="J456" s="150"/>
    </row>
    <row r="457" spans="3:10" s="182" customFormat="1" x14ac:dyDescent="0.2">
      <c r="C457" s="150"/>
      <c r="J457" s="150"/>
    </row>
    <row r="458" spans="3:10" s="182" customFormat="1" x14ac:dyDescent="0.2">
      <c r="C458" s="150"/>
      <c r="J458" s="150"/>
    </row>
    <row r="459" spans="3:10" s="182" customFormat="1" x14ac:dyDescent="0.2">
      <c r="C459" s="150"/>
      <c r="J459" s="150"/>
    </row>
    <row r="460" spans="3:10" s="182" customFormat="1" x14ac:dyDescent="0.2">
      <c r="C460" s="150"/>
      <c r="J460" s="150"/>
    </row>
    <row r="461" spans="3:10" s="182" customFormat="1" x14ac:dyDescent="0.2">
      <c r="C461" s="150"/>
      <c r="J461" s="150"/>
    </row>
    <row r="462" spans="3:10" s="182" customFormat="1" x14ac:dyDescent="0.2">
      <c r="C462" s="150"/>
      <c r="J462" s="150"/>
    </row>
    <row r="463" spans="3:10" s="182" customFormat="1" x14ac:dyDescent="0.2">
      <c r="C463" s="150"/>
      <c r="J463" s="150"/>
    </row>
    <row r="464" spans="3:10" s="182" customFormat="1" x14ac:dyDescent="0.2">
      <c r="C464" s="150"/>
      <c r="J464" s="150"/>
    </row>
    <row r="465" spans="3:10" s="182" customFormat="1" x14ac:dyDescent="0.2">
      <c r="C465" s="150"/>
      <c r="J465" s="150"/>
    </row>
    <row r="466" spans="3:10" s="182" customFormat="1" x14ac:dyDescent="0.2">
      <c r="C466" s="150"/>
      <c r="J466" s="150"/>
    </row>
    <row r="467" spans="3:10" s="182" customFormat="1" x14ac:dyDescent="0.2">
      <c r="C467" s="150"/>
      <c r="J467" s="150"/>
    </row>
    <row r="468" spans="3:10" s="182" customFormat="1" x14ac:dyDescent="0.2">
      <c r="C468" s="150"/>
      <c r="J468" s="150"/>
    </row>
    <row r="469" spans="3:10" s="182" customFormat="1" x14ac:dyDescent="0.2">
      <c r="C469" s="150"/>
      <c r="J469" s="150"/>
    </row>
    <row r="470" spans="3:10" s="182" customFormat="1" x14ac:dyDescent="0.2">
      <c r="C470" s="150"/>
      <c r="J470" s="150"/>
    </row>
    <row r="471" spans="3:10" s="182" customFormat="1" x14ac:dyDescent="0.2">
      <c r="C471" s="150"/>
      <c r="J471" s="150"/>
    </row>
    <row r="472" spans="3:10" s="182" customFormat="1" x14ac:dyDescent="0.2">
      <c r="C472" s="150"/>
      <c r="J472" s="150"/>
    </row>
    <row r="473" spans="3:10" s="182" customFormat="1" x14ac:dyDescent="0.2">
      <c r="C473" s="150"/>
      <c r="J473" s="150"/>
    </row>
    <row r="474" spans="3:10" s="182" customFormat="1" x14ac:dyDescent="0.2">
      <c r="C474" s="150"/>
      <c r="J474" s="150"/>
    </row>
    <row r="475" spans="3:10" s="182" customFormat="1" x14ac:dyDescent="0.2">
      <c r="C475" s="150"/>
      <c r="J475" s="150"/>
    </row>
    <row r="476" spans="3:10" s="182" customFormat="1" x14ac:dyDescent="0.2">
      <c r="C476" s="150"/>
      <c r="J476" s="150"/>
    </row>
    <row r="477" spans="3:10" s="182" customFormat="1" x14ac:dyDescent="0.2">
      <c r="C477" s="150"/>
      <c r="J477" s="150"/>
    </row>
    <row r="478" spans="3:10" s="182" customFormat="1" x14ac:dyDescent="0.2">
      <c r="C478" s="150"/>
      <c r="J478" s="150"/>
    </row>
    <row r="479" spans="3:10" s="182" customFormat="1" x14ac:dyDescent="0.2">
      <c r="C479" s="150"/>
      <c r="J479" s="150"/>
    </row>
    <row r="480" spans="3:10" s="182" customFormat="1" x14ac:dyDescent="0.2">
      <c r="C480" s="150"/>
      <c r="J480" s="150"/>
    </row>
    <row r="481" spans="3:10" s="182" customFormat="1" x14ac:dyDescent="0.2">
      <c r="C481" s="150"/>
      <c r="J481" s="150"/>
    </row>
    <row r="482" spans="3:10" s="182" customFormat="1" x14ac:dyDescent="0.2">
      <c r="C482" s="150"/>
      <c r="J482" s="150"/>
    </row>
    <row r="483" spans="3:10" s="182" customFormat="1" x14ac:dyDescent="0.2">
      <c r="C483" s="150"/>
      <c r="J483" s="150"/>
    </row>
    <row r="484" spans="3:10" s="182" customFormat="1" x14ac:dyDescent="0.2">
      <c r="C484" s="150"/>
      <c r="J484" s="150"/>
    </row>
    <row r="485" spans="3:10" s="182" customFormat="1" x14ac:dyDescent="0.2">
      <c r="C485" s="150"/>
      <c r="J485" s="150"/>
    </row>
    <row r="486" spans="3:10" s="182" customFormat="1" x14ac:dyDescent="0.2">
      <c r="C486" s="150"/>
      <c r="J486" s="150"/>
    </row>
    <row r="487" spans="3:10" s="182" customFormat="1" x14ac:dyDescent="0.2">
      <c r="C487" s="150"/>
      <c r="J487" s="150"/>
    </row>
    <row r="488" spans="3:10" s="182" customFormat="1" x14ac:dyDescent="0.2">
      <c r="C488" s="150"/>
      <c r="J488" s="150"/>
    </row>
    <row r="489" spans="3:10" s="182" customFormat="1" x14ac:dyDescent="0.2">
      <c r="C489" s="150"/>
      <c r="J489" s="150"/>
    </row>
    <row r="490" spans="3:10" s="182" customFormat="1" x14ac:dyDescent="0.2">
      <c r="C490" s="150"/>
      <c r="J490" s="150"/>
    </row>
    <row r="491" spans="3:10" s="182" customFormat="1" x14ac:dyDescent="0.2">
      <c r="C491" s="150"/>
      <c r="J491" s="150"/>
    </row>
    <row r="492" spans="3:10" s="182" customFormat="1" x14ac:dyDescent="0.2">
      <c r="C492" s="150"/>
      <c r="J492" s="150"/>
    </row>
    <row r="493" spans="3:10" s="182" customFormat="1" x14ac:dyDescent="0.2">
      <c r="C493" s="150"/>
      <c r="J493" s="150"/>
    </row>
    <row r="494" spans="3:10" s="182" customFormat="1" x14ac:dyDescent="0.2">
      <c r="C494" s="150"/>
      <c r="J494" s="150"/>
    </row>
    <row r="495" spans="3:10" s="182" customFormat="1" x14ac:dyDescent="0.2">
      <c r="C495" s="150"/>
      <c r="J495" s="150"/>
    </row>
    <row r="496" spans="3:10" s="182" customFormat="1" x14ac:dyDescent="0.2">
      <c r="C496" s="150"/>
      <c r="J496" s="150"/>
    </row>
    <row r="497" spans="3:10" s="182" customFormat="1" x14ac:dyDescent="0.2">
      <c r="C497" s="150"/>
      <c r="J497" s="150"/>
    </row>
    <row r="498" spans="3:10" s="182" customFormat="1" x14ac:dyDescent="0.2">
      <c r="C498" s="150"/>
      <c r="J498" s="150"/>
    </row>
    <row r="499" spans="3:10" s="182" customFormat="1" x14ac:dyDescent="0.2">
      <c r="C499" s="150"/>
      <c r="J499" s="150"/>
    </row>
    <row r="500" spans="3:10" s="182" customFormat="1" x14ac:dyDescent="0.2">
      <c r="C500" s="150"/>
      <c r="J500" s="150"/>
    </row>
    <row r="501" spans="3:10" s="182" customFormat="1" x14ac:dyDescent="0.2">
      <c r="C501" s="150"/>
      <c r="J501" s="150"/>
    </row>
    <row r="502" spans="3:10" s="182" customFormat="1" x14ac:dyDescent="0.2">
      <c r="C502" s="150"/>
      <c r="J502" s="150"/>
    </row>
    <row r="503" spans="3:10" s="182" customFormat="1" x14ac:dyDescent="0.2">
      <c r="C503" s="150"/>
      <c r="J503" s="150"/>
    </row>
    <row r="504" spans="3:10" s="182" customFormat="1" x14ac:dyDescent="0.2">
      <c r="C504" s="150"/>
      <c r="J504" s="150"/>
    </row>
    <row r="505" spans="3:10" s="182" customFormat="1" x14ac:dyDescent="0.2">
      <c r="C505" s="150"/>
      <c r="J505" s="150"/>
    </row>
    <row r="506" spans="3:10" s="182" customFormat="1" x14ac:dyDescent="0.2">
      <c r="C506" s="150"/>
      <c r="J506" s="150"/>
    </row>
    <row r="507" spans="3:10" s="182" customFormat="1" x14ac:dyDescent="0.2">
      <c r="C507" s="150"/>
      <c r="J507" s="150"/>
    </row>
    <row r="508" spans="3:10" s="182" customFormat="1" x14ac:dyDescent="0.2">
      <c r="C508" s="150"/>
      <c r="J508" s="150"/>
    </row>
    <row r="509" spans="3:10" s="182" customFormat="1" x14ac:dyDescent="0.2">
      <c r="C509" s="150"/>
      <c r="J509" s="150"/>
    </row>
    <row r="510" spans="3:10" s="182" customFormat="1" x14ac:dyDescent="0.2">
      <c r="C510" s="150"/>
      <c r="J510" s="150"/>
    </row>
    <row r="511" spans="3:10" s="182" customFormat="1" x14ac:dyDescent="0.2">
      <c r="C511" s="150"/>
      <c r="J511" s="150"/>
    </row>
    <row r="512" spans="3:10" s="182" customFormat="1" x14ac:dyDescent="0.2">
      <c r="C512" s="150"/>
      <c r="J512" s="150"/>
    </row>
    <row r="513" spans="3:10" s="182" customFormat="1" x14ac:dyDescent="0.2">
      <c r="C513" s="150"/>
      <c r="J513" s="150"/>
    </row>
    <row r="514" spans="3:10" s="182" customFormat="1" x14ac:dyDescent="0.2">
      <c r="C514" s="150"/>
      <c r="J514" s="150"/>
    </row>
    <row r="515" spans="3:10" s="182" customFormat="1" x14ac:dyDescent="0.2">
      <c r="C515" s="150"/>
      <c r="J515" s="150"/>
    </row>
    <row r="516" spans="3:10" s="182" customFormat="1" x14ac:dyDescent="0.2">
      <c r="C516" s="150"/>
      <c r="J516" s="150"/>
    </row>
    <row r="517" spans="3:10" s="182" customFormat="1" x14ac:dyDescent="0.2">
      <c r="C517" s="150"/>
      <c r="J517" s="150"/>
    </row>
    <row r="518" spans="3:10" s="182" customFormat="1" x14ac:dyDescent="0.2">
      <c r="C518" s="150"/>
      <c r="J518" s="150"/>
    </row>
    <row r="519" spans="3:10" s="182" customFormat="1" x14ac:dyDescent="0.2">
      <c r="C519" s="150"/>
      <c r="J519" s="150"/>
    </row>
    <row r="520" spans="3:10" s="182" customFormat="1" x14ac:dyDescent="0.2">
      <c r="C520" s="150"/>
      <c r="J520" s="150"/>
    </row>
    <row r="521" spans="3:10" s="182" customFormat="1" x14ac:dyDescent="0.2">
      <c r="C521" s="150"/>
      <c r="J521" s="150"/>
    </row>
    <row r="522" spans="3:10" s="182" customFormat="1" x14ac:dyDescent="0.2">
      <c r="C522" s="150"/>
      <c r="J522" s="150"/>
    </row>
    <row r="523" spans="3:10" s="182" customFormat="1" x14ac:dyDescent="0.2">
      <c r="C523" s="150"/>
      <c r="J523" s="150"/>
    </row>
    <row r="524" spans="3:10" s="182" customFormat="1" x14ac:dyDescent="0.2">
      <c r="C524" s="150"/>
      <c r="J524" s="150"/>
    </row>
    <row r="525" spans="3:10" s="182" customFormat="1" x14ac:dyDescent="0.2">
      <c r="C525" s="150"/>
      <c r="J525" s="150"/>
    </row>
    <row r="526" spans="3:10" s="182" customFormat="1" x14ac:dyDescent="0.2">
      <c r="C526" s="150"/>
      <c r="J526" s="150"/>
    </row>
    <row r="527" spans="3:10" s="182" customFormat="1" x14ac:dyDescent="0.2">
      <c r="C527" s="150"/>
      <c r="J527" s="150"/>
    </row>
    <row r="528" spans="3:10" s="182" customFormat="1" x14ac:dyDescent="0.2">
      <c r="C528" s="150"/>
      <c r="J528" s="150"/>
    </row>
    <row r="529" spans="3:10" s="182" customFormat="1" x14ac:dyDescent="0.2">
      <c r="C529" s="150"/>
      <c r="J529" s="150"/>
    </row>
    <row r="530" spans="3:10" s="182" customFormat="1" x14ac:dyDescent="0.2">
      <c r="C530" s="150"/>
      <c r="J530" s="150"/>
    </row>
    <row r="531" spans="3:10" s="182" customFormat="1" x14ac:dyDescent="0.2">
      <c r="C531" s="150"/>
      <c r="J531" s="150"/>
    </row>
    <row r="532" spans="3:10" s="182" customFormat="1" x14ac:dyDescent="0.2">
      <c r="C532" s="150"/>
      <c r="J532" s="150"/>
    </row>
    <row r="533" spans="3:10" s="182" customFormat="1" x14ac:dyDescent="0.2">
      <c r="C533" s="150"/>
      <c r="J533" s="150"/>
    </row>
    <row r="534" spans="3:10" s="182" customFormat="1" x14ac:dyDescent="0.2">
      <c r="C534" s="150"/>
      <c r="J534" s="150"/>
    </row>
    <row r="535" spans="3:10" s="182" customFormat="1" x14ac:dyDescent="0.2">
      <c r="C535" s="150"/>
      <c r="J535" s="150"/>
    </row>
    <row r="536" spans="3:10" s="182" customFormat="1" x14ac:dyDescent="0.2">
      <c r="C536" s="150"/>
      <c r="J536" s="150"/>
    </row>
    <row r="537" spans="3:10" s="182" customFormat="1" x14ac:dyDescent="0.2">
      <c r="C537" s="150"/>
      <c r="J537" s="150"/>
    </row>
    <row r="538" spans="3:10" s="182" customFormat="1" x14ac:dyDescent="0.2">
      <c r="C538" s="150"/>
      <c r="J538" s="150"/>
    </row>
    <row r="539" spans="3:10" s="182" customFormat="1" x14ac:dyDescent="0.2">
      <c r="C539" s="150"/>
      <c r="J539" s="150"/>
    </row>
    <row r="540" spans="3:10" s="182" customFormat="1" x14ac:dyDescent="0.2">
      <c r="C540" s="150"/>
      <c r="J540" s="150"/>
    </row>
    <row r="541" spans="3:10" s="182" customFormat="1" x14ac:dyDescent="0.2">
      <c r="C541" s="150"/>
      <c r="J541" s="150"/>
    </row>
    <row r="542" spans="3:10" s="182" customFormat="1" x14ac:dyDescent="0.2">
      <c r="C542" s="150"/>
      <c r="J542" s="150"/>
    </row>
    <row r="543" spans="3:10" s="182" customFormat="1" x14ac:dyDescent="0.2">
      <c r="C543" s="150"/>
      <c r="J543" s="150"/>
    </row>
    <row r="544" spans="3:10" s="182" customFormat="1" x14ac:dyDescent="0.2">
      <c r="C544" s="150"/>
      <c r="J544" s="150"/>
    </row>
    <row r="545" spans="3:10" s="182" customFormat="1" x14ac:dyDescent="0.2">
      <c r="C545" s="150"/>
      <c r="J545" s="150"/>
    </row>
    <row r="546" spans="3:10" s="182" customFormat="1" x14ac:dyDescent="0.2">
      <c r="C546" s="150"/>
      <c r="J546" s="150"/>
    </row>
    <row r="547" spans="3:10" s="182" customFormat="1" x14ac:dyDescent="0.2">
      <c r="C547" s="150"/>
      <c r="J547" s="150"/>
    </row>
    <row r="548" spans="3:10" s="182" customFormat="1" x14ac:dyDescent="0.2">
      <c r="C548" s="150"/>
      <c r="J548" s="150"/>
    </row>
    <row r="549" spans="3:10" s="182" customFormat="1" x14ac:dyDescent="0.2">
      <c r="C549" s="150"/>
      <c r="J549" s="150"/>
    </row>
    <row r="550" spans="3:10" s="182" customFormat="1" x14ac:dyDescent="0.2">
      <c r="C550" s="150"/>
      <c r="J550" s="150"/>
    </row>
    <row r="551" spans="3:10" s="182" customFormat="1" x14ac:dyDescent="0.2">
      <c r="C551" s="150"/>
      <c r="J551" s="150"/>
    </row>
    <row r="552" spans="3:10" s="182" customFormat="1" x14ac:dyDescent="0.2">
      <c r="C552" s="150"/>
      <c r="J552" s="150"/>
    </row>
    <row r="553" spans="3:10" s="182" customFormat="1" x14ac:dyDescent="0.2">
      <c r="C553" s="150"/>
      <c r="J553" s="150"/>
    </row>
    <row r="554" spans="3:10" s="182" customFormat="1" x14ac:dyDescent="0.2">
      <c r="C554" s="150"/>
      <c r="J554" s="150"/>
    </row>
    <row r="555" spans="3:10" s="182" customFormat="1" x14ac:dyDescent="0.2">
      <c r="C555" s="150"/>
      <c r="J555" s="150"/>
    </row>
    <row r="556" spans="3:10" s="182" customFormat="1" x14ac:dyDescent="0.2">
      <c r="C556" s="150"/>
      <c r="J556" s="150"/>
    </row>
    <row r="557" spans="3:10" s="182" customFormat="1" x14ac:dyDescent="0.2">
      <c r="C557" s="150"/>
      <c r="J557" s="150"/>
    </row>
    <row r="558" spans="3:10" s="182" customFormat="1" x14ac:dyDescent="0.2">
      <c r="C558" s="150"/>
      <c r="J558" s="150"/>
    </row>
    <row r="559" spans="3:10" s="182" customFormat="1" x14ac:dyDescent="0.2">
      <c r="C559" s="150"/>
      <c r="J559" s="150"/>
    </row>
    <row r="560" spans="3:10" s="182" customFormat="1" x14ac:dyDescent="0.2">
      <c r="C560" s="150"/>
      <c r="J560" s="150"/>
    </row>
    <row r="561" spans="3:10" s="182" customFormat="1" x14ac:dyDescent="0.2">
      <c r="C561" s="150"/>
      <c r="J561" s="150"/>
    </row>
    <row r="562" spans="3:10" s="182" customFormat="1" x14ac:dyDescent="0.2">
      <c r="C562" s="150"/>
      <c r="J562" s="150"/>
    </row>
    <row r="563" spans="3:10" s="182" customFormat="1" x14ac:dyDescent="0.2">
      <c r="C563" s="150"/>
      <c r="J563" s="150"/>
    </row>
    <row r="564" spans="3:10" s="182" customFormat="1" x14ac:dyDescent="0.2">
      <c r="C564" s="150"/>
      <c r="J564" s="150"/>
    </row>
    <row r="565" spans="3:10" s="182" customFormat="1" x14ac:dyDescent="0.2">
      <c r="C565" s="150"/>
      <c r="J565" s="150"/>
    </row>
    <row r="566" spans="3:10" s="182" customFormat="1" x14ac:dyDescent="0.2">
      <c r="C566" s="150"/>
      <c r="J566" s="150"/>
    </row>
    <row r="567" spans="3:10" s="182" customFormat="1" x14ac:dyDescent="0.2">
      <c r="C567" s="150"/>
      <c r="J567" s="150"/>
    </row>
    <row r="568" spans="3:10" s="182" customFormat="1" x14ac:dyDescent="0.2">
      <c r="C568" s="150"/>
      <c r="J568" s="150"/>
    </row>
    <row r="569" spans="3:10" s="182" customFormat="1" x14ac:dyDescent="0.2">
      <c r="C569" s="150"/>
      <c r="J569" s="150"/>
    </row>
    <row r="570" spans="3:10" s="182" customFormat="1" x14ac:dyDescent="0.2">
      <c r="C570" s="150"/>
      <c r="J570" s="150"/>
    </row>
    <row r="571" spans="3:10" s="182" customFormat="1" x14ac:dyDescent="0.2">
      <c r="C571" s="150"/>
      <c r="J571" s="150"/>
    </row>
    <row r="572" spans="3:10" s="182" customFormat="1" x14ac:dyDescent="0.2">
      <c r="C572" s="150"/>
      <c r="J572" s="150"/>
    </row>
    <row r="573" spans="3:10" s="182" customFormat="1" x14ac:dyDescent="0.2">
      <c r="C573" s="150"/>
      <c r="J573" s="150"/>
    </row>
    <row r="574" spans="3:10" s="182" customFormat="1" x14ac:dyDescent="0.2">
      <c r="C574" s="150"/>
      <c r="J574" s="150"/>
    </row>
    <row r="575" spans="3:10" s="182" customFormat="1" x14ac:dyDescent="0.2">
      <c r="C575" s="150"/>
      <c r="J575" s="150"/>
    </row>
    <row r="576" spans="3:10" s="182" customFormat="1" x14ac:dyDescent="0.2">
      <c r="C576" s="150"/>
      <c r="J576" s="150"/>
    </row>
    <row r="577" spans="3:10" s="182" customFormat="1" x14ac:dyDescent="0.2">
      <c r="C577" s="150"/>
      <c r="J577" s="150"/>
    </row>
    <row r="578" spans="3:10" s="182" customFormat="1" x14ac:dyDescent="0.2">
      <c r="C578" s="150"/>
      <c r="J578" s="150"/>
    </row>
    <row r="579" spans="3:10" s="182" customFormat="1" x14ac:dyDescent="0.2">
      <c r="C579" s="150"/>
      <c r="J579" s="150"/>
    </row>
    <row r="580" spans="3:10" s="182" customFormat="1" x14ac:dyDescent="0.2">
      <c r="C580" s="150"/>
      <c r="J580" s="150"/>
    </row>
    <row r="581" spans="3:10" s="182" customFormat="1" x14ac:dyDescent="0.2">
      <c r="C581" s="150"/>
      <c r="J581" s="150"/>
    </row>
    <row r="582" spans="3:10" s="182" customFormat="1" x14ac:dyDescent="0.2">
      <c r="C582" s="150"/>
      <c r="J582" s="150"/>
    </row>
    <row r="583" spans="3:10" s="182" customFormat="1" x14ac:dyDescent="0.2">
      <c r="C583" s="150"/>
      <c r="J583" s="150"/>
    </row>
    <row r="584" spans="3:10" s="182" customFormat="1" x14ac:dyDescent="0.2">
      <c r="C584" s="150"/>
      <c r="J584" s="150"/>
    </row>
    <row r="585" spans="3:10" s="182" customFormat="1" x14ac:dyDescent="0.2">
      <c r="C585" s="150"/>
      <c r="J585" s="150"/>
    </row>
    <row r="586" spans="3:10" s="182" customFormat="1" x14ac:dyDescent="0.2">
      <c r="C586" s="150"/>
      <c r="J586" s="150"/>
    </row>
    <row r="587" spans="3:10" s="182" customFormat="1" x14ac:dyDescent="0.2">
      <c r="C587" s="150"/>
      <c r="J587" s="150"/>
    </row>
    <row r="588" spans="3:10" s="182" customFormat="1" x14ac:dyDescent="0.2">
      <c r="C588" s="150"/>
      <c r="J588" s="150"/>
    </row>
    <row r="589" spans="3:10" s="182" customFormat="1" x14ac:dyDescent="0.2">
      <c r="C589" s="150"/>
      <c r="J589" s="150"/>
    </row>
    <row r="590" spans="3:10" s="182" customFormat="1" x14ac:dyDescent="0.2">
      <c r="C590" s="150"/>
      <c r="J590" s="150"/>
    </row>
    <row r="591" spans="3:10" s="182" customFormat="1" x14ac:dyDescent="0.2">
      <c r="C591" s="150"/>
      <c r="J591" s="150"/>
    </row>
    <row r="592" spans="3:10" s="182" customFormat="1" x14ac:dyDescent="0.2">
      <c r="C592" s="150"/>
      <c r="J592" s="150"/>
    </row>
    <row r="593" spans="3:10" s="182" customFormat="1" x14ac:dyDescent="0.2">
      <c r="C593" s="150"/>
      <c r="J593" s="150"/>
    </row>
    <row r="594" spans="3:10" s="182" customFormat="1" x14ac:dyDescent="0.2">
      <c r="C594" s="150"/>
      <c r="J594" s="150"/>
    </row>
    <row r="595" spans="3:10" s="182" customFormat="1" x14ac:dyDescent="0.2">
      <c r="C595" s="150"/>
      <c r="J595" s="150"/>
    </row>
    <row r="596" spans="3:10" s="182" customFormat="1" x14ac:dyDescent="0.2">
      <c r="C596" s="150"/>
      <c r="J596" s="150"/>
    </row>
    <row r="597" spans="3:10" s="182" customFormat="1" x14ac:dyDescent="0.2">
      <c r="C597" s="150"/>
      <c r="J597" s="150"/>
    </row>
    <row r="598" spans="3:10" s="182" customFormat="1" x14ac:dyDescent="0.2">
      <c r="C598" s="150"/>
      <c r="J598" s="150"/>
    </row>
    <row r="599" spans="3:10" s="182" customFormat="1" x14ac:dyDescent="0.2">
      <c r="C599" s="150"/>
      <c r="J599" s="150"/>
    </row>
    <row r="600" spans="3:10" s="182" customFormat="1" x14ac:dyDescent="0.2">
      <c r="C600" s="150"/>
      <c r="J600" s="150"/>
    </row>
    <row r="601" spans="3:10" s="182" customFormat="1" x14ac:dyDescent="0.2">
      <c r="C601" s="150"/>
      <c r="J601" s="150"/>
    </row>
    <row r="602" spans="3:10" s="182" customFormat="1" x14ac:dyDescent="0.2">
      <c r="C602" s="150"/>
      <c r="J602" s="150"/>
    </row>
    <row r="603" spans="3:10" s="182" customFormat="1" x14ac:dyDescent="0.2">
      <c r="C603" s="150"/>
      <c r="J603" s="150"/>
    </row>
    <row r="604" spans="3:10" s="182" customFormat="1" x14ac:dyDescent="0.2">
      <c r="C604" s="150"/>
      <c r="J604" s="150"/>
    </row>
    <row r="605" spans="3:10" s="182" customFormat="1" x14ac:dyDescent="0.2">
      <c r="C605" s="150"/>
      <c r="J605" s="150"/>
    </row>
    <row r="606" spans="3:10" s="182" customFormat="1" x14ac:dyDescent="0.2">
      <c r="C606" s="150"/>
      <c r="J606" s="150"/>
    </row>
    <row r="607" spans="3:10" s="182" customFormat="1" x14ac:dyDescent="0.2">
      <c r="C607" s="150"/>
      <c r="J607" s="150"/>
    </row>
    <row r="608" spans="3:10" s="182" customFormat="1" x14ac:dyDescent="0.2">
      <c r="C608" s="150"/>
      <c r="J608" s="150"/>
    </row>
    <row r="609" spans="3:10" s="182" customFormat="1" x14ac:dyDescent="0.2">
      <c r="C609" s="150"/>
      <c r="J609" s="150"/>
    </row>
    <row r="610" spans="3:10" s="182" customFormat="1" x14ac:dyDescent="0.2">
      <c r="C610" s="150"/>
      <c r="J610" s="150"/>
    </row>
    <row r="611" spans="3:10" s="182" customFormat="1" x14ac:dyDescent="0.2">
      <c r="C611" s="150"/>
      <c r="J611" s="150"/>
    </row>
    <row r="612" spans="3:10" s="182" customFormat="1" x14ac:dyDescent="0.2">
      <c r="C612" s="150"/>
      <c r="J612" s="150"/>
    </row>
    <row r="613" spans="3:10" s="182" customFormat="1" x14ac:dyDescent="0.2">
      <c r="C613" s="150"/>
      <c r="J613" s="150"/>
    </row>
    <row r="614" spans="3:10" s="182" customFormat="1" x14ac:dyDescent="0.2">
      <c r="C614" s="150"/>
      <c r="J614" s="150"/>
    </row>
    <row r="615" spans="3:10" s="182" customFormat="1" x14ac:dyDescent="0.2">
      <c r="C615" s="150"/>
      <c r="J615" s="150"/>
    </row>
    <row r="616" spans="3:10" s="182" customFormat="1" x14ac:dyDescent="0.2">
      <c r="C616" s="150"/>
      <c r="J616" s="150"/>
    </row>
    <row r="617" spans="3:10" s="182" customFormat="1" x14ac:dyDescent="0.2">
      <c r="C617" s="150"/>
      <c r="J617" s="150"/>
    </row>
    <row r="618" spans="3:10" s="182" customFormat="1" x14ac:dyDescent="0.2">
      <c r="C618" s="150"/>
      <c r="J618" s="150"/>
    </row>
    <row r="619" spans="3:10" s="182" customFormat="1" x14ac:dyDescent="0.2">
      <c r="C619" s="150"/>
      <c r="J619" s="150"/>
    </row>
    <row r="620" spans="3:10" s="182" customFormat="1" x14ac:dyDescent="0.2">
      <c r="C620" s="150"/>
      <c r="J620" s="150"/>
    </row>
    <row r="621" spans="3:10" s="182" customFormat="1" x14ac:dyDescent="0.2">
      <c r="C621" s="150"/>
      <c r="J621" s="150"/>
    </row>
    <row r="622" spans="3:10" s="182" customFormat="1" x14ac:dyDescent="0.2">
      <c r="C622" s="150"/>
      <c r="J622" s="150"/>
    </row>
    <row r="623" spans="3:10" s="182" customFormat="1" x14ac:dyDescent="0.2">
      <c r="C623" s="150"/>
      <c r="J623" s="150"/>
    </row>
    <row r="624" spans="3:10" s="182" customFormat="1" x14ac:dyDescent="0.2">
      <c r="C624" s="150"/>
      <c r="J624" s="150"/>
    </row>
    <row r="625" spans="3:10" s="182" customFormat="1" x14ac:dyDescent="0.2">
      <c r="C625" s="150"/>
      <c r="J625" s="150"/>
    </row>
    <row r="626" spans="3:10" s="182" customFormat="1" x14ac:dyDescent="0.2">
      <c r="C626" s="150"/>
      <c r="J626" s="150"/>
    </row>
    <row r="627" spans="3:10" s="182" customFormat="1" x14ac:dyDescent="0.2">
      <c r="C627" s="150"/>
      <c r="J627" s="150"/>
    </row>
    <row r="628" spans="3:10" s="182" customFormat="1" x14ac:dyDescent="0.2">
      <c r="C628" s="150"/>
      <c r="J628" s="150"/>
    </row>
    <row r="629" spans="3:10" s="182" customFormat="1" x14ac:dyDescent="0.2">
      <c r="C629" s="150"/>
      <c r="J629" s="150"/>
    </row>
    <row r="630" spans="3:10" s="182" customFormat="1" x14ac:dyDescent="0.2">
      <c r="C630" s="150"/>
      <c r="J630" s="150"/>
    </row>
    <row r="631" spans="3:10" s="182" customFormat="1" x14ac:dyDescent="0.2">
      <c r="C631" s="150"/>
      <c r="J631" s="150"/>
    </row>
    <row r="632" spans="3:10" s="182" customFormat="1" x14ac:dyDescent="0.2">
      <c r="C632" s="150"/>
      <c r="J632" s="150"/>
    </row>
    <row r="633" spans="3:10" s="182" customFormat="1" x14ac:dyDescent="0.2">
      <c r="C633" s="150"/>
      <c r="J633" s="150"/>
    </row>
    <row r="634" spans="3:10" s="182" customFormat="1" x14ac:dyDescent="0.2">
      <c r="C634" s="150"/>
      <c r="J634" s="150"/>
    </row>
    <row r="635" spans="3:10" s="182" customFormat="1" x14ac:dyDescent="0.2">
      <c r="C635" s="150"/>
      <c r="J635" s="150"/>
    </row>
    <row r="636" spans="3:10" s="182" customFormat="1" x14ac:dyDescent="0.2">
      <c r="C636" s="150"/>
      <c r="J636" s="150"/>
    </row>
    <row r="637" spans="3:10" s="182" customFormat="1" x14ac:dyDescent="0.2">
      <c r="C637" s="150"/>
      <c r="J637" s="150"/>
    </row>
    <row r="638" spans="3:10" s="182" customFormat="1" x14ac:dyDescent="0.2">
      <c r="C638" s="150"/>
      <c r="J638" s="150"/>
    </row>
    <row r="639" spans="3:10" s="182" customFormat="1" x14ac:dyDescent="0.2">
      <c r="C639" s="150"/>
      <c r="J639" s="150"/>
    </row>
    <row r="640" spans="3:10" s="182" customFormat="1" x14ac:dyDescent="0.2">
      <c r="C640" s="150"/>
      <c r="J640" s="150"/>
    </row>
    <row r="641" spans="3:10" s="182" customFormat="1" x14ac:dyDescent="0.2">
      <c r="C641" s="150"/>
      <c r="J641" s="150"/>
    </row>
    <row r="642" spans="3:10" s="182" customFormat="1" x14ac:dyDescent="0.2">
      <c r="C642" s="150"/>
      <c r="J642" s="150"/>
    </row>
    <row r="643" spans="3:10" s="182" customFormat="1" x14ac:dyDescent="0.2">
      <c r="C643" s="150"/>
      <c r="J643" s="150"/>
    </row>
    <row r="644" spans="3:10" s="182" customFormat="1" x14ac:dyDescent="0.2">
      <c r="C644" s="150"/>
      <c r="J644" s="150"/>
    </row>
    <row r="645" spans="3:10" s="182" customFormat="1" x14ac:dyDescent="0.2">
      <c r="C645" s="150"/>
      <c r="J645" s="150"/>
    </row>
    <row r="646" spans="3:10" s="182" customFormat="1" x14ac:dyDescent="0.2">
      <c r="C646" s="150"/>
      <c r="J646" s="150"/>
    </row>
    <row r="647" spans="3:10" s="182" customFormat="1" x14ac:dyDescent="0.2">
      <c r="C647" s="150"/>
      <c r="J647" s="150"/>
    </row>
    <row r="648" spans="3:10" s="182" customFormat="1" x14ac:dyDescent="0.2">
      <c r="C648" s="150"/>
      <c r="J648" s="150"/>
    </row>
    <row r="649" spans="3:10" s="182" customFormat="1" x14ac:dyDescent="0.2">
      <c r="C649" s="150"/>
      <c r="J649" s="150"/>
    </row>
    <row r="650" spans="3:10" s="182" customFormat="1" x14ac:dyDescent="0.2">
      <c r="C650" s="150"/>
      <c r="J650" s="150"/>
    </row>
    <row r="651" spans="3:10" s="182" customFormat="1" x14ac:dyDescent="0.2">
      <c r="C651" s="150"/>
      <c r="J651" s="150"/>
    </row>
    <row r="652" spans="3:10" s="182" customFormat="1" x14ac:dyDescent="0.2">
      <c r="C652" s="150"/>
      <c r="J652" s="150"/>
    </row>
    <row r="653" spans="3:10" s="182" customFormat="1" x14ac:dyDescent="0.2">
      <c r="C653" s="150"/>
      <c r="J653" s="150"/>
    </row>
    <row r="654" spans="3:10" s="182" customFormat="1" x14ac:dyDescent="0.2">
      <c r="C654" s="150"/>
      <c r="J654" s="150"/>
    </row>
    <row r="655" spans="3:10" s="182" customFormat="1" x14ac:dyDescent="0.2">
      <c r="C655" s="150"/>
      <c r="J655" s="150"/>
    </row>
    <row r="656" spans="3:10" s="182" customFormat="1" x14ac:dyDescent="0.2">
      <c r="C656" s="150"/>
      <c r="J656" s="150"/>
    </row>
    <row r="657" spans="3:10" s="182" customFormat="1" x14ac:dyDescent="0.2">
      <c r="C657" s="150"/>
      <c r="J657" s="150"/>
    </row>
    <row r="658" spans="3:10" s="182" customFormat="1" x14ac:dyDescent="0.2">
      <c r="C658" s="150"/>
      <c r="J658" s="150"/>
    </row>
    <row r="659" spans="3:10" s="182" customFormat="1" x14ac:dyDescent="0.2">
      <c r="C659" s="150"/>
      <c r="J659" s="150"/>
    </row>
    <row r="660" spans="3:10" s="182" customFormat="1" x14ac:dyDescent="0.2">
      <c r="C660" s="150"/>
      <c r="J660" s="150"/>
    </row>
    <row r="661" spans="3:10" s="182" customFormat="1" x14ac:dyDescent="0.2">
      <c r="C661" s="150"/>
      <c r="J661" s="150"/>
    </row>
    <row r="662" spans="3:10" s="182" customFormat="1" x14ac:dyDescent="0.2">
      <c r="C662" s="150"/>
      <c r="J662" s="150"/>
    </row>
    <row r="663" spans="3:10" s="182" customFormat="1" x14ac:dyDescent="0.2">
      <c r="C663" s="150"/>
      <c r="J663" s="150"/>
    </row>
    <row r="664" spans="3:10" s="182" customFormat="1" x14ac:dyDescent="0.2">
      <c r="C664" s="150"/>
      <c r="J664" s="150"/>
    </row>
    <row r="665" spans="3:10" s="182" customFormat="1" x14ac:dyDescent="0.2">
      <c r="C665" s="150"/>
      <c r="J665" s="150"/>
    </row>
    <row r="666" spans="3:10" s="182" customFormat="1" x14ac:dyDescent="0.2">
      <c r="C666" s="150"/>
      <c r="J666" s="150"/>
    </row>
    <row r="667" spans="3:10" s="182" customFormat="1" x14ac:dyDescent="0.2">
      <c r="C667" s="150"/>
      <c r="J667" s="150"/>
    </row>
    <row r="668" spans="3:10" s="182" customFormat="1" x14ac:dyDescent="0.2">
      <c r="C668" s="150"/>
      <c r="J668" s="150"/>
    </row>
    <row r="669" spans="3:10" s="182" customFormat="1" x14ac:dyDescent="0.2">
      <c r="C669" s="150"/>
      <c r="J669" s="150"/>
    </row>
    <row r="670" spans="3:10" s="182" customFormat="1" x14ac:dyDescent="0.2">
      <c r="C670" s="150"/>
      <c r="J670" s="150"/>
    </row>
    <row r="671" spans="3:10" s="182" customFormat="1" x14ac:dyDescent="0.2">
      <c r="C671" s="150"/>
      <c r="J671" s="150"/>
    </row>
    <row r="672" spans="3:10" s="182" customFormat="1" x14ac:dyDescent="0.2">
      <c r="C672" s="150"/>
      <c r="J672" s="150"/>
    </row>
    <row r="673" spans="3:10" s="182" customFormat="1" x14ac:dyDescent="0.2">
      <c r="C673" s="150"/>
      <c r="J673" s="150"/>
    </row>
    <row r="674" spans="3:10" s="182" customFormat="1" x14ac:dyDescent="0.2">
      <c r="C674" s="150"/>
      <c r="J674" s="150"/>
    </row>
    <row r="675" spans="3:10" s="182" customFormat="1" x14ac:dyDescent="0.2">
      <c r="C675" s="150"/>
      <c r="J675" s="150"/>
    </row>
    <row r="676" spans="3:10" s="182" customFormat="1" x14ac:dyDescent="0.2">
      <c r="C676" s="150"/>
      <c r="J676" s="150"/>
    </row>
    <row r="677" spans="3:10" s="182" customFormat="1" x14ac:dyDescent="0.2">
      <c r="C677" s="150"/>
      <c r="J677" s="150"/>
    </row>
    <row r="678" spans="3:10" s="182" customFormat="1" x14ac:dyDescent="0.2">
      <c r="C678" s="150"/>
      <c r="J678" s="150"/>
    </row>
    <row r="679" spans="3:10" s="182" customFormat="1" x14ac:dyDescent="0.2">
      <c r="C679" s="150"/>
      <c r="J679" s="150"/>
    </row>
    <row r="680" spans="3:10" s="182" customFormat="1" x14ac:dyDescent="0.2">
      <c r="C680" s="150"/>
      <c r="J680" s="150"/>
    </row>
    <row r="681" spans="3:10" s="182" customFormat="1" x14ac:dyDescent="0.2">
      <c r="C681" s="150"/>
      <c r="J681" s="150"/>
    </row>
    <row r="682" spans="3:10" s="182" customFormat="1" x14ac:dyDescent="0.2">
      <c r="C682" s="150"/>
      <c r="J682" s="150"/>
    </row>
    <row r="683" spans="3:10" s="182" customFormat="1" x14ac:dyDescent="0.2">
      <c r="C683" s="150"/>
      <c r="J683" s="150"/>
    </row>
    <row r="684" spans="3:10" s="182" customFormat="1" x14ac:dyDescent="0.2">
      <c r="C684" s="150"/>
      <c r="J684" s="150"/>
    </row>
    <row r="685" spans="3:10" s="182" customFormat="1" x14ac:dyDescent="0.2">
      <c r="C685" s="150"/>
      <c r="J685" s="150"/>
    </row>
    <row r="686" spans="3:10" s="182" customFormat="1" x14ac:dyDescent="0.2">
      <c r="C686" s="150"/>
      <c r="J686" s="150"/>
    </row>
    <row r="687" spans="3:10" s="182" customFormat="1" x14ac:dyDescent="0.2">
      <c r="C687" s="150"/>
      <c r="J687" s="150"/>
    </row>
    <row r="688" spans="3:10" s="182" customFormat="1" x14ac:dyDescent="0.2">
      <c r="C688" s="150"/>
      <c r="J688" s="150"/>
    </row>
    <row r="689" spans="3:10" s="182" customFormat="1" x14ac:dyDescent="0.2">
      <c r="C689" s="150"/>
      <c r="J689" s="150"/>
    </row>
    <row r="690" spans="3:10" s="182" customFormat="1" x14ac:dyDescent="0.2">
      <c r="C690" s="150"/>
      <c r="J690" s="150"/>
    </row>
    <row r="691" spans="3:10" s="182" customFormat="1" x14ac:dyDescent="0.2">
      <c r="C691" s="150"/>
      <c r="J691" s="150"/>
    </row>
    <row r="692" spans="3:10" s="182" customFormat="1" x14ac:dyDescent="0.2">
      <c r="C692" s="150"/>
      <c r="J692" s="150"/>
    </row>
    <row r="693" spans="3:10" s="182" customFormat="1" x14ac:dyDescent="0.2">
      <c r="C693" s="150"/>
      <c r="J693" s="150"/>
    </row>
    <row r="694" spans="3:10" s="182" customFormat="1" x14ac:dyDescent="0.2">
      <c r="C694" s="150"/>
      <c r="J694" s="150"/>
    </row>
    <row r="695" spans="3:10" s="182" customFormat="1" x14ac:dyDescent="0.2">
      <c r="C695" s="150"/>
      <c r="J695" s="150"/>
    </row>
    <row r="696" spans="3:10" s="182" customFormat="1" x14ac:dyDescent="0.2">
      <c r="C696" s="150"/>
      <c r="J696" s="150"/>
    </row>
    <row r="697" spans="3:10" s="182" customFormat="1" x14ac:dyDescent="0.2">
      <c r="C697" s="150"/>
      <c r="J697" s="150"/>
    </row>
    <row r="698" spans="3:10" s="182" customFormat="1" x14ac:dyDescent="0.2">
      <c r="C698" s="150"/>
      <c r="J698" s="150"/>
    </row>
    <row r="699" spans="3:10" s="182" customFormat="1" x14ac:dyDescent="0.2">
      <c r="C699" s="150"/>
      <c r="J699" s="150"/>
    </row>
    <row r="700" spans="3:10" s="182" customFormat="1" x14ac:dyDescent="0.2">
      <c r="C700" s="150"/>
      <c r="J700" s="150"/>
    </row>
    <row r="701" spans="3:10" s="182" customFormat="1" x14ac:dyDescent="0.2">
      <c r="C701" s="150"/>
      <c r="J701" s="150"/>
    </row>
    <row r="702" spans="3:10" s="182" customFormat="1" x14ac:dyDescent="0.2">
      <c r="C702" s="150"/>
      <c r="J702" s="150"/>
    </row>
    <row r="703" spans="3:10" s="182" customFormat="1" x14ac:dyDescent="0.2">
      <c r="C703" s="150"/>
      <c r="J703" s="150"/>
    </row>
    <row r="704" spans="3:10" s="182" customFormat="1" x14ac:dyDescent="0.2">
      <c r="C704" s="150"/>
      <c r="J704" s="150"/>
    </row>
    <row r="705" spans="3:10" s="182" customFormat="1" x14ac:dyDescent="0.2">
      <c r="C705" s="150"/>
      <c r="J705" s="150"/>
    </row>
    <row r="706" spans="3:10" s="182" customFormat="1" x14ac:dyDescent="0.2">
      <c r="C706" s="150"/>
      <c r="J706" s="150"/>
    </row>
    <row r="707" spans="3:10" s="182" customFormat="1" x14ac:dyDescent="0.2">
      <c r="C707" s="150"/>
      <c r="J707" s="150"/>
    </row>
    <row r="708" spans="3:10" s="182" customFormat="1" x14ac:dyDescent="0.2">
      <c r="C708" s="150"/>
      <c r="J708" s="150"/>
    </row>
    <row r="709" spans="3:10" s="182" customFormat="1" x14ac:dyDescent="0.2">
      <c r="C709" s="150"/>
      <c r="J709" s="150"/>
    </row>
    <row r="710" spans="3:10" s="182" customFormat="1" x14ac:dyDescent="0.2">
      <c r="C710" s="150"/>
      <c r="J710" s="150"/>
    </row>
    <row r="711" spans="3:10" s="182" customFormat="1" x14ac:dyDescent="0.2">
      <c r="C711" s="150"/>
      <c r="J711" s="150"/>
    </row>
    <row r="712" spans="3:10" s="182" customFormat="1" x14ac:dyDescent="0.2">
      <c r="C712" s="150"/>
      <c r="J712" s="150"/>
    </row>
    <row r="713" spans="3:10" s="182" customFormat="1" x14ac:dyDescent="0.2">
      <c r="C713" s="150"/>
      <c r="J713" s="150"/>
    </row>
    <row r="714" spans="3:10" s="182" customFormat="1" x14ac:dyDescent="0.2">
      <c r="C714" s="150"/>
      <c r="J714" s="150"/>
    </row>
    <row r="715" spans="3:10" s="182" customFormat="1" x14ac:dyDescent="0.2">
      <c r="C715" s="150"/>
      <c r="J715" s="150"/>
    </row>
    <row r="716" spans="3:10" s="182" customFormat="1" x14ac:dyDescent="0.2">
      <c r="C716" s="150"/>
      <c r="J716" s="150"/>
    </row>
    <row r="717" spans="3:10" s="182" customFormat="1" x14ac:dyDescent="0.2">
      <c r="C717" s="150"/>
      <c r="J717" s="150"/>
    </row>
    <row r="718" spans="3:10" s="182" customFormat="1" x14ac:dyDescent="0.2">
      <c r="C718" s="150"/>
      <c r="J718" s="150"/>
    </row>
    <row r="719" spans="3:10" s="182" customFormat="1" x14ac:dyDescent="0.2">
      <c r="C719" s="150"/>
      <c r="J719" s="150"/>
    </row>
    <row r="720" spans="3:10" s="182" customFormat="1" x14ac:dyDescent="0.2">
      <c r="C720" s="150"/>
      <c r="J720" s="150"/>
    </row>
    <row r="721" spans="3:10" s="182" customFormat="1" x14ac:dyDescent="0.2">
      <c r="C721" s="150"/>
      <c r="J721" s="150"/>
    </row>
    <row r="722" spans="3:10" s="182" customFormat="1" x14ac:dyDescent="0.2">
      <c r="C722" s="150"/>
      <c r="J722" s="150"/>
    </row>
    <row r="723" spans="3:10" s="182" customFormat="1" x14ac:dyDescent="0.2">
      <c r="C723" s="150"/>
      <c r="J723" s="150"/>
    </row>
    <row r="724" spans="3:10" s="182" customFormat="1" x14ac:dyDescent="0.2">
      <c r="C724" s="150"/>
      <c r="J724" s="150"/>
    </row>
    <row r="725" spans="3:10" s="182" customFormat="1" x14ac:dyDescent="0.2">
      <c r="C725" s="150"/>
      <c r="J725" s="150"/>
    </row>
    <row r="726" spans="3:10" s="182" customFormat="1" x14ac:dyDescent="0.2">
      <c r="C726" s="150"/>
      <c r="J726" s="150"/>
    </row>
    <row r="727" spans="3:10" s="182" customFormat="1" x14ac:dyDescent="0.2">
      <c r="C727" s="150"/>
      <c r="J727" s="150"/>
    </row>
    <row r="728" spans="3:10" s="182" customFormat="1" x14ac:dyDescent="0.2">
      <c r="C728" s="150"/>
      <c r="J728" s="150"/>
    </row>
    <row r="729" spans="3:10" s="182" customFormat="1" x14ac:dyDescent="0.2">
      <c r="C729" s="150"/>
      <c r="J729" s="150"/>
    </row>
    <row r="730" spans="3:10" s="182" customFormat="1" x14ac:dyDescent="0.2">
      <c r="C730" s="150"/>
      <c r="J730" s="150"/>
    </row>
    <row r="731" spans="3:10" s="182" customFormat="1" x14ac:dyDescent="0.2">
      <c r="C731" s="150"/>
      <c r="J731" s="150"/>
    </row>
    <row r="732" spans="3:10" s="182" customFormat="1" x14ac:dyDescent="0.2">
      <c r="C732" s="150"/>
      <c r="J732" s="150"/>
    </row>
    <row r="733" spans="3:10" s="182" customFormat="1" x14ac:dyDescent="0.2">
      <c r="C733" s="150"/>
      <c r="J733" s="150"/>
    </row>
    <row r="734" spans="3:10" s="182" customFormat="1" x14ac:dyDescent="0.2">
      <c r="C734" s="150"/>
      <c r="J734" s="150"/>
    </row>
    <row r="735" spans="3:10" s="182" customFormat="1" x14ac:dyDescent="0.2">
      <c r="C735" s="150"/>
      <c r="J735" s="150"/>
    </row>
    <row r="736" spans="3:10" s="182" customFormat="1" x14ac:dyDescent="0.2">
      <c r="C736" s="150"/>
      <c r="J736" s="150"/>
    </row>
    <row r="737" spans="3:10" s="182" customFormat="1" x14ac:dyDescent="0.2">
      <c r="C737" s="150"/>
      <c r="J737" s="150"/>
    </row>
    <row r="738" spans="3:10" s="182" customFormat="1" x14ac:dyDescent="0.2">
      <c r="C738" s="150"/>
      <c r="J738" s="150"/>
    </row>
    <row r="739" spans="3:10" s="182" customFormat="1" x14ac:dyDescent="0.2">
      <c r="C739" s="150"/>
      <c r="J739" s="150"/>
    </row>
    <row r="740" spans="3:10" s="182" customFormat="1" x14ac:dyDescent="0.2">
      <c r="C740" s="150"/>
      <c r="J740" s="150"/>
    </row>
    <row r="741" spans="3:10" s="182" customFormat="1" x14ac:dyDescent="0.2">
      <c r="C741" s="150"/>
      <c r="J741" s="150"/>
    </row>
    <row r="742" spans="3:10" s="182" customFormat="1" x14ac:dyDescent="0.2">
      <c r="C742" s="150"/>
      <c r="J742" s="150"/>
    </row>
    <row r="743" spans="3:10" s="182" customFormat="1" x14ac:dyDescent="0.2">
      <c r="C743" s="150"/>
      <c r="J743" s="150"/>
    </row>
    <row r="744" spans="3:10" s="182" customFormat="1" x14ac:dyDescent="0.2">
      <c r="C744" s="150"/>
      <c r="J744" s="150"/>
    </row>
    <row r="745" spans="3:10" s="182" customFormat="1" x14ac:dyDescent="0.2">
      <c r="C745" s="150"/>
      <c r="J745" s="150"/>
    </row>
    <row r="746" spans="3:10" s="182" customFormat="1" x14ac:dyDescent="0.2">
      <c r="C746" s="150"/>
      <c r="J746" s="150"/>
    </row>
    <row r="747" spans="3:10" s="182" customFormat="1" x14ac:dyDescent="0.2">
      <c r="C747" s="150"/>
      <c r="J747" s="150"/>
    </row>
    <row r="748" spans="3:10" s="182" customFormat="1" x14ac:dyDescent="0.2">
      <c r="C748" s="150"/>
      <c r="J748" s="150"/>
    </row>
    <row r="749" spans="3:10" s="182" customFormat="1" x14ac:dyDescent="0.2">
      <c r="C749" s="150"/>
      <c r="J749" s="150"/>
    </row>
    <row r="750" spans="3:10" s="182" customFormat="1" x14ac:dyDescent="0.2">
      <c r="C750" s="150"/>
      <c r="J750" s="150"/>
    </row>
    <row r="751" spans="3:10" s="182" customFormat="1" x14ac:dyDescent="0.2">
      <c r="C751" s="150"/>
      <c r="J751" s="150"/>
    </row>
    <row r="752" spans="3:10" s="182" customFormat="1" x14ac:dyDescent="0.2">
      <c r="C752" s="150"/>
      <c r="J752" s="150"/>
    </row>
    <row r="753" spans="3:10" s="182" customFormat="1" x14ac:dyDescent="0.2">
      <c r="C753" s="150"/>
      <c r="J753" s="150"/>
    </row>
    <row r="754" spans="3:10" s="182" customFormat="1" x14ac:dyDescent="0.2">
      <c r="C754" s="150"/>
      <c r="J754" s="150"/>
    </row>
    <row r="755" spans="3:10" s="182" customFormat="1" x14ac:dyDescent="0.2">
      <c r="C755" s="150"/>
      <c r="J755" s="150"/>
    </row>
    <row r="756" spans="3:10" s="182" customFormat="1" x14ac:dyDescent="0.2">
      <c r="C756" s="150"/>
      <c r="J756" s="150"/>
    </row>
    <row r="757" spans="3:10" s="182" customFormat="1" x14ac:dyDescent="0.2">
      <c r="C757" s="150"/>
      <c r="J757" s="150"/>
    </row>
    <row r="758" spans="3:10" s="182" customFormat="1" x14ac:dyDescent="0.2">
      <c r="C758" s="150"/>
      <c r="J758" s="150"/>
    </row>
    <row r="759" spans="3:10" s="182" customFormat="1" x14ac:dyDescent="0.2">
      <c r="C759" s="150"/>
      <c r="J759" s="150"/>
    </row>
    <row r="760" spans="3:10" s="182" customFormat="1" x14ac:dyDescent="0.2">
      <c r="C760" s="150"/>
      <c r="J760" s="150"/>
    </row>
    <row r="761" spans="3:10" s="182" customFormat="1" x14ac:dyDescent="0.2">
      <c r="C761" s="150"/>
      <c r="J761" s="150"/>
    </row>
  </sheetData>
  <conditionalFormatting sqref="R9:R422">
    <cfRule type="expression" dxfId="0" priority="1">
      <formula>R9=FALSE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BE28-7759-4AD8-93D9-96655D9E0FC5}">
  <sheetPr codeName="Sheet8">
    <tabColor rgb="FFFFFFCC"/>
  </sheetPr>
  <dimension ref="A1:AG46"/>
  <sheetViews>
    <sheetView showGridLines="0" zoomScale="80" zoomScaleNormal="80" workbookViewId="0">
      <pane ySplit="2" topLeftCell="A3" activePane="bottomLeft" state="frozen"/>
      <selection activeCell="O28" sqref="O28"/>
      <selection pane="bottomLeft" activeCell="A3" sqref="A3"/>
    </sheetView>
  </sheetViews>
  <sheetFormatPr defaultRowHeight="12.75" x14ac:dyDescent="0.2"/>
  <cols>
    <col min="2" max="2" width="21.375" customWidth="1"/>
    <col min="3" max="3" width="20.5" customWidth="1"/>
    <col min="4" max="4" width="14.5" style="30" customWidth="1"/>
    <col min="5" max="5" width="14.5" customWidth="1"/>
    <col min="6" max="6" width="10.125" bestFit="1" customWidth="1"/>
    <col min="8" max="17" width="10.875" customWidth="1"/>
    <col min="18" max="18" width="12.625" customWidth="1"/>
  </cols>
  <sheetData>
    <row r="1" spans="1:26" ht="18.75" x14ac:dyDescent="0.3">
      <c r="A1" s="154" t="str">
        <f>bus</f>
        <v>Powercor</v>
      </c>
      <c r="B1" s="154"/>
      <c r="C1" s="154"/>
      <c r="D1" s="154"/>
      <c r="E1" s="154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8.75" x14ac:dyDescent="0.3">
      <c r="A2" s="165" t="str">
        <f>proj</f>
        <v xml:space="preserve">Risk-based replacement of deteriorated and aged 66kV radial lines </v>
      </c>
      <c r="B2" s="165"/>
      <c r="C2" s="165"/>
      <c r="D2" s="165"/>
      <c r="E2" s="165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.75" x14ac:dyDescent="0.25">
      <c r="A3" s="3"/>
    </row>
    <row r="4" spans="1:26" s="1" customFormat="1" ht="15" x14ac:dyDescent="0.2">
      <c r="A4" s="11" t="s">
        <v>74</v>
      </c>
      <c r="B4" s="11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s="1" customFormat="1" x14ac:dyDescent="0.2"/>
    <row r="6" spans="1:26" s="1" customFormat="1" x14ac:dyDescent="0.2">
      <c r="B6" s="51" t="s">
        <v>75</v>
      </c>
      <c r="C6" s="51"/>
      <c r="D6" s="31"/>
      <c r="E6" s="20"/>
      <c r="F6" s="27"/>
      <c r="G6" s="20"/>
      <c r="H6" s="28">
        <v>44377</v>
      </c>
      <c r="I6" s="26">
        <f>IF(EOMONTH(H6,12)&gt;output_dollars, output_dollars, EOMONTH(H6,12))</f>
        <v>44742</v>
      </c>
      <c r="J6" s="26">
        <f>IF(EOMONTH(I6,12)&gt;output_dollars, output_dollars, EOMONTH(I6,12))</f>
        <v>45107</v>
      </c>
      <c r="K6" s="26">
        <f>IF(EOMONTH(J6,12)&gt;output_dollars, output_dollars, EOMONTH(J6,12))</f>
        <v>45473</v>
      </c>
      <c r="L6" s="26">
        <f>IF(EOMONTH(K6,12)&gt;output_dollars, output_dollars, EOMONTH(K6,12))</f>
        <v>45838</v>
      </c>
      <c r="M6" s="26">
        <f>IF(EOMONTH(L6,12)&gt;output_dollars, output_dollars, EOMONTH(L6,12))</f>
        <v>46203</v>
      </c>
    </row>
    <row r="7" spans="1:26" s="15" customFormat="1" x14ac:dyDescent="0.2">
      <c r="D7" s="32"/>
      <c r="N7" s="1"/>
      <c r="O7"/>
      <c r="P7"/>
      <c r="Q7"/>
      <c r="R7"/>
      <c r="S7"/>
      <c r="T7"/>
      <c r="U7"/>
      <c r="V7"/>
      <c r="W7"/>
    </row>
    <row r="8" spans="1:26" s="15" customFormat="1" x14ac:dyDescent="0.2">
      <c r="B8" s="15" t="s">
        <v>76</v>
      </c>
      <c r="D8" s="32"/>
      <c r="H8" s="22">
        <v>0</v>
      </c>
      <c r="I8" s="22">
        <v>8.6058519793459354E-3</v>
      </c>
      <c r="J8" s="22">
        <v>3.4982935153583528E-2</v>
      </c>
      <c r="K8" s="22">
        <v>7.8318219291014124E-2</v>
      </c>
      <c r="L8" s="22">
        <v>4.0519877675840865E-2</v>
      </c>
      <c r="M8" s="22">
        <v>0.03</v>
      </c>
      <c r="N8" s="1"/>
      <c r="O8"/>
      <c r="P8"/>
      <c r="Q8"/>
      <c r="R8"/>
      <c r="S8"/>
      <c r="T8"/>
      <c r="U8"/>
      <c r="V8"/>
      <c r="W8"/>
    </row>
    <row r="9" spans="1:26" s="1" customFormat="1" x14ac:dyDescent="0.2">
      <c r="D9" s="5"/>
      <c r="O9"/>
      <c r="P9"/>
      <c r="Q9"/>
      <c r="R9"/>
      <c r="S9"/>
      <c r="T9"/>
      <c r="U9"/>
      <c r="V9"/>
      <c r="W9"/>
    </row>
    <row r="10" spans="1:26" s="1" customFormat="1" x14ac:dyDescent="0.2">
      <c r="D10" s="5"/>
      <c r="O10"/>
      <c r="P10"/>
      <c r="Q10"/>
      <c r="R10"/>
      <c r="S10"/>
      <c r="T10"/>
      <c r="U10"/>
      <c r="V10"/>
      <c r="W10"/>
    </row>
    <row r="11" spans="1:26" s="1" customFormat="1" x14ac:dyDescent="0.2">
      <c r="A11"/>
      <c r="B11" s="15" t="s">
        <v>77</v>
      </c>
      <c r="C11"/>
      <c r="D11"/>
      <c r="E11"/>
      <c r="F11"/>
      <c r="G11"/>
      <c r="H11" s="52">
        <f>H6</f>
        <v>44377</v>
      </c>
      <c r="I11" s="52">
        <f>EOMONTH(H11,6)</f>
        <v>44561</v>
      </c>
      <c r="J11" s="52">
        <f>EOMONTH(I11,6)</f>
        <v>44742</v>
      </c>
      <c r="K11" s="52">
        <f t="shared" ref="K11:Q11" si="0">EOMONTH(J11,6)</f>
        <v>44926</v>
      </c>
      <c r="L11" s="52">
        <f t="shared" si="0"/>
        <v>45107</v>
      </c>
      <c r="M11" s="52">
        <f t="shared" si="0"/>
        <v>45291</v>
      </c>
      <c r="N11" s="52">
        <f t="shared" si="0"/>
        <v>45473</v>
      </c>
      <c r="O11" s="52">
        <f t="shared" si="0"/>
        <v>45657</v>
      </c>
      <c r="P11" s="52">
        <f t="shared" si="0"/>
        <v>45838</v>
      </c>
      <c r="Q11" s="52">
        <f t="shared" si="0"/>
        <v>46022</v>
      </c>
      <c r="R11" s="52">
        <f>EOMONTH(Q11,6)</f>
        <v>46203</v>
      </c>
      <c r="S11"/>
      <c r="T11"/>
      <c r="U11"/>
      <c r="V11"/>
      <c r="W11"/>
    </row>
    <row r="12" spans="1:26" s="1" customFormat="1" x14ac:dyDescent="0.2">
      <c r="A12"/>
      <c r="B12" s="15" t="s">
        <v>78</v>
      </c>
      <c r="C12"/>
      <c r="D12"/>
      <c r="E12"/>
      <c r="F12"/>
      <c r="G12"/>
      <c r="H12" s="50">
        <f t="shared" ref="H12:R12" si="1">IF(MONTH(H11)=12, EOMONTH(H11,6), H11)</f>
        <v>44377</v>
      </c>
      <c r="I12" s="50">
        <f t="shared" si="1"/>
        <v>44742</v>
      </c>
      <c r="J12" s="50">
        <f t="shared" si="1"/>
        <v>44742</v>
      </c>
      <c r="K12" s="50">
        <f t="shared" si="1"/>
        <v>45107</v>
      </c>
      <c r="L12" s="50">
        <f t="shared" si="1"/>
        <v>45107</v>
      </c>
      <c r="M12" s="50">
        <f t="shared" si="1"/>
        <v>45473</v>
      </c>
      <c r="N12" s="50">
        <f t="shared" si="1"/>
        <v>45473</v>
      </c>
      <c r="O12" s="50">
        <f t="shared" si="1"/>
        <v>45838</v>
      </c>
      <c r="P12" s="50">
        <f t="shared" si="1"/>
        <v>45838</v>
      </c>
      <c r="Q12" s="50">
        <f t="shared" si="1"/>
        <v>46203</v>
      </c>
      <c r="R12" s="50">
        <f t="shared" si="1"/>
        <v>46203</v>
      </c>
      <c r="S12"/>
      <c r="T12"/>
      <c r="U12"/>
      <c r="V12"/>
      <c r="W12"/>
    </row>
    <row r="13" spans="1:26" s="1" customFormat="1" x14ac:dyDescent="0.2">
      <c r="A13"/>
      <c r="B13" s="15" t="s">
        <v>76</v>
      </c>
      <c r="C13"/>
      <c r="D13"/>
      <c r="E13"/>
      <c r="F13"/>
      <c r="G13"/>
      <c r="H13" s="53">
        <f t="shared" ref="H13:R13" si="2">IF(output_dollars&lt;H12,0,INDEX($H$8:$M$8,MATCH(H12,CY_years,0)))</f>
        <v>0</v>
      </c>
      <c r="I13" s="53">
        <f t="shared" si="2"/>
        <v>8.6058519793459354E-3</v>
      </c>
      <c r="J13" s="53">
        <f t="shared" si="2"/>
        <v>8.6058519793459354E-3</v>
      </c>
      <c r="K13" s="53">
        <f t="shared" si="2"/>
        <v>3.4982935153583528E-2</v>
      </c>
      <c r="L13" s="53">
        <f t="shared" si="2"/>
        <v>3.4982935153583528E-2</v>
      </c>
      <c r="M13" s="53">
        <f t="shared" si="2"/>
        <v>7.8318219291014124E-2</v>
      </c>
      <c r="N13" s="53">
        <f t="shared" si="2"/>
        <v>7.8318219291014124E-2</v>
      </c>
      <c r="O13" s="53">
        <f t="shared" si="2"/>
        <v>4.0519877675840865E-2</v>
      </c>
      <c r="P13" s="53">
        <f t="shared" si="2"/>
        <v>4.0519877675840865E-2</v>
      </c>
      <c r="Q13" s="53">
        <f t="shared" si="2"/>
        <v>0.03</v>
      </c>
      <c r="R13" s="53">
        <f t="shared" si="2"/>
        <v>0.03</v>
      </c>
      <c r="S13"/>
      <c r="T13"/>
      <c r="U13"/>
      <c r="V13"/>
      <c r="W13"/>
    </row>
    <row r="14" spans="1:26" s="1" customFormat="1" x14ac:dyDescent="0.2">
      <c r="A14"/>
      <c r="B14"/>
      <c r="C14"/>
      <c r="D14"/>
      <c r="E14"/>
      <c r="F14"/>
      <c r="G14"/>
      <c r="S14"/>
      <c r="T14"/>
      <c r="U14"/>
      <c r="V14"/>
      <c r="W14"/>
    </row>
    <row r="15" spans="1:26" s="15" customFormat="1" x14ac:dyDescent="0.2">
      <c r="A15"/>
      <c r="B15" s="15" t="s">
        <v>79</v>
      </c>
      <c r="C15"/>
      <c r="D15"/>
      <c r="E15"/>
      <c r="F15"/>
      <c r="G15"/>
      <c r="H15" s="23">
        <v>1</v>
      </c>
      <c r="I15" s="15">
        <f t="shared" ref="I15:R15" si="3">H15*(1+I$13)^0.5</f>
        <v>1.0042937080253693</v>
      </c>
      <c r="J15" s="15">
        <f t="shared" si="3"/>
        <v>1.0086058519793457</v>
      </c>
      <c r="K15" s="15">
        <f t="shared" si="3"/>
        <v>1.0260961975293987</v>
      </c>
      <c r="L15" s="15">
        <f t="shared" si="3"/>
        <v>1.0438898450946641</v>
      </c>
      <c r="M15" s="15">
        <f t="shared" si="3"/>
        <v>1.0839971599793141</v>
      </c>
      <c r="N15" s="15">
        <f t="shared" si="3"/>
        <v>1.1256454388984505</v>
      </c>
      <c r="O15" s="15">
        <f t="shared" si="3"/>
        <v>1.1482244927118261</v>
      </c>
      <c r="P15" s="15">
        <f t="shared" si="3"/>
        <v>1.1712564543889838</v>
      </c>
      <c r="Q15" s="15">
        <f t="shared" si="3"/>
        <v>1.1886954750508179</v>
      </c>
      <c r="R15" s="15">
        <f t="shared" si="3"/>
        <v>1.2063941480206535</v>
      </c>
      <c r="S15"/>
      <c r="T15"/>
      <c r="U15"/>
      <c r="V15"/>
      <c r="W15"/>
    </row>
    <row r="16" spans="1:26" s="15" customFormat="1" x14ac:dyDescent="0.2">
      <c r="A16"/>
      <c r="B16" s="15" t="s">
        <v>80</v>
      </c>
      <c r="C16" s="42">
        <f>input_dollars</f>
        <v>45291</v>
      </c>
      <c r="D16" s="15">
        <f>INDEX(hy_escalation, MATCH(C16,hy_dates,0))</f>
        <v>1.0839971599793141</v>
      </c>
      <c r="E16"/>
      <c r="F16"/>
      <c r="G16"/>
      <c r="S16"/>
      <c r="T16"/>
      <c r="U16"/>
      <c r="V16"/>
      <c r="W16"/>
    </row>
    <row r="17" spans="1:33" s="15" customFormat="1" x14ac:dyDescent="0.2">
      <c r="A17"/>
      <c r="B17" s="15" t="s">
        <v>81</v>
      </c>
      <c r="C17" s="42">
        <f>output_dollars</f>
        <v>46203</v>
      </c>
      <c r="D17" s="15">
        <f>INDEX(hy_escalation, MATCH(C17,hy_dates,0))</f>
        <v>1.2063941480206535</v>
      </c>
      <c r="E17"/>
      <c r="F17"/>
      <c r="G17"/>
      <c r="S17"/>
      <c r="T17"/>
      <c r="U17"/>
      <c r="V17"/>
      <c r="W17"/>
    </row>
    <row r="18" spans="1:33" s="1" customForma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33" x14ac:dyDescent="0.2">
      <c r="B19" s="15" t="s">
        <v>82</v>
      </c>
      <c r="D19" s="15">
        <f>D17/D16</f>
        <v>1.1129126464165968</v>
      </c>
      <c r="E19" s="15"/>
    </row>
    <row r="20" spans="1:33" x14ac:dyDescent="0.2">
      <c r="B20" s="15"/>
      <c r="D20" s="15"/>
    </row>
    <row r="21" spans="1:33" x14ac:dyDescent="0.2">
      <c r="B21" s="15" t="s">
        <v>83</v>
      </c>
      <c r="C21" s="42">
        <f>vcr_date</f>
        <v>45291</v>
      </c>
      <c r="D21" s="15">
        <f>INDEX(hy_escalation, MATCH(C21,hy_dates,0))</f>
        <v>1.0839971599793141</v>
      </c>
    </row>
    <row r="22" spans="1:33" x14ac:dyDescent="0.2">
      <c r="B22" s="15" t="s">
        <v>84</v>
      </c>
      <c r="C22" s="42">
        <f>input_dollars</f>
        <v>45291</v>
      </c>
      <c r="D22" s="15">
        <f>INDEX(hy_escalation, MATCH(C22,hy_dates,0))</f>
        <v>1.0839971599793141</v>
      </c>
    </row>
    <row r="23" spans="1:33" x14ac:dyDescent="0.2">
      <c r="B23" s="15" t="s">
        <v>85</v>
      </c>
      <c r="D23" s="15">
        <f>D22/D21</f>
        <v>1</v>
      </c>
    </row>
    <row r="25" spans="1:33" x14ac:dyDescent="0.2">
      <c r="D25"/>
      <c r="G25" s="96"/>
      <c r="H25" s="96"/>
    </row>
    <row r="26" spans="1:33" x14ac:dyDescent="0.2">
      <c r="D26"/>
      <c r="F26" s="4">
        <f t="shared" ref="F26:Z26" si="4">E26+(F27=start)+IF(F27&gt;start,1,0)</f>
        <v>1</v>
      </c>
      <c r="G26" s="4">
        <f t="shared" si="4"/>
        <v>2</v>
      </c>
      <c r="H26" s="4">
        <f t="shared" si="4"/>
        <v>3</v>
      </c>
      <c r="I26" s="4">
        <f t="shared" si="4"/>
        <v>4</v>
      </c>
      <c r="J26" s="4">
        <f t="shared" si="4"/>
        <v>5</v>
      </c>
      <c r="K26" s="4">
        <f t="shared" si="4"/>
        <v>6</v>
      </c>
      <c r="L26" s="4">
        <f t="shared" si="4"/>
        <v>7</v>
      </c>
      <c r="M26" s="4">
        <f t="shared" si="4"/>
        <v>8</v>
      </c>
      <c r="N26" s="4">
        <f t="shared" si="4"/>
        <v>9</v>
      </c>
      <c r="O26" s="4">
        <f t="shared" si="4"/>
        <v>10</v>
      </c>
      <c r="P26" s="4">
        <f t="shared" si="4"/>
        <v>11</v>
      </c>
      <c r="Q26" s="4">
        <f t="shared" si="4"/>
        <v>12</v>
      </c>
      <c r="R26" s="4">
        <f t="shared" si="4"/>
        <v>13</v>
      </c>
      <c r="S26" s="4">
        <f t="shared" si="4"/>
        <v>14</v>
      </c>
      <c r="T26" s="4">
        <f t="shared" si="4"/>
        <v>15</v>
      </c>
      <c r="U26" s="4">
        <f t="shared" si="4"/>
        <v>16</v>
      </c>
      <c r="V26" s="4">
        <f t="shared" si="4"/>
        <v>17</v>
      </c>
      <c r="W26" s="4">
        <f t="shared" si="4"/>
        <v>18</v>
      </c>
      <c r="X26" s="4">
        <f t="shared" si="4"/>
        <v>19</v>
      </c>
      <c r="Y26" s="4">
        <f t="shared" si="4"/>
        <v>20</v>
      </c>
      <c r="Z26" s="4">
        <f t="shared" si="4"/>
        <v>21</v>
      </c>
    </row>
    <row r="27" spans="1:33" ht="15" x14ac:dyDescent="0.2">
      <c r="A27" s="11" t="s">
        <v>372</v>
      </c>
      <c r="B27" s="11"/>
      <c r="C27" s="11"/>
      <c r="D27" s="11"/>
      <c r="E27" s="82"/>
      <c r="F27" s="109">
        <v>46203</v>
      </c>
      <c r="G27" s="10" t="s">
        <v>50</v>
      </c>
      <c r="H27" s="10" t="s">
        <v>51</v>
      </c>
      <c r="I27" s="10" t="s">
        <v>52</v>
      </c>
      <c r="J27" s="10" t="s">
        <v>53</v>
      </c>
      <c r="K27" s="10" t="s">
        <v>54</v>
      </c>
      <c r="L27" s="10" t="s">
        <v>55</v>
      </c>
      <c r="M27" s="10" t="s">
        <v>374</v>
      </c>
      <c r="N27" s="10" t="s">
        <v>375</v>
      </c>
      <c r="O27" s="10" t="s">
        <v>376</v>
      </c>
      <c r="P27" s="10" t="s">
        <v>377</v>
      </c>
      <c r="Q27" s="10" t="s">
        <v>378</v>
      </c>
      <c r="R27" s="10" t="s">
        <v>379</v>
      </c>
      <c r="S27" s="10" t="s">
        <v>380</v>
      </c>
      <c r="T27" s="10" t="s">
        <v>381</v>
      </c>
      <c r="U27" s="10" t="s">
        <v>382</v>
      </c>
      <c r="V27" s="10" t="s">
        <v>383</v>
      </c>
      <c r="W27" s="10" t="s">
        <v>384</v>
      </c>
      <c r="X27" s="10" t="s">
        <v>385</v>
      </c>
      <c r="Y27" s="10" t="s">
        <v>386</v>
      </c>
      <c r="Z27" s="10" t="s">
        <v>387</v>
      </c>
      <c r="AA27" s="84" t="s">
        <v>388</v>
      </c>
      <c r="AB27" s="84" t="s">
        <v>389</v>
      </c>
      <c r="AC27" s="84" t="s">
        <v>390</v>
      </c>
      <c r="AD27" s="84" t="s">
        <v>391</v>
      </c>
      <c r="AE27" s="84" t="s">
        <v>392</v>
      </c>
      <c r="AF27" s="84"/>
      <c r="AG27" s="84"/>
    </row>
    <row r="28" spans="1:33" x14ac:dyDescent="0.2">
      <c r="D28"/>
      <c r="Z28" s="83"/>
      <c r="AA28" s="83"/>
      <c r="AB28" s="83"/>
      <c r="AC28" s="83"/>
      <c r="AD28" s="83"/>
      <c r="AE28" s="83"/>
      <c r="AF28" s="83"/>
      <c r="AG28" s="83"/>
    </row>
    <row r="29" spans="1:33" ht="15.75" x14ac:dyDescent="0.25">
      <c r="A29" s="3"/>
      <c r="B29" s="81" t="s">
        <v>73</v>
      </c>
      <c r="C29" s="81"/>
      <c r="D29" s="81"/>
      <c r="E29" s="81"/>
      <c r="F29" s="74">
        <f>IF(F$27=start,1,IF(E$27=start,E29/((1+real_disc)^(1/2)),E29/(1+real_disc)))</f>
        <v>0</v>
      </c>
      <c r="G29" s="74">
        <v>0.98294637436598087</v>
      </c>
      <c r="H29" s="74">
        <v>0.94970664189949849</v>
      </c>
      <c r="I29" s="74">
        <v>0.91759095835700344</v>
      </c>
      <c r="J29" s="74">
        <v>0.88656131242222558</v>
      </c>
      <c r="K29" s="74">
        <v>0.85658097818572532</v>
      </c>
      <c r="L29" s="74">
        <v>0.8276144716770294</v>
      </c>
      <c r="M29" s="74">
        <v>0.79962750886669509</v>
      </c>
      <c r="N29" s="74">
        <v>0.77258696508859437</v>
      </c>
      <c r="O29" s="74">
        <v>0.74646083583439071</v>
      </c>
      <c r="P29" s="74">
        <v>0.72121819887380756</v>
      </c>
      <c r="Q29" s="74">
        <v>0.69682917765585273</v>
      </c>
      <c r="R29" s="74">
        <v>0.67326490594768384</v>
      </c>
      <c r="S29" s="74">
        <v>0.6504974936692598</v>
      </c>
      <c r="T29" s="74">
        <v>0.62849999388334288</v>
      </c>
      <c r="U29" s="74">
        <v>0.60724637090178057</v>
      </c>
      <c r="V29" s="74">
        <v>0.58671146947031949</v>
      </c>
      <c r="W29" s="74">
        <v>0.56687098499547783</v>
      </c>
      <c r="X29" s="74">
        <v>0.54770143477823952</v>
      </c>
      <c r="Y29" s="74">
        <v>0.52918013022052135</v>
      </c>
      <c r="Z29" s="85">
        <f>IF(Z$27=start,1,IF(Y$27=start,Y29/((1+real_disc)^(1/2)),Y29/(1+real_disc)))</f>
        <v>0.5112851499715183</v>
      </c>
      <c r="AA29" s="85"/>
      <c r="AB29" s="85"/>
      <c r="AC29" s="85"/>
      <c r="AD29" s="85"/>
      <c r="AE29" s="85"/>
      <c r="AF29" s="85"/>
      <c r="AG29" s="83"/>
    </row>
    <row r="30" spans="1:33" x14ac:dyDescent="0.2">
      <c r="D30"/>
      <c r="H30" s="74">
        <f>IF(H$27=start,1,IF(G$27=start,G30/((1+real_disc)^(1/2)),G30/(1+real_disc)))</f>
        <v>0</v>
      </c>
      <c r="Z30" s="83"/>
      <c r="AA30" s="83"/>
      <c r="AB30" s="83"/>
      <c r="AC30" s="83"/>
      <c r="AD30" s="83"/>
      <c r="AE30" s="83"/>
      <c r="AF30" s="83"/>
      <c r="AG30" s="83"/>
    </row>
    <row r="32" spans="1:33" x14ac:dyDescent="0.2">
      <c r="B32" s="76"/>
      <c r="D32" s="4"/>
    </row>
    <row r="33" spans="2:4" x14ac:dyDescent="0.2">
      <c r="B33" s="76"/>
      <c r="C33" s="76"/>
      <c r="D33" s="76"/>
    </row>
    <row r="34" spans="2:4" x14ac:dyDescent="0.2">
      <c r="B34" s="76"/>
      <c r="C34" s="76"/>
      <c r="D34" s="76"/>
    </row>
    <row r="35" spans="2:4" x14ac:dyDescent="0.2">
      <c r="B35" s="76"/>
      <c r="C35" s="76"/>
      <c r="D35" s="76"/>
    </row>
    <row r="36" spans="2:4" x14ac:dyDescent="0.2">
      <c r="B36" s="76"/>
      <c r="C36" s="76"/>
      <c r="D36" s="76"/>
    </row>
    <row r="37" spans="2:4" x14ac:dyDescent="0.2">
      <c r="B37" s="76"/>
      <c r="C37" s="76"/>
      <c r="D37" s="76"/>
    </row>
    <row r="38" spans="2:4" x14ac:dyDescent="0.2">
      <c r="B38" s="76"/>
      <c r="C38" s="76"/>
      <c r="D38" s="76"/>
    </row>
    <row r="39" spans="2:4" x14ac:dyDescent="0.2">
      <c r="B39" s="76"/>
      <c r="C39" s="76"/>
      <c r="D39" s="76"/>
    </row>
    <row r="40" spans="2:4" x14ac:dyDescent="0.2">
      <c r="B40" s="76"/>
      <c r="C40" s="76"/>
      <c r="D40" s="76"/>
    </row>
    <row r="41" spans="2:4" x14ac:dyDescent="0.2">
      <c r="B41" s="76"/>
      <c r="C41" s="76"/>
      <c r="D41" s="76"/>
    </row>
    <row r="42" spans="2:4" x14ac:dyDescent="0.2">
      <c r="D42" s="14"/>
    </row>
    <row r="43" spans="2:4" x14ac:dyDescent="0.2">
      <c r="D43" s="14"/>
    </row>
    <row r="44" spans="2:4" x14ac:dyDescent="0.2">
      <c r="D44" s="14"/>
    </row>
    <row r="45" spans="2:4" x14ac:dyDescent="0.2">
      <c r="D45" s="14"/>
    </row>
    <row r="46" spans="2:4" x14ac:dyDescent="0.2">
      <c r="D46" s="14"/>
    </row>
  </sheetData>
  <pageMargins left="0.7" right="0.7" top="0.75" bottom="0.75" header="0.3" footer="0.3"/>
  <pageSetup paperSize="9" orientation="portrait" horizontalDpi="90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31B-D919-4625-B2CD-E9F193C9DE73}">
  <sheetPr codeName="Sheet9">
    <tabColor rgb="FFFFFFCC"/>
  </sheetPr>
  <dimension ref="A1:X278"/>
  <sheetViews>
    <sheetView showGridLines="0" zoomScale="80" zoomScaleNormal="80" workbookViewId="0">
      <pane ySplit="2" topLeftCell="A3" activePane="bottomLeft" state="frozen"/>
      <selection activeCell="O28" sqref="O28"/>
      <selection pane="bottomLeft" activeCell="A3" sqref="A3"/>
    </sheetView>
  </sheetViews>
  <sheetFormatPr defaultColWidth="9" defaultRowHeight="12.75" x14ac:dyDescent="0.2"/>
  <cols>
    <col min="1" max="1" width="5.375" style="4" customWidth="1"/>
    <col min="2" max="20" width="9" style="4"/>
    <col min="21" max="21" width="11.375" style="4" bestFit="1" customWidth="1"/>
    <col min="22" max="26" width="9" style="4"/>
    <col min="27" max="27" width="19.125" style="4" customWidth="1"/>
    <col min="28" max="16384" width="9" style="4"/>
  </cols>
  <sheetData>
    <row r="1" spans="1:23" ht="18.75" x14ac:dyDescent="0.3">
      <c r="A1" s="154" t="str">
        <f>bus</f>
        <v>Powercor</v>
      </c>
      <c r="B1" s="154"/>
      <c r="C1" s="154"/>
      <c r="D1" s="154"/>
      <c r="E1" s="154"/>
      <c r="F1" s="8"/>
      <c r="G1" s="8"/>
      <c r="H1" s="8"/>
      <c r="I1" s="8"/>
      <c r="J1" s="8"/>
      <c r="K1" s="29"/>
      <c r="L1" s="29"/>
      <c r="M1" s="29"/>
      <c r="N1" s="8"/>
      <c r="O1" s="8"/>
      <c r="P1" s="8"/>
      <c r="Q1" s="8"/>
      <c r="R1" s="8"/>
      <c r="S1" s="8"/>
      <c r="T1"/>
      <c r="U1" s="62"/>
      <c r="V1"/>
      <c r="W1"/>
    </row>
    <row r="2" spans="1:23" ht="18.75" x14ac:dyDescent="0.3">
      <c r="A2" s="165" t="str">
        <f>proj</f>
        <v xml:space="preserve">Risk-based replacement of deteriorated and aged 66kV radial lines </v>
      </c>
      <c r="B2" s="165"/>
      <c r="C2" s="165"/>
      <c r="D2" s="165"/>
      <c r="E2" s="165"/>
      <c r="F2" s="35"/>
      <c r="G2" s="8"/>
      <c r="H2" s="8"/>
      <c r="I2" s="8"/>
      <c r="J2" s="8"/>
      <c r="K2" s="29"/>
      <c r="L2" s="29"/>
      <c r="M2" s="29"/>
      <c r="N2" s="8"/>
      <c r="O2" s="8"/>
      <c r="P2" s="8"/>
      <c r="Q2" s="8"/>
      <c r="R2" s="8"/>
      <c r="S2" s="8"/>
      <c r="T2"/>
      <c r="U2"/>
      <c r="V2"/>
      <c r="W2"/>
    </row>
    <row r="3" spans="1:23" ht="15.75" x14ac:dyDescent="0.25">
      <c r="A3" s="3"/>
      <c r="B3" s="3"/>
      <c r="C3" s="3"/>
      <c r="D3" s="3"/>
      <c r="E3" s="3"/>
      <c r="F3" s="3"/>
      <c r="T3"/>
      <c r="U3"/>
      <c r="V3"/>
      <c r="W3"/>
    </row>
    <row r="4" spans="1:23" x14ac:dyDescent="0.2">
      <c r="T4"/>
      <c r="U4"/>
      <c r="V4"/>
    </row>
    <row r="5" spans="1:23" ht="15" x14ac:dyDescent="0.25">
      <c r="A5" s="12" t="s">
        <v>89</v>
      </c>
      <c r="B5" s="12"/>
      <c r="C5" s="12"/>
      <c r="D5" s="12"/>
      <c r="E5" s="12"/>
      <c r="F5" s="13"/>
      <c r="G5" s="12"/>
      <c r="H5" s="12"/>
      <c r="I5" s="12"/>
      <c r="J5" s="13"/>
      <c r="K5" s="13"/>
      <c r="L5" s="13"/>
      <c r="M5" s="13"/>
      <c r="N5" s="13"/>
      <c r="O5" s="13"/>
      <c r="P5" s="13"/>
      <c r="Q5" s="13"/>
      <c r="R5" s="13"/>
      <c r="S5" s="13"/>
      <c r="T5"/>
      <c r="U5"/>
      <c r="V5"/>
    </row>
    <row r="6" spans="1:23" x14ac:dyDescent="0.2">
      <c r="T6"/>
      <c r="U6"/>
      <c r="V6"/>
    </row>
    <row r="7" spans="1:23" x14ac:dyDescent="0.2">
      <c r="T7"/>
      <c r="U7"/>
      <c r="V7"/>
      <c r="W7"/>
    </row>
    <row r="8" spans="1:23" x14ac:dyDescent="0.2">
      <c r="B8" s="55" t="s">
        <v>18</v>
      </c>
      <c r="C8" s="14"/>
      <c r="T8"/>
      <c r="U8"/>
      <c r="V8"/>
      <c r="W8"/>
    </row>
    <row r="9" spans="1:23" x14ac:dyDescent="0.2">
      <c r="B9" s="55" t="s">
        <v>91</v>
      </c>
      <c r="C9" s="14"/>
      <c r="T9"/>
      <c r="U9"/>
      <c r="V9"/>
      <c r="W9"/>
    </row>
    <row r="10" spans="1:23" x14ac:dyDescent="0.2">
      <c r="B10" s="55" t="s">
        <v>92</v>
      </c>
      <c r="T10"/>
      <c r="U10"/>
      <c r="V10"/>
      <c r="W10"/>
    </row>
    <row r="11" spans="1:23" x14ac:dyDescent="0.2">
      <c r="T11"/>
      <c r="U11"/>
      <c r="V11"/>
      <c r="W11"/>
    </row>
    <row r="12" spans="1:23" x14ac:dyDescent="0.2">
      <c r="T12"/>
      <c r="U12"/>
      <c r="V12"/>
      <c r="W12"/>
    </row>
    <row r="13" spans="1:23" x14ac:dyDescent="0.2">
      <c r="T13"/>
      <c r="U13"/>
      <c r="V13"/>
      <c r="W13"/>
    </row>
    <row r="14" spans="1:23" x14ac:dyDescent="0.2">
      <c r="A14" s="7" t="s">
        <v>94</v>
      </c>
      <c r="T14"/>
      <c r="U14"/>
      <c r="V14"/>
      <c r="W14"/>
    </row>
    <row r="15" spans="1:23" x14ac:dyDescent="0.2">
      <c r="A15" s="36"/>
      <c r="B15" s="36"/>
      <c r="C15" s="34" t="s">
        <v>93</v>
      </c>
      <c r="D15" s="34" t="s">
        <v>95</v>
      </c>
      <c r="E15" s="34" t="s">
        <v>62</v>
      </c>
      <c r="F15" s="4" t="s">
        <v>96</v>
      </c>
      <c r="T15"/>
      <c r="U15"/>
      <c r="V15"/>
      <c r="W15"/>
    </row>
    <row r="16" spans="1:23" x14ac:dyDescent="0.2">
      <c r="A16" s="19">
        <v>1</v>
      </c>
      <c r="B16" s="19" t="s">
        <v>97</v>
      </c>
      <c r="C16" s="19" t="s">
        <v>98</v>
      </c>
      <c r="D16" s="19" t="b">
        <v>0</v>
      </c>
      <c r="E16" s="16" t="s">
        <v>64</v>
      </c>
      <c r="F16" s="19" t="b">
        <v>0</v>
      </c>
      <c r="T16"/>
      <c r="U16"/>
      <c r="V16"/>
      <c r="W16"/>
    </row>
    <row r="17" spans="1:23" x14ac:dyDescent="0.2">
      <c r="A17" s="19">
        <f>A16+1</f>
        <v>2</v>
      </c>
      <c r="B17" s="19" t="s">
        <v>99</v>
      </c>
      <c r="C17" s="19" t="s">
        <v>99</v>
      </c>
      <c r="D17" s="19" t="b">
        <v>0</v>
      </c>
      <c r="E17" s="16" t="s">
        <v>66</v>
      </c>
      <c r="F17" s="19" t="b">
        <v>1</v>
      </c>
      <c r="T17"/>
      <c r="U17"/>
      <c r="V17"/>
      <c r="W17"/>
    </row>
    <row r="18" spans="1:23" x14ac:dyDescent="0.2">
      <c r="A18" s="19">
        <f t="shared" ref="A18:A28" si="0">A17+1</f>
        <v>3</v>
      </c>
      <c r="B18" s="19" t="s">
        <v>100</v>
      </c>
      <c r="C18" s="19" t="s">
        <v>101</v>
      </c>
      <c r="D18" s="19" t="b">
        <v>0</v>
      </c>
      <c r="E18" s="16" t="s">
        <v>66</v>
      </c>
      <c r="F18" s="19" t="b">
        <v>1</v>
      </c>
      <c r="T18"/>
      <c r="U18"/>
      <c r="V18"/>
      <c r="W18"/>
    </row>
    <row r="19" spans="1:23" x14ac:dyDescent="0.2">
      <c r="A19" s="19">
        <f t="shared" si="0"/>
        <v>4</v>
      </c>
      <c r="B19" s="19" t="s">
        <v>102</v>
      </c>
      <c r="C19" s="19" t="s">
        <v>103</v>
      </c>
      <c r="D19" s="19" t="b">
        <v>0</v>
      </c>
      <c r="E19" s="16" t="s">
        <v>66</v>
      </c>
      <c r="F19" s="19" t="b">
        <v>1</v>
      </c>
      <c r="T19"/>
      <c r="U19"/>
      <c r="V19"/>
      <c r="W19"/>
    </row>
    <row r="20" spans="1:23" ht="13.5" x14ac:dyDescent="0.25">
      <c r="A20" s="19">
        <f t="shared" si="0"/>
        <v>5</v>
      </c>
      <c r="B20" s="19" t="s">
        <v>65</v>
      </c>
      <c r="C20" s="19" t="s">
        <v>104</v>
      </c>
      <c r="D20" s="19" t="b">
        <v>1</v>
      </c>
      <c r="E20" s="16" t="s">
        <v>64</v>
      </c>
      <c r="F20" s="19" t="b">
        <v>0</v>
      </c>
      <c r="T20"/>
      <c r="U20"/>
      <c r="V20"/>
      <c r="W20"/>
    </row>
    <row r="21" spans="1:23" x14ac:dyDescent="0.2">
      <c r="A21" s="19">
        <f t="shared" si="0"/>
        <v>6</v>
      </c>
      <c r="B21" s="19" t="s">
        <v>67</v>
      </c>
      <c r="C21" s="19" t="s">
        <v>105</v>
      </c>
      <c r="D21" s="19" t="b">
        <v>1</v>
      </c>
      <c r="E21" s="16" t="s">
        <v>64</v>
      </c>
      <c r="F21" s="19" t="b">
        <v>0</v>
      </c>
      <c r="T21"/>
      <c r="U21"/>
      <c r="V21"/>
      <c r="W21"/>
    </row>
    <row r="22" spans="1:23" x14ac:dyDescent="0.2">
      <c r="A22" s="19">
        <f t="shared" si="0"/>
        <v>7</v>
      </c>
      <c r="B22" s="19" t="s">
        <v>68</v>
      </c>
      <c r="C22" s="19" t="s">
        <v>105</v>
      </c>
      <c r="D22" s="19" t="b">
        <v>1</v>
      </c>
      <c r="E22" s="16" t="s">
        <v>64</v>
      </c>
      <c r="F22" s="19" t="b">
        <v>0</v>
      </c>
      <c r="T22"/>
      <c r="U22"/>
      <c r="V22"/>
      <c r="W22"/>
    </row>
    <row r="23" spans="1:23" x14ac:dyDescent="0.2">
      <c r="A23" s="19">
        <f t="shared" si="0"/>
        <v>8</v>
      </c>
      <c r="B23" s="19" t="s">
        <v>69</v>
      </c>
      <c r="C23" s="19" t="s">
        <v>105</v>
      </c>
      <c r="D23" s="19" t="b">
        <v>1</v>
      </c>
      <c r="E23" s="16" t="s">
        <v>64</v>
      </c>
      <c r="F23" s="19" t="b">
        <v>0</v>
      </c>
      <c r="T23"/>
      <c r="U23"/>
      <c r="V23"/>
      <c r="W23"/>
    </row>
    <row r="24" spans="1:23" x14ac:dyDescent="0.2">
      <c r="A24" s="19">
        <f t="shared" si="0"/>
        <v>9</v>
      </c>
      <c r="B24" s="19" t="s">
        <v>70</v>
      </c>
      <c r="C24" s="19" t="s">
        <v>105</v>
      </c>
      <c r="D24" s="19" t="b">
        <v>1</v>
      </c>
      <c r="E24" s="16" t="s">
        <v>106</v>
      </c>
      <c r="F24" s="19" t="b">
        <v>0</v>
      </c>
      <c r="T24"/>
      <c r="U24"/>
      <c r="V24"/>
      <c r="W24"/>
    </row>
    <row r="25" spans="1:23" x14ac:dyDescent="0.2">
      <c r="A25" s="19">
        <f t="shared" si="0"/>
        <v>10</v>
      </c>
      <c r="B25" s="19" t="s">
        <v>107</v>
      </c>
      <c r="C25" s="19" t="s">
        <v>105</v>
      </c>
      <c r="D25" s="19" t="b">
        <v>1</v>
      </c>
      <c r="E25" s="16" t="s">
        <v>108</v>
      </c>
      <c r="F25" s="19" t="b">
        <v>0</v>
      </c>
      <c r="T25"/>
      <c r="U25"/>
      <c r="V25"/>
      <c r="W25"/>
    </row>
    <row r="26" spans="1:23" x14ac:dyDescent="0.2">
      <c r="A26" s="19">
        <f t="shared" si="0"/>
        <v>11</v>
      </c>
      <c r="B26" s="19" t="s">
        <v>109</v>
      </c>
      <c r="C26" s="19" t="s">
        <v>105</v>
      </c>
      <c r="D26" s="19" t="b">
        <v>1</v>
      </c>
      <c r="E26" s="16" t="s">
        <v>108</v>
      </c>
      <c r="F26" s="19" t="b">
        <v>0</v>
      </c>
      <c r="T26"/>
      <c r="U26"/>
      <c r="V26"/>
      <c r="W26"/>
    </row>
    <row r="27" spans="1:23" x14ac:dyDescent="0.2">
      <c r="A27" s="19">
        <f t="shared" si="0"/>
        <v>12</v>
      </c>
      <c r="B27" s="19" t="s">
        <v>71</v>
      </c>
      <c r="C27" s="19" t="s">
        <v>105</v>
      </c>
      <c r="D27" s="19" t="b">
        <v>1</v>
      </c>
      <c r="E27" s="16" t="s">
        <v>106</v>
      </c>
      <c r="F27" s="19" t="b">
        <v>0</v>
      </c>
      <c r="T27"/>
      <c r="U27"/>
      <c r="V27"/>
      <c r="W27"/>
    </row>
    <row r="28" spans="1:23" x14ac:dyDescent="0.2">
      <c r="A28" s="19">
        <f t="shared" si="0"/>
        <v>13</v>
      </c>
      <c r="B28" s="19" t="s">
        <v>72</v>
      </c>
      <c r="C28" s="19" t="s">
        <v>105</v>
      </c>
      <c r="D28" s="19" t="b">
        <v>1</v>
      </c>
      <c r="E28" s="16" t="s">
        <v>106</v>
      </c>
      <c r="F28" s="19" t="b">
        <v>0</v>
      </c>
      <c r="T28"/>
      <c r="U28"/>
      <c r="V28"/>
      <c r="W28"/>
    </row>
    <row r="29" spans="1:23" x14ac:dyDescent="0.2">
      <c r="T29"/>
      <c r="U29"/>
      <c r="V29"/>
      <c r="W29"/>
    </row>
    <row r="30" spans="1:23" x14ac:dyDescent="0.2">
      <c r="T30"/>
      <c r="U30"/>
      <c r="V30"/>
      <c r="W30"/>
    </row>
    <row r="31" spans="1:23" x14ac:dyDescent="0.2">
      <c r="A31" s="4" t="s">
        <v>112</v>
      </c>
      <c r="T31"/>
      <c r="U31"/>
      <c r="W31"/>
    </row>
    <row r="32" spans="1:23" x14ac:dyDescent="0.2">
      <c r="B32" s="4" t="s">
        <v>113</v>
      </c>
      <c r="C32" s="56">
        <v>1000</v>
      </c>
      <c r="V32"/>
      <c r="W32"/>
    </row>
    <row r="33" spans="1:23" x14ac:dyDescent="0.2">
      <c r="B33" s="4" t="s">
        <v>114</v>
      </c>
      <c r="C33" s="56">
        <v>1000000</v>
      </c>
      <c r="V33"/>
      <c r="W33"/>
    </row>
    <row r="34" spans="1:23" x14ac:dyDescent="0.2">
      <c r="V34"/>
      <c r="W34"/>
    </row>
    <row r="35" spans="1:23" x14ac:dyDescent="0.2">
      <c r="V35"/>
      <c r="W35"/>
    </row>
    <row r="36" spans="1:23" x14ac:dyDescent="0.2">
      <c r="A36" s="4" t="s">
        <v>88</v>
      </c>
      <c r="V36"/>
      <c r="W36"/>
    </row>
    <row r="37" spans="1:23" x14ac:dyDescent="0.2">
      <c r="B37" s="4" t="s">
        <v>88</v>
      </c>
      <c r="C37" s="63" t="s">
        <v>115</v>
      </c>
      <c r="V37"/>
      <c r="W37"/>
    </row>
    <row r="38" spans="1:23" x14ac:dyDescent="0.2">
      <c r="V38"/>
      <c r="W38"/>
    </row>
    <row r="39" spans="1:23" x14ac:dyDescent="0.2">
      <c r="V39"/>
      <c r="W39"/>
    </row>
    <row r="40" spans="1:23" x14ac:dyDescent="0.2">
      <c r="A40" s="4" t="s">
        <v>116</v>
      </c>
      <c r="C40" s="4" t="s">
        <v>117</v>
      </c>
      <c r="V40"/>
      <c r="W40"/>
    </row>
    <row r="41" spans="1:23" x14ac:dyDescent="0.2">
      <c r="V41"/>
      <c r="W41"/>
    </row>
    <row r="42" spans="1:23" x14ac:dyDescent="0.2">
      <c r="V42"/>
      <c r="W42"/>
    </row>
    <row r="43" spans="1:23" x14ac:dyDescent="0.2">
      <c r="V43"/>
      <c r="W43"/>
    </row>
    <row r="44" spans="1:23" x14ac:dyDescent="0.2">
      <c r="A44" s="1"/>
      <c r="B44" s="1"/>
      <c r="C44" s="1"/>
      <c r="D44" s="1"/>
      <c r="E44" s="1"/>
      <c r="F44" s="1"/>
      <c r="K44" s="1"/>
      <c r="L44" s="1"/>
      <c r="M44" s="1"/>
      <c r="N44" s="1"/>
      <c r="O44" s="1"/>
    </row>
    <row r="45" spans="1:23" x14ac:dyDescent="0.2">
      <c r="A45" s="7" t="s">
        <v>118</v>
      </c>
      <c r="B45" s="7"/>
      <c r="K45" s="1"/>
      <c r="L45" s="1"/>
      <c r="M45" s="1"/>
      <c r="N45" s="1"/>
      <c r="O45" s="1"/>
    </row>
    <row r="46" spans="1:23" x14ac:dyDescent="0.2">
      <c r="A46" s="7"/>
      <c r="B46" s="39" t="s">
        <v>119</v>
      </c>
      <c r="F46" s="65">
        <v>0</v>
      </c>
      <c r="K46" s="1"/>
      <c r="L46" s="1"/>
      <c r="M46" s="1"/>
      <c r="N46" s="1"/>
      <c r="O46" s="1"/>
    </row>
    <row r="47" spans="1:23" x14ac:dyDescent="0.2">
      <c r="A47" s="1"/>
      <c r="B47" s="4" t="s">
        <v>120</v>
      </c>
      <c r="F47" s="65">
        <v>1</v>
      </c>
      <c r="K47" s="1"/>
      <c r="L47" s="1"/>
      <c r="M47" s="1"/>
      <c r="N47" s="1"/>
      <c r="O47" s="1"/>
    </row>
    <row r="48" spans="1:23" x14ac:dyDescent="0.2">
      <c r="A48" s="1"/>
      <c r="B48" s="4" t="s">
        <v>121</v>
      </c>
      <c r="F48" s="65">
        <v>1</v>
      </c>
      <c r="K48" s="1"/>
      <c r="L48" s="1"/>
      <c r="M48" s="1"/>
      <c r="N48" s="1"/>
      <c r="O48" s="1"/>
    </row>
    <row r="49" spans="1:24" x14ac:dyDescent="0.2">
      <c r="A49" s="1"/>
      <c r="B49" s="4" t="s">
        <v>122</v>
      </c>
      <c r="F49" s="65">
        <v>1</v>
      </c>
      <c r="K49" s="1"/>
      <c r="L49" s="1"/>
      <c r="M49" s="1"/>
      <c r="N49" s="1"/>
      <c r="O49" s="1"/>
    </row>
    <row r="50" spans="1:24" x14ac:dyDescent="0.2">
      <c r="A50" s="1"/>
      <c r="B50" s="4" t="s">
        <v>123</v>
      </c>
      <c r="F50" s="65">
        <v>1</v>
      </c>
      <c r="K50" s="1"/>
      <c r="L50" s="1"/>
      <c r="M50" s="1"/>
      <c r="N50" s="1"/>
      <c r="O50" s="1"/>
    </row>
    <row r="51" spans="1:24" x14ac:dyDescent="0.2">
      <c r="A51" s="1"/>
      <c r="B51" s="4" t="s">
        <v>124</v>
      </c>
      <c r="F51" s="65">
        <v>3</v>
      </c>
      <c r="K51" s="1"/>
      <c r="L51" s="1"/>
      <c r="M51" s="1"/>
      <c r="N51" s="1"/>
      <c r="O51" s="1"/>
    </row>
    <row r="52" spans="1:24" x14ac:dyDescent="0.2">
      <c r="A52" s="1"/>
      <c r="B52" s="4" t="s">
        <v>125</v>
      </c>
      <c r="F52" s="65">
        <v>3</v>
      </c>
      <c r="K52" s="1"/>
      <c r="L52" s="1"/>
      <c r="M52" s="1"/>
      <c r="N52" s="1"/>
      <c r="O52" s="1"/>
    </row>
    <row r="53" spans="1:24" x14ac:dyDescent="0.2">
      <c r="A53" s="1"/>
      <c r="B53" s="4" t="s">
        <v>126</v>
      </c>
      <c r="F53" s="65">
        <v>6</v>
      </c>
      <c r="K53" s="1"/>
      <c r="L53" s="1"/>
      <c r="M53" s="1"/>
      <c r="N53" s="1"/>
      <c r="O53" s="1"/>
    </row>
    <row r="54" spans="1:24" x14ac:dyDescent="0.2">
      <c r="A54" s="1"/>
      <c r="B54" s="4" t="s">
        <v>127</v>
      </c>
      <c r="F54" s="65">
        <v>6</v>
      </c>
      <c r="K54" s="1"/>
      <c r="L54" s="1"/>
      <c r="M54" s="1"/>
      <c r="N54" s="1"/>
      <c r="O54" s="1"/>
    </row>
    <row r="55" spans="1:24" x14ac:dyDescent="0.2">
      <c r="A55" s="1"/>
      <c r="B55" s="4" t="s">
        <v>128</v>
      </c>
      <c r="F55" s="65">
        <v>10</v>
      </c>
      <c r="K55" s="1"/>
      <c r="L55" s="1"/>
      <c r="M55" s="1"/>
      <c r="N55" s="1"/>
      <c r="O55" s="1"/>
    </row>
    <row r="56" spans="1:24" x14ac:dyDescent="0.2">
      <c r="A56" s="1"/>
      <c r="B56" s="1"/>
      <c r="C56" s="1"/>
      <c r="D56" s="1"/>
      <c r="E56" s="1"/>
      <c r="F56" s="1"/>
      <c r="K56" s="1"/>
      <c r="L56" s="1"/>
      <c r="M56" s="1"/>
      <c r="N56" s="1"/>
      <c r="O56" s="1"/>
    </row>
    <row r="57" spans="1:24" x14ac:dyDescent="0.2">
      <c r="A57" s="1"/>
      <c r="B57" s="1"/>
      <c r="C57" s="1"/>
      <c r="D57" s="1"/>
      <c r="E57" s="1"/>
      <c r="F57" s="1"/>
      <c r="K57" s="1"/>
      <c r="L57" s="1"/>
      <c r="M57" s="1"/>
      <c r="N57" s="1"/>
      <c r="O57" s="1"/>
    </row>
    <row r="58" spans="1:24" x14ac:dyDescent="0.2">
      <c r="T58"/>
      <c r="U58"/>
      <c r="V58"/>
      <c r="W58"/>
    </row>
    <row r="59" spans="1:24" ht="15" x14ac:dyDescent="0.25">
      <c r="A59" s="12" t="s">
        <v>129</v>
      </c>
      <c r="B59" s="12"/>
      <c r="C59" s="12"/>
      <c r="D59" s="12"/>
      <c r="E59" s="12"/>
      <c r="F59" s="13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1:24" x14ac:dyDescent="0.2">
      <c r="T60"/>
      <c r="U60"/>
      <c r="V60"/>
      <c r="W60"/>
      <c r="X60"/>
    </row>
    <row r="61" spans="1:24" x14ac:dyDescent="0.2">
      <c r="B61" s="4" t="s">
        <v>130</v>
      </c>
      <c r="E61" s="4" t="s">
        <v>131</v>
      </c>
      <c r="G61" s="4" t="s">
        <v>132</v>
      </c>
      <c r="I61" s="4" t="s">
        <v>133</v>
      </c>
      <c r="M61" s="4" t="s">
        <v>134</v>
      </c>
      <c r="O61" s="4" t="s">
        <v>112</v>
      </c>
      <c r="Q61" s="4" t="s">
        <v>135</v>
      </c>
      <c r="T61"/>
      <c r="U61"/>
      <c r="V61"/>
      <c r="X61"/>
    </row>
    <row r="62" spans="1:24" x14ac:dyDescent="0.2">
      <c r="B62" s="18" t="s">
        <v>110</v>
      </c>
      <c r="C62" s="61" t="s">
        <v>136</v>
      </c>
      <c r="E62" s="39" t="s">
        <v>119</v>
      </c>
      <c r="G62" s="18" t="b">
        <v>0</v>
      </c>
      <c r="I62" s="18" t="s">
        <v>16</v>
      </c>
      <c r="J62" s="25">
        <v>6</v>
      </c>
      <c r="K62" s="25" t="s">
        <v>137</v>
      </c>
      <c r="M62" s="25" t="s">
        <v>90</v>
      </c>
      <c r="P62" s="17"/>
      <c r="Q62" s="16">
        <v>2023</v>
      </c>
      <c r="T62"/>
      <c r="U62"/>
      <c r="V62"/>
    </row>
    <row r="63" spans="1:24" x14ac:dyDescent="0.2">
      <c r="B63" s="18" t="s">
        <v>13</v>
      </c>
      <c r="C63" s="61" t="s">
        <v>138</v>
      </c>
      <c r="E63" s="18" t="s">
        <v>63</v>
      </c>
      <c r="G63" s="18" t="b">
        <v>1</v>
      </c>
      <c r="I63" s="18" t="s">
        <v>139</v>
      </c>
      <c r="J63" s="25">
        <v>12</v>
      </c>
      <c r="K63" s="25" t="s">
        <v>140</v>
      </c>
      <c r="P63" s="17"/>
      <c r="Q63" s="16">
        <f>Q62-1</f>
        <v>2022</v>
      </c>
      <c r="T63"/>
      <c r="U63"/>
      <c r="V63"/>
    </row>
    <row r="64" spans="1:24" x14ac:dyDescent="0.2">
      <c r="B64" s="18" t="s">
        <v>111</v>
      </c>
      <c r="C64" s="61" t="s">
        <v>141</v>
      </c>
      <c r="E64" s="18" t="s">
        <v>142</v>
      </c>
      <c r="I64" s="14"/>
      <c r="J64" s="14"/>
      <c r="K64" s="17"/>
      <c r="P64" s="17"/>
      <c r="Q64" s="16">
        <f>Q63-1</f>
        <v>2021</v>
      </c>
      <c r="T64"/>
      <c r="U64"/>
      <c r="V64"/>
      <c r="W64"/>
      <c r="X64"/>
    </row>
    <row r="65" spans="3:24" x14ac:dyDescent="0.2">
      <c r="C65" s="59"/>
      <c r="E65" s="18"/>
      <c r="I65" s="14"/>
      <c r="J65" s="14"/>
      <c r="P65" s="17"/>
      <c r="Q65" s="16">
        <f>Q64-1</f>
        <v>2020</v>
      </c>
      <c r="T65"/>
      <c r="U65"/>
      <c r="V65"/>
      <c r="W65"/>
      <c r="X65"/>
    </row>
    <row r="66" spans="3:24" x14ac:dyDescent="0.2">
      <c r="C66" s="59"/>
      <c r="I66" s="14"/>
      <c r="J66" s="14"/>
      <c r="Q66" s="16"/>
      <c r="T66"/>
      <c r="U66"/>
      <c r="V66"/>
      <c r="W66"/>
      <c r="X66"/>
    </row>
    <row r="67" spans="3:24" x14ac:dyDescent="0.2">
      <c r="I67" s="14"/>
      <c r="J67" s="14"/>
      <c r="Q67" s="16"/>
      <c r="T67"/>
      <c r="U67"/>
      <c r="V67"/>
      <c r="W67"/>
      <c r="X67"/>
    </row>
    <row r="68" spans="3:24" x14ac:dyDescent="0.2">
      <c r="T68"/>
      <c r="U68"/>
      <c r="V68"/>
      <c r="W68"/>
      <c r="X68"/>
    </row>
    <row r="69" spans="3:24" x14ac:dyDescent="0.2">
      <c r="T69"/>
      <c r="U69"/>
      <c r="V69"/>
      <c r="W69"/>
      <c r="X69"/>
    </row>
    <row r="70" spans="3:24" x14ac:dyDescent="0.2">
      <c r="T70"/>
      <c r="U70"/>
      <c r="V70"/>
      <c r="W70"/>
      <c r="X70"/>
    </row>
    <row r="71" spans="3:24" x14ac:dyDescent="0.2">
      <c r="T71"/>
      <c r="U71"/>
      <c r="V71"/>
      <c r="W71"/>
      <c r="X71"/>
    </row>
    <row r="72" spans="3:24" x14ac:dyDescent="0.2">
      <c r="T72"/>
      <c r="U72"/>
      <c r="V72"/>
      <c r="W72"/>
      <c r="X72"/>
    </row>
    <row r="73" spans="3:24" x14ac:dyDescent="0.2">
      <c r="T73"/>
      <c r="U73"/>
      <c r="V73"/>
      <c r="W73"/>
    </row>
    <row r="74" spans="3:24" x14ac:dyDescent="0.2">
      <c r="T74"/>
      <c r="U74"/>
      <c r="V74"/>
      <c r="W74"/>
    </row>
    <row r="75" spans="3:24" x14ac:dyDescent="0.2">
      <c r="U75"/>
      <c r="V75"/>
      <c r="W75"/>
    </row>
    <row r="76" spans="3:24" x14ac:dyDescent="0.2">
      <c r="T76"/>
      <c r="U76"/>
      <c r="V76"/>
      <c r="W76"/>
    </row>
    <row r="77" spans="3:24" x14ac:dyDescent="0.2">
      <c r="T77"/>
      <c r="U77"/>
      <c r="V77"/>
      <c r="W77"/>
    </row>
    <row r="78" spans="3:24" x14ac:dyDescent="0.2">
      <c r="T78"/>
      <c r="U78"/>
      <c r="V78"/>
      <c r="W78"/>
    </row>
    <row r="79" spans="3:24" x14ac:dyDescent="0.2">
      <c r="T79"/>
      <c r="U79"/>
      <c r="V79"/>
      <c r="W79"/>
    </row>
    <row r="80" spans="3:24" x14ac:dyDescent="0.2">
      <c r="T80"/>
      <c r="U80"/>
      <c r="V80"/>
      <c r="W80"/>
    </row>
    <row r="81" spans="20:23" x14ac:dyDescent="0.2">
      <c r="T81"/>
      <c r="U81"/>
      <c r="V81"/>
      <c r="W81"/>
    </row>
    <row r="82" spans="20:23" x14ac:dyDescent="0.2">
      <c r="T82"/>
      <c r="U82"/>
      <c r="V82"/>
      <c r="W82"/>
    </row>
    <row r="83" spans="20:23" x14ac:dyDescent="0.2">
      <c r="T83"/>
      <c r="U83"/>
      <c r="V83"/>
      <c r="W83"/>
    </row>
    <row r="84" spans="20:23" x14ac:dyDescent="0.2">
      <c r="T84"/>
      <c r="U84"/>
      <c r="V84"/>
      <c r="W84"/>
    </row>
    <row r="85" spans="20:23" x14ac:dyDescent="0.2">
      <c r="T85"/>
      <c r="U85"/>
      <c r="V85"/>
      <c r="W85"/>
    </row>
    <row r="86" spans="20:23" x14ac:dyDescent="0.2">
      <c r="T86"/>
      <c r="U86"/>
      <c r="V86"/>
      <c r="W86"/>
    </row>
    <row r="87" spans="20:23" x14ac:dyDescent="0.2">
      <c r="T87"/>
      <c r="U87"/>
      <c r="V87"/>
      <c r="W87"/>
    </row>
    <row r="88" spans="20:23" x14ac:dyDescent="0.2">
      <c r="T88"/>
      <c r="U88"/>
      <c r="V88"/>
      <c r="W88"/>
    </row>
    <row r="89" spans="20:23" x14ac:dyDescent="0.2">
      <c r="T89"/>
      <c r="U89"/>
      <c r="V89"/>
      <c r="W89"/>
    </row>
    <row r="90" spans="20:23" x14ac:dyDescent="0.2">
      <c r="T90"/>
      <c r="U90"/>
      <c r="V90"/>
      <c r="W90"/>
    </row>
    <row r="91" spans="20:23" x14ac:dyDescent="0.2">
      <c r="T91"/>
      <c r="U91"/>
      <c r="V91"/>
      <c r="W91"/>
    </row>
    <row r="92" spans="20:23" x14ac:dyDescent="0.2">
      <c r="T92"/>
      <c r="U92"/>
      <c r="V92"/>
      <c r="W92"/>
    </row>
    <row r="93" spans="20:23" x14ac:dyDescent="0.2">
      <c r="T93"/>
      <c r="U93"/>
      <c r="V93"/>
      <c r="W93"/>
    </row>
    <row r="94" spans="20:23" x14ac:dyDescent="0.2">
      <c r="T94"/>
      <c r="U94"/>
      <c r="V94"/>
      <c r="W94"/>
    </row>
    <row r="95" spans="20:23" x14ac:dyDescent="0.2">
      <c r="T95"/>
      <c r="U95"/>
      <c r="V95"/>
      <c r="W95"/>
    </row>
    <row r="96" spans="20:23" x14ac:dyDescent="0.2">
      <c r="T96"/>
      <c r="U96"/>
      <c r="V96"/>
      <c r="W96"/>
    </row>
    <row r="97" spans="20:23" x14ac:dyDescent="0.2">
      <c r="T97"/>
      <c r="U97"/>
      <c r="V97"/>
      <c r="W97"/>
    </row>
    <row r="98" spans="20:23" x14ac:dyDescent="0.2">
      <c r="T98"/>
      <c r="U98"/>
      <c r="V98"/>
      <c r="W98"/>
    </row>
    <row r="99" spans="20:23" x14ac:dyDescent="0.2">
      <c r="T99"/>
      <c r="U99"/>
      <c r="V99"/>
      <c r="W99"/>
    </row>
    <row r="100" spans="20:23" x14ac:dyDescent="0.2">
      <c r="T100"/>
      <c r="U100"/>
      <c r="V100"/>
      <c r="W100"/>
    </row>
    <row r="101" spans="20:23" x14ac:dyDescent="0.2">
      <c r="T101"/>
      <c r="U101"/>
      <c r="V101"/>
      <c r="W101"/>
    </row>
    <row r="102" spans="20:23" x14ac:dyDescent="0.2">
      <c r="T102"/>
      <c r="U102"/>
      <c r="V102"/>
      <c r="W102"/>
    </row>
    <row r="103" spans="20:23" x14ac:dyDescent="0.2">
      <c r="T103"/>
      <c r="U103"/>
      <c r="V103"/>
      <c r="W103"/>
    </row>
    <row r="104" spans="20:23" x14ac:dyDescent="0.2">
      <c r="T104"/>
      <c r="U104"/>
      <c r="V104"/>
      <c r="W104"/>
    </row>
    <row r="105" spans="20:23" x14ac:dyDescent="0.2">
      <c r="T105"/>
      <c r="U105"/>
      <c r="V105"/>
      <c r="W105"/>
    </row>
    <row r="106" spans="20:23" x14ac:dyDescent="0.2">
      <c r="T106"/>
      <c r="U106"/>
      <c r="V106"/>
      <c r="W106"/>
    </row>
    <row r="107" spans="20:23" x14ac:dyDescent="0.2">
      <c r="T107"/>
      <c r="U107"/>
      <c r="V107"/>
      <c r="W107"/>
    </row>
    <row r="108" spans="20:23" x14ac:dyDescent="0.2">
      <c r="T108"/>
      <c r="U108"/>
      <c r="V108"/>
      <c r="W108"/>
    </row>
    <row r="109" spans="20:23" x14ac:dyDescent="0.2">
      <c r="T109"/>
      <c r="U109"/>
      <c r="V109"/>
      <c r="W109"/>
    </row>
    <row r="110" spans="20:23" x14ac:dyDescent="0.2">
      <c r="T110"/>
      <c r="U110"/>
      <c r="V110"/>
      <c r="W110"/>
    </row>
    <row r="111" spans="20:23" x14ac:dyDescent="0.2">
      <c r="T111"/>
      <c r="U111"/>
      <c r="V111"/>
      <c r="W111"/>
    </row>
    <row r="112" spans="20:23" x14ac:dyDescent="0.2">
      <c r="T112"/>
      <c r="U112"/>
      <c r="V112"/>
      <c r="W112"/>
    </row>
    <row r="113" spans="20:23" x14ac:dyDescent="0.2">
      <c r="T113"/>
      <c r="U113"/>
      <c r="V113"/>
      <c r="W113"/>
    </row>
    <row r="114" spans="20:23" x14ac:dyDescent="0.2">
      <c r="T114"/>
      <c r="U114"/>
      <c r="V114"/>
      <c r="W114"/>
    </row>
    <row r="115" spans="20:23" x14ac:dyDescent="0.2">
      <c r="T115"/>
      <c r="U115"/>
      <c r="V115"/>
      <c r="W115"/>
    </row>
    <row r="116" spans="20:23" x14ac:dyDescent="0.2">
      <c r="T116"/>
      <c r="U116"/>
      <c r="V116"/>
      <c r="W116"/>
    </row>
    <row r="117" spans="20:23" x14ac:dyDescent="0.2">
      <c r="T117"/>
      <c r="U117"/>
      <c r="V117"/>
      <c r="W117"/>
    </row>
    <row r="118" spans="20:23" x14ac:dyDescent="0.2">
      <c r="T118"/>
      <c r="U118"/>
      <c r="V118"/>
      <c r="W118"/>
    </row>
    <row r="119" spans="20:23" x14ac:dyDescent="0.2">
      <c r="T119"/>
      <c r="U119"/>
      <c r="V119"/>
      <c r="W119"/>
    </row>
    <row r="120" spans="20:23" x14ac:dyDescent="0.2">
      <c r="T120"/>
      <c r="U120"/>
      <c r="V120"/>
      <c r="W120"/>
    </row>
    <row r="121" spans="20:23" x14ac:dyDescent="0.2">
      <c r="T121"/>
      <c r="U121"/>
      <c r="V121"/>
      <c r="W121"/>
    </row>
    <row r="122" spans="20:23" x14ac:dyDescent="0.2">
      <c r="T122"/>
      <c r="U122"/>
      <c r="V122"/>
      <c r="W122"/>
    </row>
    <row r="123" spans="20:23" x14ac:dyDescent="0.2">
      <c r="T123"/>
      <c r="U123"/>
      <c r="V123"/>
      <c r="W123"/>
    </row>
    <row r="124" spans="20:23" x14ac:dyDescent="0.2">
      <c r="T124"/>
      <c r="U124"/>
      <c r="V124"/>
      <c r="W124"/>
    </row>
    <row r="125" spans="20:23" x14ac:dyDescent="0.2">
      <c r="T125"/>
      <c r="U125"/>
      <c r="V125"/>
      <c r="W125"/>
    </row>
    <row r="126" spans="20:23" x14ac:dyDescent="0.2">
      <c r="T126"/>
      <c r="U126"/>
      <c r="V126"/>
      <c r="W126"/>
    </row>
    <row r="127" spans="20:23" x14ac:dyDescent="0.2">
      <c r="T127"/>
      <c r="U127"/>
      <c r="V127"/>
      <c r="W127"/>
    </row>
    <row r="128" spans="20:23" x14ac:dyDescent="0.2">
      <c r="T128"/>
      <c r="U128"/>
      <c r="V128"/>
      <c r="W128"/>
    </row>
    <row r="129" spans="20:23" x14ac:dyDescent="0.2">
      <c r="T129"/>
      <c r="U129"/>
      <c r="V129"/>
      <c r="W129"/>
    </row>
    <row r="130" spans="20:23" x14ac:dyDescent="0.2">
      <c r="T130"/>
      <c r="U130"/>
      <c r="V130"/>
      <c r="W130"/>
    </row>
    <row r="131" spans="20:23" x14ac:dyDescent="0.2">
      <c r="T131"/>
      <c r="U131"/>
      <c r="V131"/>
      <c r="W131"/>
    </row>
    <row r="132" spans="20:23" x14ac:dyDescent="0.2">
      <c r="T132"/>
      <c r="U132"/>
      <c r="V132"/>
      <c r="W132"/>
    </row>
    <row r="133" spans="20:23" x14ac:dyDescent="0.2">
      <c r="T133"/>
      <c r="U133"/>
      <c r="V133"/>
      <c r="W133"/>
    </row>
    <row r="134" spans="20:23" x14ac:dyDescent="0.2">
      <c r="T134"/>
      <c r="U134"/>
      <c r="V134"/>
      <c r="W134"/>
    </row>
    <row r="135" spans="20:23" x14ac:dyDescent="0.2">
      <c r="T135"/>
      <c r="U135"/>
      <c r="V135"/>
      <c r="W135"/>
    </row>
    <row r="136" spans="20:23" x14ac:dyDescent="0.2">
      <c r="T136"/>
      <c r="U136"/>
      <c r="V136"/>
      <c r="W136"/>
    </row>
    <row r="137" spans="20:23" x14ac:dyDescent="0.2">
      <c r="T137"/>
      <c r="U137"/>
      <c r="V137"/>
      <c r="W137"/>
    </row>
    <row r="138" spans="20:23" x14ac:dyDescent="0.2">
      <c r="T138"/>
      <c r="U138"/>
      <c r="V138"/>
      <c r="W138"/>
    </row>
    <row r="139" spans="20:23" x14ac:dyDescent="0.2">
      <c r="T139"/>
      <c r="U139"/>
      <c r="V139"/>
      <c r="W139"/>
    </row>
    <row r="140" spans="20:23" x14ac:dyDescent="0.2">
      <c r="T140"/>
      <c r="U140"/>
      <c r="V140"/>
      <c r="W140"/>
    </row>
    <row r="141" spans="20:23" x14ac:dyDescent="0.2">
      <c r="T141"/>
      <c r="U141"/>
      <c r="V141"/>
      <c r="W141"/>
    </row>
    <row r="142" spans="20:23" x14ac:dyDescent="0.2">
      <c r="T142"/>
      <c r="U142"/>
      <c r="V142"/>
      <c r="W142"/>
    </row>
    <row r="143" spans="20:23" x14ac:dyDescent="0.2">
      <c r="T143"/>
      <c r="U143"/>
      <c r="V143"/>
      <c r="W143"/>
    </row>
    <row r="144" spans="20:23" x14ac:dyDescent="0.2">
      <c r="T144"/>
      <c r="U144"/>
      <c r="V144"/>
      <c r="W144"/>
    </row>
    <row r="145" spans="20:23" x14ac:dyDescent="0.2">
      <c r="T145"/>
      <c r="U145"/>
      <c r="V145"/>
      <c r="W145"/>
    </row>
    <row r="146" spans="20:23" x14ac:dyDescent="0.2">
      <c r="T146"/>
      <c r="U146"/>
      <c r="V146"/>
      <c r="W146"/>
    </row>
    <row r="147" spans="20:23" x14ac:dyDescent="0.2">
      <c r="T147"/>
      <c r="U147"/>
      <c r="V147"/>
      <c r="W147"/>
    </row>
    <row r="148" spans="20:23" x14ac:dyDescent="0.2">
      <c r="T148"/>
      <c r="U148"/>
      <c r="V148"/>
      <c r="W148"/>
    </row>
    <row r="149" spans="20:23" x14ac:dyDescent="0.2">
      <c r="T149"/>
      <c r="U149"/>
      <c r="V149"/>
      <c r="W149"/>
    </row>
    <row r="150" spans="20:23" x14ac:dyDescent="0.2">
      <c r="T150"/>
      <c r="U150"/>
      <c r="V150"/>
      <c r="W150"/>
    </row>
    <row r="151" spans="20:23" x14ac:dyDescent="0.2">
      <c r="T151"/>
      <c r="U151"/>
      <c r="V151"/>
      <c r="W151"/>
    </row>
    <row r="152" spans="20:23" x14ac:dyDescent="0.2">
      <c r="T152"/>
      <c r="U152"/>
      <c r="V152"/>
      <c r="W152"/>
    </row>
    <row r="153" spans="20:23" x14ac:dyDescent="0.2">
      <c r="T153"/>
      <c r="U153"/>
      <c r="V153"/>
      <c r="W153"/>
    </row>
    <row r="154" spans="20:23" x14ac:dyDescent="0.2">
      <c r="T154"/>
      <c r="U154"/>
      <c r="V154"/>
      <c r="W154"/>
    </row>
    <row r="155" spans="20:23" x14ac:dyDescent="0.2">
      <c r="T155"/>
      <c r="U155"/>
      <c r="V155"/>
      <c r="W155"/>
    </row>
    <row r="156" spans="20:23" x14ac:dyDescent="0.2">
      <c r="T156"/>
      <c r="U156"/>
      <c r="V156"/>
      <c r="W156"/>
    </row>
    <row r="157" spans="20:23" x14ac:dyDescent="0.2">
      <c r="T157"/>
      <c r="U157"/>
      <c r="V157"/>
      <c r="W157"/>
    </row>
    <row r="158" spans="20:23" x14ac:dyDescent="0.2">
      <c r="T158"/>
      <c r="U158"/>
      <c r="V158"/>
      <c r="W158"/>
    </row>
    <row r="159" spans="20:23" x14ac:dyDescent="0.2">
      <c r="T159"/>
      <c r="U159"/>
      <c r="V159"/>
      <c r="W159"/>
    </row>
    <row r="160" spans="20:23" x14ac:dyDescent="0.2">
      <c r="T160"/>
      <c r="U160"/>
      <c r="V160"/>
      <c r="W160"/>
    </row>
    <row r="161" spans="20:23" x14ac:dyDescent="0.2">
      <c r="T161"/>
      <c r="U161"/>
      <c r="V161"/>
      <c r="W161"/>
    </row>
    <row r="162" spans="20:23" x14ac:dyDescent="0.2">
      <c r="T162"/>
      <c r="U162"/>
      <c r="V162"/>
      <c r="W162"/>
    </row>
    <row r="163" spans="20:23" x14ac:dyDescent="0.2">
      <c r="T163"/>
      <c r="U163"/>
      <c r="V163"/>
      <c r="W163"/>
    </row>
    <row r="164" spans="20:23" x14ac:dyDescent="0.2">
      <c r="T164"/>
      <c r="U164"/>
      <c r="V164"/>
      <c r="W164"/>
    </row>
    <row r="165" spans="20:23" x14ac:dyDescent="0.2">
      <c r="T165"/>
      <c r="U165"/>
      <c r="V165"/>
      <c r="W165"/>
    </row>
    <row r="166" spans="20:23" x14ac:dyDescent="0.2">
      <c r="T166"/>
      <c r="U166"/>
      <c r="V166"/>
      <c r="W166"/>
    </row>
    <row r="167" spans="20:23" x14ac:dyDescent="0.2">
      <c r="T167"/>
      <c r="U167"/>
      <c r="V167"/>
      <c r="W167"/>
    </row>
    <row r="168" spans="20:23" x14ac:dyDescent="0.2">
      <c r="T168"/>
      <c r="U168"/>
      <c r="V168"/>
      <c r="W168"/>
    </row>
    <row r="169" spans="20:23" x14ac:dyDescent="0.2">
      <c r="T169"/>
      <c r="U169"/>
      <c r="V169"/>
      <c r="W169"/>
    </row>
    <row r="170" spans="20:23" x14ac:dyDescent="0.2">
      <c r="T170"/>
      <c r="U170"/>
      <c r="V170"/>
      <c r="W170"/>
    </row>
    <row r="171" spans="20:23" x14ac:dyDescent="0.2">
      <c r="T171"/>
      <c r="U171"/>
      <c r="V171"/>
      <c r="W171"/>
    </row>
    <row r="172" spans="20:23" x14ac:dyDescent="0.2">
      <c r="T172"/>
      <c r="U172"/>
      <c r="V172"/>
      <c r="W172"/>
    </row>
    <row r="173" spans="20:23" x14ac:dyDescent="0.2">
      <c r="T173"/>
      <c r="U173"/>
      <c r="V173"/>
      <c r="W173"/>
    </row>
    <row r="174" spans="20:23" x14ac:dyDescent="0.2">
      <c r="T174"/>
      <c r="U174"/>
      <c r="V174"/>
      <c r="W174"/>
    </row>
    <row r="175" spans="20:23" x14ac:dyDescent="0.2">
      <c r="T175"/>
      <c r="U175"/>
      <c r="V175"/>
      <c r="W175"/>
    </row>
    <row r="176" spans="20:23" x14ac:dyDescent="0.2">
      <c r="T176"/>
      <c r="U176"/>
      <c r="V176"/>
      <c r="W176"/>
    </row>
    <row r="177" spans="20:23" x14ac:dyDescent="0.2">
      <c r="T177"/>
      <c r="U177"/>
      <c r="V177"/>
      <c r="W177"/>
    </row>
    <row r="178" spans="20:23" x14ac:dyDescent="0.2">
      <c r="T178"/>
      <c r="U178"/>
      <c r="V178"/>
      <c r="W178"/>
    </row>
    <row r="179" spans="20:23" x14ac:dyDescent="0.2">
      <c r="T179"/>
      <c r="U179"/>
      <c r="V179"/>
      <c r="W179"/>
    </row>
    <row r="180" spans="20:23" x14ac:dyDescent="0.2">
      <c r="T180"/>
      <c r="U180"/>
      <c r="V180"/>
      <c r="W180"/>
    </row>
    <row r="181" spans="20:23" x14ac:dyDescent="0.2">
      <c r="T181"/>
      <c r="U181"/>
      <c r="V181"/>
      <c r="W181"/>
    </row>
    <row r="182" spans="20:23" x14ac:dyDescent="0.2">
      <c r="T182"/>
      <c r="U182"/>
      <c r="V182"/>
      <c r="W182"/>
    </row>
    <row r="183" spans="20:23" x14ac:dyDescent="0.2">
      <c r="T183"/>
      <c r="U183"/>
      <c r="V183"/>
      <c r="W183"/>
    </row>
    <row r="184" spans="20:23" x14ac:dyDescent="0.2">
      <c r="T184"/>
      <c r="U184"/>
      <c r="V184"/>
      <c r="W184"/>
    </row>
    <row r="185" spans="20:23" x14ac:dyDescent="0.2">
      <c r="T185"/>
      <c r="U185"/>
      <c r="V185"/>
      <c r="W185"/>
    </row>
    <row r="186" spans="20:23" x14ac:dyDescent="0.2">
      <c r="T186"/>
      <c r="U186"/>
      <c r="V186"/>
      <c r="W186"/>
    </row>
    <row r="187" spans="20:23" x14ac:dyDescent="0.2">
      <c r="T187"/>
      <c r="U187"/>
      <c r="V187"/>
      <c r="W187"/>
    </row>
    <row r="188" spans="20:23" x14ac:dyDescent="0.2">
      <c r="T188"/>
      <c r="U188"/>
      <c r="V188"/>
      <c r="W188"/>
    </row>
    <row r="189" spans="20:23" x14ac:dyDescent="0.2">
      <c r="T189"/>
      <c r="U189"/>
      <c r="V189"/>
      <c r="W189"/>
    </row>
    <row r="190" spans="20:23" x14ac:dyDescent="0.2">
      <c r="T190"/>
      <c r="U190"/>
      <c r="V190"/>
      <c r="W190"/>
    </row>
    <row r="191" spans="20:23" x14ac:dyDescent="0.2">
      <c r="T191"/>
      <c r="U191"/>
      <c r="V191"/>
      <c r="W191"/>
    </row>
    <row r="192" spans="20:23" x14ac:dyDescent="0.2">
      <c r="T192"/>
      <c r="U192"/>
      <c r="V192"/>
      <c r="W192"/>
    </row>
    <row r="193" spans="20:23" x14ac:dyDescent="0.2">
      <c r="T193"/>
      <c r="U193"/>
      <c r="V193"/>
      <c r="W193"/>
    </row>
    <row r="194" spans="20:23" x14ac:dyDescent="0.2">
      <c r="T194"/>
      <c r="U194"/>
      <c r="V194"/>
      <c r="W194"/>
    </row>
    <row r="195" spans="20:23" x14ac:dyDescent="0.2">
      <c r="T195"/>
      <c r="U195"/>
      <c r="V195"/>
      <c r="W195"/>
    </row>
    <row r="196" spans="20:23" x14ac:dyDescent="0.2">
      <c r="T196"/>
      <c r="U196"/>
      <c r="V196"/>
      <c r="W196"/>
    </row>
    <row r="197" spans="20:23" x14ac:dyDescent="0.2">
      <c r="T197"/>
      <c r="U197"/>
      <c r="V197"/>
      <c r="W197"/>
    </row>
    <row r="198" spans="20:23" x14ac:dyDescent="0.2">
      <c r="T198"/>
      <c r="U198"/>
      <c r="V198"/>
      <c r="W198"/>
    </row>
    <row r="199" spans="20:23" x14ac:dyDescent="0.2">
      <c r="T199"/>
      <c r="U199"/>
      <c r="V199"/>
      <c r="W199"/>
    </row>
    <row r="200" spans="20:23" x14ac:dyDescent="0.2">
      <c r="T200"/>
      <c r="U200"/>
      <c r="V200"/>
      <c r="W200"/>
    </row>
    <row r="201" spans="20:23" x14ac:dyDescent="0.2">
      <c r="T201"/>
      <c r="U201"/>
      <c r="V201"/>
      <c r="W201"/>
    </row>
    <row r="202" spans="20:23" x14ac:dyDescent="0.2">
      <c r="T202"/>
      <c r="U202"/>
      <c r="V202"/>
      <c r="W202"/>
    </row>
    <row r="203" spans="20:23" x14ac:dyDescent="0.2">
      <c r="T203"/>
      <c r="U203"/>
      <c r="V203"/>
      <c r="W203"/>
    </row>
    <row r="204" spans="20:23" x14ac:dyDescent="0.2">
      <c r="T204"/>
      <c r="U204"/>
      <c r="V204"/>
      <c r="W204"/>
    </row>
    <row r="205" spans="20:23" x14ac:dyDescent="0.2">
      <c r="T205"/>
      <c r="U205"/>
      <c r="V205"/>
      <c r="W205"/>
    </row>
    <row r="206" spans="20:23" x14ac:dyDescent="0.2">
      <c r="T206"/>
      <c r="U206"/>
      <c r="V206"/>
      <c r="W206"/>
    </row>
    <row r="207" spans="20:23" x14ac:dyDescent="0.2">
      <c r="T207"/>
      <c r="U207"/>
      <c r="V207"/>
      <c r="W207"/>
    </row>
    <row r="208" spans="20:23" x14ac:dyDescent="0.2">
      <c r="T208"/>
      <c r="U208"/>
      <c r="V208"/>
      <c r="W208"/>
    </row>
    <row r="209" spans="20:23" x14ac:dyDescent="0.2">
      <c r="T209"/>
      <c r="U209"/>
      <c r="V209"/>
      <c r="W209"/>
    </row>
    <row r="210" spans="20:23" x14ac:dyDescent="0.2">
      <c r="T210"/>
      <c r="U210"/>
      <c r="V210"/>
      <c r="W210"/>
    </row>
    <row r="211" spans="20:23" x14ac:dyDescent="0.2">
      <c r="T211"/>
      <c r="U211"/>
      <c r="V211"/>
      <c r="W211"/>
    </row>
    <row r="212" spans="20:23" x14ac:dyDescent="0.2">
      <c r="T212"/>
      <c r="U212"/>
      <c r="V212"/>
      <c r="W212"/>
    </row>
    <row r="213" spans="20:23" x14ac:dyDescent="0.2">
      <c r="T213"/>
      <c r="U213"/>
      <c r="V213"/>
      <c r="W213"/>
    </row>
    <row r="214" spans="20:23" x14ac:dyDescent="0.2">
      <c r="T214"/>
      <c r="U214"/>
      <c r="V214"/>
      <c r="W214"/>
    </row>
    <row r="215" spans="20:23" x14ac:dyDescent="0.2">
      <c r="T215"/>
      <c r="U215"/>
      <c r="V215"/>
      <c r="W215"/>
    </row>
    <row r="216" spans="20:23" x14ac:dyDescent="0.2">
      <c r="T216"/>
      <c r="U216"/>
      <c r="V216"/>
      <c r="W216"/>
    </row>
    <row r="217" spans="20:23" x14ac:dyDescent="0.2">
      <c r="T217"/>
      <c r="U217"/>
      <c r="V217"/>
      <c r="W217"/>
    </row>
    <row r="218" spans="20:23" x14ac:dyDescent="0.2">
      <c r="T218"/>
      <c r="U218"/>
      <c r="V218"/>
      <c r="W218"/>
    </row>
    <row r="219" spans="20:23" x14ac:dyDescent="0.2">
      <c r="T219"/>
      <c r="U219"/>
      <c r="V219"/>
      <c r="W219"/>
    </row>
    <row r="220" spans="20:23" x14ac:dyDescent="0.2">
      <c r="T220"/>
      <c r="U220"/>
      <c r="V220"/>
      <c r="W220"/>
    </row>
    <row r="221" spans="20:23" x14ac:dyDescent="0.2">
      <c r="T221"/>
      <c r="U221"/>
      <c r="V221"/>
    </row>
    <row r="222" spans="20:23" x14ac:dyDescent="0.2">
      <c r="T222"/>
      <c r="U222"/>
      <c r="V222"/>
    </row>
    <row r="223" spans="20:23" x14ac:dyDescent="0.2">
      <c r="T223"/>
      <c r="U223"/>
      <c r="V223"/>
    </row>
    <row r="224" spans="20:23" x14ac:dyDescent="0.2">
      <c r="T224"/>
      <c r="U224"/>
      <c r="V224"/>
    </row>
    <row r="225" spans="20:22" x14ac:dyDescent="0.2">
      <c r="T225"/>
      <c r="U225"/>
      <c r="V225"/>
    </row>
    <row r="226" spans="20:22" x14ac:dyDescent="0.2">
      <c r="T226"/>
      <c r="U226"/>
      <c r="V226"/>
    </row>
    <row r="227" spans="20:22" x14ac:dyDescent="0.2">
      <c r="T227"/>
      <c r="U227"/>
      <c r="V227"/>
    </row>
    <row r="228" spans="20:22" x14ac:dyDescent="0.2">
      <c r="T228"/>
      <c r="U228"/>
      <c r="V228"/>
    </row>
    <row r="229" spans="20:22" x14ac:dyDescent="0.2">
      <c r="T229"/>
      <c r="U229"/>
      <c r="V229"/>
    </row>
    <row r="230" spans="20:22" x14ac:dyDescent="0.2">
      <c r="T230"/>
      <c r="U230"/>
      <c r="V230"/>
    </row>
    <row r="231" spans="20:22" x14ac:dyDescent="0.2">
      <c r="T231"/>
      <c r="U231"/>
      <c r="V231"/>
    </row>
    <row r="232" spans="20:22" x14ac:dyDescent="0.2">
      <c r="T232"/>
      <c r="U232"/>
      <c r="V232"/>
    </row>
    <row r="233" spans="20:22" x14ac:dyDescent="0.2">
      <c r="T233"/>
      <c r="U233"/>
      <c r="V233"/>
    </row>
    <row r="234" spans="20:22" x14ac:dyDescent="0.2">
      <c r="T234"/>
      <c r="U234"/>
      <c r="V234"/>
    </row>
    <row r="235" spans="20:22" x14ac:dyDescent="0.2">
      <c r="T235"/>
      <c r="U235"/>
      <c r="V235"/>
    </row>
    <row r="236" spans="20:22" x14ac:dyDescent="0.2">
      <c r="T236"/>
      <c r="U236"/>
      <c r="V236"/>
    </row>
    <row r="237" spans="20:22" x14ac:dyDescent="0.2">
      <c r="T237"/>
      <c r="U237"/>
      <c r="V237"/>
    </row>
    <row r="238" spans="20:22" x14ac:dyDescent="0.2">
      <c r="T238"/>
      <c r="U238"/>
      <c r="V238"/>
    </row>
    <row r="239" spans="20:22" x14ac:dyDescent="0.2">
      <c r="T239"/>
      <c r="U239"/>
      <c r="V239"/>
    </row>
    <row r="240" spans="20:22" x14ac:dyDescent="0.2">
      <c r="T240"/>
      <c r="U240"/>
      <c r="V240"/>
    </row>
    <row r="241" spans="20:22" x14ac:dyDescent="0.2">
      <c r="T241"/>
      <c r="U241"/>
      <c r="V241"/>
    </row>
    <row r="242" spans="20:22" x14ac:dyDescent="0.2">
      <c r="T242"/>
      <c r="U242"/>
      <c r="V242"/>
    </row>
    <row r="243" spans="20:22" x14ac:dyDescent="0.2">
      <c r="T243"/>
      <c r="U243"/>
      <c r="V243"/>
    </row>
    <row r="244" spans="20:22" x14ac:dyDescent="0.2">
      <c r="T244"/>
      <c r="U244"/>
      <c r="V244"/>
    </row>
    <row r="245" spans="20:22" x14ac:dyDescent="0.2">
      <c r="T245"/>
      <c r="U245"/>
      <c r="V245"/>
    </row>
    <row r="246" spans="20:22" x14ac:dyDescent="0.2">
      <c r="T246"/>
      <c r="U246"/>
      <c r="V246"/>
    </row>
    <row r="247" spans="20:22" x14ac:dyDescent="0.2">
      <c r="T247"/>
      <c r="U247"/>
      <c r="V247"/>
    </row>
    <row r="248" spans="20:22" x14ac:dyDescent="0.2">
      <c r="T248"/>
      <c r="U248"/>
      <c r="V248"/>
    </row>
    <row r="249" spans="20:22" x14ac:dyDescent="0.2">
      <c r="T249"/>
      <c r="U249"/>
      <c r="V249"/>
    </row>
    <row r="250" spans="20:22" x14ac:dyDescent="0.2">
      <c r="T250"/>
      <c r="U250"/>
      <c r="V250"/>
    </row>
    <row r="251" spans="20:22" x14ac:dyDescent="0.2">
      <c r="T251"/>
      <c r="U251"/>
      <c r="V251"/>
    </row>
    <row r="252" spans="20:22" x14ac:dyDescent="0.2">
      <c r="T252"/>
      <c r="U252"/>
      <c r="V252"/>
    </row>
    <row r="253" spans="20:22" x14ac:dyDescent="0.2">
      <c r="T253"/>
      <c r="U253"/>
      <c r="V253"/>
    </row>
    <row r="254" spans="20:22" x14ac:dyDescent="0.2">
      <c r="T254"/>
      <c r="U254"/>
      <c r="V254"/>
    </row>
    <row r="255" spans="20:22" x14ac:dyDescent="0.2">
      <c r="T255"/>
      <c r="U255"/>
      <c r="V255"/>
    </row>
    <row r="256" spans="20:22" x14ac:dyDescent="0.2">
      <c r="T256"/>
      <c r="U256"/>
      <c r="V256"/>
    </row>
    <row r="257" spans="20:22" x14ac:dyDescent="0.2">
      <c r="T257"/>
      <c r="U257"/>
      <c r="V257"/>
    </row>
    <row r="258" spans="20:22" x14ac:dyDescent="0.2">
      <c r="T258"/>
      <c r="U258"/>
      <c r="V258"/>
    </row>
    <row r="259" spans="20:22" x14ac:dyDescent="0.2">
      <c r="T259"/>
      <c r="U259"/>
      <c r="V259"/>
    </row>
    <row r="260" spans="20:22" x14ac:dyDescent="0.2">
      <c r="T260"/>
      <c r="U260"/>
      <c r="V260"/>
    </row>
    <row r="261" spans="20:22" x14ac:dyDescent="0.2">
      <c r="T261"/>
      <c r="U261"/>
      <c r="V261"/>
    </row>
    <row r="262" spans="20:22" x14ac:dyDescent="0.2">
      <c r="T262"/>
      <c r="U262"/>
      <c r="V262"/>
    </row>
    <row r="263" spans="20:22" x14ac:dyDescent="0.2">
      <c r="T263"/>
      <c r="U263"/>
      <c r="V263"/>
    </row>
    <row r="264" spans="20:22" x14ac:dyDescent="0.2">
      <c r="T264"/>
      <c r="U264"/>
      <c r="V264"/>
    </row>
    <row r="265" spans="20:22" x14ac:dyDescent="0.2">
      <c r="T265"/>
      <c r="U265"/>
      <c r="V265"/>
    </row>
    <row r="266" spans="20:22" x14ac:dyDescent="0.2">
      <c r="T266"/>
      <c r="U266"/>
      <c r="V266"/>
    </row>
    <row r="267" spans="20:22" x14ac:dyDescent="0.2">
      <c r="T267"/>
      <c r="U267"/>
      <c r="V267"/>
    </row>
    <row r="268" spans="20:22" x14ac:dyDescent="0.2">
      <c r="T268"/>
      <c r="U268"/>
      <c r="V268"/>
    </row>
    <row r="269" spans="20:22" x14ac:dyDescent="0.2">
      <c r="T269"/>
      <c r="U269"/>
      <c r="V269"/>
    </row>
    <row r="270" spans="20:22" x14ac:dyDescent="0.2">
      <c r="T270"/>
      <c r="U270"/>
      <c r="V270"/>
    </row>
    <row r="271" spans="20:22" x14ac:dyDescent="0.2">
      <c r="T271"/>
      <c r="U271"/>
      <c r="V271"/>
    </row>
    <row r="272" spans="20:22" x14ac:dyDescent="0.2">
      <c r="T272"/>
      <c r="U272"/>
      <c r="V272"/>
    </row>
    <row r="273" spans="20:21" x14ac:dyDescent="0.2">
      <c r="T273"/>
      <c r="U273"/>
    </row>
    <row r="274" spans="20:21" x14ac:dyDescent="0.2">
      <c r="T274"/>
    </row>
    <row r="275" spans="20:21" x14ac:dyDescent="0.2">
      <c r="T275"/>
    </row>
    <row r="276" spans="20:21" x14ac:dyDescent="0.2">
      <c r="T276"/>
    </row>
    <row r="277" spans="20:21" x14ac:dyDescent="0.2">
      <c r="T277"/>
    </row>
    <row r="278" spans="20:21" x14ac:dyDescent="0.2">
      <c r="T278"/>
    </row>
  </sheetData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19</vt:i4>
      </vt:variant>
    </vt:vector>
  </HeadingPairs>
  <TitlesOfParts>
    <vt:vector size="28" baseType="lpstr">
      <vt:lpstr>Cover</vt:lpstr>
      <vt:lpstr>Summary</vt:lpstr>
      <vt:lpstr>Total</vt:lpstr>
      <vt:lpstr>Assumptions</vt:lpstr>
      <vt:lpstr>Demand</vt:lpstr>
      <vt:lpstr>Calcs</vt:lpstr>
      <vt:lpstr>Sensitivities</vt:lpstr>
      <vt:lpstr>Misc_calcs</vt:lpstr>
      <vt:lpstr>Data</vt:lpstr>
      <vt:lpstr>bus</vt:lpstr>
      <vt:lpstr>conv_2026</vt:lpstr>
      <vt:lpstr>custval_date</vt:lpstr>
      <vt:lpstr>CY_years</vt:lpstr>
      <vt:lpstr>hy_dates</vt:lpstr>
      <vt:lpstr>hy_escalation</vt:lpstr>
      <vt:lpstr>input_dollars</vt:lpstr>
      <vt:lpstr>mill_conv</vt:lpstr>
      <vt:lpstr>output_dollars</vt:lpstr>
      <vt:lpstr>proj</vt:lpstr>
      <vt:lpstr>real_disc</vt:lpstr>
      <vt:lpstr>sheets</vt:lpstr>
      <vt:lpstr>start</vt:lpstr>
      <vt:lpstr>SubT</vt:lpstr>
      <vt:lpstr>thous_conv</vt:lpstr>
      <vt:lpstr>value_otherben</vt:lpstr>
      <vt:lpstr>vcr_date</vt:lpstr>
      <vt:lpstr>vcr_esc</vt:lpstr>
      <vt:lpstr>years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2024-12-27T08:09:48Z</dcterms:created>
  <dcterms:modified xsi:type="dcterms:W3CDTF">2025-01-27T22:28:32Z</dcterms:modified>
  <cp:category/>
  <cp:contentStatus/>
</cp:coreProperties>
</file>