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ER\Opex modelling\AER opex models\27. EQ SAPN 2025-30\Energex\EBSS\Final decision\"/>
    </mc:Choice>
  </mc:AlternateContent>
  <xr:revisionPtr revIDLastSave="0" documentId="13_ncr:1_{FB366A91-36C7-465D-B1AE-AD672777E8B3}" xr6:coauthVersionLast="47" xr6:coauthVersionMax="47" xr10:uidLastSave="{00000000-0000-0000-0000-000000000000}"/>
  <bookViews>
    <workbookView xWindow="-120" yWindow="-120" windowWidth="29040" windowHeight="15840" xr2:uid="{731ED27A-481D-49DD-A550-71FEB24A8D2B}"/>
  </bookViews>
  <sheets>
    <sheet name="Final decision" sheetId="9" r:id="rId1"/>
  </sheets>
  <externalReferences>
    <externalReference r:id="rId2"/>
  </externalReferences>
  <definedNames>
    <definedName name="dms_TradingName">'[1]Business &amp; other details'!$AL$16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9" l="1"/>
  <c r="C30" i="9" l="1"/>
  <c r="B13" i="9"/>
  <c r="E30" i="9" l="1"/>
  <c r="F30" i="9"/>
  <c r="G30" i="9"/>
  <c r="H30" i="9"/>
  <c r="D30" i="9"/>
  <c r="M17" i="9"/>
  <c r="M30" i="9" s="1"/>
  <c r="N17" i="9"/>
  <c r="N30" i="9" s="1"/>
  <c r="O17" i="9"/>
  <c r="O30" i="9" s="1"/>
  <c r="P17" i="9"/>
  <c r="P30" i="9" s="1"/>
  <c r="L17" i="9"/>
  <c r="L30" i="9" s="1"/>
  <c r="D17" i="9"/>
  <c r="E17" i="9"/>
  <c r="F17" i="9"/>
  <c r="G17" i="9"/>
  <c r="H17" i="9"/>
  <c r="L3" i="9"/>
  <c r="K3" i="9" s="1"/>
  <c r="J3" i="9" s="1"/>
  <c r="I3" i="9" s="1"/>
  <c r="H3" i="9" s="1"/>
  <c r="G3" i="9" s="1"/>
  <c r="F3" i="9" s="1"/>
  <c r="E3" i="9" s="1"/>
  <c r="D3" i="9" s="1"/>
  <c r="C3" i="9" s="1"/>
  <c r="B3" i="9" s="1"/>
  <c r="E25" i="9" l="1"/>
  <c r="M5" i="9"/>
  <c r="C40" i="9"/>
  <c r="B40" i="9"/>
  <c r="J30" i="9"/>
  <c r="B30" i="9"/>
  <c r="C25" i="9"/>
  <c r="B25" i="9"/>
  <c r="J17" i="9"/>
  <c r="B17" i="9"/>
  <c r="L5" i="9"/>
  <c r="K5" i="9"/>
  <c r="J5" i="9"/>
  <c r="I5" i="9"/>
  <c r="H5" i="9"/>
  <c r="G5" i="9"/>
  <c r="F5" i="9"/>
  <c r="E5" i="9"/>
  <c r="D5" i="9"/>
  <c r="L6" i="9" l="1"/>
  <c r="F25" i="9"/>
  <c r="G25" i="9"/>
  <c r="G40" i="9"/>
  <c r="D25" i="9"/>
  <c r="E40" i="9"/>
  <c r="H25" i="9"/>
  <c r="K6" i="9" l="1"/>
  <c r="O31" i="9"/>
  <c r="O33" i="9"/>
  <c r="O36" i="9"/>
  <c r="O38" i="9"/>
  <c r="O39" i="9"/>
  <c r="O34" i="9"/>
  <c r="O37" i="9"/>
  <c r="O35" i="9"/>
  <c r="J6" i="9" l="1"/>
  <c r="N33" i="9"/>
  <c r="N34" i="9"/>
  <c r="N38" i="9"/>
  <c r="N31" i="9"/>
  <c r="N39" i="9"/>
  <c r="N35" i="9"/>
  <c r="O40" i="9"/>
  <c r="M31" i="9" l="1"/>
  <c r="M39" i="9"/>
  <c r="M34" i="9"/>
  <c r="M36" i="9"/>
  <c r="M37" i="9"/>
  <c r="M35" i="9"/>
  <c r="M33" i="9"/>
  <c r="I6" i="9"/>
  <c r="M38" i="9"/>
  <c r="H6" i="9" l="1"/>
  <c r="L33" i="9"/>
  <c r="L34" i="9"/>
  <c r="L37" i="9"/>
  <c r="L36" i="9"/>
  <c r="L39" i="9"/>
  <c r="L31" i="9"/>
  <c r="L38" i="9"/>
  <c r="M40" i="9"/>
  <c r="L35" i="9"/>
  <c r="N23" i="9" l="1"/>
  <c r="P24" i="9"/>
  <c r="K36" i="9"/>
  <c r="N18" i="9"/>
  <c r="P22" i="9"/>
  <c r="K38" i="9"/>
  <c r="L20" i="9"/>
  <c r="P18" i="9"/>
  <c r="L24" i="9"/>
  <c r="K35" i="9"/>
  <c r="P21" i="9"/>
  <c r="N21" i="9"/>
  <c r="L22" i="9"/>
  <c r="N24" i="9"/>
  <c r="K31" i="9"/>
  <c r="M20" i="9"/>
  <c r="N20" i="9"/>
  <c r="K34" i="9"/>
  <c r="K33" i="9"/>
  <c r="O20" i="9"/>
  <c r="O18" i="9"/>
  <c r="G6" i="9"/>
  <c r="J39" i="9" s="1"/>
  <c r="L21" i="9"/>
  <c r="M22" i="9"/>
  <c r="K37" i="9"/>
  <c r="O24" i="9"/>
  <c r="L23" i="9"/>
  <c r="O22" i="9"/>
  <c r="M18" i="9"/>
  <c r="O21" i="9"/>
  <c r="K39" i="9"/>
  <c r="P20" i="9"/>
  <c r="M24" i="9"/>
  <c r="P23" i="9"/>
  <c r="O23" i="9"/>
  <c r="M21" i="9"/>
  <c r="M23" i="9"/>
  <c r="L18" i="9"/>
  <c r="N22" i="9"/>
  <c r="L40" i="9"/>
  <c r="J36" i="9" l="1"/>
  <c r="J34" i="9"/>
  <c r="J38" i="9"/>
  <c r="J31" i="9"/>
  <c r="J33" i="9"/>
  <c r="J35" i="9"/>
  <c r="F6" i="9"/>
  <c r="J37" i="9"/>
  <c r="N25" i="9"/>
  <c r="K40" i="9"/>
  <c r="L25" i="9"/>
  <c r="O25" i="9"/>
  <c r="P25" i="9"/>
  <c r="M25" i="9"/>
  <c r="M43" i="9" l="1"/>
  <c r="Q50" i="9" s="1"/>
  <c r="J40" i="9"/>
  <c r="E6" i="9"/>
  <c r="D6" i="9" l="1"/>
  <c r="P50" i="9"/>
  <c r="R50" i="9"/>
  <c r="O50" i="9"/>
  <c r="N50" i="9"/>
  <c r="C6" i="9" l="1"/>
  <c r="J21" i="9" l="1"/>
  <c r="J20" i="9"/>
  <c r="K18" i="9"/>
  <c r="K21" i="9"/>
  <c r="J22" i="9"/>
  <c r="K20" i="9"/>
  <c r="K23" i="9"/>
  <c r="J23" i="9"/>
  <c r="J18" i="9"/>
  <c r="J24" i="9"/>
  <c r="K24" i="9"/>
  <c r="K22" i="9"/>
  <c r="J25" i="9" l="1"/>
  <c r="K25" i="9"/>
  <c r="L43" i="9" s="1"/>
  <c r="O49" i="9" l="1"/>
  <c r="N49" i="9"/>
  <c r="Q49" i="9"/>
  <c r="M49" i="9"/>
  <c r="P49" i="9"/>
  <c r="N36" i="9" l="1"/>
  <c r="N37" i="9"/>
  <c r="N40" i="9" l="1"/>
  <c r="P40" i="9" s="1"/>
  <c r="P43" i="9" s="1"/>
  <c r="F40" i="9"/>
  <c r="R53" i="9" l="1"/>
  <c r="U53" i="9"/>
  <c r="T53" i="9"/>
  <c r="Q53" i="9"/>
  <c r="S53" i="9"/>
  <c r="N43" i="9"/>
  <c r="O43" i="9"/>
  <c r="U54" i="9" l="1"/>
  <c r="S52" i="9"/>
  <c r="T52" i="9"/>
  <c r="P52" i="9"/>
  <c r="R52" i="9"/>
  <c r="Q52" i="9"/>
  <c r="S51" i="9"/>
  <c r="O51" i="9"/>
  <c r="R51" i="9"/>
  <c r="P51" i="9"/>
  <c r="Q51" i="9"/>
  <c r="T54" i="9" l="1"/>
  <c r="T56" i="9" s="1"/>
  <c r="U56" i="9"/>
  <c r="S54" i="9"/>
  <c r="R54" i="9"/>
  <c r="Q54" i="9"/>
  <c r="S56" i="9" l="1"/>
  <c r="R56" i="9"/>
  <c r="Q56" i="9"/>
  <c r="V54" i="9"/>
  <c r="V56" i="9" l="1"/>
</calcChain>
</file>

<file path=xl/sharedStrings.xml><?xml version="1.0" encoding="utf-8"?>
<sst xmlns="http://schemas.openxmlformats.org/spreadsheetml/2006/main" count="70" uniqueCount="50">
  <si>
    <t>Actual and estimated inflation</t>
  </si>
  <si>
    <t>Actual</t>
  </si>
  <si>
    <t>Estimated</t>
  </si>
  <si>
    <t>ABS CPI index - June</t>
  </si>
  <si>
    <t xml:space="preserve">Inflation rate (per cent) </t>
  </si>
  <si>
    <t>7.5.1 -  The carryover amounts that arise from applying the EBSS during the current regulatory control period</t>
  </si>
  <si>
    <t>Base year used to forecast opex for the current period (drop down menu)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</si>
  <si>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</si>
  <si>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</si>
  <si>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</si>
  <si>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</si>
  <si>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</si>
  <si>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</si>
  <si>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DMIA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</si>
  <si>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</si>
  <si>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</si>
  <si>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</si>
  <si>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</si>
  <si>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</si>
  <si>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</si>
  <si>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Capitalised opex that has been excluded from the regulatory asset base</t>
  </si>
  <si>
    <t>Movements in provisions related to opex</t>
  </si>
  <si>
    <t>Actual opex for EBSS purposes</t>
  </si>
  <si>
    <t>2022-23</t>
  </si>
  <si>
    <t>Carryover</t>
  </si>
  <si>
    <t>Forthcoming regulatory control period</t>
  </si>
  <si>
    <t>Total</t>
  </si>
  <si>
    <t>2019-20</t>
  </si>
  <si>
    <t>2020-21</t>
  </si>
  <si>
    <t>2021-22</t>
  </si>
  <si>
    <t>2023-24</t>
  </si>
  <si>
    <t>2024-25</t>
  </si>
  <si>
    <t>2025-26</t>
  </si>
  <si>
    <t>2026-27</t>
  </si>
  <si>
    <t>2027-28</t>
  </si>
  <si>
    <t>2028-29</t>
  </si>
  <si>
    <t>2018-19</t>
  </si>
  <si>
    <t>Base year non-recurrent efficiency gain $m, real June 2024</t>
  </si>
  <si>
    <t>$m, real June 2025</t>
  </si>
  <si>
    <t>$m, real June 2020</t>
  </si>
  <si>
    <t>Incremental gain $m, real June 2025</t>
  </si>
  <si>
    <t>Total Carryover Amount ($m, June 2025)</t>
  </si>
  <si>
    <t>PTRM inputs ($m, June 2025)</t>
  </si>
  <si>
    <t>GSL</t>
  </si>
  <si>
    <t>2029-30</t>
  </si>
  <si>
    <t>Energex to nominate base year used to forecast opex 
(drop down menu)</t>
  </si>
  <si>
    <t>Non-recurrent efficiency adjustment made to 2018-19 opex, $m, real June 2019</t>
  </si>
  <si>
    <t>Reconstructed cumulative index (2024-25=1)</t>
  </si>
  <si>
    <t>$m, real June 2015</t>
  </si>
  <si>
    <t>Flood  &amp; storm cost pass through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</si>
</sst>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_(* #,##0.00_);_(* \(#,##0.00\);_(* &quot;-&quot;??_);_(@_)"/>
    <numFmt numFmtId="166" formatCode="0.000"/>
    <numFmt numFmtId="167" formatCode="_-* #,##0_-;\-* #,##0_-;_-* &quot;-&quot;??_-;_-@_-"/>
    <numFmt numFmtId="168" formatCode="0.0;\–0.0;&quot;–&quot;"/>
    <numFmt numFmtId="169" formatCode="#,##0;\(#,##0\)"/>
    <numFmt numFmtId="170" formatCode="#,##0.0_ ;\-#,##0.0\ "/>
    <numFmt numFmtId="171" formatCode="0.00;\–0.00;&quot;–&quot;"/>
    <numFmt numFmtId="172" formatCode="_(#,##0_);\(#,##0\);_(&quot;-&quot;_)"/>
    <numFmt numFmtId="173" formatCode="0.00000000"/>
  </numFmts>
  <fonts count="32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A5B6CA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3F3F3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 tint="-0.34998626667073579"/>
        <bgColor indexed="64"/>
      </patternFill>
    </fill>
  </fills>
  <borders count="1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/>
      <bottom style="medium">
        <color rgb="FF000000"/>
      </bottom>
      <diagonal/>
    </border>
    <border>
      <left/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medium">
        <color rgb="FF000000"/>
      </bottom>
      <diagonal/>
    </border>
    <border>
      <left/>
      <right style="thin">
        <color rgb="FFA5A5A5"/>
      </right>
      <top/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 style="medium">
        <color rgb="FF000000"/>
      </top>
      <bottom style="thin">
        <color rgb="FFBFBFBF"/>
      </bottom>
      <diagonal/>
    </border>
    <border>
      <left style="thin">
        <color rgb="FFA5A5A5"/>
      </left>
      <right style="thin">
        <color rgb="FF000000"/>
      </right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BFBFBF"/>
      </left>
      <right/>
      <top style="medium">
        <color rgb="FF000000"/>
      </top>
      <bottom style="thin">
        <color rgb="FFBFBFBF"/>
      </bottom>
      <diagonal/>
    </border>
    <border>
      <left/>
      <right/>
      <top style="medium">
        <color rgb="FF000000"/>
      </top>
      <bottom style="thin">
        <color rgb="FFBFBFBF"/>
      </bottom>
      <diagonal/>
    </border>
    <border>
      <left/>
      <right style="medium">
        <color rgb="FF000000"/>
      </right>
      <top style="medium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rgb="FF000000"/>
      </right>
      <top style="thin">
        <color rgb="FFBFBFBF"/>
      </top>
      <bottom/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rgb="FF000000"/>
      </left>
      <right/>
      <top style="medium">
        <color theme="1"/>
      </top>
      <bottom style="thin">
        <color rgb="FF000000"/>
      </bottom>
      <diagonal/>
    </border>
    <border>
      <left/>
      <right/>
      <top style="medium">
        <color theme="1"/>
      </top>
      <bottom style="thin">
        <color rgb="FF000000"/>
      </bottom>
      <diagonal/>
    </border>
    <border>
      <left/>
      <right style="medium">
        <color theme="1"/>
      </right>
      <top style="medium">
        <color theme="1"/>
      </top>
      <bottom style="thin">
        <color rgb="FF000000"/>
      </bottom>
      <diagonal/>
    </border>
    <border>
      <left style="medium">
        <color theme="1"/>
      </left>
      <right/>
      <top/>
      <bottom/>
      <diagonal/>
    </border>
    <border>
      <left style="thin">
        <color rgb="FFA5A5A5"/>
      </left>
      <right style="medium">
        <color theme="1"/>
      </right>
      <top/>
      <bottom style="thin">
        <color rgb="FFA5A5A5"/>
      </bottom>
      <diagonal/>
    </border>
    <border>
      <left style="thin">
        <color rgb="FFA5A5A5"/>
      </left>
      <right style="medium">
        <color theme="1"/>
      </right>
      <top/>
      <bottom/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medium">
        <color theme="1"/>
      </bottom>
      <diagonal/>
    </border>
    <border>
      <left style="thin">
        <color rgb="FFA5A5A5"/>
      </left>
      <right style="medium">
        <color theme="1"/>
      </right>
      <top style="medium">
        <color rgb="FF00000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rgb="FF000000"/>
      </bottom>
      <diagonal/>
    </border>
    <border>
      <left style="medium">
        <color theme="1"/>
      </left>
      <right style="thin">
        <color rgb="FFA5A5A5"/>
      </right>
      <top style="thin">
        <color rgb="FF000000"/>
      </top>
      <bottom style="medium">
        <color rgb="FF000000"/>
      </bottom>
      <diagonal/>
    </border>
    <border>
      <left style="thin">
        <color rgb="FFA5A5A5"/>
      </left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theme="1"/>
      </right>
      <top style="medium">
        <color rgb="FF000000"/>
      </top>
      <bottom style="thin">
        <color rgb="FFA5A5A5"/>
      </bottom>
      <diagonal/>
    </border>
    <border>
      <left style="medium">
        <color theme="1"/>
      </left>
      <right style="thin">
        <color rgb="FFA5A5A5"/>
      </right>
      <top/>
      <bottom/>
      <diagonal/>
    </border>
    <border>
      <left style="medium">
        <color theme="1"/>
      </left>
      <right style="thin">
        <color rgb="FFA5A5A5"/>
      </right>
      <top/>
      <bottom style="medium">
        <color theme="1"/>
      </bottom>
      <diagonal/>
    </border>
    <border>
      <left/>
      <right style="thin">
        <color rgb="FFA5A5A5"/>
      </right>
      <top style="thin">
        <color rgb="FFA5A5A5"/>
      </top>
      <bottom style="medium">
        <color theme="1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theme="1"/>
      </bottom>
      <diagonal/>
    </border>
    <border>
      <left style="thin">
        <color rgb="FFA5A5A5"/>
      </left>
      <right style="medium">
        <color theme="1"/>
      </right>
      <top style="thin">
        <color rgb="FFA5A5A5"/>
      </top>
      <bottom style="medium">
        <color theme="1"/>
      </bottom>
      <diagonal/>
    </border>
    <border>
      <left style="medium">
        <color theme="1"/>
      </left>
      <right style="medium">
        <color rgb="FF000000"/>
      </right>
      <top style="medium">
        <color theme="1"/>
      </top>
      <bottom/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theme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theme="1"/>
      </right>
      <top/>
      <bottom style="medium">
        <color rgb="FF000000"/>
      </bottom>
      <diagonal/>
    </border>
    <border>
      <left style="medium">
        <color theme="1"/>
      </left>
      <right style="thin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/>
      <diagonal/>
    </border>
    <border>
      <left style="medium">
        <color theme="1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medium">
        <color theme="1"/>
      </right>
      <top/>
      <bottom/>
      <diagonal/>
    </border>
    <border>
      <left style="medium">
        <color theme="1"/>
      </left>
      <right style="thin">
        <color rgb="FF000000"/>
      </right>
      <top style="thin">
        <color rgb="FFA5A5A5"/>
      </top>
      <bottom style="medium">
        <color rgb="FF000000"/>
      </bottom>
      <diagonal/>
    </border>
    <border>
      <left style="thin">
        <color rgb="FF000000"/>
      </left>
      <right style="medium">
        <color theme="1"/>
      </right>
      <top/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/>
      <bottom style="medium">
        <color theme="1"/>
      </bottom>
      <diagonal/>
    </border>
    <border>
      <left style="thin">
        <color rgb="FFA5A5A5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rgb="FFA5A5A5"/>
      </right>
      <top/>
      <bottom style="thin">
        <color rgb="FFA5A5A5"/>
      </bottom>
      <diagonal/>
    </border>
    <border>
      <left style="medium">
        <color theme="1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/>
      <right style="medium">
        <color theme="1"/>
      </right>
      <top style="medium">
        <color rgb="FF000000"/>
      </top>
      <bottom/>
      <diagonal/>
    </border>
    <border>
      <left style="medium">
        <color theme="1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rgb="FFA5A5A5"/>
      </right>
      <top style="medium">
        <color rgb="FF00000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medium">
        <color theme="1"/>
      </top>
      <bottom style="medium">
        <color theme="1"/>
      </bottom>
      <diagonal/>
    </border>
    <border>
      <left style="thin">
        <color rgb="FF00000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BFBFBF"/>
      </left>
      <right style="thin">
        <color rgb="FFBFBFBF"/>
      </right>
      <top style="medium">
        <color theme="1"/>
      </top>
      <bottom style="medium">
        <color theme="1"/>
      </bottom>
      <diagonal/>
    </border>
    <border>
      <left style="thin">
        <color rgb="FFBFBFBF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rgb="FFBFBFBF"/>
      </right>
      <top style="medium">
        <color rgb="FF000000"/>
      </top>
      <bottom style="thin">
        <color rgb="FFBFBFBF"/>
      </bottom>
      <diagonal/>
    </border>
    <border>
      <left/>
      <right style="thin">
        <color rgb="FFBFBFBF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rgb="FFA5A5A5"/>
      </left>
      <right style="thin">
        <color theme="1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theme="1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 style="thin">
        <color rgb="FF000000"/>
      </top>
      <bottom style="thin">
        <color rgb="FFA5A5A5"/>
      </bottom>
      <diagonal/>
    </border>
    <border>
      <left/>
      <right/>
      <top style="medium">
        <color theme="1"/>
      </top>
      <bottom/>
      <diagonal/>
    </border>
    <border>
      <left style="thin">
        <color rgb="FFA5A5A5"/>
      </left>
      <right style="thin">
        <color theme="1"/>
      </right>
      <top style="thin">
        <color rgb="FF000000"/>
      </top>
      <bottom style="thin">
        <color rgb="FFA5A5A5"/>
      </bottom>
      <diagonal/>
    </border>
    <border>
      <left/>
      <right style="thin">
        <color theme="1"/>
      </right>
      <top style="medium">
        <color rgb="FF000000"/>
      </top>
      <bottom style="thin">
        <color rgb="FFA5A5A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auto="1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medium">
        <color indexed="64"/>
      </bottom>
      <diagonal/>
    </border>
    <border>
      <left style="medium">
        <color theme="1"/>
      </left>
      <right/>
      <top style="medium">
        <color auto="1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auto="1"/>
      </top>
      <bottom style="thin">
        <color theme="0" tint="-0.34998626667073579"/>
      </bottom>
      <diagonal/>
    </border>
    <border>
      <left style="medium">
        <color theme="1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 style="thin">
        <color theme="1"/>
      </right>
      <top style="thin">
        <color rgb="FFBFBFBF"/>
      </top>
      <bottom style="thin">
        <color rgb="FFBFBFBF"/>
      </bottom>
      <diagonal/>
    </border>
    <border>
      <left style="medium">
        <color theme="1"/>
      </left>
      <right style="thin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medium">
        <color indexed="64"/>
      </bottom>
      <diagonal/>
    </border>
  </borders>
  <cellStyleXfs count="12">
    <xf numFmtId="0" fontId="0" fillId="0" borderId="0"/>
    <xf numFmtId="0" fontId="17" fillId="0" borderId="0"/>
    <xf numFmtId="0" fontId="1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172" fontId="19" fillId="0" borderId="64">
      <alignment horizontal="right" vertical="center"/>
      <protection locked="0"/>
    </xf>
    <xf numFmtId="0" fontId="21" fillId="0" borderId="0"/>
    <xf numFmtId="0" fontId="22" fillId="17" borderId="0">
      <alignment horizontal="left" vertical="center"/>
      <protection locked="0"/>
    </xf>
    <xf numFmtId="9" fontId="20" fillId="0" borderId="0" applyFont="0" applyFill="0" applyBorder="0" applyAlignment="0" applyProtection="0"/>
    <xf numFmtId="0" fontId="23" fillId="16" borderId="0">
      <alignment vertical="center"/>
      <protection locked="0"/>
    </xf>
    <xf numFmtId="49" fontId="21" fillId="18" borderId="65" applyAlignment="0">
      <alignment horizontal="left" vertical="center" wrapText="1"/>
      <protection locked="0"/>
    </xf>
    <xf numFmtId="0" fontId="20" fillId="0" borderId="0"/>
    <xf numFmtId="9" fontId="20" fillId="0" borderId="0" applyFont="0" applyFill="0" applyBorder="0" applyAlignment="0" applyProtection="0"/>
  </cellStyleXfs>
  <cellXfs count="28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3" borderId="0" xfId="0" applyFont="1" applyFill="1"/>
    <xf numFmtId="0" fontId="1" fillId="2" borderId="4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4" fillId="4" borderId="6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left" vertical="center" wrapText="1" indent="1"/>
    </xf>
    <xf numFmtId="164" fontId="5" fillId="5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7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1"/>
    </xf>
    <xf numFmtId="10" fontId="5" fillId="3" borderId="11" xfId="0" applyNumberFormat="1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6" fillId="0" borderId="0" xfId="0" applyFont="1"/>
    <xf numFmtId="166" fontId="6" fillId="0" borderId="0" xfId="0" applyNumberFormat="1" applyFont="1"/>
    <xf numFmtId="164" fontId="5" fillId="3" borderId="0" xfId="0" applyNumberFormat="1" applyFont="1" applyFill="1" applyAlignment="1">
      <alignment horizontal="right" vertical="center" wrapText="1"/>
    </xf>
    <xf numFmtId="2" fontId="3" fillId="0" borderId="0" xfId="0" applyNumberFormat="1" applyFont="1" applyAlignment="1">
      <alignment horizontal="center"/>
    </xf>
    <xf numFmtId="0" fontId="6" fillId="3" borderId="0" xfId="0" applyFont="1" applyFill="1"/>
    <xf numFmtId="0" fontId="7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1" fillId="3" borderId="0" xfId="0" applyFont="1" applyFill="1"/>
    <xf numFmtId="0" fontId="3" fillId="2" borderId="19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7" borderId="21" xfId="0" applyFont="1" applyFill="1" applyBorder="1" applyAlignment="1">
      <alignment horizontal="right" vertical="center"/>
    </xf>
    <xf numFmtId="167" fontId="3" fillId="0" borderId="0" xfId="0" applyNumberFormat="1" applyFont="1"/>
    <xf numFmtId="0" fontId="12" fillId="0" borderId="31" xfId="0" applyFont="1" applyBorder="1" applyAlignment="1">
      <alignment vertical="center"/>
    </xf>
    <xf numFmtId="0" fontId="12" fillId="0" borderId="0" xfId="0" applyFont="1" applyAlignment="1">
      <alignment vertical="center"/>
    </xf>
    <xf numFmtId="164" fontId="13" fillId="0" borderId="0" xfId="0" applyNumberFormat="1" applyFont="1"/>
    <xf numFmtId="0" fontId="6" fillId="0" borderId="31" xfId="0" applyFont="1" applyBorder="1"/>
    <xf numFmtId="0" fontId="6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5" fillId="2" borderId="42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43" xfId="0" applyFont="1" applyFill="1" applyBorder="1"/>
    <xf numFmtId="0" fontId="2" fillId="2" borderId="33" xfId="0" applyFont="1" applyFill="1" applyBorder="1"/>
    <xf numFmtId="168" fontId="5" fillId="8" borderId="30" xfId="0" applyNumberFormat="1" applyFont="1" applyFill="1" applyBorder="1" applyAlignment="1">
      <alignment horizontal="right" vertical="center"/>
    </xf>
    <xf numFmtId="168" fontId="5" fillId="8" borderId="28" xfId="0" applyNumberFormat="1" applyFont="1" applyFill="1" applyBorder="1" applyAlignment="1">
      <alignment horizontal="right" vertical="center"/>
    </xf>
    <xf numFmtId="168" fontId="5" fillId="8" borderId="2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5" fillId="2" borderId="17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horizontal="left" vertical="center"/>
    </xf>
    <xf numFmtId="0" fontId="4" fillId="8" borderId="46" xfId="0" applyFont="1" applyFill="1" applyBorder="1"/>
    <xf numFmtId="0" fontId="3" fillId="13" borderId="47" xfId="0" applyFont="1" applyFill="1" applyBorder="1" applyAlignment="1">
      <alignment horizontal="centerContinuous" vertical="center"/>
    </xf>
    <xf numFmtId="0" fontId="3" fillId="13" borderId="48" xfId="0" applyFont="1" applyFill="1" applyBorder="1" applyAlignment="1">
      <alignment horizontal="centerContinuous" vertical="center"/>
    </xf>
    <xf numFmtId="0" fontId="3" fillId="13" borderId="49" xfId="0" applyFont="1" applyFill="1" applyBorder="1" applyAlignment="1">
      <alignment horizontal="centerContinuous" vertical="center"/>
    </xf>
    <xf numFmtId="0" fontId="3" fillId="13" borderId="50" xfId="0" applyFont="1" applyFill="1" applyBorder="1" applyAlignment="1">
      <alignment horizontal="centerContinuous" vertical="center"/>
    </xf>
    <xf numFmtId="0" fontId="2" fillId="13" borderId="51" xfId="0" applyFont="1" applyFill="1" applyBorder="1" applyAlignment="1">
      <alignment horizontal="centerContinuous"/>
    </xf>
    <xf numFmtId="170" fontId="3" fillId="3" borderId="0" xfId="0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0" fontId="16" fillId="15" borderId="61" xfId="0" applyFont="1" applyFill="1" applyBorder="1" applyAlignment="1">
      <alignment vertical="center"/>
    </xf>
    <xf numFmtId="0" fontId="16" fillId="15" borderId="62" xfId="0" applyFont="1" applyFill="1" applyBorder="1" applyAlignment="1">
      <alignment vertical="center"/>
    </xf>
    <xf numFmtId="2" fontId="3" fillId="15" borderId="62" xfId="0" applyNumberFormat="1" applyFont="1" applyFill="1" applyBorder="1" applyAlignment="1">
      <alignment horizontal="right"/>
    </xf>
    <xf numFmtId="168" fontId="16" fillId="15" borderId="63" xfId="0" applyNumberFormat="1" applyFont="1" applyFill="1" applyBorder="1" applyAlignment="1">
      <alignment horizontal="right"/>
    </xf>
    <xf numFmtId="168" fontId="5" fillId="14" borderId="0" xfId="0" applyNumberFormat="1" applyFont="1" applyFill="1" applyAlignment="1">
      <alignment horizontal="left" vertical="center"/>
    </xf>
    <xf numFmtId="168" fontId="5" fillId="3" borderId="11" xfId="0" applyNumberFormat="1" applyFont="1" applyFill="1" applyBorder="1" applyAlignment="1">
      <alignment horizontal="right" vertical="center"/>
    </xf>
    <xf numFmtId="168" fontId="5" fillId="3" borderId="52" xfId="0" applyNumberFormat="1" applyFont="1" applyFill="1" applyBorder="1" applyAlignment="1">
      <alignment horizontal="right" vertical="center"/>
    </xf>
    <xf numFmtId="168" fontId="5" fillId="3" borderId="9" xfId="0" applyNumberFormat="1" applyFont="1" applyFill="1" applyBorder="1" applyAlignment="1">
      <alignment horizontal="right" vertical="center"/>
    </xf>
    <xf numFmtId="168" fontId="5" fillId="14" borderId="0" xfId="0" applyNumberFormat="1" applyFont="1" applyFill="1" applyAlignment="1">
      <alignment horizontal="right" vertical="center"/>
    </xf>
    <xf numFmtId="168" fontId="2" fillId="8" borderId="32" xfId="0" applyNumberFormat="1" applyFont="1" applyFill="1" applyBorder="1"/>
    <xf numFmtId="168" fontId="5" fillId="3" borderId="19" xfId="0" applyNumberFormat="1" applyFont="1" applyFill="1" applyBorder="1" applyAlignment="1">
      <alignment horizontal="right" vertical="center"/>
    </xf>
    <xf numFmtId="168" fontId="5" fillId="3" borderId="53" xfId="0" applyNumberFormat="1" applyFont="1" applyFill="1" applyBorder="1" applyAlignment="1">
      <alignment horizontal="right" vertical="center"/>
    </xf>
    <xf numFmtId="168" fontId="5" fillId="3" borderId="27" xfId="0" applyNumberFormat="1" applyFont="1" applyFill="1" applyBorder="1" applyAlignment="1">
      <alignment horizontal="right" vertical="center"/>
    </xf>
    <xf numFmtId="168" fontId="5" fillId="3" borderId="13" xfId="0" applyNumberFormat="1" applyFont="1" applyFill="1" applyBorder="1" applyAlignment="1">
      <alignment horizontal="right" vertical="center"/>
    </xf>
    <xf numFmtId="168" fontId="5" fillId="3" borderId="54" xfId="0" applyNumberFormat="1" applyFont="1" applyFill="1" applyBorder="1" applyAlignment="1">
      <alignment horizontal="right" vertical="center"/>
    </xf>
    <xf numFmtId="168" fontId="5" fillId="14" borderId="43" xfId="0" applyNumberFormat="1" applyFont="1" applyFill="1" applyBorder="1" applyAlignment="1">
      <alignment horizontal="right" vertical="center"/>
    </xf>
    <xf numFmtId="168" fontId="5" fillId="3" borderId="55" xfId="0" applyNumberFormat="1" applyFont="1" applyFill="1" applyBorder="1" applyAlignment="1">
      <alignment horizontal="right" vertical="center"/>
    </xf>
    <xf numFmtId="168" fontId="5" fillId="3" borderId="56" xfId="0" applyNumberFormat="1" applyFont="1" applyFill="1" applyBorder="1" applyAlignment="1">
      <alignment horizontal="right" vertical="center"/>
    </xf>
    <xf numFmtId="168" fontId="5" fillId="3" borderId="57" xfId="0" applyNumberFormat="1" applyFont="1" applyFill="1" applyBorder="1" applyAlignment="1">
      <alignment horizontal="right" vertical="center"/>
    </xf>
    <xf numFmtId="168" fontId="5" fillId="3" borderId="58" xfId="0" applyNumberFormat="1" applyFont="1" applyFill="1" applyBorder="1" applyAlignment="1">
      <alignment horizontal="right" vertical="center"/>
    </xf>
    <xf numFmtId="168" fontId="5" fillId="3" borderId="59" xfId="0" applyNumberFormat="1" applyFont="1" applyFill="1" applyBorder="1" applyAlignment="1">
      <alignment horizontal="right" vertical="center"/>
    </xf>
    <xf numFmtId="168" fontId="5" fillId="3" borderId="60" xfId="0" applyNumberFormat="1" applyFont="1" applyFill="1" applyBorder="1" applyAlignment="1">
      <alignment horizontal="right" vertical="center"/>
    </xf>
    <xf numFmtId="168" fontId="6" fillId="0" borderId="0" xfId="0" applyNumberFormat="1" applyFont="1"/>
    <xf numFmtId="168" fontId="3" fillId="2" borderId="25" xfId="0" applyNumberFormat="1" applyFont="1" applyFill="1" applyBorder="1" applyAlignment="1">
      <alignment horizontal="left"/>
    </xf>
    <xf numFmtId="168" fontId="3" fillId="2" borderId="26" xfId="0" applyNumberFormat="1" applyFont="1" applyFill="1" applyBorder="1" applyAlignment="1">
      <alignment horizontal="left"/>
    </xf>
    <xf numFmtId="168" fontId="3" fillId="2" borderId="27" xfId="0" applyNumberFormat="1" applyFont="1" applyFill="1" applyBorder="1" applyAlignment="1">
      <alignment horizontal="left"/>
    </xf>
    <xf numFmtId="168" fontId="3" fillId="0" borderId="0" xfId="0" applyNumberFormat="1" applyFont="1"/>
    <xf numFmtId="168" fontId="5" fillId="5" borderId="24" xfId="0" applyNumberFormat="1" applyFont="1" applyFill="1" applyBorder="1" applyAlignment="1" applyProtection="1">
      <alignment vertical="center" wrapText="1"/>
      <protection locked="0"/>
    </xf>
    <xf numFmtId="168" fontId="5" fillId="3" borderId="23" xfId="0" applyNumberFormat="1" applyFont="1" applyFill="1" applyBorder="1" applyAlignment="1">
      <alignment horizontal="right" vertical="center"/>
    </xf>
    <xf numFmtId="168" fontId="5" fillId="3" borderId="24" xfId="0" applyNumberFormat="1" applyFont="1" applyFill="1" applyBorder="1" applyAlignment="1">
      <alignment horizontal="right" vertical="center"/>
    </xf>
    <xf numFmtId="168" fontId="5" fillId="3" borderId="8" xfId="0" applyNumberFormat="1" applyFont="1" applyFill="1" applyBorder="1" applyAlignment="1">
      <alignment horizontal="right" vertical="center"/>
    </xf>
    <xf numFmtId="168" fontId="3" fillId="2" borderId="26" xfId="0" applyNumberFormat="1" applyFont="1" applyFill="1" applyBorder="1" applyProtection="1">
      <protection locked="0"/>
    </xf>
    <xf numFmtId="168" fontId="3" fillId="2" borderId="27" xfId="0" applyNumberFormat="1" applyFont="1" applyFill="1" applyBorder="1" applyProtection="1">
      <protection locked="0"/>
    </xf>
    <xf numFmtId="168" fontId="3" fillId="2" borderId="25" xfId="0" applyNumberFormat="1" applyFont="1" applyFill="1" applyBorder="1" applyProtection="1">
      <protection locked="0"/>
    </xf>
    <xf numFmtId="168" fontId="5" fillId="5" borderId="27" xfId="0" applyNumberFormat="1" applyFont="1" applyFill="1" applyBorder="1" applyAlignment="1" applyProtection="1">
      <alignment vertical="center" wrapText="1"/>
      <protection locked="0"/>
    </xf>
    <xf numFmtId="168" fontId="5" fillId="5" borderId="26" xfId="0" applyNumberFormat="1" applyFont="1" applyFill="1" applyBorder="1" applyAlignment="1" applyProtection="1">
      <alignment vertical="center" wrapText="1"/>
      <protection locked="0"/>
    </xf>
    <xf numFmtId="168" fontId="5" fillId="3" borderId="25" xfId="0" applyNumberFormat="1" applyFont="1" applyFill="1" applyBorder="1" applyAlignment="1">
      <alignment horizontal="right" vertical="center"/>
    </xf>
    <xf numFmtId="168" fontId="5" fillId="3" borderId="26" xfId="0" applyNumberFormat="1" applyFont="1" applyFill="1" applyBorder="1" applyAlignment="1">
      <alignment horizontal="right" vertical="center"/>
    </xf>
    <xf numFmtId="168" fontId="5" fillId="5" borderId="16" xfId="0" applyNumberFormat="1" applyFont="1" applyFill="1" applyBorder="1" applyAlignment="1" applyProtection="1">
      <alignment vertical="center" wrapText="1"/>
      <protection locked="0"/>
    </xf>
    <xf numFmtId="168" fontId="5" fillId="5" borderId="15" xfId="0" applyNumberFormat="1" applyFont="1" applyFill="1" applyBorder="1" applyAlignment="1" applyProtection="1">
      <alignment vertical="center" wrapText="1"/>
      <protection locked="0"/>
    </xf>
    <xf numFmtId="168" fontId="5" fillId="3" borderId="20" xfId="0" applyNumberFormat="1" applyFont="1" applyFill="1" applyBorder="1" applyAlignment="1">
      <alignment horizontal="right" vertical="center"/>
    </xf>
    <xf numFmtId="168" fontId="5" fillId="3" borderId="15" xfId="0" applyNumberFormat="1" applyFont="1" applyFill="1" applyBorder="1" applyAlignment="1">
      <alignment horizontal="right" vertical="center"/>
    </xf>
    <xf numFmtId="171" fontId="6" fillId="11" borderId="41" xfId="0" applyNumberFormat="1" applyFont="1" applyFill="1" applyBorder="1" applyProtection="1">
      <protection locked="0"/>
    </xf>
    <xf numFmtId="173" fontId="6" fillId="0" borderId="0" xfId="0" applyNumberFormat="1" applyFont="1" applyAlignment="1">
      <alignment horizontal="left" wrapText="1"/>
    </xf>
    <xf numFmtId="0" fontId="1" fillId="2" borderId="42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0" fillId="2" borderId="42" xfId="0" applyFont="1" applyFill="1" applyBorder="1" applyAlignment="1">
      <alignment horizontal="left" vertical="center"/>
    </xf>
    <xf numFmtId="0" fontId="4" fillId="4" borderId="76" xfId="0" applyFont="1" applyFill="1" applyBorder="1" applyAlignment="1">
      <alignment horizontal="right" vertical="center"/>
    </xf>
    <xf numFmtId="0" fontId="4" fillId="4" borderId="77" xfId="0" applyFont="1" applyFill="1" applyBorder="1" applyAlignment="1">
      <alignment horizontal="right" vertical="center"/>
    </xf>
    <xf numFmtId="165" fontId="3" fillId="2" borderId="78" xfId="0" applyNumberFormat="1" applyFont="1" applyFill="1" applyBorder="1" applyAlignment="1">
      <alignment horizontal="left"/>
    </xf>
    <xf numFmtId="164" fontId="5" fillId="5" borderId="79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80" xfId="0" applyNumberFormat="1" applyFont="1" applyFill="1" applyBorder="1" applyAlignment="1">
      <alignment vertical="center"/>
    </xf>
    <xf numFmtId="10" fontId="5" fillId="3" borderId="71" xfId="0" applyNumberFormat="1" applyFont="1" applyFill="1" applyBorder="1" applyAlignment="1">
      <alignment horizontal="right" vertical="center" wrapText="1"/>
    </xf>
    <xf numFmtId="164" fontId="3" fillId="2" borderId="81" xfId="0" applyNumberFormat="1" applyFont="1" applyFill="1" applyBorder="1" applyAlignment="1">
      <alignment vertical="center"/>
    </xf>
    <xf numFmtId="2" fontId="5" fillId="3" borderId="82" xfId="0" applyNumberFormat="1" applyFont="1" applyFill="1" applyBorder="1" applyAlignment="1">
      <alignment horizontal="right" vertical="center" wrapText="1"/>
    </xf>
    <xf numFmtId="2" fontId="5" fillId="3" borderId="83" xfId="0" applyNumberFormat="1" applyFont="1" applyFill="1" applyBorder="1" applyAlignment="1">
      <alignment horizontal="right" vertical="center" wrapText="1"/>
    </xf>
    <xf numFmtId="2" fontId="5" fillId="3" borderId="84" xfId="0" applyNumberFormat="1" applyFont="1" applyFill="1" applyBorder="1" applyAlignment="1">
      <alignment horizontal="right" vertical="center" wrapText="1"/>
    </xf>
    <xf numFmtId="0" fontId="4" fillId="3" borderId="85" xfId="0" applyFont="1" applyFill="1" applyBorder="1" applyAlignment="1">
      <alignment vertical="center" wrapText="1"/>
    </xf>
    <xf numFmtId="0" fontId="4" fillId="3" borderId="86" xfId="0" applyFont="1" applyFill="1" applyBorder="1" applyAlignment="1">
      <alignment vertical="center" wrapText="1"/>
    </xf>
    <xf numFmtId="0" fontId="5" fillId="0" borderId="87" xfId="0" applyFont="1" applyBorder="1" applyAlignment="1">
      <alignment horizontal="left" vertical="center" wrapText="1" indent="1"/>
    </xf>
    <xf numFmtId="0" fontId="3" fillId="7" borderId="88" xfId="0" applyFont="1" applyFill="1" applyBorder="1" applyAlignment="1">
      <alignment horizontal="right" vertical="center"/>
    </xf>
    <xf numFmtId="168" fontId="3" fillId="2" borderId="90" xfId="0" applyNumberFormat="1" applyFont="1" applyFill="1" applyBorder="1" applyProtection="1">
      <protection locked="0"/>
    </xf>
    <xf numFmtId="168" fontId="3" fillId="2" borderId="92" xfId="0" applyNumberFormat="1" applyFont="1" applyFill="1" applyBorder="1" applyProtection="1">
      <protection locked="0"/>
    </xf>
    <xf numFmtId="168" fontId="3" fillId="2" borderId="94" xfId="0" applyNumberFormat="1" applyFont="1" applyFill="1" applyBorder="1" applyProtection="1">
      <protection locked="0"/>
    </xf>
    <xf numFmtId="168" fontId="3" fillId="9" borderId="95" xfId="0" applyNumberFormat="1" applyFont="1" applyFill="1" applyBorder="1" applyAlignment="1" applyProtection="1">
      <alignment horizontal="right" wrapText="1"/>
      <protection locked="0"/>
    </xf>
    <xf numFmtId="168" fontId="3" fillId="9" borderId="96" xfId="0" applyNumberFormat="1" applyFont="1" applyFill="1" applyBorder="1" applyAlignment="1" applyProtection="1">
      <alignment horizontal="right" wrapText="1"/>
      <protection locked="0"/>
    </xf>
    <xf numFmtId="169" fontId="4" fillId="5" borderId="3" xfId="0" applyNumberFormat="1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>
      <alignment horizontal="left" vertical="center"/>
    </xf>
    <xf numFmtId="0" fontId="3" fillId="2" borderId="98" xfId="0" applyFont="1" applyFill="1" applyBorder="1" applyAlignment="1">
      <alignment horizontal="right" vertical="center"/>
    </xf>
    <xf numFmtId="168" fontId="5" fillId="3" borderId="78" xfId="0" applyNumberFormat="1" applyFont="1" applyFill="1" applyBorder="1" applyAlignment="1">
      <alignment horizontal="right" vertical="center"/>
    </xf>
    <xf numFmtId="168" fontId="3" fillId="2" borderId="99" xfId="0" applyNumberFormat="1" applyFont="1" applyFill="1" applyBorder="1" applyAlignment="1">
      <alignment horizontal="left"/>
    </xf>
    <xf numFmtId="168" fontId="3" fillId="2" borderId="100" xfId="0" applyNumberFormat="1" applyFont="1" applyFill="1" applyBorder="1" applyAlignment="1">
      <alignment horizontal="left"/>
    </xf>
    <xf numFmtId="168" fontId="3" fillId="2" borderId="101" xfId="0" applyNumberFormat="1" applyFont="1" applyFill="1" applyBorder="1" applyAlignment="1">
      <alignment horizontal="right"/>
    </xf>
    <xf numFmtId="168" fontId="5" fillId="3" borderId="100" xfId="0" applyNumberFormat="1" applyFont="1" applyFill="1" applyBorder="1" applyAlignment="1">
      <alignment horizontal="right" vertical="center"/>
    </xf>
    <xf numFmtId="168" fontId="6" fillId="2" borderId="101" xfId="0" applyNumberFormat="1" applyFont="1" applyFill="1" applyBorder="1"/>
    <xf numFmtId="168" fontId="5" fillId="3" borderId="98" xfId="0" applyNumberFormat="1" applyFont="1" applyFill="1" applyBorder="1" applyAlignment="1">
      <alignment horizontal="right" vertical="center"/>
    </xf>
    <xf numFmtId="168" fontId="6" fillId="2" borderId="88" xfId="0" applyNumberFormat="1" applyFont="1" applyFill="1" applyBorder="1"/>
    <xf numFmtId="168" fontId="3" fillId="9" borderId="102" xfId="0" applyNumberFormat="1" applyFont="1" applyFill="1" applyBorder="1" applyAlignment="1">
      <alignment horizontal="right" wrapText="1"/>
    </xf>
    <xf numFmtId="168" fontId="3" fillId="9" borderId="73" xfId="0" applyNumberFormat="1" applyFont="1" applyFill="1" applyBorder="1" applyAlignment="1">
      <alignment horizontal="right" wrapText="1"/>
    </xf>
    <xf numFmtId="168" fontId="3" fillId="9" borderId="74" xfId="0" applyNumberFormat="1" applyFont="1" applyFill="1" applyBorder="1" applyAlignment="1">
      <alignment horizontal="right" wrapText="1"/>
    </xf>
    <xf numFmtId="168" fontId="5" fillId="14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wrapText="1"/>
    </xf>
    <xf numFmtId="0" fontId="16" fillId="15" borderId="103" xfId="0" applyFont="1" applyFill="1" applyBorder="1"/>
    <xf numFmtId="0" fontId="16" fillId="15" borderId="104" xfId="0" applyFont="1" applyFill="1" applyBorder="1" applyAlignment="1">
      <alignment wrapText="1"/>
    </xf>
    <xf numFmtId="170" fontId="16" fillId="15" borderId="104" xfId="0" applyNumberFormat="1" applyFont="1" applyFill="1" applyBorder="1" applyAlignment="1">
      <alignment horizontal="right"/>
    </xf>
    <xf numFmtId="168" fontId="16" fillId="15" borderId="105" xfId="0" applyNumberFormat="1" applyFont="1" applyFill="1" applyBorder="1" applyAlignment="1">
      <alignment horizontal="right"/>
    </xf>
    <xf numFmtId="168" fontId="16" fillId="15" borderId="106" xfId="0" applyNumberFormat="1" applyFont="1" applyFill="1" applyBorder="1" applyAlignment="1">
      <alignment horizontal="right"/>
    </xf>
    <xf numFmtId="168" fontId="5" fillId="3" borderId="14" xfId="0" applyNumberFormat="1" applyFont="1" applyFill="1" applyBorder="1" applyAlignment="1">
      <alignment horizontal="right" vertical="center"/>
    </xf>
    <xf numFmtId="168" fontId="5" fillId="3" borderId="12" xfId="0" applyNumberFormat="1" applyFont="1" applyFill="1" applyBorder="1" applyAlignment="1">
      <alignment horizontal="right" vertical="center"/>
    </xf>
    <xf numFmtId="0" fontId="3" fillId="7" borderId="107" xfId="0" applyFont="1" applyFill="1" applyBorder="1" applyAlignment="1">
      <alignment horizontal="right" vertical="center"/>
    </xf>
    <xf numFmtId="0" fontId="3" fillId="12" borderId="107" xfId="0" applyFont="1" applyFill="1" applyBorder="1" applyAlignment="1">
      <alignment horizontal="right" vertical="center"/>
    </xf>
    <xf numFmtId="0" fontId="9" fillId="8" borderId="108" xfId="0" applyFont="1" applyFill="1" applyBorder="1"/>
    <xf numFmtId="0" fontId="3" fillId="7" borderId="110" xfId="0" applyFont="1" applyFill="1" applyBorder="1" applyAlignment="1">
      <alignment horizontal="right" vertical="center"/>
    </xf>
    <xf numFmtId="0" fontId="3" fillId="3" borderId="66" xfId="0" applyFont="1" applyFill="1" applyBorder="1" applyAlignment="1">
      <alignment horizontal="left"/>
    </xf>
    <xf numFmtId="0" fontId="3" fillId="3" borderId="111" xfId="0" applyFont="1" applyFill="1" applyBorder="1" applyAlignment="1">
      <alignment horizontal="left"/>
    </xf>
    <xf numFmtId="0" fontId="3" fillId="3" borderId="70" xfId="0" applyFont="1" applyFill="1" applyBorder="1" applyAlignment="1">
      <alignment horizontal="left"/>
    </xf>
    <xf numFmtId="0" fontId="3" fillId="3" borderId="101" xfId="0" applyFont="1" applyFill="1" applyBorder="1" applyAlignment="1">
      <alignment horizontal="left"/>
    </xf>
    <xf numFmtId="0" fontId="3" fillId="3" borderId="112" xfId="0" applyFont="1" applyFill="1" applyBorder="1" applyAlignment="1">
      <alignment horizontal="left"/>
    </xf>
    <xf numFmtId="0" fontId="3" fillId="3" borderId="113" xfId="0" applyFont="1" applyFill="1" applyBorder="1" applyAlignment="1">
      <alignment horizontal="left"/>
    </xf>
    <xf numFmtId="168" fontId="3" fillId="2" borderId="114" xfId="0" applyNumberFormat="1" applyFont="1" applyFill="1" applyBorder="1" applyProtection="1">
      <protection locked="0"/>
    </xf>
    <xf numFmtId="168" fontId="5" fillId="5" borderId="114" xfId="0" applyNumberFormat="1" applyFont="1" applyFill="1" applyBorder="1" applyAlignment="1" applyProtection="1">
      <alignment vertical="center" wrapText="1"/>
      <protection locked="0"/>
    </xf>
    <xf numFmtId="168" fontId="5" fillId="5" borderId="115" xfId="0" applyNumberFormat="1" applyFont="1" applyFill="1" applyBorder="1" applyAlignment="1" applyProtection="1">
      <alignment vertical="center" wrapText="1"/>
      <protection locked="0"/>
    </xf>
    <xf numFmtId="0" fontId="3" fillId="2" borderId="115" xfId="0" applyFont="1" applyFill="1" applyBorder="1" applyAlignment="1">
      <alignment horizontal="right" vertical="center"/>
    </xf>
    <xf numFmtId="168" fontId="5" fillId="5" borderId="119" xfId="0" applyNumberFormat="1" applyFont="1" applyFill="1" applyBorder="1" applyAlignment="1" applyProtection="1">
      <alignment vertical="center" wrapText="1"/>
      <protection locked="0"/>
    </xf>
    <xf numFmtId="0" fontId="4" fillId="2" borderId="9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71" xfId="0" applyFont="1" applyFill="1" applyBorder="1" applyAlignment="1">
      <alignment horizontal="center"/>
    </xf>
    <xf numFmtId="164" fontId="3" fillId="4" borderId="75" xfId="0" applyNumberFormat="1" applyFont="1" applyFill="1" applyBorder="1" applyAlignment="1">
      <alignment horizontal="center" vertical="center"/>
    </xf>
    <xf numFmtId="164" fontId="3" fillId="4" borderId="68" xfId="0" applyNumberFormat="1" applyFont="1" applyFill="1" applyBorder="1" applyAlignment="1">
      <alignment horizontal="center" vertical="center"/>
    </xf>
    <xf numFmtId="164" fontId="3" fillId="4" borderId="69" xfId="0" applyNumberFormat="1" applyFont="1" applyFill="1" applyBorder="1" applyAlignment="1">
      <alignment horizontal="center" vertical="center"/>
    </xf>
    <xf numFmtId="0" fontId="3" fillId="7" borderId="75" xfId="0" applyFont="1" applyFill="1" applyBorder="1" applyAlignment="1">
      <alignment horizontal="center" vertical="center"/>
    </xf>
    <xf numFmtId="0" fontId="3" fillId="7" borderId="68" xfId="0" applyFont="1" applyFill="1" applyBorder="1" applyAlignment="1">
      <alignment horizontal="center" vertical="center"/>
    </xf>
    <xf numFmtId="0" fontId="3" fillId="7" borderId="69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4" fillId="2" borderId="116" xfId="0" applyFont="1" applyFill="1" applyBorder="1" applyAlignment="1">
      <alignment horizontal="center"/>
    </xf>
    <xf numFmtId="0" fontId="4" fillId="2" borderId="118" xfId="0" applyFont="1" applyFill="1" applyBorder="1" applyAlignment="1">
      <alignment horizontal="center"/>
    </xf>
    <xf numFmtId="0" fontId="5" fillId="3" borderId="80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5" fillId="3" borderId="81" xfId="0" applyFont="1" applyFill="1" applyBorder="1" applyAlignment="1">
      <alignment horizontal="center"/>
    </xf>
    <xf numFmtId="0" fontId="5" fillId="3" borderId="96" xfId="0" applyFont="1" applyFill="1" applyBorder="1" applyAlignment="1">
      <alignment horizontal="center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36" xfId="0" applyFont="1" applyFill="1" applyBorder="1" applyAlignment="1">
      <alignment horizontal="center" vertical="center" wrapText="1"/>
    </xf>
    <xf numFmtId="0" fontId="14" fillId="10" borderId="37" xfId="0" applyFont="1" applyFill="1" applyBorder="1" applyAlignment="1">
      <alignment horizontal="center" vertical="center" wrapText="1"/>
    </xf>
    <xf numFmtId="0" fontId="14" fillId="10" borderId="38" xfId="0" applyFont="1" applyFill="1" applyBorder="1" applyAlignment="1">
      <alignment horizontal="center" vertical="center" wrapText="1"/>
    </xf>
    <xf numFmtId="0" fontId="14" fillId="10" borderId="39" xfId="0" applyFont="1" applyFill="1" applyBorder="1" applyAlignment="1">
      <alignment horizontal="center" vertical="center" wrapText="1"/>
    </xf>
    <xf numFmtId="0" fontId="14" fillId="10" borderId="40" xfId="0" applyFont="1" applyFill="1" applyBorder="1" applyAlignment="1">
      <alignment horizontal="center" vertical="center" wrapText="1"/>
    </xf>
    <xf numFmtId="0" fontId="4" fillId="7" borderId="10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26" fillId="0" borderId="120" xfId="0" applyFont="1" applyBorder="1"/>
    <xf numFmtId="0" fontId="25" fillId="18" borderId="120" xfId="0" applyFont="1" applyFill="1" applyBorder="1" applyAlignment="1" applyProtection="1">
      <alignment horizontal="right"/>
      <protection locked="0"/>
    </xf>
    <xf numFmtId="0" fontId="27" fillId="19" borderId="0" xfId="0" applyFont="1" applyFill="1"/>
    <xf numFmtId="0" fontId="28" fillId="20" borderId="121" xfId="0" applyFont="1" applyFill="1" applyBorder="1" applyAlignment="1">
      <alignment horizontal="left" vertical="center"/>
    </xf>
    <xf numFmtId="0" fontId="28" fillId="20" borderId="122" xfId="0" applyFont="1" applyFill="1" applyBorder="1" applyAlignment="1">
      <alignment horizontal="left" vertical="center"/>
    </xf>
    <xf numFmtId="0" fontId="29" fillId="19" borderId="0" xfId="0" applyFont="1" applyFill="1"/>
    <xf numFmtId="0" fontId="30" fillId="21" borderId="123" xfId="0" applyFont="1" applyFill="1" applyBorder="1" applyAlignment="1">
      <alignment horizontal="center" vertical="center"/>
    </xf>
    <xf numFmtId="0" fontId="30" fillId="21" borderId="124" xfId="0" applyFont="1" applyFill="1" applyBorder="1" applyAlignment="1">
      <alignment horizontal="center" vertical="center"/>
    </xf>
    <xf numFmtId="0" fontId="30" fillId="21" borderId="125" xfId="0" applyFont="1" applyFill="1" applyBorder="1" applyAlignment="1">
      <alignment horizontal="center" vertical="center"/>
    </xf>
    <xf numFmtId="0" fontId="30" fillId="21" borderId="126" xfId="0" applyFont="1" applyFill="1" applyBorder="1" applyAlignment="1">
      <alignment horizontal="center" vertical="center"/>
    </xf>
    <xf numFmtId="0" fontId="30" fillId="22" borderId="123" xfId="0" applyFont="1" applyFill="1" applyBorder="1" applyAlignment="1">
      <alignment horizontal="center" vertical="center"/>
    </xf>
    <xf numFmtId="0" fontId="30" fillId="22" borderId="126" xfId="0" applyFont="1" applyFill="1" applyBorder="1" applyAlignment="1">
      <alignment horizontal="center" vertical="center"/>
    </xf>
    <xf numFmtId="0" fontId="30" fillId="22" borderId="127" xfId="0" applyFont="1" applyFill="1" applyBorder="1" applyAlignment="1">
      <alignment horizontal="center" vertical="center"/>
    </xf>
    <xf numFmtId="0" fontId="0" fillId="19" borderId="0" xfId="0" applyFill="1"/>
    <xf numFmtId="0" fontId="24" fillId="20" borderId="128" xfId="0" applyFont="1" applyFill="1" applyBorder="1" applyAlignment="1">
      <alignment horizontal="center"/>
    </xf>
    <xf numFmtId="0" fontId="24" fillId="20" borderId="129" xfId="0" applyFont="1" applyFill="1" applyBorder="1" applyAlignment="1">
      <alignment horizontal="center"/>
    </xf>
    <xf numFmtId="0" fontId="24" fillId="22" borderId="130" xfId="0" applyFont="1" applyFill="1" applyBorder="1" applyAlignment="1">
      <alignment horizontal="center"/>
    </xf>
    <xf numFmtId="0" fontId="24" fillId="22" borderId="131" xfId="0" applyFont="1" applyFill="1" applyBorder="1" applyAlignment="1">
      <alignment horizontal="center"/>
    </xf>
    <xf numFmtId="0" fontId="24" fillId="22" borderId="132" xfId="0" applyFont="1" applyFill="1" applyBorder="1" applyAlignment="1">
      <alignment horizontal="center"/>
    </xf>
    <xf numFmtId="0" fontId="30" fillId="20" borderId="133" xfId="0" applyFont="1" applyFill="1" applyBorder="1" applyAlignment="1">
      <alignment horizontal="right" vertical="center"/>
    </xf>
    <xf numFmtId="0" fontId="30" fillId="20" borderId="134" xfId="0" applyFont="1" applyFill="1" applyBorder="1" applyAlignment="1">
      <alignment horizontal="right" vertical="center"/>
    </xf>
    <xf numFmtId="0" fontId="30" fillId="22" borderId="135" xfId="0" applyFont="1" applyFill="1" applyBorder="1" applyAlignment="1">
      <alignment horizontal="right" vertical="center"/>
    </xf>
    <xf numFmtId="0" fontId="30" fillId="22" borderId="136" xfId="0" applyFont="1" applyFill="1" applyBorder="1" applyAlignment="1">
      <alignment horizontal="right" vertical="center"/>
    </xf>
    <xf numFmtId="0" fontId="30" fillId="22" borderId="137" xfId="0" applyFont="1" applyFill="1" applyBorder="1" applyAlignment="1">
      <alignment horizontal="right" vertical="center"/>
    </xf>
    <xf numFmtId="164" fontId="21" fillId="18" borderId="138" xfId="0" applyNumberFormat="1" applyFont="1" applyFill="1" applyBorder="1" applyAlignment="1" applyProtection="1">
      <alignment vertical="center" wrapText="1"/>
      <protection locked="0"/>
    </xf>
    <xf numFmtId="164" fontId="21" fillId="21" borderId="139" xfId="11" applyNumberFormat="1" applyFont="1" applyFill="1" applyBorder="1" applyAlignment="1" applyProtection="1">
      <alignment horizontal="right" vertical="center" wrapText="1"/>
    </xf>
    <xf numFmtId="164" fontId="21" fillId="21" borderId="140" xfId="11" applyNumberFormat="1" applyFont="1" applyFill="1" applyBorder="1" applyAlignment="1" applyProtection="1">
      <alignment horizontal="right" vertical="center" wrapText="1"/>
    </xf>
    <xf numFmtId="164" fontId="21" fillId="19" borderId="141" xfId="11" applyNumberFormat="1" applyFont="1" applyFill="1" applyBorder="1" applyAlignment="1" applyProtection="1">
      <alignment horizontal="right" vertical="center" wrapText="1"/>
    </xf>
    <xf numFmtId="164" fontId="21" fillId="19" borderId="142" xfId="11" applyNumberFormat="1" applyFont="1" applyFill="1" applyBorder="1" applyAlignment="1" applyProtection="1">
      <alignment horizontal="right" vertical="center" wrapText="1"/>
    </xf>
    <xf numFmtId="164" fontId="21" fillId="19" borderId="143" xfId="11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30" fillId="20" borderId="144" xfId="0" applyFont="1" applyFill="1" applyBorder="1" applyAlignment="1" applyProtection="1">
      <alignment vertical="center"/>
      <protection locked="0"/>
    </xf>
    <xf numFmtId="0" fontId="30" fillId="20" borderId="65" xfId="0" applyFont="1" applyFill="1" applyBorder="1" applyAlignment="1" applyProtection="1">
      <alignment vertical="center"/>
      <protection locked="0"/>
    </xf>
    <xf numFmtId="0" fontId="27" fillId="0" borderId="0" xfId="0" applyFont="1"/>
    <xf numFmtId="165" fontId="30" fillId="20" borderId="145" xfId="0" applyNumberFormat="1" applyFont="1" applyFill="1" applyBorder="1" applyAlignment="1">
      <alignment horizontal="left"/>
    </xf>
    <xf numFmtId="165" fontId="30" fillId="20" borderId="146" xfId="0" applyNumberFormat="1" applyFont="1" applyFill="1" applyBorder="1" applyAlignment="1">
      <alignment horizontal="left"/>
    </xf>
    <xf numFmtId="165" fontId="30" fillId="20" borderId="147" xfId="0" applyNumberFormat="1" applyFont="1" applyFill="1" applyBorder="1" applyAlignment="1">
      <alignment horizontal="left"/>
    </xf>
    <xf numFmtId="165" fontId="30" fillId="20" borderId="148" xfId="0" applyNumberFormat="1" applyFont="1" applyFill="1" applyBorder="1" applyAlignment="1">
      <alignment horizontal="left"/>
    </xf>
    <xf numFmtId="165" fontId="30" fillId="20" borderId="149" xfId="0" applyNumberFormat="1" applyFont="1" applyFill="1" applyBorder="1" applyAlignment="1">
      <alignment horizontal="left"/>
    </xf>
    <xf numFmtId="164" fontId="21" fillId="18" borderId="144" xfId="0" applyNumberFormat="1" applyFont="1" applyFill="1" applyBorder="1" applyAlignment="1" applyProtection="1">
      <alignment vertical="center" wrapText="1"/>
      <protection locked="0"/>
    </xf>
    <xf numFmtId="164" fontId="21" fillId="21" borderId="145" xfId="11" applyNumberFormat="1" applyFont="1" applyFill="1" applyBorder="1" applyAlignment="1" applyProtection="1">
      <alignment horizontal="right" wrapText="1"/>
    </xf>
    <xf numFmtId="164" fontId="21" fillId="21" borderId="146" xfId="11" applyNumberFormat="1" applyFont="1" applyFill="1" applyBorder="1" applyAlignment="1" applyProtection="1">
      <alignment horizontal="right" wrapText="1"/>
    </xf>
    <xf numFmtId="164" fontId="21" fillId="19" borderId="147" xfId="11" applyNumberFormat="1" applyFont="1" applyFill="1" applyBorder="1" applyAlignment="1" applyProtection="1">
      <alignment horizontal="right" wrapText="1"/>
    </xf>
    <xf numFmtId="164" fontId="21" fillId="19" borderId="150" xfId="11" applyNumberFormat="1" applyFont="1" applyFill="1" applyBorder="1" applyAlignment="1" applyProtection="1">
      <alignment horizontal="right" wrapText="1"/>
    </xf>
    <xf numFmtId="164" fontId="0" fillId="24" borderId="65" xfId="0" applyNumberFormat="1" applyFill="1" applyBorder="1" applyAlignment="1" applyProtection="1">
      <alignment vertical="center" wrapText="1"/>
      <protection locked="0"/>
    </xf>
    <xf numFmtId="164" fontId="21" fillId="18" borderId="65" xfId="0" applyNumberFormat="1" applyFont="1" applyFill="1" applyBorder="1" applyAlignment="1" applyProtection="1">
      <alignment vertical="center" wrapText="1"/>
      <protection locked="0"/>
    </xf>
    <xf numFmtId="167" fontId="30" fillId="0" borderId="0" xfId="0" applyNumberFormat="1" applyFont="1"/>
    <xf numFmtId="164" fontId="21" fillId="18" borderId="151" xfId="0" applyNumberFormat="1" applyFont="1" applyFill="1" applyBorder="1" applyAlignment="1" applyProtection="1">
      <alignment vertical="center" wrapText="1"/>
      <protection locked="0"/>
    </xf>
    <xf numFmtId="164" fontId="21" fillId="18" borderId="152" xfId="0" applyNumberFormat="1" applyFont="1" applyFill="1" applyBorder="1" applyAlignment="1" applyProtection="1">
      <alignment vertical="center" wrapText="1"/>
      <protection locked="0"/>
    </xf>
    <xf numFmtId="164" fontId="21" fillId="21" borderId="133" xfId="11" applyNumberFormat="1" applyFont="1" applyFill="1" applyBorder="1" applyAlignment="1" applyProtection="1">
      <alignment horizontal="right" wrapText="1"/>
    </xf>
    <xf numFmtId="164" fontId="21" fillId="21" borderId="134" xfId="11" applyNumberFormat="1" applyFont="1" applyFill="1" applyBorder="1" applyAlignment="1" applyProtection="1">
      <alignment horizontal="right" wrapText="1"/>
    </xf>
    <xf numFmtId="164" fontId="21" fillId="19" borderId="153" xfId="11" applyNumberFormat="1" applyFont="1" applyFill="1" applyBorder="1" applyAlignment="1" applyProtection="1">
      <alignment horizontal="right" wrapText="1"/>
    </xf>
    <xf numFmtId="164" fontId="21" fillId="19" borderId="154" xfId="11" applyNumberFormat="1" applyFont="1" applyFill="1" applyBorder="1" applyAlignment="1" applyProtection="1">
      <alignment horizontal="right" wrapText="1"/>
    </xf>
    <xf numFmtId="168" fontId="30" fillId="25" borderId="156" xfId="11" applyNumberFormat="1" applyFont="1" applyFill="1" applyBorder="1" applyAlignment="1" applyProtection="1">
      <alignment horizontal="right" wrapText="1"/>
    </xf>
    <xf numFmtId="168" fontId="30" fillId="25" borderId="155" xfId="11" applyNumberFormat="1" applyFont="1" applyFill="1" applyBorder="1" applyAlignment="1" applyProtection="1">
      <alignment horizontal="right" wrapText="1"/>
    </xf>
    <xf numFmtId="168" fontId="30" fillId="25" borderId="157" xfId="11" applyNumberFormat="1" applyFont="1" applyFill="1" applyBorder="1" applyAlignment="1" applyProtection="1">
      <alignment horizontal="right" wrapText="1"/>
    </xf>
    <xf numFmtId="0" fontId="26" fillId="0" borderId="158" xfId="0" applyFont="1" applyBorder="1"/>
    <xf numFmtId="0" fontId="25" fillId="18" borderId="158" xfId="0" applyFont="1" applyFill="1" applyBorder="1" applyProtection="1">
      <protection locked="0"/>
    </xf>
    <xf numFmtId="0" fontId="28" fillId="20" borderId="159" xfId="0" applyFont="1" applyFill="1" applyBorder="1" applyAlignment="1">
      <alignment horizontal="left" vertical="center"/>
    </xf>
    <xf numFmtId="0" fontId="28" fillId="20" borderId="117" xfId="0" applyFont="1" applyFill="1" applyBorder="1" applyAlignment="1">
      <alignment horizontal="left" vertical="center"/>
    </xf>
    <xf numFmtId="0" fontId="28" fillId="20" borderId="111" xfId="0" applyFont="1" applyFill="1" applyBorder="1" applyAlignment="1">
      <alignment horizontal="left" vertical="center"/>
    </xf>
    <xf numFmtId="0" fontId="0" fillId="0" borderId="70" xfId="0" applyBorder="1"/>
    <xf numFmtId="0" fontId="30" fillId="21" borderId="160" xfId="0" applyFont="1" applyFill="1" applyBorder="1" applyAlignment="1">
      <alignment horizontal="center" vertical="center"/>
    </xf>
    <xf numFmtId="0" fontId="24" fillId="22" borderId="161" xfId="0" applyFont="1" applyFill="1" applyBorder="1" applyAlignment="1">
      <alignment horizontal="center"/>
    </xf>
    <xf numFmtId="0" fontId="30" fillId="22" borderId="162" xfId="0" applyFont="1" applyFill="1" applyBorder="1" applyAlignment="1">
      <alignment horizontal="right" vertical="center"/>
    </xf>
    <xf numFmtId="164" fontId="21" fillId="18" borderId="163" xfId="0" applyNumberFormat="1" applyFont="1" applyFill="1" applyBorder="1" applyAlignment="1" applyProtection="1">
      <alignment vertical="center" wrapText="1"/>
      <protection locked="0"/>
    </xf>
    <xf numFmtId="0" fontId="30" fillId="20" borderId="164" xfId="0" applyFont="1" applyFill="1" applyBorder="1" applyAlignment="1" applyProtection="1">
      <alignment vertical="center"/>
      <protection locked="0"/>
    </xf>
    <xf numFmtId="164" fontId="21" fillId="18" borderId="165" xfId="0" applyNumberFormat="1" applyFont="1" applyFill="1" applyBorder="1" applyAlignment="1" applyProtection="1">
      <alignment vertical="center" wrapText="1"/>
      <protection locked="0"/>
    </xf>
    <xf numFmtId="164" fontId="21" fillId="18" borderId="164" xfId="0" applyNumberFormat="1" applyFont="1" applyFill="1" applyBorder="1" applyAlignment="1" applyProtection="1">
      <alignment vertical="center" wrapText="1"/>
      <protection locked="0"/>
    </xf>
    <xf numFmtId="164" fontId="21" fillId="18" borderId="166" xfId="0" applyNumberFormat="1" applyFont="1" applyFill="1" applyBorder="1" applyAlignment="1" applyProtection="1">
      <alignment vertical="center" wrapText="1"/>
      <protection locked="0"/>
    </xf>
    <xf numFmtId="168" fontId="30" fillId="25" borderId="168" xfId="11" applyNumberFormat="1" applyFont="1" applyFill="1" applyBorder="1" applyAlignment="1" applyProtection="1">
      <alignment horizontal="right" wrapText="1"/>
      <protection locked="0"/>
    </xf>
    <xf numFmtId="168" fontId="30" fillId="25" borderId="169" xfId="11" applyNumberFormat="1" applyFont="1" applyFill="1" applyBorder="1" applyAlignment="1" applyProtection="1">
      <alignment horizontal="right" wrapText="1"/>
      <protection locked="0"/>
    </xf>
    <xf numFmtId="0" fontId="21" fillId="0" borderId="170" xfId="0" applyFont="1" applyBorder="1" applyAlignment="1">
      <alignment horizontal="left" vertical="center" wrapText="1" indent="1"/>
    </xf>
    <xf numFmtId="0" fontId="31" fillId="23" borderId="171" xfId="0" applyFont="1" applyFill="1" applyBorder="1" applyAlignment="1">
      <alignment horizontal="left" vertical="center" wrapText="1" indent="1"/>
    </xf>
    <xf numFmtId="0" fontId="21" fillId="0" borderId="171" xfId="10" applyFont="1" applyBorder="1" applyAlignment="1">
      <alignment horizontal="left" vertical="center" indent="1"/>
    </xf>
    <xf numFmtId="0" fontId="21" fillId="0" borderId="174" xfId="0" applyFont="1" applyBorder="1" applyAlignment="1">
      <alignment horizontal="left" vertical="center" wrapText="1" indent="1"/>
    </xf>
    <xf numFmtId="164" fontId="21" fillId="18" borderId="175" xfId="0" applyNumberFormat="1" applyFont="1" applyFill="1" applyBorder="1" applyAlignment="1" applyProtection="1">
      <alignment vertical="center" wrapText="1"/>
      <protection locked="0"/>
    </xf>
    <xf numFmtId="0" fontId="30" fillId="20" borderId="176" xfId="0" applyFont="1" applyFill="1" applyBorder="1" applyAlignment="1" applyProtection="1">
      <alignment vertical="center"/>
      <protection locked="0"/>
    </xf>
    <xf numFmtId="164" fontId="21" fillId="18" borderId="176" xfId="0" applyNumberFormat="1" applyFont="1" applyFill="1" applyBorder="1" applyAlignment="1" applyProtection="1">
      <alignment vertical="center" wrapText="1"/>
      <protection locked="0"/>
    </xf>
    <xf numFmtId="164" fontId="21" fillId="18" borderId="177" xfId="0" applyNumberFormat="1" applyFont="1" applyFill="1" applyBorder="1" applyAlignment="1" applyProtection="1">
      <alignment vertical="center" wrapText="1"/>
      <protection locked="0"/>
    </xf>
    <xf numFmtId="49" fontId="21" fillId="18" borderId="172" xfId="9" applyBorder="1" applyAlignment="1">
      <alignment horizontal="left" indent="2"/>
      <protection locked="0"/>
    </xf>
    <xf numFmtId="49" fontId="5" fillId="5" borderId="173" xfId="0" applyNumberFormat="1" applyFont="1" applyFill="1" applyBorder="1" applyAlignment="1" applyProtection="1">
      <alignment horizontal="left" vertical="top" indent="2"/>
      <protection locked="0"/>
    </xf>
    <xf numFmtId="0" fontId="5" fillId="0" borderId="89" xfId="0" applyFont="1" applyBorder="1" applyAlignment="1">
      <alignment horizontal="left" vertical="center" wrapText="1" indent="1"/>
    </xf>
    <xf numFmtId="0" fontId="12" fillId="8" borderId="91" xfId="0" applyFont="1" applyFill="1" applyBorder="1" applyAlignment="1">
      <alignment horizontal="left" vertical="center" wrapText="1" indent="1"/>
    </xf>
    <xf numFmtId="0" fontId="5" fillId="0" borderId="91" xfId="0" applyFont="1" applyBorder="1" applyAlignment="1">
      <alignment horizontal="left" vertical="center" wrapText="1" indent="3"/>
    </xf>
    <xf numFmtId="0" fontId="5" fillId="0" borderId="91" xfId="0" applyFont="1" applyBorder="1" applyAlignment="1">
      <alignment horizontal="left" vertical="center" wrapText="1" indent="1"/>
    </xf>
    <xf numFmtId="0" fontId="5" fillId="0" borderId="93" xfId="0" applyFont="1" applyBorder="1" applyAlignment="1">
      <alignment horizontal="left" vertical="center" wrapText="1" indent="1"/>
    </xf>
    <xf numFmtId="0" fontId="30" fillId="25" borderId="167" xfId="0" applyFont="1" applyFill="1" applyBorder="1" applyAlignment="1">
      <alignment horizontal="left" vertical="center" wrapText="1" indent="1"/>
    </xf>
    <xf numFmtId="0" fontId="3" fillId="9" borderId="81" xfId="0" applyFont="1" applyFill="1" applyBorder="1" applyAlignment="1">
      <alignment horizontal="left" wrapText="1" indent="1"/>
    </xf>
  </cellXfs>
  <cellStyles count="12">
    <cellStyle name="Assumptions Right Number" xfId="4" xr:uid="{72D62164-21BC-43FB-A7F3-2C31B86012AD}"/>
    <cellStyle name="dms_Row1" xfId="9" xr:uid="{AF073535-42E8-488B-B25A-41AED5EB4E72}"/>
    <cellStyle name="Hyperlink 2" xfId="2" xr:uid="{0515225D-6C3A-4E0A-8FB0-9E87017079ED}"/>
    <cellStyle name="Normal" xfId="0" builtinId="0"/>
    <cellStyle name="Normal 10" xfId="5" xr:uid="{9DA7158A-98A4-4031-B38D-563A1299C4A2}"/>
    <cellStyle name="Normal 2" xfId="1" xr:uid="{CAC1AA63-C65B-4903-AAA7-BD5FABF0453A}"/>
    <cellStyle name="Normal 3 5" xfId="10" xr:uid="{42A7AC2F-B7BD-40F6-9ABD-84FC12D1251C}"/>
    <cellStyle name="Percent" xfId="11" builtinId="5"/>
    <cellStyle name="Percent 2" xfId="3" xr:uid="{2B50C6DE-F4A2-4DEF-B193-FA51A5F24ED0}"/>
    <cellStyle name="Percent 3" xfId="7" xr:uid="{06D2344B-8D6F-4E81-95C9-AEE142CFF0A3}"/>
    <cellStyle name="TableLvl2" xfId="6" xr:uid="{9B5AF9FC-B52C-464A-A8E4-517C0B23015C}"/>
    <cellStyle name="TableLvl3" xfId="8" xr:uid="{E274E486-97D1-4879-A529-18B03C0E2160}"/>
  </cellStyles>
  <dxfs count="12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Opex%20modelling\AER%20opex%20models\27.%20EQ%20SAPN%202025-30\Ergon%20Energy\EBSS\AER%20-%20EBSS.xlsm" TargetMode="External"/><Relationship Id="rId1" Type="http://schemas.openxmlformats.org/officeDocument/2006/relationships/externalLinkPath" Target="file:///\\accc.local\Data\AER\Opex%20modelling\AER%20opex%20models\27.%20EQ%20SAPN%202025-30\Ergon%20Energy\EBSS\AER%20-%20EBS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siness &amp; other details"/>
      <sheetName val="7.5 EBSS"/>
      <sheetName val="Change log"/>
      <sheetName val="AER CF"/>
      <sheetName val="AER NRs"/>
      <sheetName val="AER lookups"/>
      <sheetName val="AER ETL"/>
      <sheetName val="AER - EBSS"/>
    </sheetNames>
    <sheetDataSet>
      <sheetData sheetId="0" refreshError="1">
        <row r="16">
          <cell r="AL16" t="str">
            <v>Australian Distribution Co.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2A71-571F-4FDD-B32D-B947ACC26A33}">
  <sheetPr codeName="Sheet1"/>
  <dimension ref="A1:JY67"/>
  <sheetViews>
    <sheetView showGridLines="0" tabSelected="1" zoomScale="85" zoomScaleNormal="85" workbookViewId="0">
      <selection activeCell="A8" sqref="A8"/>
    </sheetView>
  </sheetViews>
  <sheetFormatPr defaultRowHeight="15"/>
  <cols>
    <col min="1" max="1" width="66.5703125" customWidth="1"/>
    <col min="2" max="22" width="10.140625" customWidth="1"/>
  </cols>
  <sheetData>
    <row r="1" spans="1:285" ht="16.5" thickBot="1">
      <c r="A1" s="1" t="s">
        <v>0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  <c r="N1" s="2"/>
      <c r="O1" s="2"/>
      <c r="P1" s="2"/>
      <c r="Q1" s="2"/>
      <c r="R1" s="2"/>
      <c r="S1" s="2"/>
      <c r="T1" s="2"/>
      <c r="U1" s="2"/>
      <c r="V1" s="2"/>
    </row>
    <row r="2" spans="1:285" ht="15.75">
      <c r="A2" s="3"/>
      <c r="B2" s="166" t="s">
        <v>1</v>
      </c>
      <c r="C2" s="167"/>
      <c r="D2" s="167"/>
      <c r="E2" s="167"/>
      <c r="F2" s="167"/>
      <c r="G2" s="167"/>
      <c r="H2" s="167"/>
      <c r="I2" s="167"/>
      <c r="J2" s="167"/>
      <c r="K2" s="167"/>
      <c r="L2" s="167" t="s">
        <v>2</v>
      </c>
      <c r="M2" s="168"/>
      <c r="N2" s="4"/>
      <c r="O2" s="4"/>
      <c r="P2" s="4"/>
      <c r="Q2" s="4"/>
      <c r="R2" s="4"/>
      <c r="S2" s="4"/>
      <c r="T2" s="4"/>
      <c r="U2" s="4"/>
      <c r="V2" s="4"/>
    </row>
    <row r="3" spans="1:285" ht="16.5" thickBot="1">
      <c r="A3" s="3"/>
      <c r="B3" s="104" t="str">
        <f t="shared" ref="B3:K3" si="0">LEFT(C3,4)-1&amp;"-"&amp;RIGHT(C3,2)-1</f>
        <v>2013-14</v>
      </c>
      <c r="C3" s="5" t="str">
        <f t="shared" si="0"/>
        <v>2014-15</v>
      </c>
      <c r="D3" s="5" t="str">
        <f t="shared" si="0"/>
        <v>2015-16</v>
      </c>
      <c r="E3" s="5" t="str">
        <f t="shared" si="0"/>
        <v>2016-17</v>
      </c>
      <c r="F3" s="5" t="str">
        <f t="shared" si="0"/>
        <v>2017-18</v>
      </c>
      <c r="G3" s="5" t="str">
        <f t="shared" si="0"/>
        <v>2018-19</v>
      </c>
      <c r="H3" s="5" t="str">
        <f t="shared" si="0"/>
        <v>2019-20</v>
      </c>
      <c r="I3" s="5" t="str">
        <f t="shared" si="0"/>
        <v>2020-21</v>
      </c>
      <c r="J3" s="5" t="str">
        <f t="shared" si="0"/>
        <v>2021-22</v>
      </c>
      <c r="K3" s="5" t="str">
        <f t="shared" si="0"/>
        <v>2022-23</v>
      </c>
      <c r="L3" s="5" t="str">
        <f>LEFT(M3,4)-1&amp;"-"&amp;RIGHT(M3,2)-1</f>
        <v>2023-24</v>
      </c>
      <c r="M3" s="105" t="s">
        <v>31</v>
      </c>
      <c r="N3" s="2"/>
      <c r="O3" s="2"/>
      <c r="P3" s="2"/>
      <c r="Q3" s="2"/>
      <c r="R3" s="2"/>
      <c r="S3" s="2"/>
      <c r="T3" s="2"/>
      <c r="U3" s="2"/>
      <c r="V3" s="2"/>
    </row>
    <row r="4" spans="1:285">
      <c r="A4" s="6" t="s">
        <v>3</v>
      </c>
      <c r="B4" s="106"/>
      <c r="C4" s="7">
        <v>107.5</v>
      </c>
      <c r="D4" s="7">
        <v>108.6</v>
      </c>
      <c r="E4" s="7">
        <v>110.7</v>
      </c>
      <c r="F4" s="7">
        <v>113</v>
      </c>
      <c r="G4" s="7">
        <v>114.8</v>
      </c>
      <c r="H4" s="7">
        <v>114.4</v>
      </c>
      <c r="I4" s="7">
        <v>118.8</v>
      </c>
      <c r="J4" s="7">
        <v>126.1</v>
      </c>
      <c r="K4" s="7">
        <v>133.69999999999999</v>
      </c>
      <c r="L4" s="7">
        <v>138.80000000000001</v>
      </c>
      <c r="M4" s="107">
        <v>142.13120000000001</v>
      </c>
      <c r="N4" s="2"/>
      <c r="O4" s="2"/>
      <c r="P4" s="2"/>
      <c r="Q4" s="2"/>
      <c r="R4" s="2"/>
      <c r="S4" s="2"/>
      <c r="T4" s="2"/>
      <c r="U4" s="2"/>
      <c r="V4" s="2"/>
    </row>
    <row r="5" spans="1:285">
      <c r="A5" s="8" t="s">
        <v>4</v>
      </c>
      <c r="B5" s="108"/>
      <c r="C5" s="9"/>
      <c r="D5" s="10">
        <f t="shared" ref="D5:M5" si="1">+D4/C4-1</f>
        <v>1.0232558139534831E-2</v>
      </c>
      <c r="E5" s="10">
        <f t="shared" si="1"/>
        <v>1.9337016574585641E-2</v>
      </c>
      <c r="F5" s="10">
        <f t="shared" si="1"/>
        <v>2.0776874435411097E-2</v>
      </c>
      <c r="G5" s="10">
        <f t="shared" si="1"/>
        <v>1.5929203539823078E-2</v>
      </c>
      <c r="H5" s="10">
        <f t="shared" si="1"/>
        <v>-3.4843205574912606E-3</v>
      </c>
      <c r="I5" s="10">
        <f t="shared" si="1"/>
        <v>3.8461538461538325E-2</v>
      </c>
      <c r="J5" s="10">
        <f t="shared" si="1"/>
        <v>6.1447811447811418E-2</v>
      </c>
      <c r="K5" s="10">
        <f t="shared" si="1"/>
        <v>6.0269627279936566E-2</v>
      </c>
      <c r="L5" s="10">
        <f t="shared" si="1"/>
        <v>3.8145100972326373E-2</v>
      </c>
      <c r="M5" s="109">
        <f t="shared" si="1"/>
        <v>2.4000000000000021E-2</v>
      </c>
      <c r="N5" s="2"/>
      <c r="O5" s="2"/>
      <c r="P5" s="2"/>
      <c r="Q5" s="2"/>
      <c r="R5" s="2"/>
      <c r="S5" s="2"/>
      <c r="T5" s="2"/>
      <c r="U5" s="2"/>
      <c r="V5" s="2"/>
    </row>
    <row r="6" spans="1:285" ht="15.75" thickBot="1">
      <c r="A6" s="11" t="s">
        <v>47</v>
      </c>
      <c r="B6" s="110"/>
      <c r="C6" s="111">
        <f t="shared" ref="C6:I6" si="2">D6/(1+D5)</f>
        <v>0.75634343479827071</v>
      </c>
      <c r="D6" s="112">
        <f t="shared" si="2"/>
        <v>0.76408276296829947</v>
      </c>
      <c r="E6" s="112">
        <f t="shared" si="2"/>
        <v>0.77885784402017266</v>
      </c>
      <c r="F6" s="112">
        <f t="shared" si="2"/>
        <v>0.79504007564841483</v>
      </c>
      <c r="G6" s="112">
        <f t="shared" si="2"/>
        <v>0.80770443083573473</v>
      </c>
      <c r="H6" s="112">
        <f>I6/(1+I5)</f>
        <v>0.804890129682997</v>
      </c>
      <c r="I6" s="112">
        <f t="shared" si="2"/>
        <v>0.83584744236311215</v>
      </c>
      <c r="J6" s="112">
        <f>K6/(1+K5)</f>
        <v>0.88720843840057606</v>
      </c>
      <c r="K6" s="112">
        <f>L6/(1+L5)</f>
        <v>0.94068016030259338</v>
      </c>
      <c r="L6" s="112">
        <f>M6/(1+M5)</f>
        <v>0.9765625</v>
      </c>
      <c r="M6" s="113">
        <v>1</v>
      </c>
      <c r="N6" s="2"/>
      <c r="O6" s="2"/>
      <c r="P6" s="2"/>
      <c r="Q6" s="2"/>
      <c r="R6" s="2"/>
      <c r="S6" s="2"/>
      <c r="T6" s="2"/>
      <c r="U6" s="2"/>
      <c r="V6" s="2"/>
    </row>
    <row r="7" spans="1:285">
      <c r="A7" s="12"/>
      <c r="B7" s="13"/>
      <c r="C7" s="13"/>
      <c r="D7" s="14"/>
      <c r="E7" s="14"/>
      <c r="F7" s="14"/>
      <c r="G7" s="14"/>
      <c r="H7" s="14"/>
      <c r="I7" s="15"/>
      <c r="J7" s="16"/>
      <c r="K7" s="15"/>
      <c r="L7" s="17"/>
      <c r="M7" s="16"/>
      <c r="N7" s="15"/>
      <c r="O7" s="15"/>
      <c r="P7" s="15"/>
      <c r="Q7" s="15"/>
      <c r="R7" s="16"/>
      <c r="S7" s="16"/>
      <c r="T7" s="16"/>
      <c r="U7" s="16"/>
      <c r="V7" s="16"/>
    </row>
    <row r="8" spans="1:285">
      <c r="A8" s="12"/>
      <c r="B8" s="13"/>
      <c r="C8" s="13"/>
      <c r="D8" s="13"/>
      <c r="E8" s="13"/>
      <c r="F8" s="13"/>
      <c r="G8" s="13"/>
      <c r="H8" s="13"/>
      <c r="I8" s="15"/>
      <c r="J8" s="2"/>
      <c r="K8" s="2"/>
      <c r="L8" s="2"/>
      <c r="M8" s="2"/>
      <c r="N8" s="2"/>
      <c r="O8" s="2"/>
      <c r="P8" s="2"/>
      <c r="Q8" s="15"/>
      <c r="R8" s="16"/>
      <c r="S8" s="16"/>
      <c r="T8" s="16"/>
      <c r="U8" s="16"/>
      <c r="V8" s="16"/>
    </row>
    <row r="9" spans="1:285">
      <c r="A9" s="12"/>
      <c r="B9" s="13"/>
      <c r="C9" s="13"/>
      <c r="D9" s="13"/>
      <c r="E9" s="13"/>
      <c r="F9" s="13"/>
      <c r="G9" s="13"/>
      <c r="H9" s="13"/>
      <c r="I9" s="15"/>
      <c r="J9" s="16"/>
      <c r="K9" s="15"/>
      <c r="L9" s="17"/>
      <c r="M9" s="16"/>
      <c r="N9" s="15"/>
      <c r="O9" s="15"/>
      <c r="P9" s="15"/>
      <c r="Q9" s="15"/>
      <c r="R9" s="16"/>
      <c r="S9" s="16"/>
      <c r="T9" s="16"/>
      <c r="U9" s="16"/>
      <c r="V9" s="16"/>
    </row>
    <row r="10" spans="1:285" ht="18.75">
      <c r="A10" s="18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85" ht="15.75" thickBot="1"/>
    <row r="12" spans="1:285" ht="15.75" thickBot="1">
      <c r="A12" s="191" t="s">
        <v>6</v>
      </c>
      <c r="B12" s="192" t="s">
        <v>36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193"/>
      <c r="GD12" s="193"/>
      <c r="GE12" s="193"/>
      <c r="GF12" s="193"/>
      <c r="GG12" s="193"/>
      <c r="GH12" s="193"/>
      <c r="GI12" s="193"/>
      <c r="GJ12" s="193"/>
      <c r="GK12" s="193"/>
      <c r="GL12" s="193"/>
      <c r="GM12" s="193"/>
      <c r="GN12" s="193"/>
      <c r="GO12" s="193"/>
      <c r="GP12" s="193"/>
      <c r="GQ12" s="193"/>
      <c r="GR12" s="193"/>
      <c r="GS12" s="193"/>
      <c r="GT12" s="193"/>
      <c r="GU12" s="193"/>
      <c r="GV12" s="193"/>
      <c r="GW12" s="193"/>
      <c r="GX12" s="193"/>
      <c r="GY12" s="193"/>
      <c r="GZ12" s="193"/>
      <c r="HA12" s="193"/>
      <c r="HB12" s="193"/>
      <c r="HC12" s="193"/>
      <c r="HD12" s="193"/>
      <c r="HE12" s="193"/>
      <c r="HF12" s="193"/>
      <c r="HG12" s="193"/>
      <c r="HH12" s="193"/>
      <c r="HI12" s="193"/>
      <c r="HJ12" s="193"/>
      <c r="HK12" s="193"/>
      <c r="HL12" s="193"/>
      <c r="HM12" s="193"/>
      <c r="HN12" s="193"/>
      <c r="HO12" s="193"/>
      <c r="HP12" s="193"/>
      <c r="HQ12" s="193"/>
      <c r="HR12" s="193"/>
      <c r="HS12" s="193"/>
      <c r="HT12" s="193"/>
      <c r="HU12" s="193"/>
      <c r="HV12" s="193"/>
      <c r="HW12" s="193"/>
      <c r="HX12" s="193"/>
      <c r="HY12" s="193"/>
      <c r="HZ12" s="193"/>
      <c r="IA12" s="193"/>
      <c r="IB12" s="193"/>
      <c r="IC12" s="193"/>
      <c r="ID12" s="193"/>
      <c r="IE12" s="193"/>
      <c r="IF12" s="193"/>
      <c r="IG12" s="193"/>
      <c r="IH12" s="193"/>
      <c r="II12" s="193"/>
      <c r="IJ12" s="193"/>
      <c r="IK12" s="193"/>
      <c r="IL12" s="193"/>
      <c r="IM12" s="193"/>
      <c r="IN12" s="193"/>
      <c r="IO12" s="193"/>
      <c r="IP12" s="193"/>
      <c r="IQ12" s="193"/>
      <c r="IR12" s="193"/>
      <c r="IS12" s="193"/>
      <c r="IT12" s="193"/>
      <c r="IU12" s="193"/>
      <c r="IV12" s="193"/>
      <c r="IW12" s="193"/>
      <c r="IX12" s="193"/>
      <c r="IY12" s="193"/>
      <c r="IZ12" s="193"/>
      <c r="JA12" s="193"/>
      <c r="JB12" s="193"/>
      <c r="JC12" s="193"/>
      <c r="JD12" s="193"/>
      <c r="JE12" s="193"/>
      <c r="JF12" s="193"/>
      <c r="JG12" s="193"/>
      <c r="JH12" s="193"/>
      <c r="JI12" s="193"/>
      <c r="JJ12" s="193"/>
      <c r="JK12" s="193"/>
      <c r="JL12" s="193"/>
      <c r="JM12" s="193"/>
      <c r="JN12" s="193"/>
      <c r="JO12" s="193"/>
      <c r="JP12" s="193"/>
      <c r="JQ12" s="193"/>
      <c r="JR12" s="193"/>
      <c r="JS12" s="193"/>
      <c r="JT12" s="193"/>
      <c r="JU12" s="193"/>
      <c r="JV12" s="193"/>
      <c r="JW12" s="193"/>
      <c r="JX12" s="193"/>
      <c r="JY12" s="193"/>
    </row>
    <row r="13" spans="1:285" ht="15.75" thickBot="1">
      <c r="A13" s="247" t="s">
        <v>46</v>
      </c>
      <c r="B13" s="248">
        <f>-25.0848855829998*0</f>
        <v>0</v>
      </c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193"/>
      <c r="GD13" s="193"/>
      <c r="GE13" s="193"/>
      <c r="GF13" s="193"/>
      <c r="GG13" s="193"/>
      <c r="GH13" s="193"/>
      <c r="GI13" s="193"/>
      <c r="GJ13" s="193"/>
      <c r="GK13" s="193"/>
      <c r="GL13" s="193"/>
      <c r="GM13" s="193"/>
      <c r="GN13" s="193"/>
      <c r="GO13" s="193"/>
      <c r="GP13" s="193"/>
      <c r="GQ13" s="193"/>
      <c r="GR13" s="193"/>
      <c r="GS13" s="193"/>
      <c r="GT13" s="193"/>
      <c r="GU13" s="193"/>
      <c r="GV13" s="193"/>
      <c r="GW13" s="193"/>
      <c r="GX13" s="193"/>
      <c r="GY13" s="193"/>
      <c r="GZ13" s="193"/>
      <c r="HA13" s="193"/>
      <c r="HB13" s="193"/>
      <c r="HC13" s="193"/>
      <c r="HD13" s="193"/>
      <c r="HE13" s="193"/>
      <c r="HF13" s="193"/>
      <c r="HG13" s="193"/>
      <c r="HH13" s="193"/>
      <c r="HI13" s="193"/>
      <c r="HJ13" s="193"/>
      <c r="HK13" s="193"/>
      <c r="HL13" s="193"/>
      <c r="HM13" s="193"/>
      <c r="HN13" s="193"/>
      <c r="HO13" s="193"/>
      <c r="HP13" s="193"/>
      <c r="HQ13" s="193"/>
      <c r="HR13" s="193"/>
      <c r="HS13" s="193"/>
      <c r="HT13" s="193"/>
      <c r="HU13" s="193"/>
      <c r="HV13" s="193"/>
      <c r="HW13" s="193"/>
      <c r="HX13" s="193"/>
      <c r="HY13" s="193"/>
      <c r="HZ13" s="193"/>
      <c r="IA13" s="193"/>
      <c r="IB13" s="193"/>
      <c r="IC13" s="193"/>
      <c r="ID13" s="193"/>
      <c r="IE13" s="193"/>
      <c r="IF13" s="193"/>
      <c r="IG13" s="193"/>
      <c r="IH13" s="193"/>
      <c r="II13" s="193"/>
      <c r="IJ13" s="193"/>
      <c r="IK13" s="193"/>
      <c r="IL13" s="193"/>
      <c r="IM13" s="193"/>
      <c r="IN13" s="193"/>
      <c r="IO13" s="193"/>
      <c r="IP13" s="193"/>
      <c r="IQ13" s="193"/>
      <c r="IR13" s="193"/>
      <c r="IS13" s="193"/>
      <c r="IT13" s="193"/>
      <c r="IU13" s="193"/>
      <c r="IV13" s="193"/>
      <c r="IW13" s="193"/>
      <c r="IX13" s="193"/>
      <c r="IY13" s="193"/>
      <c r="IZ13" s="193"/>
      <c r="JA13" s="193"/>
      <c r="JB13" s="193"/>
      <c r="JC13" s="193"/>
      <c r="JD13" s="193"/>
      <c r="JE13" s="193"/>
      <c r="JF13" s="193"/>
      <c r="JG13" s="193"/>
      <c r="JH13" s="193"/>
      <c r="JI13" s="193"/>
      <c r="JJ13" s="193"/>
      <c r="JK13" s="193"/>
      <c r="JL13" s="193"/>
      <c r="JM13" s="193"/>
      <c r="JN13" s="193"/>
      <c r="JO13" s="193"/>
      <c r="JP13" s="193"/>
      <c r="JQ13" s="193"/>
      <c r="JR13" s="193"/>
      <c r="JS13" s="193"/>
      <c r="JT13" s="193"/>
      <c r="JU13" s="193"/>
      <c r="JV13" s="193"/>
      <c r="JW13" s="193"/>
      <c r="JX13" s="193"/>
      <c r="JY13" s="193"/>
    </row>
    <row r="14" spans="1:285" s="196" customFormat="1" ht="16.5" thickBot="1">
      <c r="A14" s="249" t="s">
        <v>7</v>
      </c>
      <c r="B14" s="250"/>
      <c r="C14" s="250"/>
      <c r="D14" s="250"/>
      <c r="E14" s="250"/>
      <c r="F14" s="250"/>
      <c r="G14" s="250"/>
      <c r="H14" s="251"/>
      <c r="I14" s="194"/>
      <c r="J14" s="194"/>
      <c r="K14" s="194"/>
      <c r="L14" s="194"/>
      <c r="M14" s="194"/>
      <c r="N14" s="194"/>
      <c r="O14" s="194"/>
      <c r="P14" s="195"/>
      <c r="Q14"/>
      <c r="R14"/>
      <c r="S14"/>
      <c r="T14"/>
      <c r="U14"/>
      <c r="X14"/>
      <c r="Y14"/>
      <c r="Z14"/>
      <c r="AA14"/>
      <c r="AB14"/>
      <c r="AC14"/>
    </row>
    <row r="15" spans="1:285" s="204" customFormat="1">
      <c r="A15" s="252"/>
      <c r="B15" s="197" t="s">
        <v>48</v>
      </c>
      <c r="C15" s="198"/>
      <c r="D15" s="199" t="s">
        <v>39</v>
      </c>
      <c r="E15" s="200"/>
      <c r="F15" s="200"/>
      <c r="G15" s="200"/>
      <c r="H15" s="253"/>
      <c r="I15" s="193"/>
      <c r="J15" s="201" t="s">
        <v>38</v>
      </c>
      <c r="K15" s="202"/>
      <c r="L15" s="202"/>
      <c r="M15" s="202"/>
      <c r="N15" s="202"/>
      <c r="O15" s="202"/>
      <c r="P15" s="203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85" s="204" customFormat="1">
      <c r="A16" s="252"/>
      <c r="B16" s="205" t="s">
        <v>8</v>
      </c>
      <c r="C16" s="206"/>
      <c r="D16" s="207" t="s">
        <v>9</v>
      </c>
      <c r="E16" s="208"/>
      <c r="F16" s="208"/>
      <c r="G16" s="208"/>
      <c r="H16" s="254"/>
      <c r="I16" s="193"/>
      <c r="J16" s="205" t="s">
        <v>8</v>
      </c>
      <c r="K16" s="206"/>
      <c r="L16" s="207" t="s">
        <v>9</v>
      </c>
      <c r="M16" s="208"/>
      <c r="N16" s="208"/>
      <c r="O16" s="208"/>
      <c r="P16" s="209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s="204" customFormat="1" ht="15.75" thickBot="1">
      <c r="A17" s="252"/>
      <c r="B17" s="210" t="str">
        <f>$B$12</f>
        <v>2018-19</v>
      </c>
      <c r="C17" s="211" t="s">
        <v>27</v>
      </c>
      <c r="D17" s="212" t="str">
        <f t="shared" ref="D17:G17" si="3">I3</f>
        <v>2020-21</v>
      </c>
      <c r="E17" s="213" t="str">
        <f t="shared" si="3"/>
        <v>2021-22</v>
      </c>
      <c r="F17" s="213" t="str">
        <f t="shared" si="3"/>
        <v>2022-23</v>
      </c>
      <c r="G17" s="213" t="str">
        <f t="shared" si="3"/>
        <v>2023-24</v>
      </c>
      <c r="H17" s="255" t="str">
        <f>M3</f>
        <v>2024-25</v>
      </c>
      <c r="I17" s="193"/>
      <c r="J17" s="210" t="str">
        <f>$B$12</f>
        <v>2018-19</v>
      </c>
      <c r="K17" s="211" t="s">
        <v>36</v>
      </c>
      <c r="L17" s="212" t="str">
        <f>D17</f>
        <v>2020-21</v>
      </c>
      <c r="M17" s="213" t="str">
        <f t="shared" ref="M17:P17" si="4">E17</f>
        <v>2021-22</v>
      </c>
      <c r="N17" s="213" t="str">
        <f t="shared" si="4"/>
        <v>2022-23</v>
      </c>
      <c r="O17" s="213" t="str">
        <f t="shared" si="4"/>
        <v>2023-24</v>
      </c>
      <c r="P17" s="214" t="str">
        <f t="shared" si="4"/>
        <v>2024-25</v>
      </c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204" customFormat="1">
      <c r="A18" s="263" t="s">
        <v>10</v>
      </c>
      <c r="B18" s="215">
        <v>355.00227054753572</v>
      </c>
      <c r="C18" s="267">
        <v>357.1774306360702</v>
      </c>
      <c r="D18" s="215">
        <v>365.10519307845533</v>
      </c>
      <c r="E18" s="215">
        <v>362.86380306951901</v>
      </c>
      <c r="F18" s="215">
        <v>360.9877405398887</v>
      </c>
      <c r="G18" s="215">
        <v>359.43524554040641</v>
      </c>
      <c r="H18" s="256">
        <v>357.37928252503497</v>
      </c>
      <c r="I18" s="193"/>
      <c r="J18" s="216">
        <f>+B18/$C$6</f>
        <v>469.36649968042718</v>
      </c>
      <c r="K18" s="217">
        <f t="shared" ref="K18:K24" si="5">+C18/$C$6</f>
        <v>472.24238910903659</v>
      </c>
      <c r="L18" s="218">
        <f>+D18/$H$6</f>
        <v>453.60873442720765</v>
      </c>
      <c r="M18" s="219">
        <f t="shared" ref="M18:P24" si="6">+E18/$H$6</f>
        <v>450.82401894086036</v>
      </c>
      <c r="N18" s="219">
        <f t="shared" si="6"/>
        <v>448.49318835859299</v>
      </c>
      <c r="O18" s="219">
        <f t="shared" si="6"/>
        <v>446.56435988594944</v>
      </c>
      <c r="P18" s="220">
        <f t="shared" si="6"/>
        <v>444.01001993376099</v>
      </c>
      <c r="Q18"/>
      <c r="R18"/>
      <c r="S18"/>
      <c r="T18"/>
      <c r="U18"/>
      <c r="V18"/>
      <c r="W18" s="221"/>
      <c r="X18"/>
      <c r="Y18"/>
      <c r="Z18"/>
      <c r="AA18"/>
      <c r="AB18"/>
      <c r="AC18"/>
    </row>
    <row r="19" spans="1:29" s="204" customFormat="1">
      <c r="A19" s="264" t="s">
        <v>11</v>
      </c>
      <c r="B19" s="222"/>
      <c r="C19" s="268"/>
      <c r="D19" s="222"/>
      <c r="E19" s="223"/>
      <c r="F19" s="223"/>
      <c r="G19" s="223"/>
      <c r="H19" s="257"/>
      <c r="I19" s="224"/>
      <c r="J19" s="225"/>
      <c r="K19" s="226"/>
      <c r="L19" s="227"/>
      <c r="M19" s="228"/>
      <c r="N19" s="228"/>
      <c r="O19" s="228"/>
      <c r="P19" s="22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s="204" customFormat="1">
      <c r="A20" s="271" t="s">
        <v>12</v>
      </c>
      <c r="B20" s="230">
        <v>-7.0382705475357401</v>
      </c>
      <c r="C20" s="269">
        <v>-7.1554306360701707</v>
      </c>
      <c r="D20" s="230">
        <v>-6.2360603100793099</v>
      </c>
      <c r="E20" s="230">
        <v>-6.2254559599410202</v>
      </c>
      <c r="F20" s="230">
        <v>-6.2140986735567303</v>
      </c>
      <c r="G20" s="230">
        <v>-6.1992848592583902</v>
      </c>
      <c r="H20" s="258">
        <v>-6.1738172083459402</v>
      </c>
      <c r="I20" s="224"/>
      <c r="J20" s="231">
        <f t="shared" ref="J20:J24" si="7">+B20/$C$6</f>
        <v>-9.3056543148456932</v>
      </c>
      <c r="K20" s="232">
        <f t="shared" si="5"/>
        <v>-9.4605576076410873</v>
      </c>
      <c r="L20" s="233">
        <f t="shared" ref="L20:L24" si="8">+D20/$H$6</f>
        <v>-7.7477162162932212</v>
      </c>
      <c r="M20" s="233">
        <f t="shared" si="6"/>
        <v>-7.7345413123563747</v>
      </c>
      <c r="N20" s="233">
        <f t="shared" si="6"/>
        <v>-7.7204309562152664</v>
      </c>
      <c r="O20" s="233">
        <f t="shared" si="6"/>
        <v>-7.7020261904565235</v>
      </c>
      <c r="P20" s="234">
        <f t="shared" si="6"/>
        <v>-7.6703850384865264</v>
      </c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204" customFormat="1">
      <c r="A21" s="272" t="s">
        <v>43</v>
      </c>
      <c r="B21" s="230"/>
      <c r="C21" s="269"/>
      <c r="D21" s="230"/>
      <c r="E21" s="235">
        <v>0.27340877268640074</v>
      </c>
      <c r="F21" s="236"/>
      <c r="G21" s="236"/>
      <c r="H21" s="259"/>
      <c r="I21" s="224"/>
      <c r="J21" s="231">
        <f t="shared" si="7"/>
        <v>0</v>
      </c>
      <c r="K21" s="232">
        <f t="shared" si="5"/>
        <v>0</v>
      </c>
      <c r="L21" s="233">
        <f t="shared" si="8"/>
        <v>0</v>
      </c>
      <c r="M21" s="233">
        <f t="shared" si="6"/>
        <v>0.33968458874515178</v>
      </c>
      <c r="N21" s="233">
        <f t="shared" si="6"/>
        <v>0</v>
      </c>
      <c r="O21" s="233">
        <f t="shared" si="6"/>
        <v>0</v>
      </c>
      <c r="P21" s="234">
        <f t="shared" si="6"/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204" customFormat="1">
      <c r="A22" s="272" t="s">
        <v>49</v>
      </c>
      <c r="B22" s="230"/>
      <c r="C22" s="269"/>
      <c r="D22" s="230"/>
      <c r="E22" s="236">
        <v>14.362992519148005</v>
      </c>
      <c r="F22" s="236">
        <v>0.27603505874907519</v>
      </c>
      <c r="G22" s="236">
        <v>8.5894115468731496</v>
      </c>
      <c r="H22" s="259"/>
      <c r="I22" s="224"/>
      <c r="J22" s="231">
        <f t="shared" si="7"/>
        <v>0</v>
      </c>
      <c r="K22" s="232">
        <f t="shared" si="5"/>
        <v>0</v>
      </c>
      <c r="L22" s="233">
        <f t="shared" si="8"/>
        <v>0</v>
      </c>
      <c r="M22" s="233">
        <f t="shared" si="6"/>
        <v>17.844662258195186</v>
      </c>
      <c r="N22" s="233">
        <f t="shared" si="6"/>
        <v>0.34294750124192797</v>
      </c>
      <c r="O22" s="233">
        <f t="shared" si="6"/>
        <v>10.671532958487212</v>
      </c>
      <c r="P22" s="234">
        <f t="shared" si="6"/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204" customFormat="1">
      <c r="A23" s="265"/>
      <c r="B23" s="230"/>
      <c r="C23" s="269"/>
      <c r="D23" s="230"/>
      <c r="E23" s="236"/>
      <c r="F23" s="236"/>
      <c r="G23" s="236"/>
      <c r="H23" s="259"/>
      <c r="I23" s="237"/>
      <c r="J23" s="231">
        <f t="shared" si="7"/>
        <v>0</v>
      </c>
      <c r="K23" s="232">
        <f t="shared" si="5"/>
        <v>0</v>
      </c>
      <c r="L23" s="233">
        <f t="shared" si="8"/>
        <v>0</v>
      </c>
      <c r="M23" s="233">
        <f t="shared" si="6"/>
        <v>0</v>
      </c>
      <c r="N23" s="233">
        <f t="shared" si="6"/>
        <v>0</v>
      </c>
      <c r="O23" s="233">
        <f t="shared" si="6"/>
        <v>0</v>
      </c>
      <c r="P23" s="234">
        <f t="shared" si="6"/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s="204" customFormat="1" ht="15.75" thickBot="1">
      <c r="A24" s="266" t="s">
        <v>14</v>
      </c>
      <c r="B24" s="238"/>
      <c r="C24" s="270"/>
      <c r="D24" s="238"/>
      <c r="E24" s="239"/>
      <c r="F24" s="239"/>
      <c r="G24" s="239"/>
      <c r="H24" s="260"/>
      <c r="I24" s="224"/>
      <c r="J24" s="240">
        <f t="shared" si="7"/>
        <v>0</v>
      </c>
      <c r="K24" s="241">
        <f t="shared" si="5"/>
        <v>0</v>
      </c>
      <c r="L24" s="242">
        <f t="shared" si="8"/>
        <v>0</v>
      </c>
      <c r="M24" s="242">
        <f t="shared" si="6"/>
        <v>0</v>
      </c>
      <c r="N24" s="242">
        <f t="shared" si="6"/>
        <v>0</v>
      </c>
      <c r="O24" s="242">
        <f t="shared" si="6"/>
        <v>0</v>
      </c>
      <c r="P24" s="243">
        <f t="shared" si="6"/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s="204" customFormat="1" ht="15.75" thickBot="1">
      <c r="A25" s="278" t="s">
        <v>15</v>
      </c>
      <c r="B25" s="261">
        <f t="shared" ref="B25:H25" si="9">SUM(B18:B24)</f>
        <v>347.964</v>
      </c>
      <c r="C25" s="261">
        <f t="shared" si="9"/>
        <v>350.02200000000005</v>
      </c>
      <c r="D25" s="261">
        <f t="shared" si="9"/>
        <v>358.86913276837601</v>
      </c>
      <c r="E25" s="261">
        <f t="shared" si="9"/>
        <v>371.27474840141241</v>
      </c>
      <c r="F25" s="261">
        <f t="shared" si="9"/>
        <v>355.04967692508103</v>
      </c>
      <c r="G25" s="261">
        <f t="shared" si="9"/>
        <v>361.82537222802114</v>
      </c>
      <c r="H25" s="262">
        <f t="shared" si="9"/>
        <v>351.20546531668901</v>
      </c>
      <c r="I25" s="224"/>
      <c r="J25" s="244">
        <f t="shared" ref="J25:P25" si="10">+SUM(J18:J24)</f>
        <v>460.06084536558149</v>
      </c>
      <c r="K25" s="245">
        <f t="shared" si="10"/>
        <v>462.78183150139552</v>
      </c>
      <c r="L25" s="245">
        <f t="shared" si="10"/>
        <v>445.86101821091444</v>
      </c>
      <c r="M25" s="245">
        <f t="shared" si="10"/>
        <v>461.27382447544431</v>
      </c>
      <c r="N25" s="245">
        <f t="shared" si="10"/>
        <v>441.1157049036197</v>
      </c>
      <c r="O25" s="245">
        <f t="shared" si="10"/>
        <v>449.53386665398011</v>
      </c>
      <c r="P25" s="246">
        <f t="shared" si="10"/>
        <v>436.33963489527446</v>
      </c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15.75" thickBot="1">
      <c r="A26" s="27"/>
      <c r="B26" s="28"/>
      <c r="C26" s="29"/>
      <c r="D26" s="29"/>
      <c r="E26" s="29"/>
      <c r="F26" s="29"/>
      <c r="G26" s="29"/>
      <c r="H26" s="29"/>
      <c r="I26" s="30"/>
      <c r="J26" s="28"/>
      <c r="K26" s="28"/>
      <c r="L26" s="28"/>
      <c r="M26" s="28"/>
      <c r="N26" s="28"/>
      <c r="O26" s="28"/>
      <c r="P26" s="28"/>
      <c r="Q26" s="2"/>
      <c r="R26" s="2"/>
      <c r="S26" s="2"/>
      <c r="T26" s="2"/>
      <c r="U26" s="2"/>
      <c r="V26" s="2"/>
    </row>
    <row r="27" spans="1:29" ht="16.5" thickBot="1">
      <c r="A27" s="103" t="s">
        <v>16</v>
      </c>
      <c r="B27" s="20"/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0"/>
      <c r="N27" s="20"/>
      <c r="O27" s="20"/>
      <c r="P27" s="124"/>
      <c r="Q27" s="22"/>
      <c r="R27" s="22"/>
      <c r="S27" s="22"/>
      <c r="T27" s="22"/>
      <c r="U27" s="22"/>
      <c r="V27" s="22"/>
    </row>
    <row r="28" spans="1:29">
      <c r="A28" s="114"/>
      <c r="B28" s="172" t="s">
        <v>17</v>
      </c>
      <c r="C28" s="173"/>
      <c r="D28" s="173"/>
      <c r="E28" s="173"/>
      <c r="F28" s="173"/>
      <c r="G28" s="173"/>
      <c r="H28" s="174"/>
      <c r="I28" s="31"/>
      <c r="J28" s="169" t="s">
        <v>38</v>
      </c>
      <c r="K28" s="170"/>
      <c r="L28" s="170"/>
      <c r="M28" s="170"/>
      <c r="N28" s="170"/>
      <c r="O28" s="170"/>
      <c r="P28" s="171"/>
      <c r="Q28" s="2"/>
      <c r="R28" s="2"/>
      <c r="S28" s="2"/>
      <c r="T28" s="2"/>
      <c r="U28" s="2"/>
      <c r="V28" s="2"/>
    </row>
    <row r="29" spans="1:29">
      <c r="A29" s="115"/>
      <c r="B29" s="175" t="s">
        <v>8</v>
      </c>
      <c r="C29" s="176"/>
      <c r="D29" s="163" t="s">
        <v>9</v>
      </c>
      <c r="E29" s="164"/>
      <c r="F29" s="164"/>
      <c r="G29" s="164"/>
      <c r="H29" s="165"/>
      <c r="I29" s="31"/>
      <c r="J29" s="161" t="s">
        <v>8</v>
      </c>
      <c r="K29" s="162"/>
      <c r="L29" s="163" t="s">
        <v>9</v>
      </c>
      <c r="M29" s="164"/>
      <c r="N29" s="164"/>
      <c r="O29" s="164"/>
      <c r="P29" s="165"/>
      <c r="Q29" s="2"/>
      <c r="R29" s="2"/>
      <c r="S29" s="2"/>
      <c r="T29" s="2"/>
      <c r="U29" s="2"/>
      <c r="V29" s="2"/>
    </row>
    <row r="30" spans="1:29" ht="15.75" thickBot="1">
      <c r="A30" s="116"/>
      <c r="B30" s="23" t="str">
        <f>$B$12</f>
        <v>2018-19</v>
      </c>
      <c r="C30" s="159" t="str">
        <f>C17</f>
        <v>2019-20</v>
      </c>
      <c r="D30" s="25" t="str">
        <f>D17</f>
        <v>2020-21</v>
      </c>
      <c r="E30" s="25" t="str">
        <f t="shared" ref="E30:H30" si="11">E17</f>
        <v>2021-22</v>
      </c>
      <c r="F30" s="25" t="str">
        <f t="shared" si="11"/>
        <v>2022-23</v>
      </c>
      <c r="G30" s="25" t="str">
        <f t="shared" si="11"/>
        <v>2023-24</v>
      </c>
      <c r="H30" s="117" t="str">
        <f t="shared" si="11"/>
        <v>2024-25</v>
      </c>
      <c r="I30" s="26"/>
      <c r="J30" s="125" t="str">
        <f>$B$12</f>
        <v>2018-19</v>
      </c>
      <c r="K30" s="24" t="s">
        <v>36</v>
      </c>
      <c r="L30" s="25" t="str">
        <f>L17</f>
        <v>2020-21</v>
      </c>
      <c r="M30" s="25" t="str">
        <f t="shared" ref="M30:P30" si="12">M17</f>
        <v>2021-22</v>
      </c>
      <c r="N30" s="25" t="str">
        <f t="shared" si="12"/>
        <v>2022-23</v>
      </c>
      <c r="O30" s="25" t="str">
        <f t="shared" si="12"/>
        <v>2023-24</v>
      </c>
      <c r="P30" s="117" t="str">
        <f t="shared" si="12"/>
        <v>2024-25</v>
      </c>
      <c r="Q30" s="2"/>
      <c r="R30" s="2"/>
      <c r="S30" s="2"/>
      <c r="T30" s="2"/>
      <c r="U30" s="2"/>
      <c r="V30" s="2"/>
    </row>
    <row r="31" spans="1:29">
      <c r="A31" s="273" t="s">
        <v>18</v>
      </c>
      <c r="B31" s="83">
        <v>350.66307999999998</v>
      </c>
      <c r="C31" s="160">
        <v>339.05223799999999</v>
      </c>
      <c r="D31" s="83">
        <v>385.31480900000003</v>
      </c>
      <c r="E31" s="83">
        <v>412.75712199999998</v>
      </c>
      <c r="F31" s="83">
        <v>461.89982400000002</v>
      </c>
      <c r="G31" s="83">
        <v>544.13085799999999</v>
      </c>
      <c r="H31" s="118"/>
      <c r="I31" s="82"/>
      <c r="J31" s="126">
        <f>+B31/LOOKUP($B$12,$C$3:$M$3,$C$6:$M$6)*(1+LOOKUP($B$12,$C$3:$M$3,$C$5:$M$5))^0.5</f>
        <v>437.59192579598147</v>
      </c>
      <c r="K31" s="84">
        <f>+C31/H$6*(1+H$5)^0.5</f>
        <v>420.50588862476894</v>
      </c>
      <c r="L31" s="85">
        <f t="shared" ref="L31:O39" si="13">+D31/I$6*(1+I$5)^0.5</f>
        <v>469.76849880852006</v>
      </c>
      <c r="M31" s="86">
        <f t="shared" si="13"/>
        <v>479.31192571857952</v>
      </c>
      <c r="N31" s="86">
        <f t="shared" si="13"/>
        <v>505.60804149018765</v>
      </c>
      <c r="O31" s="84">
        <f t="shared" si="13"/>
        <v>567.71757861790286</v>
      </c>
      <c r="P31" s="127"/>
      <c r="Q31" s="2"/>
      <c r="R31" s="2"/>
      <c r="S31" s="2"/>
      <c r="T31" s="2"/>
      <c r="U31" s="2"/>
      <c r="V31" s="2"/>
    </row>
    <row r="32" spans="1:29">
      <c r="A32" s="274" t="s">
        <v>19</v>
      </c>
      <c r="B32" s="87"/>
      <c r="C32" s="156"/>
      <c r="D32" s="87"/>
      <c r="E32" s="88"/>
      <c r="F32" s="88"/>
      <c r="G32" s="89"/>
      <c r="H32" s="119"/>
      <c r="I32" s="78"/>
      <c r="J32" s="128"/>
      <c r="K32" s="79"/>
      <c r="L32" s="80"/>
      <c r="M32" s="81"/>
      <c r="N32" s="81"/>
      <c r="O32" s="79"/>
      <c r="P32" s="129"/>
      <c r="Q32" s="2"/>
      <c r="R32" s="2"/>
      <c r="S32" s="2"/>
      <c r="T32" s="2"/>
      <c r="U32" s="2"/>
      <c r="V32" s="2"/>
    </row>
    <row r="33" spans="1:22">
      <c r="A33" s="275" t="s">
        <v>12</v>
      </c>
      <c r="B33" s="90">
        <v>0</v>
      </c>
      <c r="C33" s="157">
        <v>0</v>
      </c>
      <c r="D33" s="91">
        <v>-2.3358120000000002</v>
      </c>
      <c r="E33" s="90">
        <v>-2.3867790000000002</v>
      </c>
      <c r="F33" s="90">
        <v>-7.5020340000000001</v>
      </c>
      <c r="G33" s="90">
        <v>-7.7206659999999996</v>
      </c>
      <c r="H33" s="119"/>
      <c r="I33" s="82"/>
      <c r="J33" s="130">
        <f t="shared" ref="J33:J39" si="14">+B33/LOOKUP($B$12,$C$3:$M$3,$C$6:$M$6)*(1+LOOKUP($B$12,$C$3:$M$3,$C$5:$M$5))^0.5</f>
        <v>0</v>
      </c>
      <c r="K33" s="92">
        <f t="shared" ref="K33:K39" si="15">+C33/H$6*(1+H$5)^0.5</f>
        <v>0</v>
      </c>
      <c r="L33" s="93">
        <f t="shared" si="13"/>
        <v>-2.8477776382036928</v>
      </c>
      <c r="M33" s="93">
        <f t="shared" si="13"/>
        <v>-2.7716339168453299</v>
      </c>
      <c r="N33" s="93">
        <f t="shared" si="13"/>
        <v>-8.2119293423519437</v>
      </c>
      <c r="O33" s="92">
        <f t="shared" si="13"/>
        <v>-8.0553376865047586</v>
      </c>
      <c r="P33" s="129"/>
      <c r="Q33" s="2"/>
      <c r="R33" s="2"/>
      <c r="S33" s="2"/>
      <c r="T33" s="2"/>
      <c r="U33" s="2"/>
      <c r="V33" s="2"/>
    </row>
    <row r="34" spans="1:22">
      <c r="A34" s="275"/>
      <c r="B34" s="90"/>
      <c r="C34" s="157"/>
      <c r="D34" s="91"/>
      <c r="E34" s="91"/>
      <c r="F34" s="91"/>
      <c r="G34" s="91"/>
      <c r="H34" s="119"/>
      <c r="I34" s="78"/>
      <c r="J34" s="130">
        <f t="shared" si="14"/>
        <v>0</v>
      </c>
      <c r="K34" s="92">
        <f t="shared" si="15"/>
        <v>0</v>
      </c>
      <c r="L34" s="93">
        <f t="shared" si="13"/>
        <v>0</v>
      </c>
      <c r="M34" s="93">
        <f t="shared" si="13"/>
        <v>0</v>
      </c>
      <c r="N34" s="93">
        <f t="shared" si="13"/>
        <v>0</v>
      </c>
      <c r="O34" s="92">
        <f>+G34/L$6*(1+L$5)^0.5</f>
        <v>0</v>
      </c>
      <c r="P34" s="129"/>
      <c r="Q34" s="2"/>
      <c r="R34" s="2"/>
      <c r="S34" s="2"/>
      <c r="T34" s="2"/>
      <c r="U34" s="2"/>
      <c r="V34" s="2"/>
    </row>
    <row r="35" spans="1:22">
      <c r="A35" s="275"/>
      <c r="B35" s="90"/>
      <c r="C35" s="157"/>
      <c r="D35" s="91"/>
      <c r="E35" s="90"/>
      <c r="F35" s="90"/>
      <c r="G35" s="90"/>
      <c r="H35" s="119"/>
      <c r="I35" s="78"/>
      <c r="J35" s="130">
        <f t="shared" ref="J35" si="16">+B35/LOOKUP($B$12,$C$3:$M$3,$C$6:$M$6)*(1+LOOKUP($B$12,$C$3:$M$3,$C$5:$M$5))^0.5</f>
        <v>0</v>
      </c>
      <c r="K35" s="92">
        <f t="shared" ref="K35" si="17">+C35/H$6*(1+H$5)^0.5</f>
        <v>0</v>
      </c>
      <c r="L35" s="93">
        <f t="shared" ref="L35" si="18">+D35/I$6*(1+I$5)^0.5</f>
        <v>0</v>
      </c>
      <c r="M35" s="93">
        <f t="shared" ref="M35" si="19">+E35/J$6*(1+J$5)^0.5</f>
        <v>0</v>
      </c>
      <c r="N35" s="93">
        <f t="shared" ref="N35" si="20">+F35/K$6*(1+K$5)^0.5</f>
        <v>0</v>
      </c>
      <c r="O35" s="92">
        <f>+G35/L$6*(1+L$5)^0.5</f>
        <v>0</v>
      </c>
      <c r="P35" s="129"/>
      <c r="Q35" s="2"/>
      <c r="R35" s="2"/>
      <c r="S35" s="2"/>
      <c r="T35" s="2"/>
      <c r="U35" s="2"/>
      <c r="V35" s="2"/>
    </row>
    <row r="36" spans="1:22">
      <c r="A36" s="275" t="s">
        <v>13</v>
      </c>
      <c r="B36" s="90">
        <v>-0.37400597000000002</v>
      </c>
      <c r="C36" s="157">
        <v>-1.09137</v>
      </c>
      <c r="D36" s="91">
        <v>-0.89449460000000014</v>
      </c>
      <c r="E36" s="91">
        <v>-0.24844028000000004</v>
      </c>
      <c r="F36" s="91">
        <v>-0.16834921</v>
      </c>
      <c r="G36" s="91">
        <v>-0.19632286999999998</v>
      </c>
      <c r="H36" s="119"/>
      <c r="I36" s="78"/>
      <c r="J36" s="130">
        <f t="shared" si="14"/>
        <v>-0.466721482830454</v>
      </c>
      <c r="K36" s="92">
        <f t="shared" si="15"/>
        <v>-1.3535598950047751</v>
      </c>
      <c r="L36" s="93">
        <f t="shared" si="13"/>
        <v>-1.0905508317338712</v>
      </c>
      <c r="M36" s="93">
        <f t="shared" si="13"/>
        <v>-0.28849990148168325</v>
      </c>
      <c r="N36" s="93">
        <f t="shared" si="13"/>
        <v>-0.18427959902084809</v>
      </c>
      <c r="O36" s="92">
        <f t="shared" si="13"/>
        <v>-0.20483297858420174</v>
      </c>
      <c r="P36" s="129"/>
      <c r="Q36" s="2"/>
      <c r="R36" s="181" t="s">
        <v>45</v>
      </c>
      <c r="S36" s="182"/>
      <c r="T36" s="2"/>
      <c r="U36" s="2"/>
      <c r="V36" s="2"/>
    </row>
    <row r="37" spans="1:22">
      <c r="A37" s="276" t="s">
        <v>20</v>
      </c>
      <c r="B37" s="90"/>
      <c r="C37" s="157"/>
      <c r="D37" s="91"/>
      <c r="E37" s="90"/>
      <c r="F37" s="90"/>
      <c r="G37" s="90"/>
      <c r="H37" s="119"/>
      <c r="I37" s="78"/>
      <c r="J37" s="130">
        <f t="shared" si="14"/>
        <v>0</v>
      </c>
      <c r="K37" s="92">
        <f t="shared" si="15"/>
        <v>0</v>
      </c>
      <c r="L37" s="93">
        <f t="shared" si="13"/>
        <v>0</v>
      </c>
      <c r="M37" s="93">
        <f t="shared" si="13"/>
        <v>0</v>
      </c>
      <c r="N37" s="93">
        <f t="shared" si="13"/>
        <v>0</v>
      </c>
      <c r="O37" s="92">
        <f t="shared" si="13"/>
        <v>0</v>
      </c>
      <c r="P37" s="131"/>
      <c r="Q37" s="2"/>
      <c r="R37" s="183"/>
      <c r="S37" s="184"/>
      <c r="T37" s="2"/>
      <c r="U37" s="2"/>
      <c r="V37" s="2"/>
    </row>
    <row r="38" spans="1:22">
      <c r="A38" s="276" t="s">
        <v>21</v>
      </c>
      <c r="B38" s="90">
        <v>1.6033200000000001</v>
      </c>
      <c r="C38" s="157">
        <v>1.0520069999999999</v>
      </c>
      <c r="D38" s="91">
        <v>-3.9216470000000001</v>
      </c>
      <c r="E38" s="91">
        <v>7.1233240000000002</v>
      </c>
      <c r="F38" s="91">
        <v>-5.4117290000000002</v>
      </c>
      <c r="G38" s="91">
        <v>-18.779401</v>
      </c>
      <c r="H38" s="119"/>
      <c r="I38" s="78"/>
      <c r="J38" s="130">
        <f t="shared" si="14"/>
        <v>2.000780596768879</v>
      </c>
      <c r="K38" s="92">
        <f t="shared" si="15"/>
        <v>1.3047403579576942</v>
      </c>
      <c r="L38" s="93">
        <f t="shared" si="13"/>
        <v>-4.78119755850582</v>
      </c>
      <c r="M38" s="93">
        <f t="shared" si="13"/>
        <v>8.2719206089371244</v>
      </c>
      <c r="N38" s="93">
        <f t="shared" si="13"/>
        <v>-5.9238249477350999</v>
      </c>
      <c r="O38" s="92">
        <f t="shared" si="13"/>
        <v>-19.593441369602722</v>
      </c>
      <c r="P38" s="131"/>
      <c r="Q38" s="2"/>
      <c r="R38" s="183"/>
      <c r="S38" s="184"/>
      <c r="T38" s="2"/>
      <c r="U38" s="2"/>
      <c r="V38" s="2"/>
    </row>
    <row r="39" spans="1:22" ht="15.75" thickBot="1">
      <c r="A39" s="277" t="s">
        <v>14</v>
      </c>
      <c r="B39" s="94"/>
      <c r="C39" s="158"/>
      <c r="D39" s="95"/>
      <c r="E39" s="94"/>
      <c r="F39" s="94"/>
      <c r="G39" s="94"/>
      <c r="H39" s="120"/>
      <c r="I39" s="78"/>
      <c r="J39" s="132">
        <f t="shared" si="14"/>
        <v>0</v>
      </c>
      <c r="K39" s="96">
        <f t="shared" si="15"/>
        <v>0</v>
      </c>
      <c r="L39" s="97">
        <f t="shared" si="13"/>
        <v>0</v>
      </c>
      <c r="M39" s="97">
        <f t="shared" si="13"/>
        <v>0</v>
      </c>
      <c r="N39" s="97">
        <f t="shared" si="13"/>
        <v>0</v>
      </c>
      <c r="O39" s="96">
        <f t="shared" si="13"/>
        <v>0</v>
      </c>
      <c r="P39" s="133"/>
      <c r="Q39" s="2"/>
      <c r="R39" s="183"/>
      <c r="S39" s="184"/>
      <c r="T39" s="2"/>
      <c r="U39" s="2"/>
      <c r="V39" s="2"/>
    </row>
    <row r="40" spans="1:22" ht="15.75" thickBot="1">
      <c r="A40" s="279" t="s">
        <v>22</v>
      </c>
      <c r="B40" s="121">
        <f t="shared" ref="B40:G40" si="21">SUM(B31:B39)</f>
        <v>351.89239402999999</v>
      </c>
      <c r="C40" s="121">
        <f t="shared" si="21"/>
        <v>339.01287500000001</v>
      </c>
      <c r="D40" s="121">
        <f>SUM(D31:D39)</f>
        <v>378.16285540000007</v>
      </c>
      <c r="E40" s="121">
        <f t="shared" si="21"/>
        <v>417.24522672000001</v>
      </c>
      <c r="F40" s="121">
        <f t="shared" si="21"/>
        <v>448.81771179000009</v>
      </c>
      <c r="G40" s="121">
        <f t="shared" si="21"/>
        <v>517.43446812999991</v>
      </c>
      <c r="H40" s="122"/>
      <c r="I40" s="78"/>
      <c r="J40" s="134">
        <f t="shared" ref="J40:O40" si="22">J31+SUM(J33:J39)</f>
        <v>439.12598490991991</v>
      </c>
      <c r="K40" s="135">
        <f t="shared" si="22"/>
        <v>420.45706908772183</v>
      </c>
      <c r="L40" s="135">
        <f t="shared" si="22"/>
        <v>461.04897278007667</v>
      </c>
      <c r="M40" s="135">
        <f t="shared" si="22"/>
        <v>484.52371250918964</v>
      </c>
      <c r="N40" s="135">
        <f t="shared" si="22"/>
        <v>491.28800760107976</v>
      </c>
      <c r="O40" s="135">
        <f t="shared" si="22"/>
        <v>539.86396658321121</v>
      </c>
      <c r="P40" s="136">
        <f>P25-(LOOKUP($Q$40,L17:O17,L25:O25)-LOOKUP($Q$40,L30:O30,L40:O40))+Q41</f>
        <v>486.51193759273451</v>
      </c>
      <c r="Q40" s="123" t="s">
        <v>23</v>
      </c>
      <c r="R40" s="185"/>
      <c r="S40" s="186"/>
      <c r="T40" s="2"/>
      <c r="U40" s="2"/>
      <c r="V40" s="2"/>
    </row>
    <row r="41" spans="1:22" ht="15.75" thickBo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98"/>
      <c r="R41" s="32" t="s">
        <v>37</v>
      </c>
      <c r="S41" s="2"/>
      <c r="T41" s="2"/>
      <c r="U41" s="2"/>
      <c r="V41" s="2"/>
    </row>
    <row r="42" spans="1:22" ht="18.75" thickBot="1">
      <c r="A42" s="33"/>
      <c r="B42" s="33"/>
      <c r="C42" s="33"/>
      <c r="D42" s="33"/>
      <c r="E42" s="33"/>
      <c r="F42" s="34"/>
      <c r="G42" s="99"/>
      <c r="H42" s="34"/>
      <c r="I42" s="34"/>
      <c r="J42" s="35" t="s">
        <v>40</v>
      </c>
      <c r="K42" s="36"/>
      <c r="L42" s="37"/>
      <c r="M42" s="36"/>
      <c r="N42" s="36"/>
      <c r="O42" s="36"/>
      <c r="P42" s="38"/>
      <c r="Q42" s="39"/>
      <c r="R42" s="39"/>
      <c r="S42" s="39"/>
      <c r="T42" s="39"/>
      <c r="U42" s="39"/>
      <c r="V42" s="39"/>
    </row>
    <row r="43" spans="1:22" ht="15.75" thickBot="1">
      <c r="A43" s="33"/>
      <c r="B43" s="33"/>
      <c r="C43" s="33"/>
      <c r="D43" s="33"/>
      <c r="E43" s="33"/>
      <c r="F43" s="34"/>
      <c r="G43" s="34"/>
      <c r="H43" s="34"/>
      <c r="I43" s="34"/>
      <c r="J43" s="40"/>
      <c r="K43" s="41"/>
      <c r="L43" s="42">
        <f>(L25-L40)-((K25-K40)-(J25-J40))-B13/$I$6</f>
        <v>-36.577856527174333</v>
      </c>
      <c r="M43" s="43">
        <f>(M25-M40)-(L25-L40)</f>
        <v>-8.0619334645830918</v>
      </c>
      <c r="N43" s="43">
        <f>(N25-N40)-(M25-M40)</f>
        <v>-26.922414663714733</v>
      </c>
      <c r="O43" s="43">
        <f>(O25-O40)-(N25-N40)</f>
        <v>-40.157797231771042</v>
      </c>
      <c r="P43" s="44">
        <f>(P25-P40)-(O25-O40)</f>
        <v>40.157797231771042</v>
      </c>
      <c r="Q43" s="2"/>
      <c r="R43" s="2"/>
      <c r="S43" s="2"/>
      <c r="T43" s="2"/>
      <c r="U43" s="2"/>
      <c r="V43" s="2"/>
    </row>
    <row r="44" spans="1:22" ht="15.75" thickBot="1">
      <c r="A44" s="33"/>
      <c r="B44" s="33"/>
      <c r="C44" s="33"/>
      <c r="D44" s="33"/>
      <c r="E44" s="33"/>
      <c r="F44" s="34"/>
      <c r="G44" s="34"/>
      <c r="H44" s="34"/>
      <c r="I44" s="34"/>
      <c r="J44" s="45"/>
      <c r="K44" s="45"/>
      <c r="L44" s="45"/>
      <c r="M44" s="45"/>
      <c r="N44" s="45"/>
      <c r="O44" s="45"/>
      <c r="P44" s="45"/>
      <c r="Q44" s="2"/>
      <c r="R44" s="2"/>
      <c r="S44" s="2"/>
      <c r="T44" s="2"/>
      <c r="U44" s="2"/>
      <c r="V44" s="2"/>
    </row>
    <row r="45" spans="1:22" ht="18.75" thickBot="1">
      <c r="A45" s="33"/>
      <c r="B45" s="33"/>
      <c r="C45" s="33"/>
      <c r="D45" s="33"/>
      <c r="E45" s="33"/>
      <c r="F45" s="34"/>
      <c r="G45" s="34"/>
      <c r="H45" s="34"/>
      <c r="I45" s="34"/>
      <c r="J45" s="35" t="s">
        <v>24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46"/>
      <c r="V45" s="47"/>
    </row>
    <row r="46" spans="1:22">
      <c r="A46" s="33"/>
      <c r="B46" s="33"/>
      <c r="C46" s="33"/>
      <c r="D46" s="33"/>
      <c r="E46" s="33"/>
      <c r="F46" s="34"/>
      <c r="G46" s="34"/>
      <c r="H46" s="34"/>
      <c r="I46" s="34"/>
      <c r="J46" s="150"/>
      <c r="K46" s="151"/>
      <c r="L46" s="187" t="s">
        <v>9</v>
      </c>
      <c r="M46" s="188"/>
      <c r="N46" s="188"/>
      <c r="O46" s="188"/>
      <c r="P46" s="188"/>
      <c r="Q46" s="189" t="s">
        <v>25</v>
      </c>
      <c r="R46" s="190"/>
      <c r="S46" s="190"/>
      <c r="T46" s="190"/>
      <c r="U46" s="190"/>
      <c r="V46" s="48"/>
    </row>
    <row r="47" spans="1:22" ht="15.75" thickBot="1">
      <c r="A47" s="33"/>
      <c r="B47" s="33"/>
      <c r="C47" s="33"/>
      <c r="D47" s="33"/>
      <c r="E47" s="33"/>
      <c r="F47" s="34"/>
      <c r="G47" s="34"/>
      <c r="H47" s="34"/>
      <c r="I47" s="34"/>
      <c r="J47" s="152"/>
      <c r="K47" s="153"/>
      <c r="L47" s="52" t="s">
        <v>38</v>
      </c>
      <c r="M47" s="49"/>
      <c r="N47" s="49"/>
      <c r="O47" s="49"/>
      <c r="P47" s="49"/>
      <c r="Q47" s="49"/>
      <c r="R47" s="49"/>
      <c r="S47" s="50"/>
      <c r="T47" s="51"/>
      <c r="U47" s="52"/>
      <c r="V47" s="53"/>
    </row>
    <row r="48" spans="1:22" ht="15.75" thickBot="1">
      <c r="A48" s="33"/>
      <c r="B48" s="33"/>
      <c r="C48" s="33"/>
      <c r="D48" s="33"/>
      <c r="E48" s="33"/>
      <c r="F48" s="34"/>
      <c r="G48" s="34"/>
      <c r="H48" s="34"/>
      <c r="I48" s="34"/>
      <c r="J48" s="154"/>
      <c r="K48" s="155"/>
      <c r="L48" s="149" t="s">
        <v>28</v>
      </c>
      <c r="M48" s="146" t="s">
        <v>29</v>
      </c>
      <c r="N48" s="146" t="s">
        <v>23</v>
      </c>
      <c r="O48" s="146" t="s">
        <v>30</v>
      </c>
      <c r="P48" s="147" t="s">
        <v>31</v>
      </c>
      <c r="Q48" s="147" t="s">
        <v>32</v>
      </c>
      <c r="R48" s="147" t="s">
        <v>33</v>
      </c>
      <c r="S48" s="147" t="s">
        <v>34</v>
      </c>
      <c r="T48" s="147" t="s">
        <v>35</v>
      </c>
      <c r="U48" s="147" t="s">
        <v>44</v>
      </c>
      <c r="V48" s="148" t="s">
        <v>26</v>
      </c>
    </row>
    <row r="49" spans="1:22" ht="15.75" thickBot="1">
      <c r="A49" s="33"/>
      <c r="B49" s="33"/>
      <c r="C49" s="33"/>
      <c r="D49" s="33"/>
      <c r="E49" s="33"/>
      <c r="F49" s="34"/>
      <c r="G49" s="34"/>
      <c r="H49" s="34"/>
      <c r="I49" s="34"/>
      <c r="J49" s="177" t="s">
        <v>28</v>
      </c>
      <c r="K49" s="178"/>
      <c r="L49" s="60"/>
      <c r="M49" s="144">
        <f>$L$43</f>
        <v>-36.577856527174333</v>
      </c>
      <c r="N49" s="61">
        <f t="shared" ref="N49:Q49" si="23">$L$43</f>
        <v>-36.577856527174333</v>
      </c>
      <c r="O49" s="62">
        <f t="shared" si="23"/>
        <v>-36.577856527174333</v>
      </c>
      <c r="P49" s="61">
        <f t="shared" si="23"/>
        <v>-36.577856527174333</v>
      </c>
      <c r="Q49" s="145">
        <f t="shared" si="23"/>
        <v>-36.577856527174333</v>
      </c>
      <c r="R49" s="64"/>
      <c r="S49" s="64"/>
      <c r="T49" s="64"/>
      <c r="U49" s="64"/>
      <c r="V49" s="65"/>
    </row>
    <row r="50" spans="1:22" ht="15.75" thickBot="1">
      <c r="A50" s="33"/>
      <c r="B50" s="33"/>
      <c r="C50" s="33"/>
      <c r="D50" s="33"/>
      <c r="E50" s="33"/>
      <c r="F50" s="34"/>
      <c r="G50" s="34"/>
      <c r="H50" s="34"/>
      <c r="I50" s="34"/>
      <c r="J50" s="177" t="s">
        <v>29</v>
      </c>
      <c r="K50" s="178"/>
      <c r="L50" s="60"/>
      <c r="M50" s="60"/>
      <c r="N50" s="66">
        <f>$M$43</f>
        <v>-8.0619334645830918</v>
      </c>
      <c r="O50" s="67">
        <f t="shared" ref="O50:R50" si="24">$M$43</f>
        <v>-8.0619334645830918</v>
      </c>
      <c r="P50" s="68">
        <f t="shared" si="24"/>
        <v>-8.0619334645830918</v>
      </c>
      <c r="Q50" s="67">
        <f t="shared" si="24"/>
        <v>-8.0619334645830918</v>
      </c>
      <c r="R50" s="63">
        <f t="shared" si="24"/>
        <v>-8.0619334645830918</v>
      </c>
      <c r="S50" s="64"/>
      <c r="T50" s="64"/>
      <c r="U50" s="64"/>
      <c r="V50" s="65"/>
    </row>
    <row r="51" spans="1:22" ht="15.75" thickBot="1">
      <c r="A51" s="33"/>
      <c r="B51" s="33"/>
      <c r="C51" s="33"/>
      <c r="D51" s="33"/>
      <c r="E51" s="33"/>
      <c r="F51" s="34"/>
      <c r="G51" s="34"/>
      <c r="H51" s="34"/>
      <c r="I51" s="34"/>
      <c r="J51" s="177" t="s">
        <v>23</v>
      </c>
      <c r="K51" s="178"/>
      <c r="L51" s="64"/>
      <c r="M51" s="64"/>
      <c r="N51" s="60"/>
      <c r="O51" s="69">
        <f>$N$43</f>
        <v>-26.922414663714733</v>
      </c>
      <c r="P51" s="68">
        <f t="shared" ref="P51:S51" si="25">$N$43</f>
        <v>-26.922414663714733</v>
      </c>
      <c r="Q51" s="67">
        <f t="shared" si="25"/>
        <v>-26.922414663714733</v>
      </c>
      <c r="R51" s="68">
        <f t="shared" si="25"/>
        <v>-26.922414663714733</v>
      </c>
      <c r="S51" s="70">
        <f t="shared" si="25"/>
        <v>-26.922414663714733</v>
      </c>
      <c r="T51" s="71"/>
      <c r="U51" s="64"/>
      <c r="V51" s="65"/>
    </row>
    <row r="52" spans="1:22" ht="15.75" thickBot="1">
      <c r="A52" s="33"/>
      <c r="B52" s="33"/>
      <c r="C52" s="33"/>
      <c r="D52" s="33"/>
      <c r="E52" s="33"/>
      <c r="F52" s="34"/>
      <c r="G52" s="34"/>
      <c r="H52" s="34"/>
      <c r="I52" s="34"/>
      <c r="J52" s="177" t="s">
        <v>30</v>
      </c>
      <c r="K52" s="178"/>
      <c r="L52" s="64"/>
      <c r="M52" s="64"/>
      <c r="N52" s="64"/>
      <c r="O52" s="60"/>
      <c r="P52" s="66">
        <f>$O$43</f>
        <v>-40.157797231771042</v>
      </c>
      <c r="Q52" s="68">
        <f t="shared" ref="Q52:T52" si="26">$O$43</f>
        <v>-40.157797231771042</v>
      </c>
      <c r="R52" s="72">
        <f t="shared" si="26"/>
        <v>-40.157797231771042</v>
      </c>
      <c r="S52" s="67">
        <f t="shared" si="26"/>
        <v>-40.157797231771042</v>
      </c>
      <c r="T52" s="73">
        <f t="shared" si="26"/>
        <v>-40.157797231771042</v>
      </c>
      <c r="U52" s="71"/>
      <c r="V52" s="65"/>
    </row>
    <row r="53" spans="1:22" ht="15.75" thickBot="1">
      <c r="A53" s="33"/>
      <c r="B53" s="33"/>
      <c r="C53" s="33"/>
      <c r="D53" s="33"/>
      <c r="E53" s="33"/>
      <c r="F53" s="34"/>
      <c r="G53" s="34"/>
      <c r="H53" s="34"/>
      <c r="I53" s="34"/>
      <c r="J53" s="179" t="s">
        <v>31</v>
      </c>
      <c r="K53" s="180"/>
      <c r="L53" s="137"/>
      <c r="M53" s="137"/>
      <c r="N53" s="64"/>
      <c r="O53" s="137"/>
      <c r="P53" s="60"/>
      <c r="Q53" s="74">
        <f>$P$43</f>
        <v>40.157797231771042</v>
      </c>
      <c r="R53" s="72">
        <f t="shared" ref="R53:U53" si="27">$P$43</f>
        <v>40.157797231771042</v>
      </c>
      <c r="S53" s="75">
        <f t="shared" si="27"/>
        <v>40.157797231771042</v>
      </c>
      <c r="T53" s="76">
        <f t="shared" si="27"/>
        <v>40.157797231771042</v>
      </c>
      <c r="U53" s="77">
        <f t="shared" si="27"/>
        <v>40.157797231771042</v>
      </c>
      <c r="V53" s="65"/>
    </row>
    <row r="54" spans="1:22" ht="15.75" thickBot="1">
      <c r="A54" s="33"/>
      <c r="B54" s="33"/>
      <c r="C54" s="33"/>
      <c r="D54" s="33"/>
      <c r="E54" s="33"/>
      <c r="F54" s="34"/>
      <c r="G54" s="34"/>
      <c r="H54" s="34"/>
      <c r="I54" s="34"/>
      <c r="J54" s="139" t="s">
        <v>41</v>
      </c>
      <c r="K54" s="140"/>
      <c r="L54" s="141"/>
      <c r="M54" s="141"/>
      <c r="N54" s="141"/>
      <c r="O54" s="141"/>
      <c r="P54" s="141"/>
      <c r="Q54" s="142">
        <f>SUM(Q49:Q53)</f>
        <v>-71.562204655472158</v>
      </c>
      <c r="R54" s="142">
        <f t="shared" ref="R54:U54" si="28">SUM(R49:R53)</f>
        <v>-34.984348128297825</v>
      </c>
      <c r="S54" s="142">
        <f t="shared" si="28"/>
        <v>-26.922414663714733</v>
      </c>
      <c r="T54" s="142">
        <f t="shared" si="28"/>
        <v>0</v>
      </c>
      <c r="U54" s="142">
        <f t="shared" si="28"/>
        <v>40.157797231771042</v>
      </c>
      <c r="V54" s="143">
        <f>+SUM(Q54:U54)</f>
        <v>-93.311170215713673</v>
      </c>
    </row>
    <row r="55" spans="1:22" ht="15.75" thickBot="1">
      <c r="A55" s="33"/>
      <c r="B55" s="33"/>
      <c r="C55" s="33"/>
      <c r="D55" s="33"/>
      <c r="E55" s="33"/>
      <c r="F55" s="34"/>
      <c r="G55" s="34"/>
      <c r="H55" s="34"/>
      <c r="I55" s="34"/>
      <c r="J55" s="138"/>
      <c r="K55" s="138"/>
      <c r="L55" s="138"/>
      <c r="M55" s="138"/>
      <c r="N55" s="138"/>
      <c r="O55" s="138"/>
      <c r="P55" s="138"/>
      <c r="Q55" s="54"/>
      <c r="R55" s="54"/>
      <c r="S55" s="54"/>
      <c r="T55" s="54"/>
      <c r="U55" s="54"/>
      <c r="V55" s="2"/>
    </row>
    <row r="56" spans="1:22" ht="15.75" thickBot="1">
      <c r="J56" s="56" t="s">
        <v>42</v>
      </c>
      <c r="K56" s="57"/>
      <c r="L56" s="58"/>
      <c r="M56" s="58"/>
      <c r="N56" s="58"/>
      <c r="O56" s="58"/>
      <c r="P56" s="58"/>
      <c r="Q56" s="59">
        <f>Q54</f>
        <v>-71.562204655472158</v>
      </c>
      <c r="R56" s="59">
        <f t="shared" ref="R56:U56" si="29">R54</f>
        <v>-34.984348128297825</v>
      </c>
      <c r="S56" s="59">
        <f t="shared" si="29"/>
        <v>-26.922414663714733</v>
      </c>
      <c r="T56" s="59">
        <f t="shared" si="29"/>
        <v>0</v>
      </c>
      <c r="U56" s="59">
        <f t="shared" si="29"/>
        <v>40.157797231771042</v>
      </c>
      <c r="V56" s="59">
        <f>SUM(Q56:U56)</f>
        <v>-93.311170215713673</v>
      </c>
    </row>
    <row r="67" spans="1:1">
      <c r="A67" s="55"/>
    </row>
  </sheetData>
  <mergeCells count="23">
    <mergeCell ref="J52:K52"/>
    <mergeCell ref="J53:K53"/>
    <mergeCell ref="R36:S40"/>
    <mergeCell ref="L46:P46"/>
    <mergeCell ref="Q46:U46"/>
    <mergeCell ref="J51:K51"/>
    <mergeCell ref="J50:K50"/>
    <mergeCell ref="J49:K49"/>
    <mergeCell ref="B28:H28"/>
    <mergeCell ref="J28:P28"/>
    <mergeCell ref="B29:C29"/>
    <mergeCell ref="D29:H29"/>
    <mergeCell ref="J29:K29"/>
    <mergeCell ref="L29:P29"/>
    <mergeCell ref="B16:C16"/>
    <mergeCell ref="D16:H16"/>
    <mergeCell ref="J16:K16"/>
    <mergeCell ref="L16:P16"/>
    <mergeCell ref="B2:K2"/>
    <mergeCell ref="L2:M2"/>
    <mergeCell ref="B15:C15"/>
    <mergeCell ref="D15:H15"/>
    <mergeCell ref="J15:P15"/>
  </mergeCells>
  <conditionalFormatting sqref="B31:G31">
    <cfRule type="expression" dxfId="11" priority="9">
      <formula>dms_TradingName = "Endeavour Energy"</formula>
    </cfRule>
    <cfRule type="expression" dxfId="10" priority="10">
      <formula>dms_TradingName = "TasNetworks (T)"</formula>
    </cfRule>
  </conditionalFormatting>
  <conditionalFormatting sqref="B33:G39">
    <cfRule type="expression" dxfId="9" priority="5">
      <formula>dms_TradingName = "Endeavour Energy"</formula>
    </cfRule>
    <cfRule type="expression" dxfId="8" priority="6">
      <formula>dms_TradingName = "TasNetworks (T)"</formula>
    </cfRule>
  </conditionalFormatting>
  <conditionalFormatting sqref="B18:H18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B20:H24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4">
    <dataValidation type="list" allowBlank="1" showInputMessage="1" showErrorMessage="1" sqref="Q40" xr:uid="{05EFBBEC-F8DF-4C46-8AE8-69CD50C01374}">
      <formula1>$L$30:$P$30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D18:H18" xr:uid="{E5296534-2E21-4A26-A0AD-8DA4B3A48494}">
      <formula1>ISNUMBER(B18)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18" xr:uid="{6D362C4C-7471-44BD-9D0B-1E83FBCB4539}">
      <formula1>ISNUMBER(B18)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B18" xr:uid="{9242F3E8-2DCB-4F64-A997-B7D38B673A8A}">
      <formula1>ISNUMBER(B18)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2025-04-17T00:12:48Z</dcterms:created>
  <dcterms:modified xsi:type="dcterms:W3CDTF">2025-04-17T00:53:49Z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2025-04-17T00:24:19Z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bd27b46f-7053-4815-b610-096ecde9284e</vt:lpwstr>
  </property>
  <property fmtid="{D5CDD505-2E9C-101B-9397-08002B2CF9AE}" pid="8" name="MSIP_Label_d9d5a995-dfdf-4407-9a97-edbbc68c9f53_ContentBits">
    <vt:lpwstr>0</vt:lpwstr>
  </property>
</Properties>
</file>