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66925"/>
  <xr:revisionPtr revIDLastSave="0" documentId="6_{2034B699-D731-4A22-9406-97CE8B0411DC}" xr6:coauthVersionLast="47" xr6:coauthVersionMax="47" xr10:uidLastSave="{00000000-0000-0000-0000-000000000000}"/>
  <bookViews>
    <workbookView xWindow="38280" yWindow="-120" windowWidth="38640" windowHeight="21840" xr2:uid="{563038C2-3EDF-4497-849E-0342E0986165}"/>
  </bookViews>
  <sheets>
    <sheet name="Cover Page" sheetId="3" r:id="rId1"/>
    <sheet name="AER change log" sheetId="4" r:id="rId2"/>
    <sheet name="Summary" sheetId="2" r:id="rId3"/>
    <sheet name="Detail" sheetId="1" r:id="rId4"/>
  </sheets>
  <definedNames>
    <definedName name="_Order1" hidden="1">0</definedName>
    <definedName name="AAA" localSheetId="1" hidden="1">#REF!</definedName>
    <definedName name="AAA" hidden="1">#REF!</definedName>
    <definedName name="AER_capex_category" localSheetId="1">OFFSET(#REF!,1,0,COUNTA(#REF!),1)</definedName>
    <definedName name="AER_capex_category">OFFSET(#REF!,1,0,COUNTA(#REF!),1)</definedName>
    <definedName name="AERinflation">#REF!</definedName>
    <definedName name="after_hours" localSheetId="1">#REF!</definedName>
    <definedName name="after_hours">#REF!</definedName>
    <definedName name="anscount" hidden="1">1</definedName>
    <definedName name="BaseYear">#REF!</definedName>
    <definedName name="Basis_Capex" localSheetId="1">#REF!</definedName>
    <definedName name="Basis_Capex">#REF!</definedName>
    <definedName name="Basis_CapexEY" localSheetId="1">#REF!</definedName>
    <definedName name="Basis_CapexEY">#REF!</definedName>
    <definedName name="Basis_OpexForecast" localSheetId="1">#REF!</definedName>
    <definedName name="Basis_OpexForecast">#REF!</definedName>
    <definedName name="Basis_OpexForecastEY" localSheetId="1">#REF!</definedName>
    <definedName name="Basis_OpexForecastEY">#REF!</definedName>
    <definedName name="Basis_OpexHist" localSheetId="1">#REF!</definedName>
    <definedName name="Basis_OpexHist">#REF!</definedName>
    <definedName name="Basis_OpexHistEY" localSheetId="1">#REF!</definedName>
    <definedName name="Basis_OpexHistEY">#REF!</definedName>
    <definedName name="Basis_Ptrm" localSheetId="1">#REF!</definedName>
    <definedName name="Basis_Ptrm">#REF!</definedName>
    <definedName name="Basis_PTRM_Capex" localSheetId="1">#REF!</definedName>
    <definedName name="Basis_PTRM_Capex">#REF!</definedName>
    <definedName name="Basis_PtrmEY" localSheetId="1">#REF!</definedName>
    <definedName name="Basis_PtrmEY">#REF!</definedName>
    <definedName name="Basis_Rfm" localSheetId="1">#REF!</definedName>
    <definedName name="Basis_Rfm">#REF!</definedName>
    <definedName name="Basis_RfmEY" localSheetId="1">#REF!</definedName>
    <definedName name="Basis_RfmEY">#REF!</definedName>
    <definedName name="bus_hours" localSheetId="1">#REF!</definedName>
    <definedName name="bus_hours">#REF!</definedName>
    <definedName name="Capex_BaseYear" localSheetId="1">#REF!</definedName>
    <definedName name="Capex_BaseYear">#REF!</definedName>
    <definedName name="CPI_Escalator_to_Y1" localSheetId="1">#REF!</definedName>
    <definedName name="CPI_Escalator_to_Y1">#REF!</definedName>
    <definedName name="currentyear" localSheetId="1">#REF!</definedName>
    <definedName name="currentyear">#REF!</definedName>
    <definedName name="day" localSheetId="1">#REF!</definedName>
    <definedName name="day">#REF!</definedName>
    <definedName name="Dec19Jun21CPI">#REF!</definedName>
    <definedName name="DNSP" localSheetId="1">#REF!</definedName>
    <definedName name="DNSP">#REF!</definedName>
    <definedName name="Forecastinflation" localSheetId="1">#REF!</definedName>
    <definedName name="Forecastinflation">#REF!</definedName>
    <definedName name="forecastyear" localSheetId="1">#REF!</definedName>
    <definedName name="forecastyear">#REF!</definedName>
    <definedName name="FPFirstYear" localSheetId="1">#REF!</definedName>
    <definedName name="FPFirstYear" localSheetId="0">#REF!</definedName>
    <definedName name="FPFirstYear">#REF!</definedName>
    <definedName name="FPLastYear" localSheetId="0">#REF!</definedName>
    <definedName name="ICC_Action" localSheetId="1">#REF!</definedName>
    <definedName name="ICC_Action">#REF!</definedName>
    <definedName name="ICC_AllocFields" localSheetId="1">#REF!</definedName>
    <definedName name="ICC_AllocFields">#REF!</definedName>
    <definedName name="ICC_Calc_Equip" localSheetId="1">#REF!</definedName>
    <definedName name="ICC_Calc_Equip">#REF!</definedName>
    <definedName name="ICC_Calc_Install" localSheetId="1">#REF!</definedName>
    <definedName name="ICC_Calc_Install">#REF!</definedName>
    <definedName name="ICC_Calc_PopImpact" localSheetId="1">#REF!</definedName>
    <definedName name="ICC_Calc_PopImpact">#REF!</definedName>
    <definedName name="ICC_EquipType" localSheetId="1">#REF!</definedName>
    <definedName name="ICC_EquipType">#REF!</definedName>
    <definedName name="ICC_ProjectComCost" localSheetId="1">#REF!</definedName>
    <definedName name="ICC_ProjectComCost">#REF!</definedName>
    <definedName name="ICC_ProjectComInclLab" localSheetId="1">#REF!</definedName>
    <definedName name="ICC_ProjectComInclLab">#REF!</definedName>
    <definedName name="ICC_ProjectComInclNonLab" localSheetId="1">#REF!</definedName>
    <definedName name="ICC_ProjectComInclNonLab">#REF!</definedName>
    <definedName name="ICC_ProjectComLabWeight" localSheetId="1">#REF!</definedName>
    <definedName name="ICC_ProjectComLabWeight">#REF!</definedName>
    <definedName name="ICC_ProjectComOH" localSheetId="1">#REF!</definedName>
    <definedName name="ICC_ProjectComOH">#REF!</definedName>
    <definedName name="ICC_ProjectComSCS" localSheetId="1">#REF!</definedName>
    <definedName name="ICC_ProjectComSCS">#REF!</definedName>
    <definedName name="ICC_ProjectITCost" localSheetId="1">#REF!</definedName>
    <definedName name="ICC_ProjectITCost">#REF!</definedName>
    <definedName name="ICC_ProjectITInclLab" localSheetId="1">#REF!</definedName>
    <definedName name="ICC_ProjectITInclLab">#REF!</definedName>
    <definedName name="ICC_ProjectITInclNonLab" localSheetId="1">#REF!</definedName>
    <definedName name="ICC_ProjectITInclNonLab">#REF!</definedName>
    <definedName name="ICC_ProjectITLabWeight" localSheetId="1">#REF!</definedName>
    <definedName name="ICC_ProjectITLabWeight">#REF!</definedName>
    <definedName name="ICC_ProjectITOH" localSheetId="1">#REF!</definedName>
    <definedName name="ICC_ProjectITOH">#REF!</definedName>
    <definedName name="ICC_ProjectITSCS" localSheetId="1">#REF!</definedName>
    <definedName name="ICC_ProjectITSCS">#REF!</definedName>
    <definedName name="ICC_ProjectO1OH" localSheetId="1">#REF!</definedName>
    <definedName name="ICC_ProjectO1OH">#REF!</definedName>
    <definedName name="ICC_ProjectO1SCS" localSheetId="1">#REF!</definedName>
    <definedName name="ICC_ProjectO1SCS">#REF!</definedName>
    <definedName name="ICC_ProjectO2OH" localSheetId="1">#REF!</definedName>
    <definedName name="ICC_ProjectO2OH">#REF!</definedName>
    <definedName name="ICC_ProjectO2SCS" localSheetId="1">#REF!</definedName>
    <definedName name="ICC_ProjectO2SCS">#REF!</definedName>
    <definedName name="ICC_ProjectO3OH" localSheetId="1">#REF!</definedName>
    <definedName name="ICC_ProjectO3OH">#REF!</definedName>
    <definedName name="ICC_ProjectO3SCS" localSheetId="1">#REF!</definedName>
    <definedName name="ICC_ProjectO3SCS">#REF!</definedName>
    <definedName name="ICC_ProjectO4OH" localSheetId="1">#REF!</definedName>
    <definedName name="ICC_ProjectO4OH">#REF!</definedName>
    <definedName name="ICC_ProjectO4SCS" localSheetId="1">#REF!</definedName>
    <definedName name="ICC_ProjectO4SCS">#REF!</definedName>
    <definedName name="ICC_ScsAlloc" localSheetId="1">#REF!</definedName>
    <definedName name="ICC_ScsAlloc">#REF!</definedName>
    <definedName name="ICM_AddMetReq" localSheetId="1">#REF!</definedName>
    <definedName name="ICM_AddMetReq">#REF!</definedName>
    <definedName name="ICM_D_TC1" localSheetId="1">#REF!</definedName>
    <definedName name="ICM_D_TC1">#REF!</definedName>
    <definedName name="ICM_D_TC10" localSheetId="1">#REF!</definedName>
    <definedName name="ICM_D_TC10">#REF!</definedName>
    <definedName name="ICM_D_TC2" localSheetId="1">#REF!</definedName>
    <definedName name="ICM_D_TC2">#REF!</definedName>
    <definedName name="ICM_D_TC3" localSheetId="1">#REF!</definedName>
    <definedName name="ICM_D_TC3">#REF!</definedName>
    <definedName name="ICM_D_TC4" localSheetId="1">#REF!</definedName>
    <definedName name="ICM_D_TC4">#REF!</definedName>
    <definedName name="ICM_D_TC5" localSheetId="1">#REF!</definedName>
    <definedName name="ICM_D_TC5">#REF!</definedName>
    <definedName name="ICM_D_TC6" localSheetId="1">#REF!</definedName>
    <definedName name="ICM_D_TC6">#REF!</definedName>
    <definedName name="ICM_D_TC7" localSheetId="1">#REF!</definedName>
    <definedName name="ICM_D_TC7">#REF!</definedName>
    <definedName name="ICM_D_TC8" localSheetId="1">#REF!</definedName>
    <definedName name="ICM_D_TC8">#REF!</definedName>
    <definedName name="ICM_D_TC9" localSheetId="1">#REF!</definedName>
    <definedName name="ICM_D_TC9">#REF!</definedName>
    <definedName name="ICM_Hrs" localSheetId="1">#REF!</definedName>
    <definedName name="ICM_Hrs">#REF!</definedName>
    <definedName name="ICM_LabourCost" localSheetId="1">#REF!</definedName>
    <definedName name="ICM_LabourCost">#REF!</definedName>
    <definedName name="ICM_Rates" localSheetId="1">#REF!</definedName>
    <definedName name="ICM_Rates">#REF!</definedName>
    <definedName name="ICM_UnitCost" localSheetId="1">#REF!</definedName>
    <definedName name="ICM_UnitCost">#REF!</definedName>
    <definedName name="ICM_UnitCostSign" localSheetId="1">#REF!</definedName>
    <definedName name="ICM_UnitCostSign">#REF!</definedName>
    <definedName name="ICM_Vol1" localSheetId="1">#REF!</definedName>
    <definedName name="ICM_Vol1">#REF!</definedName>
    <definedName name="ICM_Vol10" localSheetId="1">#REF!</definedName>
    <definedName name="ICM_Vol10">#REF!</definedName>
    <definedName name="ICM_Vol2" localSheetId="1">#REF!</definedName>
    <definedName name="ICM_Vol2">#REF!</definedName>
    <definedName name="ICM_Vol3" localSheetId="1">#REF!</definedName>
    <definedName name="ICM_Vol3">#REF!</definedName>
    <definedName name="ICM_Vol4" localSheetId="1">#REF!</definedName>
    <definedName name="ICM_Vol4">#REF!</definedName>
    <definedName name="ICM_Vol5" localSheetId="1">#REF!</definedName>
    <definedName name="ICM_Vol5">#REF!</definedName>
    <definedName name="ICM_Vol6" localSheetId="1">#REF!</definedName>
    <definedName name="ICM_Vol6">#REF!</definedName>
    <definedName name="ICM_Vol7" localSheetId="1">#REF!</definedName>
    <definedName name="ICM_Vol7">#REF!</definedName>
    <definedName name="ICM_Vol8" localSheetId="1">#REF!</definedName>
    <definedName name="ICM_Vol8">#REF!</definedName>
    <definedName name="ICM_Vol9" localSheetId="1">#REF!</definedName>
    <definedName name="ICM_Vol9">#REF!</definedName>
    <definedName name="IE_list">OFFSET(#REF!,0,0,COUNTA(#REF!),1)</definedName>
    <definedName name="IE_list_num">OFFSET(#REF!,0,0,COUNTA(#REF!),1)</definedName>
    <definedName name="Input_base_year">#REF!</definedName>
    <definedName name="InterveningYear">#REF!</definedName>
    <definedName name="Labour_types">OFFSET(#REF!,1,0,COUNTA(#REF!),1)</definedName>
    <definedName name="LUT_Basis" localSheetId="1">#REF!</definedName>
    <definedName name="LUT_Basis">#REF!</definedName>
    <definedName name="LUT_Dollars" localSheetId="1">#REF!</definedName>
    <definedName name="LUT_Dollars">#REF!</definedName>
    <definedName name="millions" localSheetId="0">#REF!</definedName>
    <definedName name="month" localSheetId="1">#REF!</definedName>
    <definedName name="month">#REF!</definedName>
    <definedName name="Nominal_to_Real">#REF!</definedName>
    <definedName name="Opex_BaseYear" localSheetId="1">#REF!</definedName>
    <definedName name="Opex_BaseYear">#REF!</definedName>
    <definedName name="Output_first_year">#REF!</definedName>
    <definedName name="percent">#REF!</definedName>
    <definedName name="PPFirstYear" localSheetId="1">#REF!</definedName>
    <definedName name="PPFirstYear" localSheetId="0">#REF!</definedName>
    <definedName name="PPFirstYear">#REF!</definedName>
    <definedName name="PPLastYear" localSheetId="1">#REF!</definedName>
    <definedName name="PPLastYear" localSheetId="0">#REF!</definedName>
    <definedName name="PPLastYear">#REF!</definedName>
    <definedName name="Project_list" localSheetId="1">OFFSET(#REF!,1,0,COUNTA(#REF!),1)</definedName>
    <definedName name="Project_list">OFFSET(#REF!,1,0,COUNTA(#REF!),1)</definedName>
    <definedName name="PTRM_Dx_Assets">OFFSET(#REF!,1,0,COUNTA(#REF!),1)</definedName>
    <definedName name="RCP_firstyear" localSheetId="1">#REF!</definedName>
    <definedName name="RCP_firstyear">#REF!</definedName>
    <definedName name="Real_to_Nominal">#REF!</definedName>
    <definedName name="RealContracts_Escalator_to_Y1" localSheetId="1">#REF!</definedName>
    <definedName name="RealContracts_Escalator_to_Y1">#REF!</definedName>
    <definedName name="RealLabour_Escalator_to_Y1" localSheetId="1">#REF!</definedName>
    <definedName name="RealLabour_Escalator_to_Y1">#REF!</definedName>
    <definedName name="RealMaterials_Escalator_to_Y1" localSheetId="1">#REF!</definedName>
    <definedName name="RealMaterials_Escalator_to_Y1">#REF!</definedName>
    <definedName name="RealOther_Escalator_to_Y1" localSheetId="1">#REF!</definedName>
    <definedName name="RealOther_Escalator_to_Y1">#REF!</definedName>
    <definedName name="RealVehicles_Escalator_to_Y1" localSheetId="1">#REF!</definedName>
    <definedName name="RealVehicles_Escalator_to_Y1">#REF!</definedName>
    <definedName name="Tax_recovery">#REF!</definedName>
    <definedName name="thousands" localSheetId="0">#REF!</definedName>
    <definedName name="year" localSheetId="1">#REF!</definedName>
    <definedName name="year">#REF!</definedName>
    <definedName name="yearending" localSheetId="1">#REF!</definedName>
    <definedName name="yearending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2" l="1"/>
  <c r="G22" i="2"/>
  <c r="G23" i="2"/>
  <c r="G24" i="2"/>
  <c r="G25" i="2"/>
  <c r="G12" i="2"/>
  <c r="G26" i="2"/>
  <c r="F18" i="2"/>
  <c r="F22" i="2"/>
  <c r="F23" i="2"/>
  <c r="F24" i="2"/>
  <c r="F25" i="2"/>
  <c r="F12" i="2"/>
  <c r="F26" i="2"/>
  <c r="E18" i="2"/>
  <c r="E22" i="2"/>
  <c r="E23" i="2"/>
  <c r="E24" i="2"/>
  <c r="E25" i="2"/>
  <c r="E12" i="2"/>
  <c r="E26" i="2"/>
  <c r="D18" i="2"/>
  <c r="D22" i="2"/>
  <c r="D23" i="2"/>
  <c r="D24" i="2"/>
  <c r="D25" i="2"/>
  <c r="D12" i="2"/>
  <c r="D26" i="2"/>
  <c r="C18" i="2"/>
  <c r="C22" i="2"/>
  <c r="C23" i="2"/>
  <c r="C24" i="2"/>
  <c r="C25" i="2"/>
  <c r="C12" i="2"/>
  <c r="C26" i="2"/>
  <c r="C13" i="2"/>
  <c r="D13" i="2"/>
  <c r="E13" i="2"/>
  <c r="F13" i="2"/>
  <c r="G13" i="2"/>
  <c r="G19" i="2"/>
  <c r="F19" i="2"/>
  <c r="E19" i="2"/>
  <c r="D19" i="2"/>
  <c r="C19" i="2"/>
  <c r="F6" i="2"/>
  <c r="Q103" i="1"/>
  <c r="O103" i="1"/>
  <c r="P103" i="1"/>
  <c r="N103" i="1"/>
  <c r="M103" i="1"/>
  <c r="L103" i="1"/>
  <c r="K103" i="1"/>
  <c r="Q101" i="1"/>
  <c r="Q105" i="1"/>
  <c r="P101" i="1"/>
  <c r="P105" i="1"/>
  <c r="O101" i="1"/>
  <c r="O105" i="1"/>
  <c r="N101" i="1"/>
  <c r="N105" i="1"/>
  <c r="M101" i="1"/>
  <c r="M105" i="1"/>
  <c r="L101" i="1"/>
  <c r="L105" i="1"/>
  <c r="K101" i="1"/>
  <c r="K105" i="1"/>
  <c r="G6" i="2"/>
  <c r="E6" i="2"/>
  <c r="D6" i="2"/>
  <c r="C6" i="2"/>
  <c r="G5" i="2"/>
  <c r="G7" i="2"/>
  <c r="G14" i="2"/>
  <c r="F5" i="2"/>
  <c r="E5" i="2"/>
  <c r="D5" i="2"/>
  <c r="D7" i="2"/>
  <c r="D14" i="2"/>
  <c r="C5" i="2"/>
  <c r="F7" i="2"/>
  <c r="F14" i="2"/>
  <c r="C7" i="2"/>
  <c r="C14" i="2"/>
  <c r="E7" i="2"/>
  <c r="E14" i="2"/>
</calcChain>
</file>

<file path=xl/sharedStrings.xml><?xml version="1.0" encoding="utf-8"?>
<sst xmlns="http://schemas.openxmlformats.org/spreadsheetml/2006/main" count="269" uniqueCount="126">
  <si>
    <t>Base Year</t>
  </si>
  <si>
    <t>Forecast RP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</si>
  <si>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</si>
  <si>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</si>
  <si>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</si>
  <si>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</si>
  <si>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</si>
  <si>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</si>
  <si>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</si>
  <si>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</si>
  <si>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Total Direct Opex $m</t>
  </si>
  <si>
    <t>Total Opex $m</t>
  </si>
  <si>
    <t>MAMP Reduction</t>
  </si>
  <si>
    <t>Meter Reading Mass Market</t>
  </si>
  <si>
    <t>FY</t>
  </si>
  <si>
    <t>MAMP Opex</t>
  </si>
  <si>
    <t>512300000 Other</t>
  </si>
  <si>
    <t>MAMP</t>
  </si>
  <si>
    <t>Meter Investigation</t>
  </si>
  <si>
    <t>Meter Test Network Initiated</t>
  </si>
  <si>
    <t>531300000 Other</t>
  </si>
  <si>
    <t>CT Meter Tests</t>
  </si>
  <si>
    <t>WC Meter Test</t>
  </si>
  <si>
    <t>Maintain Meter 0-100 amps</t>
  </si>
  <si>
    <t>Maintain Program ID</t>
  </si>
  <si>
    <t>Maintain Timeswitch</t>
  </si>
  <si>
    <t>Meter Queries / Maintenance</t>
  </si>
  <si>
    <t>Meter Inv Net Initiated</t>
  </si>
  <si>
    <t>Final Meter Read</t>
  </si>
  <si>
    <t>Rev Protection Theft</t>
  </si>
  <si>
    <t>561100000 Other</t>
  </si>
  <si>
    <t>521300000</t>
  </si>
  <si>
    <t>521300000 (all)</t>
  </si>
  <si>
    <t>531300000</t>
  </si>
  <si>
    <t>531308423</t>
  </si>
  <si>
    <t>531308424</t>
  </si>
  <si>
    <t>531308461</t>
  </si>
  <si>
    <t>531308462</t>
  </si>
  <si>
    <t>531308466</t>
  </si>
  <si>
    <t>531308470</t>
  </si>
  <si>
    <t>531308471</t>
  </si>
  <si>
    <t>531308472</t>
  </si>
  <si>
    <t>560008460</t>
  </si>
  <si>
    <t>560008475</t>
  </si>
  <si>
    <t>560200000</t>
  </si>
  <si>
    <t>560508438</t>
  </si>
  <si>
    <t>561100000</t>
  </si>
  <si>
    <t>Contractor Forecast</t>
  </si>
  <si>
    <t>Total Contrators</t>
  </si>
  <si>
    <t>521300000 Other</t>
  </si>
  <si>
    <t>521308460</t>
  </si>
  <si>
    <t>521308461</t>
  </si>
  <si>
    <t>Meter Churn Rate Reduction</t>
  </si>
  <si>
    <t>Churn Opex</t>
  </si>
  <si>
    <t>Churn Rate %</t>
  </si>
  <si>
    <t>2023/24</t>
  </si>
  <si>
    <t>2024/25</t>
  </si>
  <si>
    <t>2025/26</t>
  </si>
  <si>
    <t>2026/27</t>
  </si>
  <si>
    <t>2027/28</t>
  </si>
  <si>
    <t>2028/29</t>
  </si>
  <si>
    <t>2029/30</t>
  </si>
  <si>
    <t>Other Opex</t>
  </si>
  <si>
    <t>Reductions Relative to Base Year 2023</t>
  </si>
  <si>
    <t>Churn Reduction</t>
  </si>
  <si>
    <t>Churn $million</t>
  </si>
  <si>
    <t>Contracts</t>
  </si>
  <si>
    <t>Contract Reduction</t>
  </si>
  <si>
    <t>Contracts $million</t>
  </si>
  <si>
    <t>MAMP $million</t>
  </si>
  <si>
    <t>Other Maint. Opex</t>
  </si>
  <si>
    <t>Other Maint. Reduction</t>
  </si>
  <si>
    <t>Other Main. $million</t>
  </si>
  <si>
    <t>Total Opex Excl. Contractor</t>
  </si>
  <si>
    <t>Total Opex</t>
  </si>
  <si>
    <t>Total Reductions</t>
  </si>
  <si>
    <t>Total Reductions $million</t>
  </si>
  <si>
    <t>Reg Period</t>
  </si>
  <si>
    <t>Total Reduction 23-30</t>
  </si>
  <si>
    <t>Total Reduction 25-30</t>
  </si>
  <si>
    <t xml:space="preserve">Ordinary Time </t>
  </si>
  <si>
    <t>Overtime</t>
  </si>
  <si>
    <t>Contractor</t>
  </si>
  <si>
    <t xml:space="preserve">Stores Materials </t>
  </si>
  <si>
    <t xml:space="preserve">Other </t>
  </si>
  <si>
    <t>Total Direct Cost</t>
  </si>
  <si>
    <t xml:space="preserve">Network </t>
  </si>
  <si>
    <t>Corporate</t>
  </si>
  <si>
    <t>Total Costs</t>
  </si>
  <si>
    <t>Amount $</t>
  </si>
  <si>
    <t xml:space="preserve">Amount $ </t>
  </si>
  <si>
    <t>Directs, Oncosts &amp; Overheads Combined</t>
  </si>
  <si>
    <t>Financial Year</t>
  </si>
  <si>
    <t>Ergon Energy Bottom Up Forecast (2025-2030 Regulatory Period)</t>
  </si>
  <si>
    <t xml:space="preserve">Total Network &amp; Corporate costs $m </t>
  </si>
  <si>
    <t xml:space="preserve">Other Meter Maintenance </t>
  </si>
  <si>
    <t>Ergon Energy - Legacy Metering Expenditure Model 2025-30</t>
  </si>
  <si>
    <t>Bottom Up Model</t>
  </si>
  <si>
    <t>Total Direct Opex ($m, Nominal)</t>
  </si>
  <si>
    <t xml:space="preserve">Total Network &amp; Corporate costs ($m, Nominal) </t>
  </si>
  <si>
    <t>Total Opex ($m, Nominal)</t>
  </si>
  <si>
    <t>Inflation rate</t>
  </si>
  <si>
    <t>Indexation</t>
  </si>
  <si>
    <t>Total Opex ($m, Real 2024-25)</t>
  </si>
  <si>
    <t>AER Notes</t>
  </si>
  <si>
    <t>Changes</t>
  </si>
  <si>
    <t>Updated forecast inflation for August 2023 RBA Statement on Monetary Policy and draft decision inflation</t>
  </si>
  <si>
    <t>Summary'!B10:G14</t>
  </si>
  <si>
    <t>Added a new table to convert the Nominal opex to real opex using the forecast inflation.</t>
  </si>
  <si>
    <t>Summary'!C11:G11</t>
  </si>
  <si>
    <t>AER change log</t>
  </si>
  <si>
    <t>Added a changelog (separate worksheet)</t>
  </si>
  <si>
    <t xml:space="preserve"> Unit Rate</t>
  </si>
  <si>
    <t>Volume</t>
  </si>
  <si>
    <t>$/Meter</t>
  </si>
  <si>
    <t>Opex True-Up Calaculation</t>
  </si>
  <si>
    <t>Total opex per determination ($m, nominal)</t>
  </si>
  <si>
    <t xml:space="preserve">Total opex per determination ($m, real 2024–25) </t>
  </si>
  <si>
    <t>Forecast volumes per determination</t>
  </si>
  <si>
    <t>Updated volumes</t>
  </si>
  <si>
    <t>Variance</t>
  </si>
  <si>
    <t>Applicable unit rate ($nominal)</t>
  </si>
  <si>
    <t>Adjustment ($m, nominal)</t>
  </si>
  <si>
    <t>Updated total opex ($m, nominal)</t>
  </si>
  <si>
    <t>Updated total opex ($m, real 2024–25)</t>
  </si>
  <si>
    <t>Updated forecast inflation for February 2025 RBA Statement on Monetary Policy and Final decision inflation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</si>
</sst>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$&quot;#,##0.00_);[Red]\(&quot;$&quot;#,##0.00\)"/>
    <numFmt numFmtId="167" formatCode="_-&quot;$&quot;* #,##0_-;\-&quot;$&quot;* #,##0_-;_-&quot;$&quot;* &quot;-&quot;??_-;_-@_-"/>
    <numFmt numFmtId="168" formatCode="_-* #,##0_-;\-* #,##0_-;_-* &quot;-&quot;??_-;_-@_-"/>
    <numFmt numFmtId="169" formatCode="_-* #,##0.0_-;\-* #,##0.0_-;_-* &quot;-&quot;??_-;_-@_-"/>
    <numFmt numFmtId="170" formatCode="[$-C09]dd\-mmm\-yy;@"/>
    <numFmt numFmtId="171" formatCode="#,##0.00;\-#,##0.00;&quot;-&quot;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1"/>
      <name val="Calibri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b/>
      <sz val="20"/>
      <color rgb="FF000000"/>
      <name val="Arial"/>
      <family val="2"/>
    </font>
    <font>
      <sz val="20"/>
      <color theme="1"/>
      <name val="Calibri"/>
      <family val="2"/>
    </font>
    <font>
      <sz val="8"/>
      <color indexed="8"/>
      <name val="Arial"/>
      <family val="2"/>
    </font>
    <font>
      <b/>
      <sz val="26"/>
      <color theme="1"/>
      <name val="Arial"/>
      <family val="2"/>
    </font>
    <font>
      <b/>
      <sz val="12"/>
      <color theme="1"/>
      <name val="Arial"/>
      <family val="2"/>
    </font>
    <font>
      <sz val="8"/>
      <color indexed="9"/>
      <name val="Arial"/>
      <family val="2"/>
    </font>
    <font>
      <b/>
      <sz val="11"/>
      <color theme="2"/>
      <name val="Calibri"/>
      <family val="2"/>
      <scheme val="minor"/>
    </font>
    <font>
      <u/>
      <sz val="8"/>
      <color theme="10"/>
      <name val="Arial"/>
      <family val="2"/>
    </font>
    <font>
      <sz val="8"/>
      <name val="Arial"/>
      <family val="2"/>
    </font>
    <font>
      <i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theme="1"/>
      <name val="Arial"/>
      <family val="2"/>
    </font>
    <font>
      <b/>
      <sz val="20"/>
      <color theme="0"/>
      <name val="Arial"/>
      <family val="2"/>
    </font>
    <font>
      <b/>
      <sz val="20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8" tint="0.59999389629810485"/>
        <bgColor indexed="65"/>
      </patternFill>
    </fill>
    <fill>
      <patternFill patternType="solid">
        <fgColor rgb="FFA9D08E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BDD7EE"/>
        <bgColor rgb="FFFFFFFF"/>
      </patternFill>
    </fill>
    <fill>
      <patternFill patternType="solid">
        <fgColor rgb="FF92D050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4B084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2C569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ashDot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dashDot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1" fillId="2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" fillId="0" borderId="0"/>
    <xf numFmtId="164" fontId="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0" borderId="0"/>
    <xf numFmtId="0" fontId="1" fillId="0" borderId="0"/>
    <xf numFmtId="0" fontId="23" fillId="0" borderId="0" applyNumberFormat="0" applyFill="0" applyBorder="0" applyAlignment="0" applyProtection="0"/>
    <xf numFmtId="165" fontId="1" fillId="0" borderId="0" applyFont="0" applyFill="0" applyBorder="0" applyAlignment="0" applyProtection="0"/>
  </cellStyleXfs>
  <cellXfs count="207">
    <xf numFmtId="0" fontId="0" fillId="0" borderId="0" xfId="0"/>
    <xf numFmtId="0" fontId="5" fillId="0" borderId="0" xfId="0" applyFont="1"/>
    <xf numFmtId="164" fontId="5" fillId="0" borderId="0" xfId="0" applyNumberFormat="1" applyFont="1"/>
    <xf numFmtId="0" fontId="6" fillId="0" borderId="0" xfId="0" applyFont="1"/>
    <xf numFmtId="10" fontId="5" fillId="0" borderId="0" xfId="0" applyNumberFormat="1" applyFont="1"/>
    <xf numFmtId="0" fontId="8" fillId="0" borderId="0" xfId="3" applyFont="1" applyFill="1" applyBorder="1" applyAlignment="1">
      <alignment horizontal="center"/>
    </xf>
    <xf numFmtId="164" fontId="9" fillId="0" borderId="0" xfId="0" applyNumberFormat="1" applyFont="1"/>
    <xf numFmtId="0" fontId="5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7" fillId="0" borderId="0" xfId="2" applyFont="1" applyFill="1" applyBorder="1" applyAlignment="1"/>
    <xf numFmtId="0" fontId="6" fillId="0" borderId="0" xfId="5" applyFont="1" applyFill="1" applyBorder="1" applyAlignment="1">
      <alignment wrapText="1"/>
    </xf>
    <xf numFmtId="0" fontId="6" fillId="5" borderId="7" xfId="5" applyFont="1" applyFill="1" applyBorder="1" applyAlignment="1">
      <alignment horizontal="center"/>
    </xf>
    <xf numFmtId="164" fontId="6" fillId="5" borderId="6" xfId="5" applyNumberFormat="1" applyFont="1" applyFill="1" applyBorder="1" applyAlignment="1">
      <alignment horizontal="center"/>
    </xf>
    <xf numFmtId="164" fontId="6" fillId="5" borderId="5" xfId="5" applyNumberFormat="1" applyFont="1" applyFill="1" applyBorder="1" applyAlignment="1">
      <alignment horizontal="center"/>
    </xf>
    <xf numFmtId="164" fontId="6" fillId="5" borderId="7" xfId="5" applyNumberFormat="1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164" fontId="5" fillId="0" borderId="12" xfId="0" applyNumberFormat="1" applyFont="1" applyBorder="1"/>
    <xf numFmtId="164" fontId="5" fillId="0" borderId="15" xfId="0" applyNumberFormat="1" applyFont="1" applyBorder="1"/>
    <xf numFmtId="0" fontId="5" fillId="7" borderId="10" xfId="0" applyFont="1" applyFill="1" applyBorder="1" applyAlignment="1">
      <alignment horizontal="center"/>
    </xf>
    <xf numFmtId="164" fontId="5" fillId="7" borderId="16" xfId="0" applyNumberFormat="1" applyFont="1" applyFill="1" applyBorder="1"/>
    <xf numFmtId="164" fontId="5" fillId="7" borderId="9" xfId="0" applyNumberFormat="1" applyFont="1" applyFill="1" applyBorder="1"/>
    <xf numFmtId="164" fontId="5" fillId="7" borderId="9" xfId="0" applyNumberFormat="1" applyFont="1" applyFill="1" applyBorder="1" applyAlignment="1">
      <alignment horizontal="center"/>
    </xf>
    <xf numFmtId="0" fontId="6" fillId="4" borderId="13" xfId="5" applyFont="1" applyFill="1" applyBorder="1" applyAlignment="1"/>
    <xf numFmtId="164" fontId="6" fillId="4" borderId="18" xfId="0" applyNumberFormat="1" applyFont="1" applyFill="1" applyBorder="1"/>
    <xf numFmtId="164" fontId="6" fillId="4" borderId="13" xfId="0" applyNumberFormat="1" applyFont="1" applyFill="1" applyBorder="1"/>
    <xf numFmtId="164" fontId="6" fillId="4" borderId="19" xfId="0" applyNumberFormat="1" applyFont="1" applyFill="1" applyBorder="1"/>
    <xf numFmtId="0" fontId="6" fillId="4" borderId="16" xfId="5" applyFont="1" applyFill="1" applyBorder="1" applyAlignment="1"/>
    <xf numFmtId="164" fontId="6" fillId="4" borderId="10" xfId="0" applyNumberFormat="1" applyFont="1" applyFill="1" applyBorder="1"/>
    <xf numFmtId="164" fontId="6" fillId="4" borderId="16" xfId="0" applyNumberFormat="1" applyFont="1" applyFill="1" applyBorder="1"/>
    <xf numFmtId="164" fontId="6" fillId="4" borderId="9" xfId="0" applyNumberFormat="1" applyFont="1" applyFill="1" applyBorder="1"/>
    <xf numFmtId="0" fontId="8" fillId="0" borderId="0" xfId="3" applyFont="1" applyFill="1" applyBorder="1" applyAlignment="1"/>
    <xf numFmtId="0" fontId="6" fillId="5" borderId="11" xfId="5" applyFont="1" applyFill="1" applyBorder="1" applyAlignment="1">
      <alignment horizontal="center"/>
    </xf>
    <xf numFmtId="167" fontId="5" fillId="0" borderId="12" xfId="7" applyNumberFormat="1" applyFont="1" applyFill="1" applyBorder="1"/>
    <xf numFmtId="164" fontId="6" fillId="0" borderId="0" xfId="5" applyNumberFormat="1" applyFont="1" applyFill="1" applyBorder="1" applyAlignment="1">
      <alignment horizontal="center"/>
    </xf>
    <xf numFmtId="9" fontId="5" fillId="0" borderId="0" xfId="1" applyFont="1" applyFill="1"/>
    <xf numFmtId="0" fontId="13" fillId="0" borderId="0" xfId="0" applyFont="1"/>
    <xf numFmtId="167" fontId="5" fillId="8" borderId="10" xfId="7" applyNumberFormat="1" applyFont="1" applyFill="1" applyBorder="1"/>
    <xf numFmtId="167" fontId="5" fillId="9" borderId="10" xfId="7" applyNumberFormat="1" applyFont="1" applyFill="1" applyBorder="1"/>
    <xf numFmtId="0" fontId="12" fillId="0" borderId="0" xfId="4" applyFont="1" applyFill="1" applyBorder="1" applyAlignment="1" applyProtection="1">
      <protection locked="0"/>
    </xf>
    <xf numFmtId="0" fontId="5" fillId="0" borderId="0" xfId="4" applyFont="1" applyFill="1" applyBorder="1" applyProtection="1">
      <protection locked="0"/>
    </xf>
    <xf numFmtId="0" fontId="12" fillId="7" borderId="0" xfId="14" applyFont="1" applyFill="1" applyAlignment="1">
      <alignment horizontal="center"/>
    </xf>
    <xf numFmtId="0" fontId="12" fillId="10" borderId="7" xfId="14" applyFont="1" applyFill="1" applyBorder="1" applyAlignment="1">
      <alignment horizontal="center"/>
    </xf>
    <xf numFmtId="0" fontId="12" fillId="10" borderId="6" xfId="14" applyFont="1" applyFill="1" applyBorder="1" applyAlignment="1">
      <alignment horizontal="center"/>
    </xf>
    <xf numFmtId="0" fontId="12" fillId="10" borderId="5" xfId="14" applyFont="1" applyFill="1" applyBorder="1" applyAlignment="1">
      <alignment horizontal="center"/>
    </xf>
    <xf numFmtId="0" fontId="12" fillId="0" borderId="0" xfId="4" applyFont="1" applyFill="1" applyBorder="1" applyProtection="1">
      <protection locked="0"/>
    </xf>
    <xf numFmtId="0" fontId="5" fillId="4" borderId="0" xfId="0" applyFont="1" applyFill="1"/>
    <xf numFmtId="164" fontId="5" fillId="4" borderId="0" xfId="0" applyNumberFormat="1" applyFont="1" applyFill="1"/>
    <xf numFmtId="0" fontId="6" fillId="5" borderId="8" xfId="5" applyFont="1" applyFill="1" applyBorder="1" applyAlignment="1">
      <alignment horizontal="center"/>
    </xf>
    <xf numFmtId="0" fontId="6" fillId="5" borderId="3" xfId="5" applyFont="1" applyFill="1" applyBorder="1" applyAlignment="1">
      <alignment horizontal="center"/>
    </xf>
    <xf numFmtId="0" fontId="5" fillId="0" borderId="7" xfId="0" applyFont="1" applyBorder="1"/>
    <xf numFmtId="0" fontId="5" fillId="0" borderId="12" xfId="0" applyFont="1" applyBorder="1"/>
    <xf numFmtId="0" fontId="5" fillId="0" borderId="15" xfId="0" applyFont="1" applyBorder="1"/>
    <xf numFmtId="164" fontId="5" fillId="4" borderId="12" xfId="0" applyNumberFormat="1" applyFont="1" applyFill="1" applyBorder="1"/>
    <xf numFmtId="164" fontId="5" fillId="4" borderId="15" xfId="0" applyNumberFormat="1" applyFont="1" applyFill="1" applyBorder="1"/>
    <xf numFmtId="0" fontId="15" fillId="3" borderId="23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64" fontId="5" fillId="0" borderId="14" xfId="0" applyNumberFormat="1" applyFont="1" applyBorder="1"/>
    <xf numFmtId="164" fontId="5" fillId="0" borderId="17" xfId="0" applyNumberFormat="1" applyFont="1" applyBorder="1"/>
    <xf numFmtId="0" fontId="5" fillId="8" borderId="3" xfId="0" applyFont="1" applyFill="1" applyBorder="1" applyAlignment="1">
      <alignment horizontal="center"/>
    </xf>
    <xf numFmtId="167" fontId="5" fillId="0" borderId="7" xfId="7" applyNumberFormat="1" applyFont="1" applyFill="1" applyBorder="1"/>
    <xf numFmtId="167" fontId="5" fillId="0" borderId="11" xfId="7" applyNumberFormat="1" applyFont="1" applyFill="1" applyBorder="1"/>
    <xf numFmtId="167" fontId="5" fillId="0" borderId="8" xfId="7" applyNumberFormat="1" applyFont="1" applyFill="1" applyBorder="1"/>
    <xf numFmtId="167" fontId="5" fillId="9" borderId="3" xfId="7" applyNumberFormat="1" applyFont="1" applyFill="1" applyBorder="1"/>
    <xf numFmtId="167" fontId="5" fillId="0" borderId="21" xfId="7" applyNumberFormat="1" applyFont="1" applyFill="1" applyBorder="1"/>
    <xf numFmtId="167" fontId="5" fillId="0" borderId="4" xfId="7" applyNumberFormat="1" applyFont="1" applyFill="1" applyBorder="1"/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wrapText="1"/>
    </xf>
    <xf numFmtId="0" fontId="6" fillId="5" borderId="4" xfId="5" applyFont="1" applyFill="1" applyBorder="1" applyAlignment="1">
      <alignment horizontal="center"/>
    </xf>
    <xf numFmtId="0" fontId="5" fillId="0" borderId="21" xfId="0" applyFont="1" applyBorder="1"/>
    <xf numFmtId="164" fontId="5" fillId="0" borderId="6" xfId="0" applyNumberFormat="1" applyFont="1" applyBorder="1"/>
    <xf numFmtId="164" fontId="5" fillId="0" borderId="5" xfId="0" applyNumberFormat="1" applyFont="1" applyBorder="1"/>
    <xf numFmtId="166" fontId="9" fillId="0" borderId="0" xfId="0" applyNumberFormat="1" applyFont="1"/>
    <xf numFmtId="166" fontId="9" fillId="0" borderId="14" xfId="0" applyNumberFormat="1" applyFont="1" applyBorder="1"/>
    <xf numFmtId="164" fontId="9" fillId="0" borderId="6" xfId="0" applyNumberFormat="1" applyFont="1" applyBorder="1"/>
    <xf numFmtId="0" fontId="8" fillId="0" borderId="14" xfId="3" applyFont="1" applyFill="1" applyBorder="1" applyAlignment="1">
      <alignment horizontal="center"/>
    </xf>
    <xf numFmtId="0" fontId="6" fillId="4" borderId="7" xfId="5" applyFont="1" applyFill="1" applyBorder="1" applyAlignment="1">
      <alignment horizontal="center"/>
    </xf>
    <xf numFmtId="0" fontId="6" fillId="4" borderId="6" xfId="5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6" fillId="4" borderId="5" xfId="5" applyFont="1" applyFill="1" applyBorder="1" applyAlignment="1">
      <alignment horizontal="center"/>
    </xf>
    <xf numFmtId="0" fontId="6" fillId="4" borderId="21" xfId="5" applyFont="1" applyFill="1" applyBorder="1" applyAlignment="1">
      <alignment horizontal="center"/>
    </xf>
    <xf numFmtId="0" fontId="6" fillId="4" borderId="14" xfId="5" applyFont="1" applyFill="1" applyBorder="1" applyAlignment="1">
      <alignment horizontal="center"/>
    </xf>
    <xf numFmtId="0" fontId="6" fillId="4" borderId="14" xfId="0" applyFont="1" applyFill="1" applyBorder="1" applyAlignment="1">
      <alignment horizontal="center"/>
    </xf>
    <xf numFmtId="0" fontId="6" fillId="4" borderId="17" xfId="5" applyFont="1" applyFill="1" applyBorder="1" applyAlignment="1">
      <alignment horizontal="center"/>
    </xf>
    <xf numFmtId="164" fontId="5" fillId="0" borderId="0" xfId="0" applyNumberFormat="1" applyFont="1" applyBorder="1"/>
    <xf numFmtId="164" fontId="9" fillId="0" borderId="0" xfId="0" applyNumberFormat="1" applyFont="1" applyBorder="1"/>
    <xf numFmtId="0" fontId="6" fillId="5" borderId="15" xfId="5" applyFont="1" applyFill="1" applyBorder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8" fillId="0" borderId="14" xfId="3" applyFont="1" applyFill="1" applyBorder="1" applyAlignment="1"/>
    <xf numFmtId="0" fontId="8" fillId="0" borderId="21" xfId="3" applyFont="1" applyFill="1" applyBorder="1" applyAlignment="1"/>
    <xf numFmtId="0" fontId="5" fillId="0" borderId="14" xfId="0" applyFont="1" applyBorder="1" applyAlignment="1"/>
    <xf numFmtId="164" fontId="17" fillId="12" borderId="3" xfId="0" applyNumberFormat="1" applyFont="1" applyFill="1" applyBorder="1"/>
    <xf numFmtId="164" fontId="17" fillId="13" borderId="3" xfId="0" applyNumberFormat="1" applyFont="1" applyFill="1" applyBorder="1"/>
    <xf numFmtId="0" fontId="5" fillId="0" borderId="0" xfId="0" applyFont="1" applyBorder="1"/>
    <xf numFmtId="166" fontId="9" fillId="0" borderId="0" xfId="0" applyNumberFormat="1" applyFont="1" applyBorder="1"/>
    <xf numFmtId="164" fontId="9" fillId="0" borderId="14" xfId="0" applyNumberFormat="1" applyFont="1" applyBorder="1"/>
    <xf numFmtId="0" fontId="8" fillId="0" borderId="0" xfId="3" applyFont="1" applyFill="1" applyBorder="1" applyAlignment="1">
      <alignment wrapText="1"/>
    </xf>
    <xf numFmtId="164" fontId="5" fillId="0" borderId="0" xfId="0" applyNumberFormat="1" applyFont="1" applyBorder="1" applyAlignment="1">
      <alignment horizontal="left"/>
    </xf>
    <xf numFmtId="0" fontId="6" fillId="5" borderId="6" xfId="5" applyFont="1" applyFill="1" applyBorder="1" applyAlignment="1">
      <alignment horizontal="center"/>
    </xf>
    <xf numFmtId="0" fontId="6" fillId="5" borderId="5" xfId="5" applyFont="1" applyFill="1" applyBorder="1" applyAlignment="1">
      <alignment horizontal="center"/>
    </xf>
    <xf numFmtId="0" fontId="6" fillId="5" borderId="21" xfId="5" applyFont="1" applyFill="1" applyBorder="1" applyAlignment="1">
      <alignment horizontal="center"/>
    </xf>
    <xf numFmtId="0" fontId="6" fillId="5" borderId="14" xfId="5" applyFont="1" applyFill="1" applyBorder="1" applyAlignment="1">
      <alignment horizontal="center"/>
    </xf>
    <xf numFmtId="0" fontId="6" fillId="5" borderId="17" xfId="5" applyFont="1" applyFill="1" applyBorder="1" applyAlignment="1">
      <alignment horizontal="center"/>
    </xf>
    <xf numFmtId="0" fontId="17" fillId="12" borderId="11" xfId="0" applyFont="1" applyFill="1" applyBorder="1" applyAlignment="1">
      <alignment horizontal="left"/>
    </xf>
    <xf numFmtId="0" fontId="5" fillId="7" borderId="12" xfId="0" applyFont="1" applyFill="1" applyBorder="1" applyAlignment="1">
      <alignment vertical="center"/>
    </xf>
    <xf numFmtId="0" fontId="6" fillId="6" borderId="7" xfId="5" applyFont="1" applyFill="1" applyBorder="1" applyAlignment="1">
      <alignment wrapText="1"/>
    </xf>
    <xf numFmtId="0" fontId="6" fillId="6" borderId="5" xfId="0" applyFont="1" applyFill="1" applyBorder="1"/>
    <xf numFmtId="0" fontId="6" fillId="6" borderId="12" xfId="5" applyFont="1" applyFill="1" applyBorder="1" applyAlignment="1">
      <alignment wrapText="1"/>
    </xf>
    <xf numFmtId="0" fontId="6" fillId="6" borderId="15" xfId="0" applyFont="1" applyFill="1" applyBorder="1"/>
    <xf numFmtId="0" fontId="5" fillId="0" borderId="12" xfId="0" applyFont="1" applyBorder="1" applyAlignment="1">
      <alignment horizontal="right"/>
    </xf>
    <xf numFmtId="10" fontId="5" fillId="0" borderId="12" xfId="0" applyNumberFormat="1" applyFont="1" applyBorder="1"/>
    <xf numFmtId="0" fontId="5" fillId="0" borderId="15" xfId="0" applyFont="1" applyBorder="1" applyAlignment="1">
      <alignment horizontal="right"/>
    </xf>
    <xf numFmtId="10" fontId="5" fillId="0" borderId="21" xfId="0" applyNumberFormat="1" applyFont="1" applyBorder="1"/>
    <xf numFmtId="0" fontId="5" fillId="0" borderId="17" xfId="0" applyFont="1" applyBorder="1" applyAlignment="1">
      <alignment horizontal="right"/>
    </xf>
    <xf numFmtId="168" fontId="18" fillId="0" borderId="0" xfId="14" applyNumberFormat="1" applyFont="1"/>
    <xf numFmtId="0" fontId="14" fillId="14" borderId="0" xfId="14" applyFill="1"/>
    <xf numFmtId="0" fontId="19" fillId="14" borderId="0" xfId="14" applyFont="1" applyFill="1" applyAlignment="1">
      <alignment horizontal="center" vertical="center"/>
    </xf>
    <xf numFmtId="0" fontId="20" fillId="14" borderId="0" xfId="14" applyFont="1" applyFill="1" applyAlignment="1">
      <alignment horizontal="left" vertical="center"/>
    </xf>
    <xf numFmtId="0" fontId="21" fillId="15" borderId="0" xfId="14" applyFont="1" applyFill="1"/>
    <xf numFmtId="0" fontId="21" fillId="15" borderId="0" xfId="14" applyFont="1" applyFill="1" applyAlignment="1">
      <alignment horizontal="right"/>
    </xf>
    <xf numFmtId="0" fontId="18" fillId="15" borderId="0" xfId="14" applyFont="1" applyFill="1" applyAlignment="1">
      <alignment horizontal="center"/>
    </xf>
    <xf numFmtId="0" fontId="18" fillId="15" borderId="0" xfId="14" applyFont="1" applyFill="1"/>
    <xf numFmtId="0" fontId="22" fillId="16" borderId="14" xfId="15" applyFont="1" applyFill="1" applyBorder="1"/>
    <xf numFmtId="0" fontId="15" fillId="17" borderId="16" xfId="14" applyFont="1" applyFill="1" applyBorder="1" applyAlignment="1">
      <alignment vertical="center"/>
    </xf>
    <xf numFmtId="0" fontId="14" fillId="17" borderId="16" xfId="14" applyFill="1" applyBorder="1" applyAlignment="1">
      <alignment wrapText="1"/>
    </xf>
    <xf numFmtId="164" fontId="15" fillId="17" borderId="16" xfId="14" applyNumberFormat="1" applyFont="1" applyFill="1" applyBorder="1" applyAlignment="1">
      <alignment horizontal="center" wrapText="1"/>
    </xf>
    <xf numFmtId="0" fontId="14" fillId="18" borderId="0" xfId="14" applyFill="1" applyAlignment="1">
      <alignment wrapText="1"/>
    </xf>
    <xf numFmtId="0" fontId="14" fillId="18" borderId="0" xfId="14" applyFill="1"/>
    <xf numFmtId="0" fontId="14" fillId="0" borderId="0" xfId="14"/>
    <xf numFmtId="168" fontId="24" fillId="0" borderId="0" xfId="16" applyNumberFormat="1" applyFont="1" applyAlignment="1" applyProtection="1"/>
    <xf numFmtId="168" fontId="25" fillId="0" borderId="0" xfId="14" applyNumberFormat="1" applyFont="1"/>
    <xf numFmtId="169" fontId="25" fillId="0" borderId="0" xfId="14" applyNumberFormat="1" applyFont="1"/>
    <xf numFmtId="0" fontId="25" fillId="0" borderId="0" xfId="14" applyFont="1"/>
    <xf numFmtId="0" fontId="25" fillId="0" borderId="0" xfId="14" applyFont="1" applyAlignment="1">
      <alignment wrapText="1"/>
    </xf>
    <xf numFmtId="168" fontId="24" fillId="0" borderId="0" xfId="16" applyNumberFormat="1" applyFont="1" applyFill="1" applyBorder="1" applyAlignment="1" applyProtection="1"/>
    <xf numFmtId="168" fontId="26" fillId="0" borderId="0" xfId="14" applyNumberFormat="1" applyFont="1"/>
    <xf numFmtId="168" fontId="25" fillId="0" borderId="0" xfId="14" applyNumberFormat="1" applyFont="1" applyAlignment="1">
      <alignment wrapText="1"/>
    </xf>
    <xf numFmtId="0" fontId="27" fillId="0" borderId="0" xfId="14" applyFont="1"/>
    <xf numFmtId="0" fontId="15" fillId="0" borderId="0" xfId="14" applyFont="1" applyAlignment="1">
      <alignment vertical="center"/>
    </xf>
    <xf numFmtId="0" fontId="14" fillId="0" borderId="0" xfId="14" applyAlignment="1">
      <alignment wrapText="1"/>
    </xf>
    <xf numFmtId="164" fontId="15" fillId="0" borderId="0" xfId="14" applyNumberFormat="1" applyFont="1" applyAlignment="1">
      <alignment horizontal="center" wrapText="1"/>
    </xf>
    <xf numFmtId="170" fontId="18" fillId="0" borderId="0" xfId="14" applyNumberFormat="1" applyFont="1"/>
    <xf numFmtId="0" fontId="28" fillId="19" borderId="11" xfId="0" applyFont="1" applyFill="1" applyBorder="1" applyAlignment="1">
      <alignment horizontal="center" vertical="center"/>
    </xf>
    <xf numFmtId="0" fontId="28" fillId="19" borderId="3" xfId="0" applyFont="1" applyFill="1" applyBorder="1" applyAlignment="1">
      <alignment horizontal="center" vertical="center"/>
    </xf>
    <xf numFmtId="0" fontId="29" fillId="12" borderId="4" xfId="0" applyFont="1" applyFill="1" applyBorder="1"/>
    <xf numFmtId="164" fontId="29" fillId="12" borderId="3" xfId="0" applyNumberFormat="1" applyFont="1" applyFill="1" applyBorder="1"/>
    <xf numFmtId="0" fontId="17" fillId="13" borderId="3" xfId="0" applyFont="1" applyFill="1" applyBorder="1" applyAlignment="1">
      <alignment horizontal="left"/>
    </xf>
    <xf numFmtId="0" fontId="13" fillId="11" borderId="0" xfId="0" applyFont="1" applyFill="1"/>
    <xf numFmtId="164" fontId="13" fillId="11" borderId="0" xfId="0" applyNumberFormat="1" applyFont="1" applyFill="1"/>
    <xf numFmtId="164" fontId="13" fillId="11" borderId="21" xfId="0" applyNumberFormat="1" applyFont="1" applyFill="1" applyBorder="1"/>
    <xf numFmtId="164" fontId="13" fillId="11" borderId="14" xfId="0" applyNumberFormat="1" applyFont="1" applyFill="1" applyBorder="1"/>
    <xf numFmtId="164" fontId="13" fillId="11" borderId="17" xfId="0" applyNumberFormat="1" applyFont="1" applyFill="1" applyBorder="1"/>
    <xf numFmtId="0" fontId="31" fillId="0" borderId="0" xfId="0" applyFont="1"/>
    <xf numFmtId="0" fontId="0" fillId="0" borderId="0" xfId="0" quotePrefix="1"/>
    <xf numFmtId="0" fontId="15" fillId="20" borderId="25" xfId="0" applyFont="1" applyFill="1" applyBorder="1" applyAlignment="1">
      <alignment horizontal="left" vertical="center"/>
    </xf>
    <xf numFmtId="0" fontId="15" fillId="20" borderId="26" xfId="0" applyFont="1" applyFill="1" applyBorder="1" applyAlignment="1">
      <alignment horizontal="center" vertical="center"/>
    </xf>
    <xf numFmtId="0" fontId="30" fillId="0" borderId="0" xfId="0" applyFont="1"/>
    <xf numFmtId="10" fontId="10" fillId="20" borderId="25" xfId="0" applyNumberFormat="1" applyFont="1" applyFill="1" applyBorder="1" applyAlignment="1">
      <alignment horizontal="center" vertical="center"/>
    </xf>
    <xf numFmtId="10" fontId="10" fillId="20" borderId="26" xfId="0" applyNumberFormat="1" applyFont="1" applyFill="1" applyBorder="1" applyAlignment="1">
      <alignment horizontal="center" vertical="center"/>
    </xf>
    <xf numFmtId="171" fontId="15" fillId="21" borderId="25" xfId="0" applyNumberFormat="1" applyFont="1" applyFill="1" applyBorder="1" applyAlignment="1">
      <alignment horizontal="center" vertical="center"/>
    </xf>
    <xf numFmtId="0" fontId="32" fillId="0" borderId="29" xfId="0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168" fontId="0" fillId="0" borderId="31" xfId="17" applyNumberFormat="1" applyFont="1" applyBorder="1"/>
    <xf numFmtId="165" fontId="0" fillId="22" borderId="32" xfId="17" applyFont="1" applyFill="1" applyBorder="1"/>
    <xf numFmtId="168" fontId="0" fillId="0" borderId="33" xfId="17" applyNumberFormat="1" applyFont="1" applyBorder="1"/>
    <xf numFmtId="165" fontId="0" fillId="22" borderId="34" xfId="17" applyFont="1" applyFill="1" applyBorder="1"/>
    <xf numFmtId="0" fontId="30" fillId="0" borderId="36" xfId="0" applyFont="1" applyBorder="1"/>
    <xf numFmtId="0" fontId="32" fillId="0" borderId="37" xfId="0" applyFont="1" applyBorder="1" applyAlignment="1">
      <alignment horizontal="center"/>
    </xf>
    <xf numFmtId="0" fontId="0" fillId="0" borderId="38" xfId="0" applyBorder="1"/>
    <xf numFmtId="171" fontId="0" fillId="0" borderId="31" xfId="0" applyNumberFormat="1" applyBorder="1"/>
    <xf numFmtId="171" fontId="0" fillId="0" borderId="8" xfId="0" applyNumberFormat="1" applyBorder="1"/>
    <xf numFmtId="171" fontId="0" fillId="0" borderId="32" xfId="0" applyNumberFormat="1" applyBorder="1"/>
    <xf numFmtId="168" fontId="0" fillId="0" borderId="8" xfId="17" applyNumberFormat="1" applyFont="1" applyBorder="1"/>
    <xf numFmtId="168" fontId="0" fillId="0" borderId="32" xfId="17" applyNumberFormat="1" applyFont="1" applyBorder="1"/>
    <xf numFmtId="168" fontId="0" fillId="9" borderId="31" xfId="17" applyNumberFormat="1" applyFont="1" applyFill="1" applyBorder="1"/>
    <xf numFmtId="168" fontId="0" fillId="9" borderId="8" xfId="17" applyNumberFormat="1" applyFont="1" applyFill="1" applyBorder="1"/>
    <xf numFmtId="168" fontId="0" fillId="9" borderId="32" xfId="17" applyNumberFormat="1" applyFont="1" applyFill="1" applyBorder="1"/>
    <xf numFmtId="165" fontId="0" fillId="0" borderId="31" xfId="17" applyFont="1" applyBorder="1"/>
    <xf numFmtId="165" fontId="0" fillId="0" borderId="8" xfId="17" applyFont="1" applyBorder="1"/>
    <xf numFmtId="165" fontId="0" fillId="0" borderId="32" xfId="17" applyFont="1" applyBorder="1"/>
    <xf numFmtId="0" fontId="0" fillId="0" borderId="39" xfId="0" applyBorder="1"/>
    <xf numFmtId="165" fontId="0" fillId="0" borderId="33" xfId="17" applyFont="1" applyBorder="1"/>
    <xf numFmtId="165" fontId="0" fillId="0" borderId="40" xfId="17" applyFont="1" applyBorder="1"/>
    <xf numFmtId="165" fontId="0" fillId="0" borderId="34" xfId="17" applyFont="1" applyBorder="1"/>
    <xf numFmtId="164" fontId="0" fillId="0" borderId="0" xfId="0" applyNumberFormat="1"/>
    <xf numFmtId="10" fontId="10" fillId="23" borderId="25" xfId="0" applyNumberFormat="1" applyFont="1" applyFill="1" applyBorder="1" applyAlignment="1">
      <alignment horizontal="center" vertical="center"/>
    </xf>
    <xf numFmtId="10" fontId="10" fillId="23" borderId="26" xfId="0" applyNumberFormat="1" applyFont="1" applyFill="1" applyBorder="1" applyAlignment="1">
      <alignment horizontal="center" vertical="center"/>
    </xf>
    <xf numFmtId="0" fontId="31" fillId="23" borderId="0" xfId="0" applyFont="1" applyFill="1"/>
    <xf numFmtId="0" fontId="16" fillId="0" borderId="0" xfId="14" applyFont="1" applyAlignment="1">
      <alignment horizontal="center"/>
    </xf>
    <xf numFmtId="0" fontId="30" fillId="0" borderId="27" xfId="0" applyFont="1" applyBorder="1" applyAlignment="1">
      <alignment horizontal="center"/>
    </xf>
    <xf numFmtId="0" fontId="30" fillId="0" borderId="28" xfId="0" applyFont="1" applyBorder="1" applyAlignment="1">
      <alignment horizontal="center"/>
    </xf>
    <xf numFmtId="0" fontId="30" fillId="0" borderId="35" xfId="0" applyFont="1" applyBorder="1" applyAlignment="1">
      <alignment horizontal="center"/>
    </xf>
    <xf numFmtId="0" fontId="8" fillId="0" borderId="0" xfId="3" applyFont="1" applyFill="1" applyBorder="1" applyAlignment="1">
      <alignment horizontal="center"/>
    </xf>
    <xf numFmtId="0" fontId="7" fillId="0" borderId="7" xfId="2" applyFont="1" applyFill="1" applyBorder="1" applyAlignment="1">
      <alignment horizontal="center"/>
    </xf>
    <xf numFmtId="0" fontId="7" fillId="0" borderId="5" xfId="2" applyFont="1" applyFill="1" applyBorder="1" applyAlignment="1">
      <alignment horizontal="center"/>
    </xf>
    <xf numFmtId="0" fontId="7" fillId="0" borderId="12" xfId="2" applyFont="1" applyFill="1" applyBorder="1" applyAlignment="1">
      <alignment horizontal="center"/>
    </xf>
    <xf numFmtId="0" fontId="7" fillId="0" borderId="15" xfId="2" applyFont="1" applyFill="1" applyBorder="1" applyAlignment="1">
      <alignment horizontal="center"/>
    </xf>
    <xf numFmtId="0" fontId="7" fillId="0" borderId="21" xfId="2" applyFont="1" applyFill="1" applyBorder="1" applyAlignment="1">
      <alignment horizontal="center"/>
    </xf>
    <xf numFmtId="0" fontId="7" fillId="0" borderId="17" xfId="2" applyFont="1" applyFill="1" applyBorder="1" applyAlignment="1">
      <alignment horizontal="center"/>
    </xf>
    <xf numFmtId="0" fontId="7" fillId="0" borderId="14" xfId="2" applyFont="1" applyFill="1" applyBorder="1" applyAlignment="1">
      <alignment horizontal="center"/>
    </xf>
    <xf numFmtId="0" fontId="8" fillId="0" borderId="7" xfId="3" applyFont="1" applyFill="1" applyBorder="1" applyAlignment="1">
      <alignment horizontal="center"/>
    </xf>
    <xf numFmtId="0" fontId="8" fillId="0" borderId="5" xfId="3" applyFont="1" applyFill="1" applyBorder="1" applyAlignment="1">
      <alignment horizontal="center"/>
    </xf>
    <xf numFmtId="0" fontId="8" fillId="0" borderId="21" xfId="3" applyFont="1" applyFill="1" applyBorder="1" applyAlignment="1">
      <alignment horizontal="center"/>
    </xf>
    <xf numFmtId="0" fontId="8" fillId="0" borderId="17" xfId="3" applyFont="1" applyFill="1" applyBorder="1" applyAlignment="1">
      <alignment horizontal="center"/>
    </xf>
  </cellXfs>
  <cellStyles count="18">
    <cellStyle name="40% - Accent5" xfId="5" builtinId="47"/>
    <cellStyle name="Comma" xfId="17" builtinId="3"/>
    <cellStyle name="Comma 2" xfId="6" xr:uid="{1BFCC267-C2BB-4DDA-A5D7-F26D473D756C}"/>
    <cellStyle name="Comma 3" xfId="12" xr:uid="{16FE978E-77DC-4C4A-A018-6E2B9CC23F43}"/>
    <cellStyle name="Currency 2" xfId="10" xr:uid="{61095899-52F3-42DF-B87A-1EEBD3415948}"/>
    <cellStyle name="Currency 3" xfId="7" xr:uid="{9D57356F-DA32-4603-8EF9-3B88B441E0FB}"/>
    <cellStyle name="Explanatory Text" xfId="4" builtinId="53"/>
    <cellStyle name="Heading 1" xfId="2" builtinId="16"/>
    <cellStyle name="Heading 2" xfId="3" builtinId="17"/>
    <cellStyle name="Hyperlink 2" xfId="16" xr:uid="{57F4205B-94C3-48F3-B59E-FE39D2C27BA4}"/>
    <cellStyle name="Normal" xfId="0" builtinId="0"/>
    <cellStyle name="Normal 2" xfId="14" xr:uid="{5E4D0121-B793-4AC6-8021-0EBA69106C67}"/>
    <cellStyle name="Normal 3" xfId="11" xr:uid="{92AF8F1A-2EA5-49D4-9D66-31F056281B7C}"/>
    <cellStyle name="Normal 3 2 2" xfId="9" xr:uid="{FCD117EB-9B03-406A-8C48-A20535B27008}"/>
    <cellStyle name="Normal 4" xfId="8" xr:uid="{55E8A6BF-ABA8-47D0-932C-4EC42C0EFDE6}"/>
    <cellStyle name="Normal 4 2" xfId="15" xr:uid="{12FBEEFF-7AD9-4685-8F16-E2E0DACF63F6}"/>
    <cellStyle name="Percent" xfId="1" builtinId="5"/>
    <cellStyle name="Percent 2" xfId="13" xr:uid="{F181698A-97DF-4B09-8B8F-90E4CF8294DC}"/>
  </cellStyles>
  <dxfs count="8">
    <dxf>
      <border>
        <left style="dashDotDot">
          <color auto="1"/>
        </left>
        <right style="dashDotDot">
          <color auto="1"/>
        </right>
        <vertical/>
        <horizontal/>
      </border>
    </dxf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</dxfs>
  <tableStyles count="1" defaultTableStyle="TableStyleMedium2" defaultPivotStyle="PivotStyleLight16">
    <tableStyle name="TableStyleMedium2 2" pivot="0" count="7" xr9:uid="{04DDEE43-B3E6-40AA-9B64-52866F939574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483870</xdr:colOff>
      <xdr:row>4</xdr:row>
      <xdr:rowOff>49530</xdr:rowOff>
    </xdr:from>
    <xdr:to>
      <xdr:col>8</xdr:col>
      <xdr:colOff>2397452</xdr:colOff>
      <xdr:row>67</xdr:row>
      <xdr:rowOff>39197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928777-7602-492B-A304-2EBCA3E8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0340" y="1120140"/>
          <a:ext cx="7525712" cy="646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D8C28-FB92-49F8-9218-A2BFF2D2B809}">
  <sheetPr>
    <tabColor rgb="FF7030A0"/>
  </sheetPr>
  <dimension ref="A1:AJ83"/>
  <sheetViews>
    <sheetView showGridLines="0" tabSelected="1" zoomScaleNormal="100" workbookViewId="0">
      <selection activeCell="J8" sqref="J8"/>
    </sheetView>
  </sheetViews>
  <sheetFormatPr defaultColWidth="0" defaultRowHeight="11.25" customHeight="1" zeroHeight="1"/>
  <cols>
    <col min="1" max="2" width="1.28515625" style="117" customWidth="1"/>
    <col min="3" max="3" width="24.5703125" style="117" customWidth="1"/>
    <col min="4" max="4" width="5.28515625" style="117" customWidth="1"/>
    <col min="5" max="5" width="40.85546875" style="117" customWidth="1"/>
    <col min="6" max="6" width="12.85546875" style="117" customWidth="1"/>
    <col min="7" max="7" width="17" style="117" customWidth="1"/>
    <col min="8" max="8" width="11.140625" style="117" customWidth="1"/>
    <col min="9" max="10" width="36" style="117" customWidth="1"/>
    <col min="11" max="11" width="5.5703125" style="117" customWidth="1"/>
    <col min="12" max="12" width="8" style="117" hidden="1" customWidth="1"/>
    <col min="13" max="20" width="8.42578125" style="117" hidden="1" customWidth="1"/>
    <col min="21" max="21" width="1.28515625" style="117" hidden="1" customWidth="1"/>
    <col min="22" max="22" width="9" style="117" hidden="1" customWidth="1"/>
    <col min="23" max="23" width="1.28515625" style="117" hidden="1" customWidth="1"/>
    <col min="24" max="16384" width="9" style="117" hidden="1"/>
  </cols>
  <sheetData>
    <row r="1" spans="1:36" ht="11.25" customHeight="1"/>
    <row r="2" spans="1:36" s="121" customFormat="1" ht="33.75">
      <c r="A2" s="118"/>
      <c r="B2" s="118"/>
      <c r="C2" s="118"/>
      <c r="D2" s="118"/>
      <c r="E2" s="118"/>
      <c r="F2" s="118"/>
      <c r="G2" s="119" t="s">
        <v>96</v>
      </c>
      <c r="H2" s="120"/>
      <c r="I2" s="118"/>
      <c r="J2" s="118"/>
      <c r="K2" s="118"/>
      <c r="M2" s="122"/>
      <c r="N2" s="123"/>
      <c r="O2" s="124"/>
    </row>
    <row r="3" spans="1:36" s="121" customFormat="1" ht="33.75">
      <c r="A3" s="118"/>
      <c r="B3" s="118"/>
      <c r="C3" s="118"/>
      <c r="D3" s="118"/>
      <c r="E3" s="118"/>
      <c r="F3" s="118"/>
      <c r="G3" s="119" t="s">
        <v>97</v>
      </c>
      <c r="H3" s="120"/>
      <c r="I3" s="118"/>
      <c r="J3" s="118"/>
      <c r="K3" s="118"/>
      <c r="M3" s="122"/>
      <c r="N3" s="123"/>
      <c r="O3" s="124"/>
    </row>
    <row r="4" spans="1:36" s="131" customFormat="1" ht="7.9" customHeight="1">
      <c r="A4" s="125"/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6"/>
      <c r="M4" s="126"/>
      <c r="N4" s="126"/>
      <c r="O4" s="126"/>
      <c r="P4" s="127"/>
      <c r="Q4" s="128"/>
      <c r="R4" s="127"/>
      <c r="S4" s="128"/>
      <c r="T4" s="127"/>
      <c r="U4" s="127"/>
      <c r="V4" s="127"/>
      <c r="W4" s="127"/>
      <c r="X4" s="127"/>
      <c r="Y4" s="127"/>
      <c r="Z4" s="127"/>
      <c r="AA4" s="127"/>
      <c r="AB4" s="128"/>
      <c r="AC4" s="128"/>
      <c r="AD4" s="129"/>
      <c r="AE4" s="129"/>
      <c r="AF4" s="129"/>
      <c r="AG4" s="129"/>
      <c r="AH4" s="129"/>
      <c r="AI4" s="130"/>
      <c r="AJ4" s="130"/>
    </row>
    <row r="5" spans="1:36">
      <c r="C5" s="132"/>
      <c r="D5" s="133"/>
      <c r="E5" s="133"/>
      <c r="F5" s="133"/>
      <c r="G5" s="134"/>
      <c r="H5" s="135"/>
      <c r="I5" s="136"/>
      <c r="J5" s="136"/>
    </row>
    <row r="6" spans="1:36" hidden="1">
      <c r="C6" s="132"/>
      <c r="D6" s="133"/>
      <c r="E6" s="133"/>
      <c r="F6" s="133"/>
      <c r="G6" s="134"/>
      <c r="H6" s="135"/>
      <c r="I6" s="136"/>
      <c r="J6" s="136"/>
    </row>
    <row r="7" spans="1:36">
      <c r="C7" s="132"/>
      <c r="D7" s="133"/>
      <c r="E7" s="133"/>
      <c r="F7" s="133"/>
      <c r="G7" s="134"/>
      <c r="H7" s="135"/>
      <c r="I7" s="136"/>
      <c r="J7" s="136"/>
    </row>
    <row r="8" spans="1:36">
      <c r="C8" s="132"/>
      <c r="D8" s="133"/>
      <c r="E8" s="133"/>
      <c r="F8" s="133"/>
      <c r="G8" s="134"/>
      <c r="H8" s="135"/>
      <c r="I8" s="136"/>
      <c r="J8" s="136"/>
    </row>
    <row r="9" spans="1:36">
      <c r="C9" s="132"/>
      <c r="D9" s="133"/>
      <c r="E9" s="133"/>
      <c r="F9" s="133"/>
      <c r="G9" s="134"/>
      <c r="H9" s="135"/>
      <c r="I9" s="136"/>
      <c r="J9" s="136"/>
    </row>
    <row r="10" spans="1:36">
      <c r="C10" s="132"/>
      <c r="D10" s="133"/>
      <c r="E10" s="133"/>
      <c r="F10" s="133"/>
      <c r="G10" s="134"/>
      <c r="H10" s="135"/>
      <c r="I10" s="136"/>
      <c r="J10" s="136"/>
    </row>
    <row r="11" spans="1:36">
      <c r="C11" s="132"/>
      <c r="D11" s="133"/>
      <c r="E11" s="133"/>
      <c r="F11" s="133"/>
      <c r="G11" s="134"/>
      <c r="H11" s="135"/>
      <c r="I11" s="136"/>
      <c r="J11" s="136"/>
    </row>
    <row r="12" spans="1:36">
      <c r="C12" s="132"/>
      <c r="D12" s="133"/>
      <c r="E12" s="133"/>
      <c r="F12" s="133"/>
      <c r="G12" s="134"/>
      <c r="H12" s="135"/>
      <c r="I12" s="136"/>
      <c r="J12" s="136"/>
    </row>
    <row r="13" spans="1:36">
      <c r="C13" s="137"/>
      <c r="D13" s="133"/>
      <c r="E13" s="133"/>
      <c r="F13" s="133"/>
      <c r="G13" s="134"/>
      <c r="H13" s="135"/>
      <c r="I13" s="136"/>
      <c r="J13" s="136"/>
    </row>
    <row r="14" spans="1:36">
      <c r="C14" s="137"/>
      <c r="D14" s="133"/>
      <c r="E14" s="133"/>
      <c r="F14" s="133"/>
      <c r="G14" s="134"/>
      <c r="H14" s="135"/>
      <c r="I14" s="136"/>
      <c r="J14" s="136"/>
    </row>
    <row r="15" spans="1:36">
      <c r="C15" s="137"/>
      <c r="D15" s="133"/>
      <c r="E15" s="133"/>
      <c r="F15" s="133"/>
      <c r="G15" s="134"/>
      <c r="H15" s="135"/>
      <c r="I15" s="136"/>
      <c r="J15" s="136"/>
    </row>
    <row r="16" spans="1:36">
      <c r="C16" s="137"/>
      <c r="D16" s="133"/>
      <c r="E16" s="133"/>
      <c r="F16" s="133"/>
      <c r="G16" s="134"/>
      <c r="H16" s="135"/>
      <c r="I16" s="136"/>
      <c r="J16" s="136"/>
    </row>
    <row r="17" spans="2:34" ht="12.75">
      <c r="C17" s="138"/>
      <c r="D17" s="133"/>
      <c r="E17" s="133"/>
      <c r="F17" s="133"/>
      <c r="G17" s="133"/>
      <c r="H17" s="133"/>
      <c r="I17" s="139"/>
      <c r="J17" s="139"/>
    </row>
    <row r="18" spans="2:34" s="131" customFormat="1" ht="12.75">
      <c r="B18" s="140"/>
      <c r="L18" s="141"/>
      <c r="M18" s="141"/>
      <c r="N18" s="141"/>
      <c r="O18" s="141"/>
      <c r="P18" s="142"/>
      <c r="Q18" s="143"/>
      <c r="R18" s="142"/>
      <c r="S18" s="143"/>
      <c r="T18" s="142"/>
      <c r="U18" s="142"/>
      <c r="V18" s="142"/>
      <c r="W18" s="142"/>
      <c r="X18" s="142"/>
      <c r="Y18" s="142"/>
      <c r="Z18" s="142"/>
      <c r="AA18" s="142"/>
      <c r="AB18" s="143"/>
      <c r="AC18" s="143"/>
      <c r="AD18" s="142"/>
      <c r="AE18" s="142"/>
      <c r="AF18" s="142"/>
      <c r="AG18" s="142"/>
      <c r="AH18" s="142"/>
    </row>
    <row r="19" spans="2:34" hidden="1">
      <c r="D19" s="133"/>
      <c r="E19" s="133"/>
      <c r="F19" s="133"/>
      <c r="G19" s="133"/>
      <c r="H19" s="133"/>
      <c r="I19" s="133"/>
      <c r="J19" s="133"/>
      <c r="L19" s="144"/>
    </row>
    <row r="20" spans="2:34" hidden="1">
      <c r="D20" s="133"/>
      <c r="E20" s="133"/>
      <c r="F20" s="133"/>
      <c r="G20" s="133"/>
      <c r="H20" s="133"/>
      <c r="I20" s="133"/>
      <c r="J20" s="133"/>
      <c r="L20" s="144"/>
    </row>
    <row r="21" spans="2:34" hidden="1">
      <c r="D21" s="133"/>
      <c r="E21" s="133"/>
      <c r="F21" s="133"/>
      <c r="G21" s="133"/>
      <c r="H21" s="133"/>
      <c r="I21" s="133"/>
      <c r="J21" s="133"/>
      <c r="L21" s="144"/>
    </row>
    <row r="22" spans="2:34" hidden="1">
      <c r="D22" s="133"/>
      <c r="E22" s="133"/>
      <c r="F22" s="133"/>
      <c r="G22" s="133"/>
      <c r="H22" s="133"/>
      <c r="I22" s="133"/>
      <c r="J22" s="133"/>
      <c r="L22" s="144"/>
    </row>
    <row r="23" spans="2:34" hidden="1">
      <c r="D23" s="133"/>
      <c r="E23" s="133"/>
      <c r="F23" s="133"/>
      <c r="G23" s="133"/>
      <c r="H23" s="133"/>
      <c r="I23" s="133"/>
      <c r="J23" s="133"/>
      <c r="L23" s="144"/>
    </row>
    <row r="24" spans="2:34" hidden="1">
      <c r="C24" s="133"/>
      <c r="D24" s="133"/>
      <c r="E24" s="133"/>
      <c r="F24" s="133"/>
      <c r="G24" s="133"/>
      <c r="H24" s="133"/>
      <c r="I24" s="133"/>
      <c r="J24" s="133"/>
      <c r="L24" s="144"/>
    </row>
    <row r="25" spans="2:34" hidden="1">
      <c r="C25" s="133"/>
      <c r="D25" s="133"/>
      <c r="E25" s="133"/>
      <c r="F25" s="133"/>
      <c r="G25" s="133"/>
      <c r="H25" s="133"/>
      <c r="I25" s="133"/>
      <c r="J25" s="133"/>
      <c r="L25" s="144"/>
    </row>
    <row r="26" spans="2:34" hidden="1">
      <c r="C26" s="133"/>
      <c r="D26" s="133"/>
      <c r="E26" s="133"/>
      <c r="F26" s="133"/>
      <c r="G26" s="133"/>
      <c r="H26" s="133"/>
      <c r="I26" s="133"/>
      <c r="J26" s="133"/>
    </row>
    <row r="27" spans="2:34" hidden="1">
      <c r="D27" s="133"/>
      <c r="E27" s="133"/>
      <c r="F27" s="133"/>
      <c r="G27" s="133"/>
      <c r="H27" s="133"/>
      <c r="I27" s="133"/>
      <c r="J27" s="133"/>
    </row>
    <row r="28" spans="2:34" hidden="1">
      <c r="D28" s="133"/>
      <c r="E28" s="133"/>
      <c r="F28" s="133"/>
      <c r="G28" s="133"/>
      <c r="H28" s="133"/>
      <c r="I28" s="133"/>
      <c r="J28" s="133"/>
    </row>
    <row r="29" spans="2:34" hidden="1">
      <c r="D29" s="133"/>
      <c r="E29" s="133"/>
      <c r="F29" s="133"/>
      <c r="G29" s="133"/>
      <c r="H29" s="133"/>
      <c r="I29" s="133"/>
      <c r="J29" s="133"/>
    </row>
    <row r="30" spans="2:34" hidden="1">
      <c r="D30" s="133"/>
      <c r="E30" s="133"/>
      <c r="F30" s="133"/>
      <c r="G30" s="133"/>
      <c r="H30" s="133"/>
      <c r="I30" s="133"/>
      <c r="J30" s="133"/>
    </row>
    <row r="31" spans="2:34" hidden="1">
      <c r="D31" s="133"/>
      <c r="E31" s="133"/>
      <c r="F31" s="133"/>
      <c r="G31" s="133"/>
      <c r="H31" s="133"/>
      <c r="I31" s="133"/>
      <c r="J31" s="133"/>
    </row>
    <row r="32" spans="2:34" ht="12.75" hidden="1">
      <c r="C32" s="138"/>
      <c r="D32" s="133"/>
      <c r="E32" s="133"/>
      <c r="F32" s="133"/>
      <c r="G32" s="133"/>
      <c r="H32" s="133"/>
      <c r="I32" s="133"/>
      <c r="J32" s="133"/>
    </row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41300-6938-4827-8E83-85CB8521B083}">
  <dimension ref="B3:C12"/>
  <sheetViews>
    <sheetView workbookViewId="0">
      <selection activeCell="E30" sqref="E30"/>
    </sheetView>
  </sheetViews>
  <sheetFormatPr defaultRowHeight="15"/>
  <cols>
    <col min="2" max="2" width="38.28515625" customWidth="1"/>
  </cols>
  <sheetData>
    <row r="3" spans="2:3">
      <c r="B3" s="155" t="s">
        <v>104</v>
      </c>
      <c r="C3" s="155" t="s">
        <v>105</v>
      </c>
    </row>
    <row r="4" spans="2:3">
      <c r="B4" t="s">
        <v>109</v>
      </c>
      <c r="C4" t="s">
        <v>106</v>
      </c>
    </row>
    <row r="5" spans="2:3">
      <c r="B5" s="156" t="s">
        <v>110</v>
      </c>
      <c r="C5" t="s">
        <v>111</v>
      </c>
    </row>
    <row r="6" spans="2:3">
      <c r="B6" s="156" t="s">
        <v>107</v>
      </c>
      <c r="C6" t="s">
        <v>108</v>
      </c>
    </row>
    <row r="7" spans="2:3">
      <c r="B7" s="156"/>
    </row>
    <row r="9" spans="2:3">
      <c r="B9" s="190" t="s">
        <v>104</v>
      </c>
      <c r="C9" s="155" t="s">
        <v>105</v>
      </c>
    </row>
    <row r="10" spans="2:3">
      <c r="B10" t="s">
        <v>109</v>
      </c>
      <c r="C10" t="s">
        <v>125</v>
      </c>
    </row>
    <row r="11" spans="2:3">
      <c r="B11" s="156"/>
    </row>
    <row r="12" spans="2:3">
      <c r="B12" s="156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ADB0D-4DCB-4AE7-9C33-F46D699164BE}">
  <dimension ref="B2:K29"/>
  <sheetViews>
    <sheetView zoomScale="110" zoomScaleNormal="110" workbookViewId="0">
      <selection activeCell="C14" sqref="C14:G14"/>
    </sheetView>
  </sheetViews>
  <sheetFormatPr defaultColWidth="32.7109375" defaultRowHeight="15"/>
  <cols>
    <col min="1" max="1" width="9.85546875" customWidth="1"/>
    <col min="2" max="2" width="78.7109375" bestFit="1" customWidth="1"/>
    <col min="3" max="4" width="27.28515625" customWidth="1"/>
    <col min="5" max="5" width="27.42578125" customWidth="1"/>
    <col min="6" max="6" width="29.85546875" customWidth="1"/>
    <col min="7" max="7" width="24.42578125" customWidth="1"/>
    <col min="9" max="9" width="11.140625" bestFit="1" customWidth="1"/>
    <col min="10" max="10" width="9" bestFit="1" customWidth="1"/>
  </cols>
  <sheetData>
    <row r="2" spans="2:11" ht="15.75" thickBot="1"/>
    <row r="3" spans="2:11" ht="25.15" customHeight="1" thickBot="1">
      <c r="B3" s="191" t="s">
        <v>93</v>
      </c>
      <c r="C3" s="191"/>
      <c r="D3" s="191"/>
      <c r="E3" s="191"/>
      <c r="F3" s="191"/>
      <c r="G3" s="191"/>
      <c r="I3" s="192" t="s">
        <v>112</v>
      </c>
      <c r="J3" s="193"/>
    </row>
    <row r="4" spans="2:11" ht="25.15" customHeight="1">
      <c r="B4" s="145" t="s">
        <v>92</v>
      </c>
      <c r="C4" s="146" t="s">
        <v>5</v>
      </c>
      <c r="D4" s="146" t="s">
        <v>6</v>
      </c>
      <c r="E4" s="146" t="s">
        <v>7</v>
      </c>
      <c r="F4" s="146" t="s">
        <v>8</v>
      </c>
      <c r="G4" s="146" t="s">
        <v>9</v>
      </c>
      <c r="I4" s="163" t="s">
        <v>113</v>
      </c>
      <c r="J4" s="164" t="s">
        <v>114</v>
      </c>
    </row>
    <row r="5" spans="2:11" ht="25.15" customHeight="1">
      <c r="B5" s="106" t="s">
        <v>98</v>
      </c>
      <c r="C5" s="94">
        <f>Detail!M101</f>
        <v>16.605655392580235</v>
      </c>
      <c r="D5" s="94">
        <f>Detail!N101</f>
        <v>15.870024101317824</v>
      </c>
      <c r="E5" s="94">
        <f>Detail!O101</f>
        <v>15.358779767195143</v>
      </c>
      <c r="F5" s="94">
        <f>Detail!P101</f>
        <v>14.986497778484823</v>
      </c>
      <c r="G5" s="94">
        <f>Detail!Q101</f>
        <v>14.940965848689073</v>
      </c>
      <c r="I5" s="165">
        <v>200000</v>
      </c>
      <c r="J5" s="166">
        <v>108</v>
      </c>
    </row>
    <row r="6" spans="2:11" ht="25.15" customHeight="1">
      <c r="B6" s="149" t="s">
        <v>99</v>
      </c>
      <c r="C6" s="95">
        <f>Detail!M103</f>
        <v>9.1331104659191311</v>
      </c>
      <c r="D6" s="95">
        <f>Detail!N103</f>
        <v>8.7285132557248044</v>
      </c>
      <c r="E6" s="95">
        <f>Detail!P103</f>
        <v>8.242573778166653</v>
      </c>
      <c r="F6" s="95">
        <f>Detail!P103</f>
        <v>8.242573778166653</v>
      </c>
      <c r="G6" s="95">
        <f>Detail!Q103</f>
        <v>8.2175312167789922</v>
      </c>
      <c r="I6" s="165">
        <v>300000</v>
      </c>
      <c r="J6" s="166">
        <v>94</v>
      </c>
    </row>
    <row r="7" spans="2:11" ht="25.15" customHeight="1">
      <c r="B7" s="147" t="s">
        <v>100</v>
      </c>
      <c r="C7" s="148">
        <f>SUM(C5:C6)</f>
        <v>25.738765858499367</v>
      </c>
      <c r="D7" s="148">
        <f t="shared" ref="D7:G7" si="0">SUM(D5:D6)</f>
        <v>24.59853735704263</v>
      </c>
      <c r="E7" s="148">
        <f t="shared" si="0"/>
        <v>23.601353545361796</v>
      </c>
      <c r="F7" s="148">
        <f t="shared" si="0"/>
        <v>23.229071556651476</v>
      </c>
      <c r="G7" s="148">
        <f t="shared" si="0"/>
        <v>23.158497065468065</v>
      </c>
      <c r="I7" s="165">
        <v>400000</v>
      </c>
      <c r="J7" s="166">
        <v>76</v>
      </c>
    </row>
    <row r="8" spans="2:11" ht="15.75" customHeight="1">
      <c r="I8" s="165">
        <v>500000</v>
      </c>
      <c r="J8" s="166">
        <v>62</v>
      </c>
    </row>
    <row r="9" spans="2:11" ht="15.75" customHeight="1">
      <c r="I9" s="165">
        <v>600000</v>
      </c>
      <c r="J9" s="166">
        <v>53</v>
      </c>
    </row>
    <row r="10" spans="2:11">
      <c r="B10" s="157" t="s">
        <v>92</v>
      </c>
      <c r="C10" s="158" t="s">
        <v>5</v>
      </c>
      <c r="D10" s="158" t="s">
        <v>6</v>
      </c>
      <c r="E10" s="158" t="s">
        <v>7</v>
      </c>
      <c r="F10" s="158" t="s">
        <v>8</v>
      </c>
      <c r="G10" s="158" t="s">
        <v>9</v>
      </c>
      <c r="I10" s="165">
        <v>700000</v>
      </c>
      <c r="J10" s="166">
        <v>46</v>
      </c>
    </row>
    <row r="11" spans="2:11">
      <c r="B11" s="159" t="s">
        <v>101</v>
      </c>
      <c r="C11" s="188">
        <v>3.2000000000000001E-2</v>
      </c>
      <c r="D11" s="189">
        <v>2.7E-2</v>
      </c>
      <c r="E11" s="189">
        <v>2.6333333333333334E-2</v>
      </c>
      <c r="F11" s="189">
        <v>2.5666666666666667E-2</v>
      </c>
      <c r="G11" s="189">
        <v>2.5000000000000001E-2</v>
      </c>
      <c r="I11" s="165">
        <v>800000</v>
      </c>
      <c r="J11" s="166">
        <v>40</v>
      </c>
    </row>
    <row r="12" spans="2:11">
      <c r="B12" s="159"/>
      <c r="C12" s="160">
        <f>1+C11</f>
        <v>1.032</v>
      </c>
      <c r="D12" s="161">
        <f t="shared" ref="D12:G12" si="1">1+D11</f>
        <v>1.0269999999999999</v>
      </c>
      <c r="E12" s="161">
        <f t="shared" si="1"/>
        <v>1.0263333333333333</v>
      </c>
      <c r="F12" s="161">
        <f t="shared" si="1"/>
        <v>1.0256666666666667</v>
      </c>
      <c r="G12" s="161">
        <f t="shared" si="1"/>
        <v>1.0249999999999999</v>
      </c>
      <c r="I12" s="165">
        <v>900000</v>
      </c>
      <c r="J12" s="166">
        <v>34</v>
      </c>
    </row>
    <row r="13" spans="2:11" ht="15.75" thickBot="1">
      <c r="B13" s="159" t="s">
        <v>102</v>
      </c>
      <c r="C13" s="160">
        <f>C12</f>
        <v>1.032</v>
      </c>
      <c r="D13" s="161">
        <f>D12*C13</f>
        <v>1.0598639999999999</v>
      </c>
      <c r="E13" s="161">
        <f t="shared" ref="E13:G13" si="2">E12*D13</f>
        <v>1.0877737519999999</v>
      </c>
      <c r="F13" s="161">
        <f t="shared" si="2"/>
        <v>1.1156932783013334</v>
      </c>
      <c r="G13" s="161">
        <f t="shared" si="2"/>
        <v>1.1435856102588666</v>
      </c>
      <c r="I13" s="167">
        <v>1000000</v>
      </c>
      <c r="J13" s="168">
        <v>30</v>
      </c>
    </row>
    <row r="14" spans="2:11">
      <c r="B14" s="157" t="s">
        <v>103</v>
      </c>
      <c r="C14" s="162">
        <f>C7/C13</f>
        <v>24.940664591569153</v>
      </c>
      <c r="D14" s="162">
        <f t="shared" ref="D14:G14" si="3">D7/D13</f>
        <v>23.209145095071285</v>
      </c>
      <c r="E14" s="162">
        <f t="shared" si="3"/>
        <v>21.696932383198192</v>
      </c>
      <c r="F14" s="162">
        <f t="shared" si="3"/>
        <v>20.820302504661701</v>
      </c>
      <c r="G14" s="162">
        <f t="shared" si="3"/>
        <v>20.250776905303848</v>
      </c>
    </row>
    <row r="15" spans="2:11" ht="15.75" thickBot="1"/>
    <row r="16" spans="2:11" ht="15.75" thickBot="1">
      <c r="B16" s="192" t="s">
        <v>115</v>
      </c>
      <c r="C16" s="194"/>
      <c r="D16" s="194"/>
      <c r="E16" s="194"/>
      <c r="F16" s="194"/>
      <c r="G16" s="193"/>
      <c r="K16" s="159"/>
    </row>
    <row r="17" spans="2:11">
      <c r="B17" s="169"/>
      <c r="C17" s="163" t="s">
        <v>5</v>
      </c>
      <c r="D17" s="170" t="s">
        <v>6</v>
      </c>
      <c r="E17" s="170" t="s">
        <v>7</v>
      </c>
      <c r="F17" s="170" t="s">
        <v>8</v>
      </c>
      <c r="G17" s="164" t="s">
        <v>9</v>
      </c>
      <c r="K17" s="159"/>
    </row>
    <row r="18" spans="2:11">
      <c r="B18" s="171" t="s">
        <v>116</v>
      </c>
      <c r="C18" s="172">
        <f>C7</f>
        <v>25.738765858499367</v>
      </c>
      <c r="D18" s="173">
        <f t="shared" ref="D18:G18" si="4">D7</f>
        <v>24.59853735704263</v>
      </c>
      <c r="E18" s="173">
        <f t="shared" si="4"/>
        <v>23.601353545361796</v>
      </c>
      <c r="F18" s="173">
        <f t="shared" si="4"/>
        <v>23.229071556651476</v>
      </c>
      <c r="G18" s="174">
        <f t="shared" si="4"/>
        <v>23.158497065468065</v>
      </c>
      <c r="K18" s="159"/>
    </row>
    <row r="19" spans="2:11">
      <c r="B19" s="171" t="s">
        <v>117</v>
      </c>
      <c r="C19" s="172">
        <f>C13</f>
        <v>1.032</v>
      </c>
      <c r="D19" s="173">
        <f t="shared" ref="D19:G19" si="5">D13</f>
        <v>1.0598639999999999</v>
      </c>
      <c r="E19" s="173">
        <f t="shared" si="5"/>
        <v>1.0877737519999999</v>
      </c>
      <c r="F19" s="173">
        <f t="shared" si="5"/>
        <v>1.1156932783013334</v>
      </c>
      <c r="G19" s="174">
        <f t="shared" si="5"/>
        <v>1.1435856102588666</v>
      </c>
      <c r="K19" s="159"/>
    </row>
    <row r="20" spans="2:11">
      <c r="B20" s="171" t="s">
        <v>118</v>
      </c>
      <c r="C20" s="165">
        <v>989044</v>
      </c>
      <c r="D20" s="175">
        <v>764012</v>
      </c>
      <c r="E20" s="175">
        <v>583987</v>
      </c>
      <c r="F20" s="175">
        <v>448968</v>
      </c>
      <c r="G20" s="176">
        <v>313949</v>
      </c>
      <c r="K20" s="159"/>
    </row>
    <row r="21" spans="2:11">
      <c r="B21" s="171" t="s">
        <v>119</v>
      </c>
      <c r="C21" s="177">
        <v>1100000</v>
      </c>
      <c r="D21" s="178">
        <v>900000</v>
      </c>
      <c r="E21" s="178">
        <v>650000</v>
      </c>
      <c r="F21" s="178">
        <v>450000</v>
      </c>
      <c r="G21" s="179">
        <v>250000</v>
      </c>
      <c r="K21" s="159"/>
    </row>
    <row r="22" spans="2:11">
      <c r="B22" s="171" t="s">
        <v>120</v>
      </c>
      <c r="C22" s="165">
        <f>C21-C20</f>
        <v>110956</v>
      </c>
      <c r="D22" s="175">
        <f t="shared" ref="D22:G22" si="6">D21-D20</f>
        <v>135988</v>
      </c>
      <c r="E22" s="175">
        <f t="shared" si="6"/>
        <v>66013</v>
      </c>
      <c r="F22" s="175">
        <f t="shared" si="6"/>
        <v>1032</v>
      </c>
      <c r="G22" s="176">
        <f t="shared" si="6"/>
        <v>-63949</v>
      </c>
      <c r="K22" s="159"/>
    </row>
    <row r="23" spans="2:11">
      <c r="B23" s="171" t="s">
        <v>121</v>
      </c>
      <c r="C23" s="180">
        <f>INDEX($J$5:$J$13,MATCH(C21,$I$5:$I$13,1))</f>
        <v>30</v>
      </c>
      <c r="D23" s="181">
        <f t="shared" ref="D23:G23" si="7">INDEX($J$5:$J$13,MATCH(D21,$I$5:$I$13,1))</f>
        <v>34</v>
      </c>
      <c r="E23" s="181">
        <f t="shared" si="7"/>
        <v>53</v>
      </c>
      <c r="F23" s="181">
        <f t="shared" si="7"/>
        <v>76</v>
      </c>
      <c r="G23" s="182">
        <f t="shared" si="7"/>
        <v>108</v>
      </c>
      <c r="K23" s="159"/>
    </row>
    <row r="24" spans="2:11">
      <c r="B24" s="171" t="s">
        <v>122</v>
      </c>
      <c r="C24" s="180">
        <f>C22*C23/1000000</f>
        <v>3.3286799999999999</v>
      </c>
      <c r="D24" s="181">
        <f t="shared" ref="D24:G24" si="8">D22*D23/1000000</f>
        <v>4.6235920000000004</v>
      </c>
      <c r="E24" s="181">
        <f t="shared" si="8"/>
        <v>3.4986890000000002</v>
      </c>
      <c r="F24" s="181">
        <f t="shared" si="8"/>
        <v>7.8432000000000002E-2</v>
      </c>
      <c r="G24" s="182">
        <f t="shared" si="8"/>
        <v>-6.9064920000000001</v>
      </c>
      <c r="K24" s="159"/>
    </row>
    <row r="25" spans="2:11">
      <c r="B25" s="171" t="s">
        <v>123</v>
      </c>
      <c r="C25" s="180">
        <f>C18+C24</f>
        <v>29.067445858499365</v>
      </c>
      <c r="D25" s="181">
        <f>D18+D24</f>
        <v>29.222129357042633</v>
      </c>
      <c r="E25" s="181">
        <f>E18+E24</f>
        <v>27.100042545361795</v>
      </c>
      <c r="F25" s="181">
        <f>F18+F24</f>
        <v>23.307503556651476</v>
      </c>
      <c r="G25" s="182">
        <f>G18+G24</f>
        <v>16.252005065468065</v>
      </c>
    </row>
    <row r="26" spans="2:11" ht="15.75" thickBot="1">
      <c r="B26" s="183" t="s">
        <v>124</v>
      </c>
      <c r="C26" s="184">
        <f>C25/C12</f>
        <v>28.166129707848221</v>
      </c>
      <c r="D26" s="185">
        <f>D25/D12</f>
        <v>28.453874739087279</v>
      </c>
      <c r="E26" s="185">
        <f>E25/E12</f>
        <v>26.404718296877359</v>
      </c>
      <c r="F26" s="185">
        <f>F25/F12</f>
        <v>22.72424786153865</v>
      </c>
      <c r="G26" s="186">
        <f>G25/G12</f>
        <v>15.855614698017625</v>
      </c>
    </row>
    <row r="29" spans="2:11">
      <c r="C29" s="187"/>
      <c r="D29" s="187"/>
      <c r="G29" s="187"/>
    </row>
  </sheetData>
  <mergeCells count="3">
    <mergeCell ref="B3:G3"/>
    <mergeCell ref="I3:J3"/>
    <mergeCell ref="B16:G16"/>
  </mergeCells>
  <conditionalFormatting sqref="C14:G14">
    <cfRule type="expression" dxfId="0" priority="1">
      <formula>#REF!=Opex_BaseYear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7C138-123F-49BF-B772-8F2BF4089CAB}">
  <dimension ref="B2:AC124"/>
  <sheetViews>
    <sheetView topLeftCell="G78" zoomScaleNormal="100" workbookViewId="0">
      <selection activeCell="M107" sqref="M107"/>
    </sheetView>
  </sheetViews>
  <sheetFormatPr defaultRowHeight="15"/>
  <cols>
    <col min="2" max="2" width="41.42578125" bestFit="1" customWidth="1"/>
    <col min="3" max="3" width="33.42578125" bestFit="1" customWidth="1"/>
    <col min="4" max="4" width="18.5703125" customWidth="1"/>
    <col min="5" max="5" width="17.7109375" customWidth="1"/>
    <col min="6" max="6" width="18.7109375" bestFit="1" customWidth="1"/>
    <col min="7" max="7" width="27.42578125" bestFit="1" customWidth="1"/>
    <col min="8" max="8" width="21" customWidth="1"/>
    <col min="9" max="9" width="16.85546875" customWidth="1"/>
    <col min="10" max="10" width="32.28515625" bestFit="1" customWidth="1"/>
    <col min="11" max="11" width="27.42578125" bestFit="1" customWidth="1"/>
    <col min="12" max="12" width="25.7109375" bestFit="1" customWidth="1"/>
    <col min="13" max="13" width="23.7109375" bestFit="1" customWidth="1"/>
    <col min="14" max="14" width="21.28515625" bestFit="1" customWidth="1"/>
    <col min="15" max="15" width="28" bestFit="1" customWidth="1"/>
    <col min="16" max="16" width="18.28515625" customWidth="1"/>
    <col min="17" max="17" width="22.28515625" customWidth="1"/>
    <col min="18" max="18" width="21.42578125" customWidth="1"/>
    <col min="19" max="19" width="24.28515625" customWidth="1"/>
    <col min="20" max="20" width="35.5703125" bestFit="1" customWidth="1"/>
    <col min="21" max="21" width="26.28515625" bestFit="1" customWidth="1"/>
    <col min="22" max="22" width="18.7109375" customWidth="1"/>
    <col min="23" max="23" width="16.7109375" customWidth="1"/>
    <col min="25" max="25" width="98.28515625" bestFit="1" customWidth="1"/>
  </cols>
  <sheetData>
    <row r="2" spans="2:21" ht="15" customHeight="1">
      <c r="B2" s="196" t="s">
        <v>12</v>
      </c>
      <c r="C2" s="197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</row>
    <row r="3" spans="2:21" ht="13.15" customHeight="1">
      <c r="B3" s="198"/>
      <c r="C3" s="1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30"/>
      <c r="R3" s="30"/>
      <c r="S3" s="90"/>
      <c r="T3" s="90"/>
      <c r="U3" s="90"/>
    </row>
    <row r="4" spans="2:21">
      <c r="B4" s="11" t="s">
        <v>14</v>
      </c>
      <c r="C4" s="101" t="s">
        <v>15</v>
      </c>
      <c r="D4" s="101" t="s">
        <v>16</v>
      </c>
      <c r="E4" s="101" t="s">
        <v>17</v>
      </c>
      <c r="F4" s="101" t="s">
        <v>18</v>
      </c>
      <c r="G4" s="101" t="s">
        <v>19</v>
      </c>
      <c r="H4" s="101" t="s">
        <v>20</v>
      </c>
      <c r="I4" s="101" t="s">
        <v>21</v>
      </c>
      <c r="J4" s="101" t="s">
        <v>22</v>
      </c>
      <c r="K4" s="101" t="s">
        <v>19</v>
      </c>
      <c r="L4" s="101" t="s">
        <v>23</v>
      </c>
      <c r="M4" s="101" t="s">
        <v>24</v>
      </c>
      <c r="N4" s="101" t="s">
        <v>25</v>
      </c>
      <c r="O4" s="101" t="s">
        <v>26</v>
      </c>
      <c r="P4" s="101" t="s">
        <v>22</v>
      </c>
      <c r="Q4" s="101" t="s">
        <v>27</v>
      </c>
      <c r="R4" s="101" t="s">
        <v>28</v>
      </c>
      <c r="S4" s="81" t="s">
        <v>13</v>
      </c>
      <c r="T4" s="101" t="s">
        <v>29</v>
      </c>
      <c r="U4" s="102" t="s">
        <v>30</v>
      </c>
    </row>
    <row r="5" spans="2:21">
      <c r="B5" s="103"/>
      <c r="C5" s="104"/>
      <c r="D5" s="104" t="s">
        <v>31</v>
      </c>
      <c r="E5" s="104" t="s">
        <v>32</v>
      </c>
      <c r="F5" s="104">
        <v>521308460</v>
      </c>
      <c r="G5" s="104">
        <v>521308461</v>
      </c>
      <c r="H5" s="104" t="s">
        <v>33</v>
      </c>
      <c r="I5" s="104" t="s">
        <v>34</v>
      </c>
      <c r="J5" s="104" t="s">
        <v>35</v>
      </c>
      <c r="K5" s="104" t="s">
        <v>36</v>
      </c>
      <c r="L5" s="104" t="s">
        <v>37</v>
      </c>
      <c r="M5" s="104" t="s">
        <v>38</v>
      </c>
      <c r="N5" s="104" t="s">
        <v>39</v>
      </c>
      <c r="O5" s="104" t="s">
        <v>40</v>
      </c>
      <c r="P5" s="104" t="s">
        <v>41</v>
      </c>
      <c r="Q5" s="104" t="s">
        <v>42</v>
      </c>
      <c r="R5" s="104" t="s">
        <v>43</v>
      </c>
      <c r="S5" s="85" t="s">
        <v>44</v>
      </c>
      <c r="T5" s="104" t="s">
        <v>45</v>
      </c>
      <c r="U5" s="105" t="s">
        <v>46</v>
      </c>
    </row>
    <row r="6" spans="2:21">
      <c r="B6" s="50">
        <v>2021</v>
      </c>
      <c r="C6" s="100">
        <v>2360628.62</v>
      </c>
      <c r="D6" s="87">
        <v>0</v>
      </c>
      <c r="E6" s="87">
        <v>2360628.62</v>
      </c>
      <c r="F6" s="87">
        <v>0</v>
      </c>
      <c r="G6" s="87">
        <v>0</v>
      </c>
      <c r="H6" s="87">
        <v>0</v>
      </c>
      <c r="I6" s="87">
        <v>0</v>
      </c>
      <c r="J6" s="87">
        <v>0</v>
      </c>
      <c r="K6" s="87">
        <v>0</v>
      </c>
      <c r="L6" s="87">
        <v>0</v>
      </c>
      <c r="M6" s="87">
        <v>0</v>
      </c>
      <c r="N6" s="87">
        <v>0</v>
      </c>
      <c r="O6" s="87">
        <v>0</v>
      </c>
      <c r="P6" s="87">
        <v>0</v>
      </c>
      <c r="Q6" s="87">
        <v>0</v>
      </c>
      <c r="R6" s="87">
        <v>0</v>
      </c>
      <c r="S6" s="87">
        <v>0</v>
      </c>
      <c r="T6" s="87">
        <v>0</v>
      </c>
      <c r="U6" s="17">
        <v>0</v>
      </c>
    </row>
    <row r="7" spans="2:21">
      <c r="B7" s="50">
        <v>2022</v>
      </c>
      <c r="C7" s="2">
        <v>1527634.2899999979</v>
      </c>
      <c r="D7" s="2">
        <v>0</v>
      </c>
      <c r="E7" s="2">
        <v>1527634.2899999979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0</v>
      </c>
      <c r="O7" s="2">
        <v>0</v>
      </c>
      <c r="P7" s="2">
        <v>0</v>
      </c>
      <c r="Q7" s="2">
        <v>0</v>
      </c>
      <c r="R7" s="2">
        <v>0</v>
      </c>
      <c r="S7" s="2">
        <v>0</v>
      </c>
      <c r="T7" s="2">
        <v>0</v>
      </c>
      <c r="U7" s="17">
        <v>0</v>
      </c>
    </row>
    <row r="8" spans="2:21">
      <c r="B8" s="50">
        <v>2023</v>
      </c>
      <c r="C8" s="2">
        <v>1102405.6100000001</v>
      </c>
      <c r="D8" s="2">
        <v>0</v>
      </c>
      <c r="E8" s="2">
        <v>1102405.6100000001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2">
        <v>0</v>
      </c>
      <c r="L8" s="2">
        <v>0</v>
      </c>
      <c r="M8" s="2">
        <v>0</v>
      </c>
      <c r="N8" s="2">
        <v>0</v>
      </c>
      <c r="O8" s="2">
        <v>0</v>
      </c>
      <c r="P8" s="2">
        <v>0</v>
      </c>
      <c r="Q8" s="2">
        <v>0</v>
      </c>
      <c r="R8" s="2">
        <v>0</v>
      </c>
      <c r="S8" s="2">
        <v>0</v>
      </c>
      <c r="T8" s="2">
        <v>0</v>
      </c>
      <c r="U8" s="17">
        <v>0</v>
      </c>
    </row>
    <row r="9" spans="2:21">
      <c r="B9" s="50">
        <v>2024</v>
      </c>
      <c r="C9" s="2">
        <v>1663556.1733333329</v>
      </c>
      <c r="D9" s="2">
        <v>0</v>
      </c>
      <c r="E9" s="2">
        <v>1663556.1733333329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17">
        <v>0</v>
      </c>
    </row>
    <row r="10" spans="2:21">
      <c r="B10" s="50">
        <v>2025</v>
      </c>
      <c r="C10" s="2">
        <v>1829911.7906666663</v>
      </c>
      <c r="D10" s="2">
        <v>0</v>
      </c>
      <c r="E10" s="2">
        <v>1829911.7906666663</v>
      </c>
      <c r="F10" s="2">
        <v>0</v>
      </c>
      <c r="G10" s="2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17">
        <v>0</v>
      </c>
    </row>
    <row r="11" spans="2:21">
      <c r="B11" s="50">
        <v>2026</v>
      </c>
      <c r="C11" s="2">
        <v>249533.42599999992</v>
      </c>
      <c r="D11" s="2">
        <v>0</v>
      </c>
      <c r="E11" s="2">
        <v>249533.42599999992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17">
        <v>0</v>
      </c>
    </row>
    <row r="12" spans="2:21">
      <c r="B12" s="50">
        <v>2027</v>
      </c>
      <c r="C12" s="2">
        <v>249533.42599999992</v>
      </c>
      <c r="D12" s="2">
        <v>0</v>
      </c>
      <c r="E12" s="2">
        <v>249533.42599999992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17">
        <v>0</v>
      </c>
    </row>
    <row r="13" spans="2:21">
      <c r="B13" s="50">
        <v>2028</v>
      </c>
      <c r="C13" s="2">
        <v>249533.42599999992</v>
      </c>
      <c r="D13" s="2">
        <v>0</v>
      </c>
      <c r="E13" s="2">
        <v>249533.42599999992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17">
        <v>0</v>
      </c>
    </row>
    <row r="14" spans="2:21">
      <c r="B14" s="50">
        <v>2029</v>
      </c>
      <c r="C14" s="2">
        <v>249533.42599999992</v>
      </c>
      <c r="D14" s="2">
        <v>0</v>
      </c>
      <c r="E14" s="2">
        <v>249533.42599999992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17">
        <v>0</v>
      </c>
    </row>
    <row r="15" spans="2:21">
      <c r="B15" s="72">
        <v>2030</v>
      </c>
      <c r="C15" s="60">
        <v>249533.42599999992</v>
      </c>
      <c r="D15" s="60">
        <v>0</v>
      </c>
      <c r="E15" s="60">
        <v>249533.42599999992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1">
        <v>0</v>
      </c>
    </row>
    <row r="16" spans="2:21">
      <c r="B16" s="1"/>
      <c r="C16" s="1"/>
      <c r="D16" s="2"/>
      <c r="E16" s="70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</row>
    <row r="18" spans="2:25" ht="13.9" customHeight="1">
      <c r="B18" s="196" t="s">
        <v>52</v>
      </c>
      <c r="C18" s="197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69"/>
      <c r="S18" s="69"/>
      <c r="T18" s="9"/>
      <c r="U18" s="9"/>
      <c r="V18" s="1"/>
      <c r="W18" s="1"/>
      <c r="X18" s="2"/>
    </row>
    <row r="19" spans="2:25" ht="14.65" customHeight="1">
      <c r="B19" s="200"/>
      <c r="C19" s="201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5"/>
      <c r="T19" s="5"/>
      <c r="U19" s="5"/>
      <c r="V19" s="5"/>
      <c r="W19" s="5"/>
      <c r="X19" s="2"/>
    </row>
    <row r="20" spans="2:25">
      <c r="B20" s="79" t="s">
        <v>14</v>
      </c>
      <c r="C20" s="80" t="s">
        <v>53</v>
      </c>
      <c r="D20" s="80" t="s">
        <v>49</v>
      </c>
      <c r="E20" s="80" t="s">
        <v>17</v>
      </c>
      <c r="F20" s="80" t="s">
        <v>18</v>
      </c>
      <c r="G20" s="80" t="s">
        <v>19</v>
      </c>
      <c r="H20" s="80" t="s">
        <v>20</v>
      </c>
      <c r="I20" s="80" t="s">
        <v>21</v>
      </c>
      <c r="J20" s="80" t="s">
        <v>22</v>
      </c>
      <c r="K20" s="80" t="s">
        <v>19</v>
      </c>
      <c r="L20" s="80" t="s">
        <v>23</v>
      </c>
      <c r="M20" s="80" t="s">
        <v>24</v>
      </c>
      <c r="N20" s="80" t="s">
        <v>25</v>
      </c>
      <c r="O20" s="80" t="s">
        <v>26</v>
      </c>
      <c r="P20" s="80" t="s">
        <v>22</v>
      </c>
      <c r="Q20" s="80" t="s">
        <v>27</v>
      </c>
      <c r="R20" s="80" t="s">
        <v>28</v>
      </c>
      <c r="S20" s="81" t="s">
        <v>13</v>
      </c>
      <c r="T20" s="80" t="s">
        <v>29</v>
      </c>
      <c r="U20" s="82" t="s">
        <v>30</v>
      </c>
      <c r="V20" s="108" t="s">
        <v>54</v>
      </c>
      <c r="W20" s="109" t="s">
        <v>14</v>
      </c>
      <c r="X20" s="2"/>
    </row>
    <row r="21" spans="2:25">
      <c r="B21" s="83"/>
      <c r="C21" s="84"/>
      <c r="D21" s="84" t="s">
        <v>31</v>
      </c>
      <c r="E21" s="84" t="s">
        <v>31</v>
      </c>
      <c r="F21" s="84" t="s">
        <v>50</v>
      </c>
      <c r="G21" s="84" t="s">
        <v>51</v>
      </c>
      <c r="H21" s="84" t="s">
        <v>33</v>
      </c>
      <c r="I21" s="84" t="s">
        <v>34</v>
      </c>
      <c r="J21" s="84" t="s">
        <v>35</v>
      </c>
      <c r="K21" s="84" t="s">
        <v>36</v>
      </c>
      <c r="L21" s="84" t="s">
        <v>37</v>
      </c>
      <c r="M21" s="84" t="s">
        <v>38</v>
      </c>
      <c r="N21" s="84" t="s">
        <v>39</v>
      </c>
      <c r="O21" s="84" t="s">
        <v>40</v>
      </c>
      <c r="P21" s="84" t="s">
        <v>41</v>
      </c>
      <c r="Q21" s="84" t="s">
        <v>42</v>
      </c>
      <c r="R21" s="84" t="s">
        <v>43</v>
      </c>
      <c r="S21" s="85" t="s">
        <v>44</v>
      </c>
      <c r="T21" s="84" t="s">
        <v>45</v>
      </c>
      <c r="U21" s="86" t="s">
        <v>46</v>
      </c>
      <c r="V21" s="110"/>
      <c r="W21" s="111"/>
      <c r="X21" s="2"/>
    </row>
    <row r="22" spans="2:25">
      <c r="B22" s="49">
        <v>2021</v>
      </c>
      <c r="C22" s="73">
        <v>1758860.7900000012</v>
      </c>
      <c r="D22" s="73">
        <v>504879.48999999976</v>
      </c>
      <c r="E22" s="77">
        <v>0</v>
      </c>
      <c r="F22" s="73">
        <v>379772.70000000182</v>
      </c>
      <c r="G22" s="77">
        <v>0</v>
      </c>
      <c r="H22" s="73">
        <v>175713.87</v>
      </c>
      <c r="I22" s="73">
        <v>614.62</v>
      </c>
      <c r="J22" s="73">
        <v>0</v>
      </c>
      <c r="K22" s="73">
        <v>8417.01</v>
      </c>
      <c r="L22" s="73">
        <v>0</v>
      </c>
      <c r="M22" s="73">
        <v>0</v>
      </c>
      <c r="N22" s="73">
        <v>1688.7</v>
      </c>
      <c r="O22" s="73">
        <v>5983.880000000001</v>
      </c>
      <c r="P22" s="73">
        <v>12191.449999999999</v>
      </c>
      <c r="Q22" s="73">
        <v>0</v>
      </c>
      <c r="R22" s="77">
        <v>401900.14999999991</v>
      </c>
      <c r="S22" s="77">
        <v>192231.08000000007</v>
      </c>
      <c r="T22" s="77">
        <v>75467.839999999836</v>
      </c>
      <c r="U22" s="74">
        <v>0</v>
      </c>
      <c r="V22" s="112"/>
      <c r="W22" s="51"/>
      <c r="X22" s="2"/>
    </row>
    <row r="23" spans="2:25">
      <c r="B23" s="50">
        <v>2022</v>
      </c>
      <c r="C23" s="87">
        <v>1174633.0300000166</v>
      </c>
      <c r="D23" s="87">
        <v>237183.09000001196</v>
      </c>
      <c r="E23" s="88">
        <v>0</v>
      </c>
      <c r="F23" s="87">
        <v>381791.62000000157</v>
      </c>
      <c r="G23" s="88">
        <v>0</v>
      </c>
      <c r="H23" s="87">
        <v>113492.46</v>
      </c>
      <c r="I23" s="87">
        <v>4373.49</v>
      </c>
      <c r="J23" s="87">
        <v>0</v>
      </c>
      <c r="K23" s="87">
        <v>1494.4</v>
      </c>
      <c r="L23" s="87">
        <v>0</v>
      </c>
      <c r="M23" s="87">
        <v>0</v>
      </c>
      <c r="N23" s="87">
        <v>0</v>
      </c>
      <c r="O23" s="87">
        <v>1071.67</v>
      </c>
      <c r="P23" s="87">
        <v>4952.4500000000007</v>
      </c>
      <c r="Q23" s="87">
        <v>0</v>
      </c>
      <c r="R23" s="88">
        <v>303171.94000000274</v>
      </c>
      <c r="S23" s="88">
        <v>63118.360000000335</v>
      </c>
      <c r="T23" s="88">
        <v>63983.549999999959</v>
      </c>
      <c r="U23" s="17">
        <v>0</v>
      </c>
      <c r="V23" s="50"/>
      <c r="W23" s="51"/>
      <c r="X23" s="2"/>
    </row>
    <row r="24" spans="2:25">
      <c r="B24" s="50">
        <v>2023</v>
      </c>
      <c r="C24" s="87">
        <v>1399516.9000000223</v>
      </c>
      <c r="D24" s="87">
        <v>472282.00000001665</v>
      </c>
      <c r="E24" s="88">
        <v>0</v>
      </c>
      <c r="F24" s="87">
        <v>343744.49000000244</v>
      </c>
      <c r="G24" s="88">
        <v>0</v>
      </c>
      <c r="H24" s="87">
        <v>67065.449999999968</v>
      </c>
      <c r="I24" s="87">
        <v>789.04</v>
      </c>
      <c r="J24" s="87">
        <v>0</v>
      </c>
      <c r="K24" s="87">
        <v>9785.83</v>
      </c>
      <c r="L24" s="87">
        <v>0</v>
      </c>
      <c r="M24" s="87">
        <v>0</v>
      </c>
      <c r="N24" s="87">
        <v>0</v>
      </c>
      <c r="O24" s="87">
        <v>2655.2099999999991</v>
      </c>
      <c r="P24" s="87">
        <v>11129.31</v>
      </c>
      <c r="Q24" s="87">
        <v>0</v>
      </c>
      <c r="R24" s="88">
        <v>322238.07000000356</v>
      </c>
      <c r="S24" s="88">
        <v>102130.84999999963</v>
      </c>
      <c r="T24" s="88">
        <v>67696.649999999951</v>
      </c>
      <c r="U24" s="17">
        <v>0</v>
      </c>
      <c r="V24" s="113"/>
      <c r="W24" s="51"/>
      <c r="X24" s="2"/>
    </row>
    <row r="25" spans="2:25">
      <c r="B25" s="50">
        <v>2024</v>
      </c>
      <c r="C25" s="87">
        <v>1248541.4584451781</v>
      </c>
      <c r="D25" s="87">
        <v>420825.93523564073</v>
      </c>
      <c r="E25" s="87">
        <v>0</v>
      </c>
      <c r="F25" s="87">
        <v>306292.84301824821</v>
      </c>
      <c r="G25" s="87">
        <v>0</v>
      </c>
      <c r="H25" s="87">
        <v>59758.535616957866</v>
      </c>
      <c r="I25" s="87">
        <v>703.07252010095294</v>
      </c>
      <c r="J25" s="87">
        <v>0</v>
      </c>
      <c r="K25" s="87">
        <v>8719.6443264974005</v>
      </c>
      <c r="L25" s="87">
        <v>0</v>
      </c>
      <c r="M25" s="87">
        <v>0</v>
      </c>
      <c r="N25" s="87">
        <v>1504.7127708284488</v>
      </c>
      <c r="O25" s="87">
        <v>2365.9195808796139</v>
      </c>
      <c r="P25" s="87">
        <v>9916.7495040615649</v>
      </c>
      <c r="Q25" s="87">
        <v>0</v>
      </c>
      <c r="R25" s="87">
        <v>287129.59032161842</v>
      </c>
      <c r="S25" s="87">
        <v>91003.490430842736</v>
      </c>
      <c r="T25" s="87">
        <v>60320.965119502362</v>
      </c>
      <c r="U25" s="17">
        <v>0</v>
      </c>
      <c r="V25" s="113">
        <v>0.10895199216648968</v>
      </c>
      <c r="W25" s="114" t="s">
        <v>55</v>
      </c>
      <c r="X25" s="2"/>
    </row>
    <row r="26" spans="2:25">
      <c r="B26" s="50">
        <v>2025</v>
      </c>
      <c r="C26" s="87">
        <v>1073654.0557779204</v>
      </c>
      <c r="D26" s="87">
        <v>361879.43066379242</v>
      </c>
      <c r="E26" s="87">
        <v>0</v>
      </c>
      <c r="F26" s="87">
        <v>263389.37400750443</v>
      </c>
      <c r="G26" s="87">
        <v>0</v>
      </c>
      <c r="H26" s="87">
        <v>51387.956481953937</v>
      </c>
      <c r="I26" s="87">
        <v>604.59078679888012</v>
      </c>
      <c r="J26" s="87">
        <v>0</v>
      </c>
      <c r="K26" s="87">
        <v>7498.2544093836623</v>
      </c>
      <c r="L26" s="87">
        <v>0</v>
      </c>
      <c r="M26" s="87">
        <v>0</v>
      </c>
      <c r="N26" s="87">
        <v>1293.9425905749631</v>
      </c>
      <c r="O26" s="87">
        <v>2034.5172653049958</v>
      </c>
      <c r="P26" s="87">
        <v>8527.6770371953826</v>
      </c>
      <c r="Q26" s="87">
        <v>0</v>
      </c>
      <c r="R26" s="87">
        <v>246910.38258878482</v>
      </c>
      <c r="S26" s="87">
        <v>78256.325354783257</v>
      </c>
      <c r="T26" s="87">
        <v>51871.60459184373</v>
      </c>
      <c r="U26" s="17">
        <v>0</v>
      </c>
      <c r="V26" s="113">
        <v>0.14007336439195778</v>
      </c>
      <c r="W26" s="114" t="s">
        <v>56</v>
      </c>
      <c r="X26" s="2"/>
    </row>
    <row r="27" spans="2:25">
      <c r="B27" s="50">
        <v>2026</v>
      </c>
      <c r="C27" s="87">
        <v>890921.35882360861</v>
      </c>
      <c r="D27" s="87">
        <v>300288.63800425833</v>
      </c>
      <c r="E27" s="87">
        <v>0</v>
      </c>
      <c r="F27" s="87">
        <v>218561.29330265714</v>
      </c>
      <c r="G27" s="87">
        <v>0</v>
      </c>
      <c r="H27" s="87">
        <v>42641.880566360705</v>
      </c>
      <c r="I27" s="87">
        <v>501.69124999655213</v>
      </c>
      <c r="J27" s="87">
        <v>0</v>
      </c>
      <c r="K27" s="87">
        <v>6222.0740202698971</v>
      </c>
      <c r="L27" s="87">
        <v>0</v>
      </c>
      <c r="M27" s="87">
        <v>0</v>
      </c>
      <c r="N27" s="87">
        <v>1073.7174463514875</v>
      </c>
      <c r="O27" s="87">
        <v>1688.2485348060234</v>
      </c>
      <c r="P27" s="87">
        <v>7076.2920073749465</v>
      </c>
      <c r="Q27" s="87">
        <v>0</v>
      </c>
      <c r="R27" s="87">
        <v>204886.97674994712</v>
      </c>
      <c r="S27" s="87">
        <v>64937.333721623974</v>
      </c>
      <c r="T27" s="87">
        <v>43043.213219962316</v>
      </c>
      <c r="U27" s="17">
        <v>0</v>
      </c>
      <c r="V27" s="113">
        <v>0.17019699778613726</v>
      </c>
      <c r="W27" s="114" t="s">
        <v>57</v>
      </c>
      <c r="X27" s="2"/>
    </row>
    <row r="28" spans="2:25">
      <c r="B28" s="50">
        <v>2027</v>
      </c>
      <c r="C28" s="87">
        <v>708188.66186929634</v>
      </c>
      <c r="D28" s="87">
        <v>238697.84534472425</v>
      </c>
      <c r="E28" s="87">
        <v>0</v>
      </c>
      <c r="F28" s="87">
        <v>173733.21259780982</v>
      </c>
      <c r="G28" s="87">
        <v>0</v>
      </c>
      <c r="H28" s="87">
        <v>33895.804650767474</v>
      </c>
      <c r="I28" s="87">
        <v>398.79171319422414</v>
      </c>
      <c r="J28" s="87">
        <v>0</v>
      </c>
      <c r="K28" s="87">
        <v>4945.893631156132</v>
      </c>
      <c r="L28" s="87">
        <v>0</v>
      </c>
      <c r="M28" s="87">
        <v>0</v>
      </c>
      <c r="N28" s="87">
        <v>853.49230212801183</v>
      </c>
      <c r="O28" s="87">
        <v>1341.9798043070509</v>
      </c>
      <c r="P28" s="87">
        <v>5624.9069775545104</v>
      </c>
      <c r="Q28" s="87">
        <v>0</v>
      </c>
      <c r="R28" s="87">
        <v>162863.57091110939</v>
      </c>
      <c r="S28" s="87">
        <v>51618.342088464691</v>
      </c>
      <c r="T28" s="87">
        <v>34214.821848080901</v>
      </c>
      <c r="U28" s="17">
        <v>0</v>
      </c>
      <c r="V28" s="113">
        <v>0.20510530491220477</v>
      </c>
      <c r="W28" s="114" t="s">
        <v>58</v>
      </c>
      <c r="X28" s="2"/>
    </row>
    <row r="29" spans="2:25">
      <c r="B29" s="50">
        <v>2028</v>
      </c>
      <c r="C29" s="87">
        <v>562002.50430584687</v>
      </c>
      <c r="D29" s="87">
        <v>189425.21121709698</v>
      </c>
      <c r="E29" s="87">
        <v>0</v>
      </c>
      <c r="F29" s="87">
        <v>137870.74803393197</v>
      </c>
      <c r="G29" s="87">
        <v>0</v>
      </c>
      <c r="H29" s="87">
        <v>26898.943918292887</v>
      </c>
      <c r="I29" s="87">
        <v>316.47208375236175</v>
      </c>
      <c r="J29" s="87">
        <v>0</v>
      </c>
      <c r="K29" s="87">
        <v>3924.9493198651198</v>
      </c>
      <c r="L29" s="87">
        <v>0</v>
      </c>
      <c r="M29" s="87">
        <v>0</v>
      </c>
      <c r="N29" s="87">
        <v>677.31218674923116</v>
      </c>
      <c r="O29" s="87">
        <v>1064.9648199078729</v>
      </c>
      <c r="P29" s="87">
        <v>4463.7989536981613</v>
      </c>
      <c r="Q29" s="87">
        <v>0</v>
      </c>
      <c r="R29" s="87">
        <v>129244.84624003922</v>
      </c>
      <c r="S29" s="87">
        <v>40963.148781937263</v>
      </c>
      <c r="T29" s="87">
        <v>27152.108750575768</v>
      </c>
      <c r="U29" s="17">
        <v>0</v>
      </c>
      <c r="V29" s="113">
        <v>0.20642261791876837</v>
      </c>
      <c r="W29" s="114" t="s">
        <v>59</v>
      </c>
      <c r="X29" s="2"/>
    </row>
    <row r="30" spans="2:25">
      <c r="B30" s="50">
        <v>2029</v>
      </c>
      <c r="C30" s="87">
        <v>452362.88613325963</v>
      </c>
      <c r="D30" s="87">
        <v>152470.73562137652</v>
      </c>
      <c r="E30" s="87">
        <v>0</v>
      </c>
      <c r="F30" s="87">
        <v>110973.89961102359</v>
      </c>
      <c r="G30" s="87">
        <v>0</v>
      </c>
      <c r="H30" s="87">
        <v>21651.29836893695</v>
      </c>
      <c r="I30" s="87">
        <v>254.73236167096496</v>
      </c>
      <c r="J30" s="87">
        <v>0</v>
      </c>
      <c r="K30" s="87">
        <v>3159.2410863968607</v>
      </c>
      <c r="L30" s="87">
        <v>0</v>
      </c>
      <c r="M30" s="87">
        <v>0</v>
      </c>
      <c r="N30" s="87">
        <v>545.17710021514574</v>
      </c>
      <c r="O30" s="87">
        <v>857.20358160848946</v>
      </c>
      <c r="P30" s="87">
        <v>3592.9679358058997</v>
      </c>
      <c r="Q30" s="87">
        <v>0</v>
      </c>
      <c r="R30" s="87">
        <v>104030.80273673659</v>
      </c>
      <c r="S30" s="87">
        <v>32971.753802041698</v>
      </c>
      <c r="T30" s="87">
        <v>21855.07392744692</v>
      </c>
      <c r="U30" s="17">
        <v>0</v>
      </c>
      <c r="V30" s="113">
        <v>0.19508741924203302</v>
      </c>
      <c r="W30" s="114" t="s">
        <v>60</v>
      </c>
      <c r="X30" s="2"/>
    </row>
    <row r="31" spans="2:25">
      <c r="B31" s="72">
        <v>2030</v>
      </c>
      <c r="C31" s="60">
        <v>342723.26796067238</v>
      </c>
      <c r="D31" s="60">
        <v>115516.26002565605</v>
      </c>
      <c r="E31" s="60">
        <v>0</v>
      </c>
      <c r="F31" s="60">
        <v>84077.051188115205</v>
      </c>
      <c r="G31" s="60">
        <v>0</v>
      </c>
      <c r="H31" s="60">
        <v>16403.65281958101</v>
      </c>
      <c r="I31" s="60">
        <v>192.99263958956817</v>
      </c>
      <c r="J31" s="60">
        <v>0</v>
      </c>
      <c r="K31" s="60">
        <v>2393.5328529286016</v>
      </c>
      <c r="L31" s="60">
        <v>0</v>
      </c>
      <c r="M31" s="60">
        <v>0</v>
      </c>
      <c r="N31" s="60">
        <v>413.04201368106033</v>
      </c>
      <c r="O31" s="60">
        <v>649.44234330910604</v>
      </c>
      <c r="P31" s="60">
        <v>2722.1369179136382</v>
      </c>
      <c r="Q31" s="60">
        <v>0</v>
      </c>
      <c r="R31" s="60">
        <v>78816.759233433957</v>
      </c>
      <c r="S31" s="60">
        <v>24980.358822146129</v>
      </c>
      <c r="T31" s="60">
        <v>16558.039104318072</v>
      </c>
      <c r="U31" s="61">
        <v>0</v>
      </c>
      <c r="V31" s="115">
        <v>0.24237094052912411</v>
      </c>
      <c r="W31" s="116" t="s">
        <v>61</v>
      </c>
      <c r="X31" s="2"/>
    </row>
    <row r="32" spans="2:25">
      <c r="B32" s="96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97"/>
      <c r="T32" s="87"/>
      <c r="U32" s="87"/>
      <c r="V32" s="2"/>
      <c r="W32" s="1"/>
      <c r="X32" s="2"/>
      <c r="Y32" s="4"/>
    </row>
    <row r="33" spans="2:25">
      <c r="S33" s="69"/>
    </row>
    <row r="34" spans="2:25" ht="15" customHeight="1">
      <c r="B34" s="196" t="s">
        <v>47</v>
      </c>
      <c r="C34" s="19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X34" s="1"/>
      <c r="Y34" s="1"/>
    </row>
    <row r="35" spans="2:25" ht="13.15" customHeight="1">
      <c r="B35" s="198"/>
      <c r="C35" s="199"/>
      <c r="D35" s="30"/>
      <c r="E35" s="30"/>
      <c r="F35" s="30"/>
      <c r="G35" s="30"/>
      <c r="H35" s="195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90"/>
      <c r="T35" s="90"/>
      <c r="U35" s="90"/>
      <c r="X35" s="1"/>
      <c r="Y35" s="1"/>
    </row>
    <row r="36" spans="2:25" ht="18" customHeight="1">
      <c r="B36" s="79" t="s">
        <v>14</v>
      </c>
      <c r="C36" s="80" t="s">
        <v>48</v>
      </c>
      <c r="D36" s="80" t="s">
        <v>49</v>
      </c>
      <c r="E36" s="80" t="s">
        <v>17</v>
      </c>
      <c r="F36" s="80" t="s">
        <v>18</v>
      </c>
      <c r="G36" s="80" t="s">
        <v>19</v>
      </c>
      <c r="H36" s="80" t="s">
        <v>20</v>
      </c>
      <c r="I36" s="80" t="s">
        <v>21</v>
      </c>
      <c r="J36" s="80" t="s">
        <v>22</v>
      </c>
      <c r="K36" s="80" t="s">
        <v>19</v>
      </c>
      <c r="L36" s="80" t="s">
        <v>23</v>
      </c>
      <c r="M36" s="80" t="s">
        <v>24</v>
      </c>
      <c r="N36" s="80" t="s">
        <v>25</v>
      </c>
      <c r="O36" s="80" t="s">
        <v>26</v>
      </c>
      <c r="P36" s="80" t="s">
        <v>22</v>
      </c>
      <c r="Q36" s="80" t="s">
        <v>27</v>
      </c>
      <c r="R36" s="80" t="s">
        <v>28</v>
      </c>
      <c r="S36" s="81" t="s">
        <v>13</v>
      </c>
      <c r="T36" s="80" t="s">
        <v>29</v>
      </c>
      <c r="U36" s="82" t="s">
        <v>30</v>
      </c>
      <c r="X36" s="8"/>
      <c r="Y36" s="1"/>
    </row>
    <row r="37" spans="2:25">
      <c r="B37" s="83"/>
      <c r="C37" s="84"/>
      <c r="D37" s="84" t="s">
        <v>31</v>
      </c>
      <c r="E37" s="84" t="s">
        <v>31</v>
      </c>
      <c r="F37" s="84" t="s">
        <v>50</v>
      </c>
      <c r="G37" s="84" t="s">
        <v>51</v>
      </c>
      <c r="H37" s="84" t="s">
        <v>33</v>
      </c>
      <c r="I37" s="84" t="s">
        <v>34</v>
      </c>
      <c r="J37" s="84" t="s">
        <v>35</v>
      </c>
      <c r="K37" s="84" t="s">
        <v>36</v>
      </c>
      <c r="L37" s="84" t="s">
        <v>37</v>
      </c>
      <c r="M37" s="84" t="s">
        <v>38</v>
      </c>
      <c r="N37" s="84" t="s">
        <v>39</v>
      </c>
      <c r="O37" s="84" t="s">
        <v>40</v>
      </c>
      <c r="P37" s="84" t="s">
        <v>41</v>
      </c>
      <c r="Q37" s="84" t="s">
        <v>42</v>
      </c>
      <c r="R37" s="84" t="s">
        <v>43</v>
      </c>
      <c r="S37" s="85" t="s">
        <v>44</v>
      </c>
      <c r="T37" s="84" t="s">
        <v>45</v>
      </c>
      <c r="U37" s="86" t="s">
        <v>46</v>
      </c>
      <c r="X37" s="8"/>
      <c r="Y37" s="1"/>
    </row>
    <row r="38" spans="2:25">
      <c r="B38" s="50">
        <v>2021</v>
      </c>
      <c r="C38" s="87">
        <v>12059906.180000002</v>
      </c>
      <c r="D38" s="87">
        <v>0</v>
      </c>
      <c r="E38" s="88">
        <v>0</v>
      </c>
      <c r="F38" s="87">
        <v>179324.91000000003</v>
      </c>
      <c r="G38" s="88">
        <v>824269.41</v>
      </c>
      <c r="H38" s="87">
        <v>22372.34</v>
      </c>
      <c r="I38" s="87">
        <v>0</v>
      </c>
      <c r="J38" s="87">
        <v>0</v>
      </c>
      <c r="K38" s="87">
        <v>0</v>
      </c>
      <c r="L38" s="87">
        <v>205.10999999999996</v>
      </c>
      <c r="M38" s="87">
        <v>0</v>
      </c>
      <c r="N38" s="87">
        <v>0</v>
      </c>
      <c r="O38" s="87">
        <v>64.989999999999995</v>
      </c>
      <c r="P38" s="87">
        <v>0</v>
      </c>
      <c r="Q38" s="87">
        <v>7510.0400000000018</v>
      </c>
      <c r="R38" s="88">
        <v>1826585.9000000013</v>
      </c>
      <c r="S38" s="88">
        <v>9199573.4800000004</v>
      </c>
      <c r="T38" s="88">
        <v>0</v>
      </c>
      <c r="U38" s="17">
        <v>0</v>
      </c>
      <c r="X38" s="1"/>
      <c r="Y38" s="1"/>
    </row>
    <row r="39" spans="2:25">
      <c r="B39" s="50">
        <v>2022</v>
      </c>
      <c r="C39" s="2">
        <v>10344733.780000001</v>
      </c>
      <c r="D39" s="2">
        <v>0</v>
      </c>
      <c r="E39" s="6">
        <v>0</v>
      </c>
      <c r="F39" s="2">
        <v>168352.99000000005</v>
      </c>
      <c r="G39" s="6">
        <v>1016372.78</v>
      </c>
      <c r="H39" s="2">
        <v>16845.809999999998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6">
        <v>1461466.1900000004</v>
      </c>
      <c r="S39" s="6">
        <v>7681696.0100000007</v>
      </c>
      <c r="T39" s="6">
        <v>0</v>
      </c>
      <c r="U39" s="17">
        <v>0</v>
      </c>
      <c r="X39" s="1"/>
      <c r="Y39" s="1"/>
    </row>
    <row r="40" spans="2:25">
      <c r="B40" s="50">
        <v>2023</v>
      </c>
      <c r="C40" s="2">
        <v>11608124.050000001</v>
      </c>
      <c r="D40" s="2">
        <v>8775.380000000001</v>
      </c>
      <c r="E40" s="6">
        <v>0</v>
      </c>
      <c r="F40" s="2">
        <v>156571.95999999993</v>
      </c>
      <c r="G40" s="6">
        <v>1070847.9499999997</v>
      </c>
      <c r="H40" s="2">
        <v>15429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6">
        <v>1476178.9600000002</v>
      </c>
      <c r="S40" s="6">
        <v>8880320.8000000007</v>
      </c>
      <c r="T40" s="6">
        <v>0</v>
      </c>
      <c r="U40" s="17">
        <v>0</v>
      </c>
      <c r="X40" s="1"/>
      <c r="Y40" s="1"/>
    </row>
    <row r="41" spans="2:25">
      <c r="B41" s="50">
        <v>2024</v>
      </c>
      <c r="C41" s="2">
        <v>12801998.592199601</v>
      </c>
      <c r="D41" s="2">
        <v>4353.5322880755966</v>
      </c>
      <c r="E41" s="2">
        <v>0</v>
      </c>
      <c r="F41" s="2">
        <v>77676.531758998521</v>
      </c>
      <c r="G41" s="2">
        <v>531255.75484418462</v>
      </c>
      <c r="H41" s="2">
        <v>7654.4434170051172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732343.52989133855</v>
      </c>
      <c r="S41" s="75">
        <v>11448714.799999999</v>
      </c>
      <c r="T41" s="2">
        <v>0</v>
      </c>
      <c r="U41" s="17">
        <v>0</v>
      </c>
      <c r="X41" s="7"/>
      <c r="Y41" s="1"/>
    </row>
    <row r="42" spans="2:25">
      <c r="B42" s="50">
        <v>2025</v>
      </c>
      <c r="C42" s="2">
        <v>14496764.229506887</v>
      </c>
      <c r="D42" s="2">
        <v>9980.0768972385358</v>
      </c>
      <c r="E42" s="2">
        <v>0</v>
      </c>
      <c r="F42" s="2">
        <v>178066.38581478584</v>
      </c>
      <c r="G42" s="2">
        <v>1217855.5101032942</v>
      </c>
      <c r="H42" s="2">
        <v>17547.115503544388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1678830.949188025</v>
      </c>
      <c r="S42" s="75">
        <v>11394484.192</v>
      </c>
      <c r="T42" s="2">
        <v>0</v>
      </c>
      <c r="U42" s="17">
        <v>0</v>
      </c>
      <c r="X42" s="7"/>
      <c r="Y42" s="1"/>
    </row>
    <row r="43" spans="2:25">
      <c r="B43" s="50">
        <v>2026</v>
      </c>
      <c r="C43" s="2">
        <v>13735231.101089962</v>
      </c>
      <c r="D43" s="2">
        <v>9917.536019244606</v>
      </c>
      <c r="E43" s="2">
        <v>0</v>
      </c>
      <c r="F43" s="2">
        <v>176950.51985255623</v>
      </c>
      <c r="G43" s="2">
        <v>1210223.7299420931</v>
      </c>
      <c r="H43" s="2">
        <v>17437.155227571344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1668310.4328987512</v>
      </c>
      <c r="S43" s="75">
        <v>10652391.727149745</v>
      </c>
      <c r="T43" s="2">
        <v>0</v>
      </c>
      <c r="U43" s="17">
        <v>0</v>
      </c>
      <c r="X43" s="7"/>
      <c r="Y43" s="1"/>
    </row>
    <row r="44" spans="2:25">
      <c r="B44" s="50">
        <v>2027</v>
      </c>
      <c r="C44" s="2">
        <v>13133676.506781861</v>
      </c>
      <c r="D44" s="2">
        <v>9290.6244535040842</v>
      </c>
      <c r="E44" s="2">
        <v>0</v>
      </c>
      <c r="F44" s="2">
        <v>165765.04724684998</v>
      </c>
      <c r="G44" s="2">
        <v>1133722.5453774899</v>
      </c>
      <c r="H44" s="2">
        <v>16334.910248116263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1562852.4740266777</v>
      </c>
      <c r="S44" s="75">
        <v>10245710.905429224</v>
      </c>
      <c r="T44" s="2">
        <v>0</v>
      </c>
      <c r="U44" s="17">
        <v>0</v>
      </c>
      <c r="X44" s="7"/>
      <c r="Y44" s="1"/>
    </row>
    <row r="45" spans="2:25">
      <c r="B45" s="50">
        <v>2028</v>
      </c>
      <c r="C45" s="2">
        <v>12723049.330222629</v>
      </c>
      <c r="D45" s="2">
        <v>9280.5190387306866</v>
      </c>
      <c r="E45" s="2">
        <v>0</v>
      </c>
      <c r="F45" s="2">
        <v>165584.74455936707</v>
      </c>
      <c r="G45" s="2">
        <v>1132489.3950530605</v>
      </c>
      <c r="H45" s="2">
        <v>16317.142761746583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1561152.5589608273</v>
      </c>
      <c r="S45" s="75">
        <v>9838224.9698488973</v>
      </c>
      <c r="T45" s="2">
        <v>0</v>
      </c>
      <c r="U45" s="17">
        <v>0</v>
      </c>
      <c r="X45" s="7"/>
      <c r="Y45" s="1"/>
    </row>
    <row r="46" spans="2:25">
      <c r="B46" s="50">
        <v>2029</v>
      </c>
      <c r="C46" s="2">
        <v>12412692.959684895</v>
      </c>
      <c r="D46" s="2">
        <v>9106.7560030917048</v>
      </c>
      <c r="E46" s="2">
        <v>0</v>
      </c>
      <c r="F46" s="2">
        <v>162484.43220075182</v>
      </c>
      <c r="G46" s="2">
        <v>1111285.3229217362</v>
      </c>
      <c r="H46" s="2">
        <v>16011.630080030936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1531922.4473034409</v>
      </c>
      <c r="S46" s="75">
        <v>9581882.3711758442</v>
      </c>
      <c r="T46" s="2">
        <v>0</v>
      </c>
      <c r="U46" s="17">
        <v>0</v>
      </c>
      <c r="X46" s="7"/>
      <c r="Y46" s="1"/>
    </row>
    <row r="47" spans="2:25">
      <c r="B47" s="72">
        <v>2030</v>
      </c>
      <c r="C47" s="60">
        <v>12427400.111167397</v>
      </c>
      <c r="D47" s="60">
        <v>8895.0068532080932</v>
      </c>
      <c r="E47" s="60">
        <v>0</v>
      </c>
      <c r="F47" s="60">
        <v>158706.36453580615</v>
      </c>
      <c r="G47" s="60">
        <v>1085445.8557912975</v>
      </c>
      <c r="H47" s="60">
        <v>15639.329663005778</v>
      </c>
      <c r="I47" s="60">
        <v>0</v>
      </c>
      <c r="J47" s="60">
        <v>0</v>
      </c>
      <c r="K47" s="60">
        <v>0</v>
      </c>
      <c r="L47" s="60">
        <v>0</v>
      </c>
      <c r="M47" s="60">
        <v>0</v>
      </c>
      <c r="N47" s="60">
        <v>0</v>
      </c>
      <c r="O47" s="60">
        <v>0</v>
      </c>
      <c r="P47" s="60">
        <v>0</v>
      </c>
      <c r="Q47" s="60">
        <v>0</v>
      </c>
      <c r="R47" s="60">
        <v>1496302.3784453317</v>
      </c>
      <c r="S47" s="76">
        <v>9662411.1758787483</v>
      </c>
      <c r="T47" s="60">
        <v>0</v>
      </c>
      <c r="U47" s="61">
        <v>0</v>
      </c>
      <c r="X47" s="7"/>
      <c r="Y47" s="1"/>
    </row>
    <row r="48" spans="2:25">
      <c r="B48" s="1"/>
      <c r="C48" s="2"/>
      <c r="D48" s="2"/>
      <c r="E48" s="2"/>
      <c r="F48" s="2"/>
      <c r="G48" s="1"/>
      <c r="H48" s="2"/>
      <c r="I48" s="1"/>
      <c r="J48" s="1"/>
      <c r="K48" s="2"/>
      <c r="L48" s="1"/>
      <c r="M48" s="1"/>
      <c r="N48" s="1"/>
      <c r="O48" s="1"/>
      <c r="P48" s="1"/>
      <c r="Q48" s="1"/>
      <c r="R48" s="1"/>
      <c r="S48" s="1"/>
      <c r="T48" s="2"/>
      <c r="U48" s="1"/>
      <c r="V48" s="1"/>
      <c r="W48" s="4"/>
      <c r="X48" s="1"/>
      <c r="Y48" s="2"/>
    </row>
    <row r="49" spans="2:28">
      <c r="B49" s="1"/>
      <c r="C49" s="2"/>
      <c r="D49" s="2"/>
      <c r="E49" s="2"/>
      <c r="F49" s="2"/>
      <c r="G49" s="1"/>
      <c r="H49" s="2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2"/>
      <c r="U49" s="1"/>
      <c r="V49" s="2"/>
      <c r="W49" s="4"/>
      <c r="X49" s="1"/>
      <c r="Y49" s="1"/>
    </row>
    <row r="50" spans="2:28" ht="13.9" customHeight="1">
      <c r="B50" s="196" t="s">
        <v>95</v>
      </c>
      <c r="C50" s="197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2:28" ht="13.9" customHeight="1">
      <c r="B51" s="200"/>
      <c r="C51" s="202"/>
      <c r="D51" s="92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78"/>
      <c r="T51" s="78"/>
      <c r="U51" s="78"/>
      <c r="V51" s="1"/>
      <c r="W51" s="1"/>
      <c r="X51" s="1"/>
      <c r="Y51" s="1"/>
      <c r="Z51" s="1"/>
      <c r="AA51" s="1"/>
      <c r="AB51" s="1"/>
    </row>
    <row r="52" spans="2:28">
      <c r="B52" s="79" t="s">
        <v>14</v>
      </c>
      <c r="C52" s="80" t="s">
        <v>62</v>
      </c>
      <c r="D52" s="80" t="s">
        <v>16</v>
      </c>
      <c r="E52" s="80" t="s">
        <v>17</v>
      </c>
      <c r="F52" s="80" t="s">
        <v>18</v>
      </c>
      <c r="G52" s="80" t="s">
        <v>19</v>
      </c>
      <c r="H52" s="80" t="s">
        <v>20</v>
      </c>
      <c r="I52" s="80" t="s">
        <v>21</v>
      </c>
      <c r="J52" s="80" t="s">
        <v>22</v>
      </c>
      <c r="K52" s="80" t="s">
        <v>19</v>
      </c>
      <c r="L52" s="80" t="s">
        <v>23</v>
      </c>
      <c r="M52" s="80" t="s">
        <v>24</v>
      </c>
      <c r="N52" s="80" t="s">
        <v>25</v>
      </c>
      <c r="O52" s="80" t="s">
        <v>26</v>
      </c>
      <c r="P52" s="80" t="s">
        <v>22</v>
      </c>
      <c r="Q52" s="80" t="s">
        <v>27</v>
      </c>
      <c r="R52" s="80" t="s">
        <v>28</v>
      </c>
      <c r="S52" s="81" t="s">
        <v>13</v>
      </c>
      <c r="T52" s="80" t="s">
        <v>29</v>
      </c>
      <c r="U52" s="82" t="s">
        <v>30</v>
      </c>
      <c r="V52" s="10"/>
      <c r="W52" s="3"/>
      <c r="X52" s="8"/>
      <c r="Y52" s="1"/>
      <c r="Z52" s="1"/>
      <c r="AA52" s="1"/>
      <c r="AB52" s="1"/>
    </row>
    <row r="53" spans="2:28">
      <c r="B53" s="83"/>
      <c r="C53" s="84"/>
      <c r="D53" s="84" t="s">
        <v>31</v>
      </c>
      <c r="E53" s="84" t="s">
        <v>31</v>
      </c>
      <c r="F53" s="84" t="s">
        <v>50</v>
      </c>
      <c r="G53" s="84" t="s">
        <v>51</v>
      </c>
      <c r="H53" s="84" t="s">
        <v>33</v>
      </c>
      <c r="I53" s="84" t="s">
        <v>34</v>
      </c>
      <c r="J53" s="84" t="s">
        <v>35</v>
      </c>
      <c r="K53" s="84" t="s">
        <v>36</v>
      </c>
      <c r="L53" s="84" t="s">
        <v>37</v>
      </c>
      <c r="M53" s="84" t="s">
        <v>38</v>
      </c>
      <c r="N53" s="84" t="s">
        <v>39</v>
      </c>
      <c r="O53" s="84" t="s">
        <v>40</v>
      </c>
      <c r="P53" s="84" t="s">
        <v>41</v>
      </c>
      <c r="Q53" s="84" t="s">
        <v>42</v>
      </c>
      <c r="R53" s="84" t="s">
        <v>43</v>
      </c>
      <c r="S53" s="85" t="s">
        <v>44</v>
      </c>
      <c r="T53" s="84" t="s">
        <v>45</v>
      </c>
      <c r="U53" s="86" t="s">
        <v>46</v>
      </c>
      <c r="V53" s="10"/>
      <c r="W53" s="3"/>
      <c r="X53" s="8"/>
      <c r="Y53" s="1"/>
      <c r="Z53" s="1"/>
      <c r="AA53" s="1"/>
      <c r="AB53" s="1"/>
    </row>
    <row r="54" spans="2:28">
      <c r="B54" s="49">
        <v>2021</v>
      </c>
      <c r="C54" s="73">
        <v>1026772.2500000003</v>
      </c>
      <c r="D54" s="73">
        <v>0</v>
      </c>
      <c r="E54" s="77">
        <v>0</v>
      </c>
      <c r="F54" s="73">
        <v>0</v>
      </c>
      <c r="G54" s="77">
        <v>334206.21000000031</v>
      </c>
      <c r="H54" s="73">
        <v>0</v>
      </c>
      <c r="I54" s="73">
        <v>0</v>
      </c>
      <c r="J54" s="73">
        <v>0</v>
      </c>
      <c r="K54" s="73">
        <v>0</v>
      </c>
      <c r="L54" s="73">
        <v>1090.3399999999999</v>
      </c>
      <c r="M54" s="73">
        <v>0</v>
      </c>
      <c r="N54" s="73">
        <v>0</v>
      </c>
      <c r="O54" s="73">
        <v>0</v>
      </c>
      <c r="P54" s="73">
        <v>0</v>
      </c>
      <c r="Q54" s="73">
        <v>20607.050000000003</v>
      </c>
      <c r="R54" s="77">
        <v>0</v>
      </c>
      <c r="S54" s="77">
        <v>0</v>
      </c>
      <c r="T54" s="77">
        <v>0</v>
      </c>
      <c r="U54" s="74">
        <v>670868.65</v>
      </c>
      <c r="V54" s="7"/>
      <c r="W54" s="1"/>
      <c r="X54" s="1"/>
      <c r="Y54" s="1"/>
      <c r="Z54" s="1"/>
      <c r="AA54" s="1"/>
      <c r="AB54" s="1"/>
    </row>
    <row r="55" spans="2:28">
      <c r="B55" s="50">
        <v>2022</v>
      </c>
      <c r="C55" s="87">
        <v>1507278.3000000014</v>
      </c>
      <c r="D55" s="87">
        <v>0</v>
      </c>
      <c r="E55" s="88">
        <v>0</v>
      </c>
      <c r="F55" s="87">
        <v>0</v>
      </c>
      <c r="G55" s="88">
        <v>512226.28000000142</v>
      </c>
      <c r="H55" s="87">
        <v>0</v>
      </c>
      <c r="I55" s="87">
        <v>0</v>
      </c>
      <c r="J55" s="87">
        <v>93.4</v>
      </c>
      <c r="K55" s="87">
        <v>0</v>
      </c>
      <c r="L55" s="87">
        <v>0</v>
      </c>
      <c r="M55" s="87">
        <v>173.4</v>
      </c>
      <c r="N55" s="87">
        <v>0</v>
      </c>
      <c r="O55" s="87">
        <v>0</v>
      </c>
      <c r="P55" s="87">
        <v>0</v>
      </c>
      <c r="Q55" s="87">
        <v>8104.1100000000033</v>
      </c>
      <c r="R55" s="88">
        <v>0</v>
      </c>
      <c r="S55" s="88">
        <v>0</v>
      </c>
      <c r="T55" s="88">
        <v>0</v>
      </c>
      <c r="U55" s="17">
        <v>986681.11</v>
      </c>
      <c r="V55" s="1"/>
      <c r="W55" s="1"/>
      <c r="X55" s="1"/>
      <c r="Y55" s="1"/>
      <c r="Z55" s="1"/>
      <c r="AA55" s="1"/>
      <c r="AB55" s="1"/>
    </row>
    <row r="56" spans="2:28">
      <c r="B56" s="50">
        <v>2023</v>
      </c>
      <c r="C56" s="87">
        <v>1502223.3200000015</v>
      </c>
      <c r="D56" s="87">
        <v>0</v>
      </c>
      <c r="E56" s="88">
        <v>0</v>
      </c>
      <c r="F56" s="87">
        <v>0</v>
      </c>
      <c r="G56" s="88">
        <v>576505.03000000142</v>
      </c>
      <c r="H56" s="87">
        <v>0</v>
      </c>
      <c r="I56" s="87">
        <v>0</v>
      </c>
      <c r="J56" s="87">
        <v>0</v>
      </c>
      <c r="K56" s="87">
        <v>0</v>
      </c>
      <c r="L56" s="87">
        <v>47.01</v>
      </c>
      <c r="M56" s="87">
        <v>0</v>
      </c>
      <c r="N56" s="87">
        <v>0</v>
      </c>
      <c r="O56" s="87">
        <v>0</v>
      </c>
      <c r="P56" s="87">
        <v>0</v>
      </c>
      <c r="Q56" s="87">
        <v>3102.6800000000003</v>
      </c>
      <c r="R56" s="88">
        <v>0</v>
      </c>
      <c r="S56" s="88">
        <v>0</v>
      </c>
      <c r="T56" s="88">
        <v>0</v>
      </c>
      <c r="U56" s="17">
        <v>922568.6</v>
      </c>
      <c r="V56" s="4"/>
      <c r="W56" s="1"/>
      <c r="X56" s="1"/>
      <c r="Y56" s="1"/>
      <c r="Z56" s="1"/>
      <c r="AA56" s="1"/>
      <c r="AB56" s="1"/>
    </row>
    <row r="57" spans="2:28">
      <c r="B57" s="50">
        <v>2024</v>
      </c>
      <c r="C57" s="87">
        <v>1574019.3766666679</v>
      </c>
      <c r="D57" s="87">
        <v>0</v>
      </c>
      <c r="E57" s="88">
        <v>0</v>
      </c>
      <c r="F57" s="87">
        <v>0</v>
      </c>
      <c r="G57" s="88">
        <v>474312.50666666776</v>
      </c>
      <c r="H57" s="87">
        <v>0</v>
      </c>
      <c r="I57" s="87">
        <v>0</v>
      </c>
      <c r="J57" s="87">
        <v>0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0</v>
      </c>
      <c r="Q57" s="87">
        <v>0</v>
      </c>
      <c r="R57" s="88">
        <v>0</v>
      </c>
      <c r="S57" s="88">
        <v>0</v>
      </c>
      <c r="T57" s="88">
        <v>0</v>
      </c>
      <c r="U57" s="17">
        <v>1099706.8700000001</v>
      </c>
      <c r="V57" s="4"/>
      <c r="W57" s="7"/>
      <c r="X57" s="7"/>
      <c r="Y57" s="1"/>
      <c r="Z57" s="1"/>
      <c r="AA57" s="1"/>
      <c r="AB57" s="1"/>
    </row>
    <row r="58" spans="2:28">
      <c r="B58" s="50">
        <v>2025</v>
      </c>
      <c r="C58" s="87">
        <v>1674107.5066666678</v>
      </c>
      <c r="D58" s="87">
        <v>0</v>
      </c>
      <c r="E58" s="88">
        <v>0</v>
      </c>
      <c r="F58" s="87">
        <v>0</v>
      </c>
      <c r="G58" s="88">
        <v>474312.50666666776</v>
      </c>
      <c r="H58" s="87">
        <v>0</v>
      </c>
      <c r="I58" s="87">
        <v>0</v>
      </c>
      <c r="J58" s="87">
        <v>0</v>
      </c>
      <c r="K58" s="87">
        <v>0</v>
      </c>
      <c r="L58" s="87">
        <v>0</v>
      </c>
      <c r="M58" s="87">
        <v>0</v>
      </c>
      <c r="N58" s="87">
        <v>0</v>
      </c>
      <c r="O58" s="87">
        <v>0</v>
      </c>
      <c r="P58" s="87">
        <v>0</v>
      </c>
      <c r="Q58" s="87">
        <v>0</v>
      </c>
      <c r="R58" s="88">
        <v>0</v>
      </c>
      <c r="S58" s="88">
        <v>0</v>
      </c>
      <c r="T58" s="88">
        <v>0</v>
      </c>
      <c r="U58" s="17">
        <v>1199795</v>
      </c>
      <c r="V58" s="4"/>
      <c r="W58" s="7"/>
      <c r="X58" s="7"/>
      <c r="Y58" s="1"/>
      <c r="Z58" s="1"/>
      <c r="AA58" s="1"/>
      <c r="AB58" s="1"/>
    </row>
    <row r="59" spans="2:28">
      <c r="B59" s="50">
        <v>2026</v>
      </c>
      <c r="C59" s="87">
        <v>1729969.5066666678</v>
      </c>
      <c r="D59" s="87">
        <v>0</v>
      </c>
      <c r="E59" s="88">
        <v>0</v>
      </c>
      <c r="F59" s="87">
        <v>0</v>
      </c>
      <c r="G59" s="88">
        <v>474312.50666666776</v>
      </c>
      <c r="H59" s="87">
        <v>0</v>
      </c>
      <c r="I59" s="87">
        <v>0</v>
      </c>
      <c r="J59" s="87">
        <v>0</v>
      </c>
      <c r="K59" s="87">
        <v>0</v>
      </c>
      <c r="L59" s="87">
        <v>0</v>
      </c>
      <c r="M59" s="87">
        <v>0</v>
      </c>
      <c r="N59" s="87">
        <v>0</v>
      </c>
      <c r="O59" s="87">
        <v>0</v>
      </c>
      <c r="P59" s="87">
        <v>0</v>
      </c>
      <c r="Q59" s="87">
        <v>0</v>
      </c>
      <c r="R59" s="88">
        <v>0</v>
      </c>
      <c r="S59" s="88">
        <v>0</v>
      </c>
      <c r="T59" s="88">
        <v>0</v>
      </c>
      <c r="U59" s="17">
        <v>1255657</v>
      </c>
      <c r="V59" s="4"/>
      <c r="W59" s="7"/>
      <c r="X59" s="7"/>
      <c r="Y59" s="1"/>
      <c r="Z59" s="1"/>
      <c r="AA59" s="1"/>
      <c r="AB59" s="1"/>
    </row>
    <row r="60" spans="2:28">
      <c r="B60" s="50">
        <v>2027</v>
      </c>
      <c r="C60" s="87">
        <v>1778625.5066666678</v>
      </c>
      <c r="D60" s="87">
        <v>0</v>
      </c>
      <c r="E60" s="88">
        <v>0</v>
      </c>
      <c r="F60" s="87">
        <v>0</v>
      </c>
      <c r="G60" s="88">
        <v>474312.50666666776</v>
      </c>
      <c r="H60" s="87">
        <v>0</v>
      </c>
      <c r="I60" s="87">
        <v>0</v>
      </c>
      <c r="J60" s="87">
        <v>0</v>
      </c>
      <c r="K60" s="87">
        <v>0</v>
      </c>
      <c r="L60" s="87">
        <v>0</v>
      </c>
      <c r="M60" s="87">
        <v>0</v>
      </c>
      <c r="N60" s="87">
        <v>0</v>
      </c>
      <c r="O60" s="87">
        <v>0</v>
      </c>
      <c r="P60" s="87">
        <v>0</v>
      </c>
      <c r="Q60" s="87">
        <v>0</v>
      </c>
      <c r="R60" s="88">
        <v>0</v>
      </c>
      <c r="S60" s="88">
        <v>0</v>
      </c>
      <c r="T60" s="88">
        <v>0</v>
      </c>
      <c r="U60" s="17">
        <v>1304313</v>
      </c>
      <c r="V60" s="4"/>
      <c r="W60" s="7"/>
      <c r="X60" s="7"/>
      <c r="Y60" s="1"/>
      <c r="Z60" s="1"/>
      <c r="AA60" s="1"/>
      <c r="AB60" s="1"/>
    </row>
    <row r="61" spans="2:28">
      <c r="B61" s="50">
        <v>2028</v>
      </c>
      <c r="C61" s="87">
        <v>1824194.5066666678</v>
      </c>
      <c r="D61" s="87">
        <v>0</v>
      </c>
      <c r="E61" s="88">
        <v>0</v>
      </c>
      <c r="F61" s="87">
        <v>0</v>
      </c>
      <c r="G61" s="88">
        <v>474312.50666666776</v>
      </c>
      <c r="H61" s="87">
        <v>0</v>
      </c>
      <c r="I61" s="87">
        <v>0</v>
      </c>
      <c r="J61" s="87">
        <v>0</v>
      </c>
      <c r="K61" s="87">
        <v>0</v>
      </c>
      <c r="L61" s="87">
        <v>0</v>
      </c>
      <c r="M61" s="87">
        <v>0</v>
      </c>
      <c r="N61" s="87">
        <v>0</v>
      </c>
      <c r="O61" s="87">
        <v>0</v>
      </c>
      <c r="P61" s="87">
        <v>0</v>
      </c>
      <c r="Q61" s="87">
        <v>0</v>
      </c>
      <c r="R61" s="88">
        <v>0</v>
      </c>
      <c r="S61" s="88">
        <v>0</v>
      </c>
      <c r="T61" s="88">
        <v>0</v>
      </c>
      <c r="U61" s="17">
        <v>1349882</v>
      </c>
      <c r="V61" s="4"/>
      <c r="W61" s="7"/>
      <c r="X61" s="7"/>
      <c r="Y61" s="1"/>
      <c r="Z61" s="1"/>
      <c r="AA61" s="1"/>
      <c r="AB61" s="1"/>
    </row>
    <row r="62" spans="2:28">
      <c r="B62" s="50">
        <v>2029</v>
      </c>
      <c r="C62" s="87">
        <v>1871908.5066666678</v>
      </c>
      <c r="D62" s="87">
        <v>0</v>
      </c>
      <c r="E62" s="88">
        <v>0</v>
      </c>
      <c r="F62" s="87">
        <v>0</v>
      </c>
      <c r="G62" s="88">
        <v>474312.50666666776</v>
      </c>
      <c r="H62" s="87">
        <v>0</v>
      </c>
      <c r="I62" s="87">
        <v>0</v>
      </c>
      <c r="J62" s="87">
        <v>0</v>
      </c>
      <c r="K62" s="87">
        <v>0</v>
      </c>
      <c r="L62" s="87">
        <v>0</v>
      </c>
      <c r="M62" s="87">
        <v>0</v>
      </c>
      <c r="N62" s="87">
        <v>0</v>
      </c>
      <c r="O62" s="87">
        <v>0</v>
      </c>
      <c r="P62" s="87">
        <v>0</v>
      </c>
      <c r="Q62" s="87">
        <v>0</v>
      </c>
      <c r="R62" s="88">
        <v>0</v>
      </c>
      <c r="S62" s="88">
        <v>0</v>
      </c>
      <c r="T62" s="88">
        <v>0</v>
      </c>
      <c r="U62" s="17">
        <v>1397596</v>
      </c>
      <c r="V62" s="4"/>
      <c r="W62" s="7"/>
      <c r="X62" s="7"/>
      <c r="Y62" s="1"/>
      <c r="Z62" s="1"/>
      <c r="AA62" s="1"/>
      <c r="AB62" s="1"/>
    </row>
    <row r="63" spans="2:28">
      <c r="B63" s="72">
        <v>2030</v>
      </c>
      <c r="C63" s="60">
        <v>1921309.0435610036</v>
      </c>
      <c r="D63" s="60">
        <v>0</v>
      </c>
      <c r="E63" s="98">
        <v>0</v>
      </c>
      <c r="F63" s="60">
        <v>0</v>
      </c>
      <c r="G63" s="98">
        <v>474312.50666666776</v>
      </c>
      <c r="H63" s="60">
        <v>0</v>
      </c>
      <c r="I63" s="60">
        <v>0</v>
      </c>
      <c r="J63" s="60">
        <v>0</v>
      </c>
      <c r="K63" s="60">
        <v>0</v>
      </c>
      <c r="L63" s="60">
        <v>0</v>
      </c>
      <c r="M63" s="60">
        <v>0</v>
      </c>
      <c r="N63" s="60">
        <v>0</v>
      </c>
      <c r="O63" s="60">
        <v>0</v>
      </c>
      <c r="P63" s="60">
        <v>0</v>
      </c>
      <c r="Q63" s="60">
        <v>0</v>
      </c>
      <c r="R63" s="98">
        <v>0</v>
      </c>
      <c r="S63" s="98">
        <v>0</v>
      </c>
      <c r="T63" s="98">
        <v>0</v>
      </c>
      <c r="U63" s="61">
        <v>1446996.5368943359</v>
      </c>
      <c r="V63" s="4"/>
      <c r="W63" s="7"/>
      <c r="X63" s="7"/>
      <c r="Y63" s="1"/>
      <c r="Z63" s="1"/>
      <c r="AA63" s="1"/>
      <c r="AB63" s="1"/>
    </row>
    <row r="64" spans="2:28">
      <c r="B64" s="1"/>
      <c r="C64" s="2"/>
      <c r="D64" s="2"/>
      <c r="E64" s="2"/>
      <c r="F64" s="1"/>
      <c r="G64" s="2"/>
      <c r="H64" s="2"/>
      <c r="I64" s="2"/>
      <c r="J64" s="2"/>
      <c r="K64" s="2"/>
      <c r="L64" s="2"/>
      <c r="M64" s="2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2"/>
      <c r="Z64" s="1"/>
      <c r="AA64" s="2"/>
      <c r="AB64" s="4"/>
    </row>
    <row r="65" spans="2:29">
      <c r="B65" s="1"/>
      <c r="C65" s="2"/>
      <c r="D65" s="2"/>
      <c r="E65" s="2"/>
      <c r="F65" s="1"/>
      <c r="G65" s="2"/>
      <c r="H65" s="2"/>
      <c r="I65" s="2"/>
      <c r="J65" s="2"/>
      <c r="K65" s="2"/>
      <c r="L65" s="2"/>
      <c r="M65" s="2"/>
      <c r="N65" s="1"/>
      <c r="O65" s="1"/>
      <c r="P65" s="1"/>
      <c r="Q65" s="1"/>
      <c r="R65" s="1"/>
      <c r="S65" s="35"/>
      <c r="T65" s="1"/>
      <c r="U65" s="1"/>
      <c r="V65" s="1"/>
      <c r="W65" s="1"/>
      <c r="X65" s="1"/>
      <c r="Y65" s="2"/>
      <c r="Z65" s="1"/>
      <c r="AA65" s="2"/>
      <c r="AB65" s="4"/>
    </row>
    <row r="66" spans="2:29" ht="13.5" customHeight="1">
      <c r="B66" s="203" t="s">
        <v>63</v>
      </c>
      <c r="C66" s="204"/>
    </row>
    <row r="67" spans="2:29" ht="12.4" customHeight="1">
      <c r="B67" s="205"/>
      <c r="C67" s="206"/>
      <c r="D67" s="30"/>
      <c r="E67" s="30"/>
      <c r="F67" s="30"/>
      <c r="G67" s="30"/>
      <c r="H67" s="30"/>
      <c r="I67" s="5"/>
      <c r="J67" s="5"/>
      <c r="K67" s="5"/>
      <c r="L67" s="5"/>
      <c r="M67" s="5"/>
      <c r="N67" s="5"/>
      <c r="O67" s="1"/>
      <c r="P67" s="1"/>
      <c r="Q67" s="1"/>
      <c r="R67" s="1"/>
      <c r="S67" s="2"/>
      <c r="T67" s="1"/>
      <c r="U67" s="1"/>
      <c r="V67" s="1"/>
      <c r="W67" s="1"/>
      <c r="X67" s="1"/>
      <c r="Y67" s="1"/>
      <c r="Z67" s="1"/>
      <c r="AA67" s="1"/>
      <c r="AB67" s="1"/>
      <c r="AC67" s="4"/>
    </row>
    <row r="68" spans="2:29">
      <c r="B68" s="11" t="s">
        <v>14</v>
      </c>
      <c r="C68" s="11" t="s">
        <v>53</v>
      </c>
      <c r="D68" s="12" t="s">
        <v>64</v>
      </c>
      <c r="E68" s="13" t="s">
        <v>65</v>
      </c>
      <c r="F68" s="11" t="s">
        <v>66</v>
      </c>
      <c r="G68" s="12" t="s">
        <v>67</v>
      </c>
      <c r="H68" s="13" t="s">
        <v>68</v>
      </c>
      <c r="I68" s="12" t="s">
        <v>15</v>
      </c>
      <c r="J68" s="12" t="s">
        <v>12</v>
      </c>
      <c r="K68" s="13" t="s">
        <v>69</v>
      </c>
      <c r="L68" s="12" t="s">
        <v>70</v>
      </c>
      <c r="M68" s="12" t="s">
        <v>71</v>
      </c>
      <c r="N68" s="13" t="s">
        <v>72</v>
      </c>
      <c r="O68" s="14" t="s">
        <v>73</v>
      </c>
      <c r="P68" s="14" t="s">
        <v>74</v>
      </c>
      <c r="Q68" s="12" t="s">
        <v>75</v>
      </c>
      <c r="R68" s="13" t="s">
        <v>76</v>
      </c>
      <c r="S68" s="1"/>
      <c r="T68" s="33"/>
      <c r="U68" s="1"/>
      <c r="V68" s="1"/>
      <c r="W68" s="1"/>
      <c r="X68" s="1"/>
      <c r="Y68" s="1"/>
      <c r="Z68" s="1"/>
      <c r="AA68" s="1"/>
      <c r="AB68" s="1"/>
      <c r="AC68" s="4"/>
    </row>
    <row r="69" spans="2:29">
      <c r="B69" s="15">
        <v>2021</v>
      </c>
      <c r="C69" s="16">
        <v>1758860.7900000012</v>
      </c>
      <c r="D69" s="2">
        <v>0</v>
      </c>
      <c r="E69" s="17">
        <v>0</v>
      </c>
      <c r="F69" s="16">
        <v>12059906.180000002</v>
      </c>
      <c r="G69" s="2">
        <v>0</v>
      </c>
      <c r="H69" s="17">
        <v>0</v>
      </c>
      <c r="I69" s="2">
        <v>2360628.62</v>
      </c>
      <c r="J69" s="2">
        <v>0</v>
      </c>
      <c r="K69" s="17">
        <v>0</v>
      </c>
      <c r="L69" s="2">
        <v>1026772.2500000003</v>
      </c>
      <c r="M69" s="2">
        <v>0</v>
      </c>
      <c r="N69" s="17">
        <v>0</v>
      </c>
      <c r="O69" s="16">
        <v>5146261.660000002</v>
      </c>
      <c r="P69" s="16">
        <v>17206167.840000004</v>
      </c>
      <c r="Q69" s="2">
        <v>0</v>
      </c>
      <c r="R69" s="17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4"/>
    </row>
    <row r="70" spans="2:29">
      <c r="B70" s="15">
        <v>2022</v>
      </c>
      <c r="C70" s="16">
        <v>1174633.0300000166</v>
      </c>
      <c r="D70" s="2">
        <v>0</v>
      </c>
      <c r="E70" s="17">
        <v>0</v>
      </c>
      <c r="F70" s="16">
        <v>10344733.780000001</v>
      </c>
      <c r="G70" s="2">
        <v>0</v>
      </c>
      <c r="H70" s="17">
        <v>0</v>
      </c>
      <c r="I70" s="2">
        <v>1527634.2899999979</v>
      </c>
      <c r="J70" s="2">
        <v>0</v>
      </c>
      <c r="K70" s="17">
        <v>0</v>
      </c>
      <c r="L70" s="2">
        <v>1507278.3000000014</v>
      </c>
      <c r="M70" s="2">
        <v>0</v>
      </c>
      <c r="N70" s="17">
        <v>0</v>
      </c>
      <c r="O70" s="16">
        <v>4209545.6200000159</v>
      </c>
      <c r="P70" s="16">
        <v>14554279.400000017</v>
      </c>
      <c r="Q70" s="2">
        <v>0</v>
      </c>
      <c r="R70" s="17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4"/>
    </row>
    <row r="71" spans="2:29">
      <c r="B71" s="18">
        <v>2023</v>
      </c>
      <c r="C71" s="19">
        <v>1399516.9000000223</v>
      </c>
      <c r="D71" s="19">
        <v>0</v>
      </c>
      <c r="E71" s="19">
        <v>0</v>
      </c>
      <c r="F71" s="19">
        <v>11608124.050000001</v>
      </c>
      <c r="G71" s="19">
        <v>0</v>
      </c>
      <c r="H71" s="19">
        <v>0</v>
      </c>
      <c r="I71" s="19">
        <v>1102405.6100000001</v>
      </c>
      <c r="J71" s="19">
        <v>0</v>
      </c>
      <c r="K71" s="19">
        <v>0</v>
      </c>
      <c r="L71" s="19">
        <v>1502223.3200000015</v>
      </c>
      <c r="M71" s="19">
        <v>0</v>
      </c>
      <c r="N71" s="19">
        <v>0</v>
      </c>
      <c r="O71" s="19">
        <v>4004145.8300000238</v>
      </c>
      <c r="P71" s="19">
        <v>15612269.880000025</v>
      </c>
      <c r="Q71" s="19">
        <v>0</v>
      </c>
      <c r="R71" s="20">
        <v>0</v>
      </c>
      <c r="S71" s="21" t="s">
        <v>0</v>
      </c>
      <c r="T71" s="1"/>
      <c r="U71" s="1"/>
      <c r="V71" s="1"/>
      <c r="W71" s="1"/>
      <c r="X71" s="1"/>
      <c r="Y71" s="1"/>
      <c r="Z71" s="2"/>
      <c r="AA71" s="1"/>
      <c r="AB71" s="1"/>
      <c r="AC71" s="4"/>
    </row>
    <row r="72" spans="2:29">
      <c r="B72" s="15">
        <v>2024</v>
      </c>
      <c r="C72" s="16">
        <v>1248541.4584451781</v>
      </c>
      <c r="D72" s="2">
        <v>-150975.44155484415</v>
      </c>
      <c r="E72" s="17">
        <v>-0.15097544155484416</v>
      </c>
      <c r="F72" s="16">
        <v>12801998.592199601</v>
      </c>
      <c r="G72" s="2">
        <v>1193874.5421996005</v>
      </c>
      <c r="H72" s="17">
        <v>1.1938745421996004</v>
      </c>
      <c r="I72" s="2">
        <v>1663556.1733333329</v>
      </c>
      <c r="J72" s="2">
        <v>561150.56333333277</v>
      </c>
      <c r="K72" s="17">
        <v>0.5611505633333328</v>
      </c>
      <c r="L72" s="2">
        <v>1574019.3766666679</v>
      </c>
      <c r="M72" s="2">
        <v>71796.056666666409</v>
      </c>
      <c r="N72" s="17">
        <v>7.1796056666666414E-2</v>
      </c>
      <c r="O72" s="16">
        <v>4486117.0084451791</v>
      </c>
      <c r="P72" s="16">
        <v>17288115.600644782</v>
      </c>
      <c r="Q72" s="2">
        <v>1675845.7206447572</v>
      </c>
      <c r="R72" s="17">
        <v>1.6758457206447572</v>
      </c>
      <c r="S72" s="1"/>
      <c r="T72" s="34"/>
      <c r="U72" s="1"/>
      <c r="V72" s="1"/>
      <c r="W72" s="1"/>
      <c r="X72" s="1"/>
      <c r="Y72" s="1"/>
      <c r="Z72" s="1"/>
      <c r="AA72" s="1"/>
      <c r="AB72" s="1"/>
      <c r="AC72" s="4"/>
    </row>
    <row r="73" spans="2:29">
      <c r="B73" s="15">
        <v>2025</v>
      </c>
      <c r="C73" s="16">
        <v>1073654.0557779204</v>
      </c>
      <c r="D73" s="2">
        <v>-325862.84422210185</v>
      </c>
      <c r="E73" s="17">
        <v>-0.32586284422210182</v>
      </c>
      <c r="F73" s="16">
        <v>14496764.229506887</v>
      </c>
      <c r="G73" s="2">
        <v>2888640.1795068868</v>
      </c>
      <c r="H73" s="17">
        <v>2.8886401795068868</v>
      </c>
      <c r="I73" s="2">
        <v>1829911.7906666663</v>
      </c>
      <c r="J73" s="2">
        <v>727506.18066666625</v>
      </c>
      <c r="K73" s="17">
        <v>0.72750618066666628</v>
      </c>
      <c r="L73" s="2">
        <v>1674107.5066666678</v>
      </c>
      <c r="M73" s="2">
        <v>171884.1866666663</v>
      </c>
      <c r="N73" s="17">
        <v>0.1718841866666663</v>
      </c>
      <c r="O73" s="16">
        <v>4577673.3531112541</v>
      </c>
      <c r="P73" s="16">
        <v>19074437.58261814</v>
      </c>
      <c r="Q73" s="2">
        <v>3462167.7026181147</v>
      </c>
      <c r="R73" s="17">
        <v>3.4621677026181148</v>
      </c>
      <c r="S73" s="1"/>
      <c r="T73" s="34"/>
      <c r="U73" s="1"/>
      <c r="V73" s="1"/>
      <c r="W73" s="1"/>
      <c r="X73" s="1"/>
      <c r="Y73" s="1"/>
      <c r="Z73" s="1"/>
      <c r="AA73" s="1"/>
      <c r="AB73" s="1"/>
      <c r="AC73" s="4"/>
    </row>
    <row r="74" spans="2:29">
      <c r="B74" s="15">
        <v>2026</v>
      </c>
      <c r="C74" s="16">
        <v>890921.35882360861</v>
      </c>
      <c r="D74" s="2">
        <v>-508595.54117641365</v>
      </c>
      <c r="E74" s="17">
        <v>-0.5085955411764137</v>
      </c>
      <c r="F74" s="16">
        <v>13735231.101089962</v>
      </c>
      <c r="G74" s="2">
        <v>2127107.0510899611</v>
      </c>
      <c r="H74" s="17">
        <v>2.1271070510899612</v>
      </c>
      <c r="I74" s="2">
        <v>249533.42599999992</v>
      </c>
      <c r="J74" s="2">
        <v>-852872.18400000012</v>
      </c>
      <c r="K74" s="17">
        <v>-0.85287218400000009</v>
      </c>
      <c r="L74" s="2">
        <v>1729969.5066666678</v>
      </c>
      <c r="M74" s="2">
        <v>227746.1866666663</v>
      </c>
      <c r="N74" s="17">
        <v>0.22774618666666629</v>
      </c>
      <c r="O74" s="16">
        <v>2870424.2914902763</v>
      </c>
      <c r="P74" s="16">
        <v>16605655.392580237</v>
      </c>
      <c r="Q74" s="2">
        <v>993385.51258021221</v>
      </c>
      <c r="R74" s="87">
        <v>0.99338551258021224</v>
      </c>
      <c r="S74" s="107" t="s">
        <v>77</v>
      </c>
      <c r="T74" s="34"/>
      <c r="U74" s="1"/>
      <c r="V74" s="1"/>
      <c r="W74" s="1"/>
      <c r="X74" s="1"/>
      <c r="Y74" s="1"/>
      <c r="Z74" s="1"/>
      <c r="AA74" s="1"/>
      <c r="AB74" s="1"/>
      <c r="AC74" s="4"/>
    </row>
    <row r="75" spans="2:29">
      <c r="B75" s="15">
        <v>2027</v>
      </c>
      <c r="C75" s="16">
        <v>708188.66186929634</v>
      </c>
      <c r="D75" s="2">
        <v>-691328.23813072592</v>
      </c>
      <c r="E75" s="17">
        <v>-0.69132823813072597</v>
      </c>
      <c r="F75" s="16">
        <v>13133676.506781861</v>
      </c>
      <c r="G75" s="2">
        <v>1525552.4567818604</v>
      </c>
      <c r="H75" s="17">
        <v>1.5255524567818604</v>
      </c>
      <c r="I75" s="2">
        <v>249533.42599999992</v>
      </c>
      <c r="J75" s="2">
        <v>-852872.18400000012</v>
      </c>
      <c r="K75" s="17">
        <v>-0.85287218400000009</v>
      </c>
      <c r="L75" s="2">
        <v>1778625.5066666678</v>
      </c>
      <c r="M75" s="2">
        <v>276402.1866666663</v>
      </c>
      <c r="N75" s="17">
        <v>0.27640218666666627</v>
      </c>
      <c r="O75" s="16">
        <v>2736347.5945359641</v>
      </c>
      <c r="P75" s="16">
        <v>15870024.101317825</v>
      </c>
      <c r="Q75" s="2">
        <v>257754.22131779976</v>
      </c>
      <c r="R75" s="87">
        <v>0.25775422131779974</v>
      </c>
      <c r="S75" s="107"/>
      <c r="T75" s="34"/>
      <c r="U75" s="1"/>
      <c r="V75" s="1"/>
      <c r="W75" s="1"/>
      <c r="X75" s="1"/>
      <c r="Y75" s="1"/>
      <c r="Z75" s="1"/>
      <c r="AA75" s="1"/>
      <c r="AB75" s="1"/>
      <c r="AC75" s="1"/>
    </row>
    <row r="76" spans="2:29">
      <c r="B76" s="15">
        <v>2028</v>
      </c>
      <c r="C76" s="16">
        <v>562002.50430584687</v>
      </c>
      <c r="D76" s="2">
        <v>-837514.39569417539</v>
      </c>
      <c r="E76" s="17">
        <v>-0.83751439569417541</v>
      </c>
      <c r="F76" s="16">
        <v>12723049.330222629</v>
      </c>
      <c r="G76" s="2">
        <v>1114925.2802226283</v>
      </c>
      <c r="H76" s="17">
        <v>1.1149252802226282</v>
      </c>
      <c r="I76" s="2">
        <v>249533.42599999992</v>
      </c>
      <c r="J76" s="2">
        <v>-852872.18400000012</v>
      </c>
      <c r="K76" s="17">
        <v>-0.85287218400000009</v>
      </c>
      <c r="L76" s="2">
        <v>1824194.5066666678</v>
      </c>
      <c r="M76" s="2">
        <v>321971.1866666663</v>
      </c>
      <c r="N76" s="17">
        <v>0.3219711866666663</v>
      </c>
      <c r="O76" s="16">
        <v>2635730.4369725147</v>
      </c>
      <c r="P76" s="16">
        <v>15358779.767195143</v>
      </c>
      <c r="Q76" s="2">
        <v>-253490.11280488223</v>
      </c>
      <c r="R76" s="87">
        <v>-0.25349011280488221</v>
      </c>
      <c r="S76" s="107"/>
      <c r="T76" s="34"/>
      <c r="U76" s="1"/>
      <c r="V76" s="1"/>
      <c r="W76" s="1"/>
      <c r="X76" s="1"/>
      <c r="Y76" s="1"/>
      <c r="Z76" s="1"/>
      <c r="AA76" s="1"/>
      <c r="AB76" s="1"/>
      <c r="AC76" s="1"/>
    </row>
    <row r="77" spans="2:29">
      <c r="B77" s="15">
        <v>2029</v>
      </c>
      <c r="C77" s="16">
        <v>452362.88613325963</v>
      </c>
      <c r="D77" s="2">
        <v>-947154.01386676263</v>
      </c>
      <c r="E77" s="17">
        <v>-0.94715401386676268</v>
      </c>
      <c r="F77" s="16">
        <v>12412692.959684895</v>
      </c>
      <c r="G77" s="2">
        <v>804568.90968489461</v>
      </c>
      <c r="H77" s="17">
        <v>0.80456890968489458</v>
      </c>
      <c r="I77" s="2">
        <v>249533.42599999992</v>
      </c>
      <c r="J77" s="2">
        <v>-852872.18400000012</v>
      </c>
      <c r="K77" s="17">
        <v>-0.85287218400000009</v>
      </c>
      <c r="L77" s="2">
        <v>1871908.5066666678</v>
      </c>
      <c r="M77" s="2">
        <v>369685.1866666663</v>
      </c>
      <c r="N77" s="17">
        <v>0.36968518666666628</v>
      </c>
      <c r="O77" s="16">
        <v>2573804.8187999274</v>
      </c>
      <c r="P77" s="16">
        <v>14986497.778484823</v>
      </c>
      <c r="Q77" s="2">
        <v>-625772.10151520185</v>
      </c>
      <c r="R77" s="87">
        <v>-0.62577210151520191</v>
      </c>
      <c r="S77" s="107"/>
      <c r="T77" s="34"/>
      <c r="U77" s="1"/>
      <c r="V77" s="1"/>
      <c r="W77" s="1"/>
      <c r="X77" s="1"/>
      <c r="Y77" s="1"/>
      <c r="Z77" s="1"/>
      <c r="AA77" s="1"/>
      <c r="AB77" s="1"/>
      <c r="AC77" s="1"/>
    </row>
    <row r="78" spans="2:29">
      <c r="B78" s="15">
        <v>2030</v>
      </c>
      <c r="C78" s="16">
        <v>342723.26796067238</v>
      </c>
      <c r="D78" s="2">
        <v>-1056793.63203935</v>
      </c>
      <c r="E78" s="17">
        <v>-1.0567936320393501</v>
      </c>
      <c r="F78" s="16">
        <v>12427400.111167397</v>
      </c>
      <c r="G78" s="2">
        <v>819276.06116739661</v>
      </c>
      <c r="H78" s="17">
        <v>0.8192760611673966</v>
      </c>
      <c r="I78" s="2">
        <v>249533.42599999992</v>
      </c>
      <c r="J78" s="2">
        <v>-852872.18400000012</v>
      </c>
      <c r="K78" s="17">
        <v>-0.85287218400000009</v>
      </c>
      <c r="L78" s="2">
        <v>1921309.0435610036</v>
      </c>
      <c r="M78" s="2">
        <v>419085.72356100217</v>
      </c>
      <c r="N78" s="17">
        <v>0.41908572356100215</v>
      </c>
      <c r="O78" s="16">
        <v>2513565.7375216759</v>
      </c>
      <c r="P78" s="16">
        <v>14940965.848689074</v>
      </c>
      <c r="Q78" s="2">
        <v>-671304.03131095134</v>
      </c>
      <c r="R78" s="87">
        <v>-0.67130403131095129</v>
      </c>
      <c r="S78" s="107"/>
      <c r="T78" s="34"/>
      <c r="U78" s="1"/>
      <c r="V78" s="1"/>
      <c r="W78" s="1"/>
      <c r="X78" s="1"/>
      <c r="Y78" s="1"/>
      <c r="Z78" s="1"/>
      <c r="AA78" s="1"/>
      <c r="AB78" s="1"/>
      <c r="AC78" s="1"/>
    </row>
    <row r="79" spans="2:29" ht="15.75" thickBot="1">
      <c r="B79" s="22" t="s">
        <v>78</v>
      </c>
      <c r="C79" s="23">
        <v>9611404.9133158233</v>
      </c>
      <c r="D79" s="24">
        <v>-4518224.1066843737</v>
      </c>
      <c r="E79" s="25">
        <v>-4.5182241066843734</v>
      </c>
      <c r="F79" s="23">
        <v>125743576.84065323</v>
      </c>
      <c r="G79" s="24">
        <v>10473944.480653228</v>
      </c>
      <c r="H79" s="25">
        <v>10.473944480653229</v>
      </c>
      <c r="I79" s="24">
        <v>9731803.6139999926</v>
      </c>
      <c r="J79" s="24">
        <v>-2975704.1760000018</v>
      </c>
      <c r="K79" s="24">
        <v>-2.9757041760000016</v>
      </c>
      <c r="L79" s="24">
        <v>16410407.823561013</v>
      </c>
      <c r="M79" s="24">
        <v>9902871.1659534611</v>
      </c>
      <c r="N79" s="25">
        <v>1.8585707135609999</v>
      </c>
      <c r="O79" s="23">
        <v>35753616.350876838</v>
      </c>
      <c r="P79" s="23">
        <v>161497193.19153008</v>
      </c>
      <c r="Q79" s="24">
        <v>4838586.9115298484</v>
      </c>
      <c r="R79" s="24">
        <v>4.8385869115298483</v>
      </c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2:29" ht="15.75" thickTop="1">
      <c r="B80" s="26" t="s">
        <v>79</v>
      </c>
      <c r="C80" s="27">
        <v>2956198.6790926838</v>
      </c>
      <c r="D80" s="28">
        <v>-4041385.8209074275</v>
      </c>
      <c r="E80" s="29">
        <v>-4.0413858209074274</v>
      </c>
      <c r="F80" s="27">
        <v>64432050.008946747</v>
      </c>
      <c r="G80" s="28">
        <v>6391429.758946741</v>
      </c>
      <c r="H80" s="29">
        <v>6.3914297589467406</v>
      </c>
      <c r="I80" s="28">
        <v>1247667.1299999997</v>
      </c>
      <c r="J80" s="28">
        <v>-4264360.9200000009</v>
      </c>
      <c r="K80" s="28">
        <v>-4.2643609200000006</v>
      </c>
      <c r="L80" s="28">
        <v>9126007.0702276751</v>
      </c>
      <c r="M80" s="28">
        <v>7331032.0108374543</v>
      </c>
      <c r="N80" s="29">
        <v>1.6148904702276674</v>
      </c>
      <c r="O80" s="27">
        <v>13329872.879320359</v>
      </c>
      <c r="P80" s="27">
        <v>77761922.8882671</v>
      </c>
      <c r="Q80" s="28">
        <v>-299426.51173302345</v>
      </c>
      <c r="R80" s="28">
        <v>-0.29942651173302348</v>
      </c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2:29">
      <c r="B81" s="1"/>
      <c r="C81" s="1"/>
      <c r="D81" s="1"/>
      <c r="E81" s="1"/>
      <c r="F81" s="1"/>
      <c r="G81" s="1"/>
      <c r="H81" s="1"/>
      <c r="I81" s="1"/>
      <c r="J81" s="1"/>
      <c r="K81" s="17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3" spans="2:29" ht="15" customHeight="1">
      <c r="B83" s="203" t="s">
        <v>91</v>
      </c>
      <c r="C83" s="204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2:29" ht="14.65" customHeight="1">
      <c r="B84" s="205"/>
      <c r="C84" s="206"/>
      <c r="D84" s="93"/>
      <c r="E84" s="93"/>
      <c r="F84" s="93"/>
      <c r="G84" s="93"/>
      <c r="H84" s="93"/>
      <c r="I84" s="91"/>
      <c r="J84" s="91"/>
      <c r="K84" s="91"/>
      <c r="L84" s="30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2:29">
      <c r="B85" s="31" t="s">
        <v>14</v>
      </c>
      <c r="C85" s="71" t="s">
        <v>80</v>
      </c>
      <c r="D85" s="71" t="s">
        <v>81</v>
      </c>
      <c r="E85" s="71" t="s">
        <v>82</v>
      </c>
      <c r="F85" s="71" t="s">
        <v>83</v>
      </c>
      <c r="G85" s="71" t="s">
        <v>84</v>
      </c>
      <c r="H85" s="71" t="s">
        <v>85</v>
      </c>
      <c r="I85" s="89" t="s">
        <v>86</v>
      </c>
      <c r="J85" s="89" t="s">
        <v>87</v>
      </c>
      <c r="K85" s="47" t="s">
        <v>88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2:29">
      <c r="B86" s="47"/>
      <c r="C86" s="48" t="s">
        <v>89</v>
      </c>
      <c r="D86" s="48" t="s">
        <v>89</v>
      </c>
      <c r="E86" s="48" t="s">
        <v>90</v>
      </c>
      <c r="F86" s="48" t="s">
        <v>90</v>
      </c>
      <c r="G86" s="48" t="s">
        <v>89</v>
      </c>
      <c r="H86" s="48" t="s">
        <v>89</v>
      </c>
      <c r="I86" s="48" t="s">
        <v>89</v>
      </c>
      <c r="J86" s="48" t="s">
        <v>89</v>
      </c>
      <c r="K86" s="48" t="s">
        <v>89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2:29">
      <c r="B87" s="58">
        <v>2021</v>
      </c>
      <c r="C87" s="63">
        <v>4110483.7700000051</v>
      </c>
      <c r="D87" s="63">
        <v>275138.89999999956</v>
      </c>
      <c r="E87" s="63">
        <v>12059906.180000002</v>
      </c>
      <c r="F87" s="63">
        <v>60038.080000000002</v>
      </c>
      <c r="G87" s="63">
        <v>700600.91000000213</v>
      </c>
      <c r="H87" s="64">
        <v>17206167.840000007</v>
      </c>
      <c r="I87" s="32">
        <v>6902493.6045957291</v>
      </c>
      <c r="J87" s="32">
        <v>3245309.7623525751</v>
      </c>
      <c r="K87" s="65">
        <v>27353971.20694831</v>
      </c>
      <c r="L87" s="1"/>
      <c r="M87" s="2"/>
      <c r="N87" s="2"/>
      <c r="O87" s="2"/>
      <c r="P87" s="1"/>
      <c r="Q87" s="1"/>
      <c r="R87" s="1"/>
      <c r="S87" s="1"/>
      <c r="T87" s="1"/>
      <c r="U87" s="1"/>
      <c r="V87" s="1"/>
    </row>
    <row r="88" spans="2:29">
      <c r="B88" s="58">
        <v>2022</v>
      </c>
      <c r="C88" s="32">
        <v>3764699.7600000203</v>
      </c>
      <c r="D88" s="32">
        <v>187440.45000000056</v>
      </c>
      <c r="E88" s="32">
        <v>10344733.780000001</v>
      </c>
      <c r="F88" s="32">
        <v>4692.1599999999971</v>
      </c>
      <c r="G88" s="32">
        <v>252713.25000000006</v>
      </c>
      <c r="H88" s="65">
        <v>14554279.400000023</v>
      </c>
      <c r="I88" s="32">
        <v>5965161.57028965</v>
      </c>
      <c r="J88" s="32">
        <v>2764781.076786852</v>
      </c>
      <c r="K88" s="65">
        <v>23284222.047076527</v>
      </c>
      <c r="L88" s="1"/>
      <c r="M88" s="2"/>
      <c r="N88" s="2"/>
      <c r="O88" s="2"/>
      <c r="P88" s="1"/>
      <c r="Q88" s="1"/>
      <c r="R88" s="1"/>
      <c r="S88" s="1"/>
      <c r="T88" s="1"/>
      <c r="U88" s="1"/>
      <c r="V88" s="1"/>
    </row>
    <row r="89" spans="2:29">
      <c r="B89" s="62">
        <v>2023</v>
      </c>
      <c r="C89" s="36">
        <v>3600142.3400000245</v>
      </c>
      <c r="D89" s="36">
        <v>209903.24999999983</v>
      </c>
      <c r="E89" s="36">
        <v>11608124.050000001</v>
      </c>
      <c r="F89" s="36">
        <v>9457.25</v>
      </c>
      <c r="G89" s="36">
        <v>184642.99000000008</v>
      </c>
      <c r="H89" s="66">
        <v>15612269.880000025</v>
      </c>
      <c r="I89" s="37">
        <v>6345067.2918177014</v>
      </c>
      <c r="J89" s="37">
        <v>3019558.5223363312</v>
      </c>
      <c r="K89" s="66">
        <v>24976895.694154058</v>
      </c>
      <c r="L89" s="1"/>
      <c r="M89" s="2"/>
      <c r="N89" s="2"/>
      <c r="O89" s="2"/>
      <c r="P89" s="1"/>
      <c r="Q89" s="1"/>
      <c r="R89" s="1"/>
      <c r="S89" s="1"/>
      <c r="T89" s="1"/>
      <c r="U89" s="1"/>
      <c r="V89" s="1"/>
    </row>
    <row r="90" spans="2:29">
      <c r="B90" s="58">
        <v>2024</v>
      </c>
      <c r="C90" s="32">
        <v>4039461.8716363651</v>
      </c>
      <c r="D90" s="32">
        <v>236654.0452427303</v>
      </c>
      <c r="E90" s="32">
        <v>12801998.592199601</v>
      </c>
      <c r="F90" s="32">
        <v>5983.9516846612196</v>
      </c>
      <c r="G90" s="32">
        <v>204017.13988142158</v>
      </c>
      <c r="H90" s="65">
        <v>17288115.600644778</v>
      </c>
      <c r="I90" s="32">
        <v>7033399.7189180544</v>
      </c>
      <c r="J90" s="32">
        <v>3336439.8288387815</v>
      </c>
      <c r="K90" s="65">
        <v>27657955.148401614</v>
      </c>
      <c r="L90" s="1"/>
      <c r="M90" s="2"/>
      <c r="N90" s="2"/>
      <c r="O90" s="2"/>
      <c r="P90" s="1"/>
      <c r="Q90" s="1"/>
      <c r="R90" s="1"/>
      <c r="S90" s="1"/>
      <c r="T90" s="1"/>
      <c r="U90" s="1"/>
      <c r="V90" s="1"/>
    </row>
    <row r="91" spans="2:29">
      <c r="B91" s="58">
        <v>2025</v>
      </c>
      <c r="C91" s="32">
        <v>4121700.3712720256</v>
      </c>
      <c r="D91" s="32">
        <v>241245.5339693788</v>
      </c>
      <c r="E91" s="32">
        <v>14496764.229506887</v>
      </c>
      <c r="F91" s="32">
        <v>6089.0303312373826</v>
      </c>
      <c r="G91" s="32">
        <v>208638.41753861279</v>
      </c>
      <c r="H91" s="65">
        <v>19074437.582618143</v>
      </c>
      <c r="I91" s="32">
        <v>6403358.0621367684</v>
      </c>
      <c r="J91" s="32">
        <v>3096641.9378632312</v>
      </c>
      <c r="K91" s="65">
        <v>28574437.582618143</v>
      </c>
      <c r="L91" s="1"/>
      <c r="M91" s="2"/>
      <c r="N91" s="2"/>
      <c r="O91" s="2"/>
      <c r="P91" s="1"/>
      <c r="Q91" s="1"/>
      <c r="R91" s="1"/>
      <c r="S91" s="1"/>
      <c r="T91" s="1"/>
      <c r="U91" s="1"/>
      <c r="V91" s="1"/>
    </row>
    <row r="92" spans="2:29">
      <c r="B92" s="58">
        <v>2026</v>
      </c>
      <c r="C92" s="32">
        <v>2586507.614547818</v>
      </c>
      <c r="D92" s="32">
        <v>151531.64925335353</v>
      </c>
      <c r="E92" s="32">
        <v>13735231.101089962</v>
      </c>
      <c r="F92" s="32">
        <v>2055.6481116524114</v>
      </c>
      <c r="G92" s="32">
        <v>130329.3795774522</v>
      </c>
      <c r="H92" s="65">
        <v>16605655.392580239</v>
      </c>
      <c r="I92" s="32">
        <v>5998634.9450941971</v>
      </c>
      <c r="J92" s="32">
        <v>3134475.5208249344</v>
      </c>
      <c r="K92" s="65">
        <v>25738765.858499371</v>
      </c>
      <c r="L92" s="1"/>
      <c r="M92" s="2"/>
      <c r="N92" s="2"/>
      <c r="O92" s="2"/>
      <c r="P92" s="2"/>
      <c r="Q92" s="2"/>
      <c r="R92" s="1"/>
      <c r="S92" s="1"/>
      <c r="T92" s="1"/>
      <c r="U92" s="1"/>
      <c r="V92" s="1"/>
    </row>
    <row r="93" spans="2:29">
      <c r="B93" s="58">
        <v>2027</v>
      </c>
      <c r="C93" s="32">
        <v>2465742.9355369764</v>
      </c>
      <c r="D93" s="32">
        <v>144285.7879743558</v>
      </c>
      <c r="E93" s="32">
        <v>13133676.506781861</v>
      </c>
      <c r="F93" s="32">
        <v>1754.9054920701551</v>
      </c>
      <c r="G93" s="32">
        <v>124563.96553256188</v>
      </c>
      <c r="H93" s="65">
        <v>15870024.101317827</v>
      </c>
      <c r="I93" s="32">
        <v>5731735.9658204736</v>
      </c>
      <c r="J93" s="32">
        <v>2996777.2899043304</v>
      </c>
      <c r="K93" s="65">
        <v>24598537.357042629</v>
      </c>
      <c r="L93" s="1"/>
      <c r="M93" s="2"/>
      <c r="N93" s="2"/>
      <c r="O93" s="2"/>
      <c r="P93" s="2"/>
      <c r="Q93" s="2"/>
      <c r="R93" s="1"/>
      <c r="S93" s="1"/>
      <c r="T93" s="1"/>
      <c r="U93" s="1"/>
      <c r="V93" s="1"/>
    </row>
    <row r="94" spans="2:29">
      <c r="B94" s="58">
        <v>2028</v>
      </c>
      <c r="C94" s="32">
        <v>2375120.7098469189</v>
      </c>
      <c r="D94" s="32">
        <v>138837.39774767024</v>
      </c>
      <c r="E94" s="32">
        <v>12723049.330222629</v>
      </c>
      <c r="F94" s="32">
        <v>1514.31139640435</v>
      </c>
      <c r="G94" s="32">
        <v>120258.01798152109</v>
      </c>
      <c r="H94" s="65">
        <v>15358779.767195145</v>
      </c>
      <c r="I94" s="32">
        <v>5545029.7155190809</v>
      </c>
      <c r="J94" s="32">
        <v>2902299.1564382492</v>
      </c>
      <c r="K94" s="65">
        <v>23806108.639152475</v>
      </c>
      <c r="L94" s="1"/>
      <c r="M94" s="2"/>
      <c r="N94" s="2"/>
      <c r="O94" s="2"/>
      <c r="P94" s="2"/>
      <c r="Q94" s="2"/>
      <c r="R94" s="1"/>
      <c r="S94" s="1"/>
      <c r="T94" s="1"/>
      <c r="U94" s="1"/>
      <c r="V94" s="1"/>
    </row>
    <row r="95" spans="2:29">
      <c r="B95" s="58">
        <v>2029</v>
      </c>
      <c r="C95" s="32">
        <v>2319357.4053228945</v>
      </c>
      <c r="D95" s="32">
        <v>135460.74775594546</v>
      </c>
      <c r="E95" s="32">
        <v>12412692.959684895</v>
      </c>
      <c r="F95" s="32">
        <v>1333.8658246549962</v>
      </c>
      <c r="G95" s="32">
        <v>117652.79989643284</v>
      </c>
      <c r="H95" s="65">
        <v>14986497.778484823</v>
      </c>
      <c r="I95" s="32">
        <v>5410920.172382663</v>
      </c>
      <c r="J95" s="32">
        <v>2831653.6057839906</v>
      </c>
      <c r="K95" s="65">
        <v>23229071.556651477</v>
      </c>
      <c r="L95" s="1"/>
      <c r="M95" s="2"/>
      <c r="N95" s="2"/>
      <c r="O95" s="2"/>
      <c r="P95" s="2"/>
      <c r="Q95" s="2"/>
      <c r="R95" s="1"/>
      <c r="S95" s="1"/>
      <c r="T95" s="1"/>
      <c r="U95" s="1"/>
      <c r="V95" s="1"/>
    </row>
    <row r="96" spans="2:29">
      <c r="B96" s="59">
        <v>2030</v>
      </c>
      <c r="C96" s="67">
        <v>2265114.4557361705</v>
      </c>
      <c r="D96" s="67">
        <v>132172.508524067</v>
      </c>
      <c r="E96" s="67">
        <v>12427400.111167397</v>
      </c>
      <c r="F96" s="67">
        <v>1153.4202529056424</v>
      </c>
      <c r="G96" s="67">
        <v>115125.35300853288</v>
      </c>
      <c r="H96" s="68">
        <v>14940965.848689074</v>
      </c>
      <c r="I96" s="67">
        <v>5385837.2797260275</v>
      </c>
      <c r="J96" s="67">
        <v>2831693.9370529638</v>
      </c>
      <c r="K96" s="68">
        <v>23158497.065468065</v>
      </c>
      <c r="L96" s="1"/>
      <c r="M96" s="2"/>
      <c r="N96" s="2"/>
      <c r="O96" s="2"/>
      <c r="P96" s="2"/>
      <c r="Q96" s="2"/>
      <c r="R96" s="1"/>
      <c r="S96" s="1"/>
      <c r="T96" s="1"/>
      <c r="U96" s="1"/>
      <c r="V96" s="1"/>
    </row>
    <row r="97" spans="2:29">
      <c r="B97" s="1"/>
      <c r="C97" s="1"/>
      <c r="D97" s="1"/>
      <c r="E97" s="1"/>
      <c r="F97" s="1"/>
      <c r="G97" s="1"/>
      <c r="H97" s="1"/>
      <c r="I97" s="1"/>
      <c r="J97" s="1"/>
      <c r="K97" s="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2:29">
      <c r="B98" s="1"/>
      <c r="C98" s="1"/>
      <c r="D98" s="1"/>
      <c r="E98" s="1"/>
      <c r="F98" s="1"/>
      <c r="G98" s="1"/>
      <c r="H98" s="1"/>
      <c r="I98" s="1"/>
      <c r="J98" s="1"/>
      <c r="K98" s="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2:29">
      <c r="B99" s="38"/>
      <c r="C99" s="39"/>
      <c r="D99" s="39"/>
      <c r="E99" s="39"/>
      <c r="F99" s="39"/>
      <c r="G99" s="39"/>
      <c r="H99" s="39"/>
      <c r="I99" s="39"/>
      <c r="J99" s="40" t="s">
        <v>0</v>
      </c>
      <c r="K99" s="1"/>
      <c r="L99" s="1"/>
      <c r="M99" s="41" t="s">
        <v>1</v>
      </c>
      <c r="N99" s="42"/>
      <c r="O99" s="42"/>
      <c r="P99" s="42"/>
      <c r="Q99" s="43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2:29">
      <c r="B100" s="44"/>
      <c r="C100" s="44"/>
      <c r="D100" s="39"/>
      <c r="E100" s="39"/>
      <c r="F100" s="39"/>
      <c r="G100" s="39"/>
      <c r="H100" s="39"/>
      <c r="I100" s="39"/>
      <c r="J100" s="54" t="s">
        <v>2</v>
      </c>
      <c r="K100" s="54" t="s">
        <v>3</v>
      </c>
      <c r="L100" s="55" t="s">
        <v>4</v>
      </c>
      <c r="M100" s="56" t="s">
        <v>5</v>
      </c>
      <c r="N100" s="54" t="s">
        <v>6</v>
      </c>
      <c r="O100" s="54" t="s">
        <v>7</v>
      </c>
      <c r="P100" s="54" t="s">
        <v>8</v>
      </c>
      <c r="Q100" s="57" t="s">
        <v>9</v>
      </c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2:29">
      <c r="B101" s="1"/>
      <c r="C101" s="1"/>
      <c r="D101" s="1"/>
      <c r="E101" s="1"/>
      <c r="F101" s="1"/>
      <c r="G101" s="1"/>
      <c r="H101" s="1"/>
      <c r="I101" s="1"/>
      <c r="J101" s="45" t="s">
        <v>10</v>
      </c>
      <c r="K101" s="46">
        <f>P72/1000000</f>
        <v>17.288115600644783</v>
      </c>
      <c r="L101" s="46">
        <f>P73/1000000</f>
        <v>19.074437582618138</v>
      </c>
      <c r="M101" s="52">
        <f>P74/1000000</f>
        <v>16.605655392580235</v>
      </c>
      <c r="N101" s="46">
        <f>P75/1000000</f>
        <v>15.870024101317824</v>
      </c>
      <c r="O101" s="46">
        <f>P76/1000000</f>
        <v>15.358779767195143</v>
      </c>
      <c r="P101" s="46">
        <f>P77/1000000</f>
        <v>14.986497778484823</v>
      </c>
      <c r="Q101" s="53">
        <f>P78/1000000</f>
        <v>14.940965848689073</v>
      </c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2:29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50"/>
      <c r="N102" s="1"/>
      <c r="O102" s="1"/>
      <c r="P102" s="1"/>
      <c r="Q102" s="5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2:29">
      <c r="B103" s="1"/>
      <c r="C103" s="1"/>
      <c r="D103" s="1"/>
      <c r="E103" s="1"/>
      <c r="F103" s="1"/>
      <c r="G103" s="1"/>
      <c r="H103" s="1"/>
      <c r="I103" s="1"/>
      <c r="J103" s="45" t="s">
        <v>94</v>
      </c>
      <c r="K103" s="46">
        <f>(I90+J90)/1000000</f>
        <v>10.369839547756836</v>
      </c>
      <c r="L103" s="46">
        <f>(I91+J91)/1000000</f>
        <v>9.5</v>
      </c>
      <c r="M103" s="52">
        <f>(I92+J92)/1000000</f>
        <v>9.1331104659191311</v>
      </c>
      <c r="N103" s="46">
        <f>(I93+J93)/1000000</f>
        <v>8.7285132557248044</v>
      </c>
      <c r="O103" s="46">
        <f>(I94+J94)/1000000</f>
        <v>8.4473288719573301</v>
      </c>
      <c r="P103" s="46">
        <f>(I95+J95)/1000000</f>
        <v>8.242573778166653</v>
      </c>
      <c r="Q103" s="53">
        <f>(I96+J96)/1000000</f>
        <v>8.2175312167789922</v>
      </c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2:29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50"/>
      <c r="N104" s="1"/>
      <c r="O104" s="1"/>
      <c r="P104" s="1"/>
      <c r="Q104" s="5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2:29">
      <c r="B105" s="1"/>
      <c r="C105" s="1"/>
      <c r="D105" s="1"/>
      <c r="E105" s="1"/>
      <c r="F105" s="1"/>
      <c r="G105" s="1"/>
      <c r="H105" s="1"/>
      <c r="I105" s="1"/>
      <c r="J105" s="150" t="s">
        <v>11</v>
      </c>
      <c r="K105" s="151">
        <f>K101+K103</f>
        <v>27.657955148401619</v>
      </c>
      <c r="L105" s="151">
        <f t="shared" ref="L105:Q105" si="0">L101+L103</f>
        <v>28.574437582618138</v>
      </c>
      <c r="M105" s="152">
        <f t="shared" si="0"/>
        <v>25.738765858499367</v>
      </c>
      <c r="N105" s="153">
        <f t="shared" si="0"/>
        <v>24.59853735704263</v>
      </c>
      <c r="O105" s="153">
        <f t="shared" si="0"/>
        <v>23.806108639152473</v>
      </c>
      <c r="P105" s="153">
        <f t="shared" si="0"/>
        <v>23.229071556651476</v>
      </c>
      <c r="Q105" s="154">
        <f t="shared" si="0"/>
        <v>23.158497065468065</v>
      </c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2:29">
      <c r="I106" s="1"/>
      <c r="J106" s="1"/>
      <c r="K106" s="1"/>
      <c r="L106" s="1"/>
      <c r="M106" s="1"/>
      <c r="N106" s="1"/>
      <c r="O106" s="1"/>
      <c r="P106" s="1"/>
      <c r="Q106" s="1"/>
    </row>
    <row r="107" spans="2:29">
      <c r="I107" s="1"/>
      <c r="J107" s="1"/>
      <c r="K107" s="2"/>
      <c r="L107" s="2"/>
      <c r="M107" s="2"/>
      <c r="N107" s="2"/>
      <c r="O107" s="2"/>
      <c r="P107" s="2"/>
      <c r="Q107" s="2"/>
    </row>
    <row r="108" spans="2:29">
      <c r="I108" s="1"/>
      <c r="J108" s="1"/>
      <c r="K108" s="1"/>
      <c r="L108" s="1"/>
      <c r="M108" s="1"/>
      <c r="N108" s="1"/>
      <c r="O108" s="1"/>
      <c r="P108" s="1"/>
      <c r="Q108" s="1"/>
    </row>
    <row r="109" spans="2:29">
      <c r="I109" s="1"/>
      <c r="J109" s="1"/>
      <c r="K109" s="1"/>
      <c r="L109" s="1"/>
      <c r="M109" s="1"/>
      <c r="N109" s="1"/>
      <c r="O109" s="1"/>
      <c r="P109" s="1"/>
      <c r="Q109" s="1"/>
    </row>
    <row r="110" spans="2:29">
      <c r="I110" s="1"/>
      <c r="J110" s="1"/>
      <c r="K110" s="1"/>
      <c r="L110" s="1"/>
      <c r="M110" s="1"/>
      <c r="N110" s="1"/>
      <c r="O110" s="1"/>
      <c r="P110" s="1"/>
      <c r="Q110" s="1"/>
    </row>
    <row r="111" spans="2:29">
      <c r="I111" s="1"/>
      <c r="J111" s="1"/>
      <c r="K111" s="1"/>
      <c r="L111" s="1"/>
      <c r="M111" s="1"/>
      <c r="N111" s="1"/>
      <c r="O111" s="1"/>
      <c r="P111" s="1"/>
      <c r="Q111" s="1"/>
    </row>
    <row r="112" spans="2:29">
      <c r="I112" s="1"/>
      <c r="J112" s="1"/>
      <c r="K112" s="1"/>
      <c r="L112" s="1"/>
      <c r="M112" s="1"/>
      <c r="N112" s="1"/>
      <c r="O112" s="1"/>
      <c r="P112" s="1"/>
      <c r="Q112" s="1"/>
    </row>
    <row r="113" spans="9:17">
      <c r="I113" s="1"/>
      <c r="J113" s="1"/>
      <c r="K113" s="1"/>
      <c r="L113" s="1"/>
      <c r="M113" s="1"/>
      <c r="N113" s="1"/>
      <c r="O113" s="1"/>
      <c r="P113" s="1"/>
      <c r="Q113" s="1"/>
    </row>
    <row r="114" spans="9:17">
      <c r="I114" s="1"/>
      <c r="J114" s="1"/>
      <c r="K114" s="1"/>
      <c r="L114" s="1"/>
      <c r="M114" s="1"/>
      <c r="N114" s="1"/>
      <c r="O114" s="1"/>
      <c r="P114" s="1"/>
      <c r="Q114" s="1"/>
    </row>
    <row r="115" spans="9:17">
      <c r="I115" s="1"/>
      <c r="J115" s="1"/>
      <c r="K115" s="1"/>
      <c r="L115" s="1"/>
      <c r="M115" s="1"/>
      <c r="N115" s="1"/>
      <c r="O115" s="1"/>
      <c r="P115" s="1"/>
      <c r="Q115" s="1"/>
    </row>
    <row r="116" spans="9:17">
      <c r="I116" s="1"/>
    </row>
    <row r="117" spans="9:17">
      <c r="I117" s="1"/>
    </row>
    <row r="118" spans="9:17">
      <c r="I118" s="1"/>
    </row>
    <row r="119" spans="9:17">
      <c r="I119" s="1"/>
    </row>
    <row r="120" spans="9:17">
      <c r="I120" s="1"/>
    </row>
    <row r="121" spans="9:17">
      <c r="I121" s="1"/>
    </row>
    <row r="122" spans="9:17">
      <c r="I122" s="1"/>
    </row>
    <row r="123" spans="9:17">
      <c r="I123" s="1"/>
    </row>
    <row r="124" spans="9:17">
      <c r="I124" s="1"/>
    </row>
  </sheetData>
  <mergeCells count="8">
    <mergeCell ref="B50:C51"/>
    <mergeCell ref="B66:C67"/>
    <mergeCell ref="B83:C84"/>
    <mergeCell ref="Q35:R35"/>
    <mergeCell ref="H35:P35"/>
    <mergeCell ref="B34:C35"/>
    <mergeCell ref="B2:C3"/>
    <mergeCell ref="B18:C1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Page</vt:lpstr>
      <vt:lpstr>AER change log</vt:lpstr>
      <vt:lpstr>Summary</vt:lpstr>
      <vt:lpstr>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2025-04-16T06:07:52Z</dcterms:created>
  <dcterms:modified xsi:type="dcterms:W3CDTF">2025-04-16T06:08:00Z</dcterms:modified>
  <cp:category/>
  <cp:contentStatus/>
</cp:coreProperties>
</file>