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never" codeName="ThisWorkbook"/>
  <xr:revisionPtr revIDLastSave="0" documentId="13_ncr:1_{E949368F-4BF8-4B66-8A81-FC543C877B24}" xr6:coauthVersionLast="47" xr6:coauthVersionMax="47" xr10:uidLastSave="{00000000-0000-0000-0000-000000000000}"/>
  <bookViews>
    <workbookView xWindow="-120" yWindow="-120" windowWidth="29040" windowHeight="15720" firstSheet="1" activeTab="1" xr2:uid="{00000000-000D-0000-FFFF-FFFF00000000}"/>
  </bookViews>
  <sheets>
    <sheet name="Pricing model - ACS" sheetId="11" r:id="rId1"/>
    <sheet name="Output Report" sheetId="13" r:id="rId2"/>
    <sheet name="General Inputs" sheetId="3" r:id="rId3"/>
    <sheet name="Ancillary Network Services" sheetId="5" r:id="rId4"/>
    <sheet name="Labour Rates" sheetId="8" r:id="rId5"/>
    <sheet name="Public Lighting" sheetId="9" r:id="rId6"/>
    <sheet name="Metering" sheetId="10" r:id="rId7"/>
    <sheet name="Lookup Tables" sheetId="7" r:id="rId8"/>
    <sheet name="Model update log" sheetId="12" r:id="rId9"/>
  </sheets>
  <externalReferences>
    <externalReference r:id="rId10"/>
    <externalReference r:id="rId11"/>
  </externalReferences>
  <definedNames>
    <definedName name="_xlnm._FilterDatabase" localSheetId="2" hidden="1">'General Inputs'!$F$7:$F$15</definedName>
    <definedName name="_xlnm._FilterDatabase" localSheetId="1" hidden="1">'Output Report'!$F$7:$F$13</definedName>
    <definedName name="anscount" hidden="1">1</definedName>
    <definedName name="cents">'Lookup Tables'!$G$9</definedName>
    <definedName name="currentyear">'General Inputs'!$F$11</definedName>
    <definedName name="day">'Lookup Tables'!$G$23</definedName>
    <definedName name="DNSP">'General Inputs'!$F$8</definedName>
    <definedName name="dollars">'Lookup Tables'!$G$10</definedName>
    <definedName name="Forecastinflation">'General Inputs'!$F$16</definedName>
    <definedName name="forecastyear">'General Inputs'!$F$10</definedName>
    <definedName name="millions">'Lookup Tables'!$G$12</definedName>
    <definedName name="month">'Lookup Tables'!$G$24</definedName>
    <definedName name="RCP_firstyear">'General Inputs'!$F$12</definedName>
    <definedName name="RCP_fourthyear">'Lookup Tables'!$G$95</definedName>
    <definedName name="RCP_lastyear">'General Inputs'!$F$13</definedName>
    <definedName name="RCP_secondyear">'Lookup Tables'!$G$93</definedName>
    <definedName name="RCP_thirdyear">'Lookup Tables'!$G$94</definedName>
    <definedName name="thousands">'Lookup Tables'!$G$11</definedName>
    <definedName name="year">'Lookup Tables'!$G$27</definedName>
    <definedName name="yearending">'General Inputs'!$F$9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5" l="1"/>
  <c r="I16" i="5"/>
  <c r="I19" i="5"/>
  <c r="I17" i="5"/>
  <c r="I45" i="5"/>
  <c r="I111" i="5"/>
  <c r="I110" i="5"/>
  <c r="I30" i="5"/>
  <c r="I10" i="5"/>
  <c r="I40" i="5"/>
  <c r="I39" i="5"/>
  <c r="I24" i="5"/>
  <c r="I23" i="5"/>
  <c r="I54" i="5"/>
  <c r="I56" i="5"/>
  <c r="I46" i="5"/>
  <c r="I49" i="5"/>
  <c r="I47" i="5"/>
  <c r="I34" i="5"/>
  <c r="I36" i="5"/>
  <c r="I108" i="5"/>
  <c r="I106" i="5"/>
  <c r="I109" i="5"/>
  <c r="I107" i="5"/>
  <c r="I105" i="5"/>
  <c r="I94" i="5"/>
  <c r="I100" i="5"/>
  <c r="I98" i="5"/>
  <c r="I57" i="5"/>
  <c r="I92" i="5"/>
  <c r="I84" i="5"/>
  <c r="I82" i="5"/>
  <c r="I85" i="5"/>
  <c r="I83" i="5"/>
  <c r="I88" i="5"/>
  <c r="I28" i="5"/>
  <c r="I29" i="5"/>
  <c r="I26" i="5"/>
  <c r="I27" i="5"/>
  <c r="I113" i="5"/>
  <c r="I66" i="5"/>
  <c r="I67" i="5"/>
  <c r="I64" i="5"/>
  <c r="I63" i="5"/>
  <c r="I76" i="5"/>
  <c r="I77" i="5"/>
  <c r="I79" i="5"/>
  <c r="I81" i="5"/>
  <c r="I80" i="5"/>
  <c r="I70" i="5"/>
  <c r="O75" i="5"/>
  <c r="I75" i="5" s="1"/>
  <c r="O44" i="5"/>
  <c r="I44" i="5" s="1"/>
  <c r="O43" i="5"/>
  <c r="I43" i="5" s="1"/>
  <c r="O20" i="5"/>
  <c r="O21" i="5"/>
  <c r="I21" i="5" s="1"/>
  <c r="O18" i="5"/>
  <c r="I18" i="5" s="1"/>
  <c r="O16" i="5"/>
  <c r="O19" i="5"/>
  <c r="O17" i="5"/>
  <c r="O61" i="5"/>
  <c r="I61" i="5" s="1"/>
  <c r="O45" i="5"/>
  <c r="O111" i="5"/>
  <c r="O110" i="5"/>
  <c r="O30" i="5"/>
  <c r="O42" i="5"/>
  <c r="I42" i="5" s="1"/>
  <c r="O41" i="5"/>
  <c r="I41" i="5" s="1"/>
  <c r="O15" i="5"/>
  <c r="I15" i="5" s="1"/>
  <c r="O14" i="5"/>
  <c r="I14" i="5" s="1"/>
  <c r="O11" i="5"/>
  <c r="I11" i="5" s="1"/>
  <c r="O9" i="5"/>
  <c r="I9" i="5" s="1"/>
  <c r="O10" i="5"/>
  <c r="O13" i="5"/>
  <c r="I13" i="5" s="1"/>
  <c r="O12" i="5"/>
  <c r="I12" i="5" s="1"/>
  <c r="O7" i="5"/>
  <c r="I7" i="5" s="1"/>
  <c r="O8" i="5"/>
  <c r="I8" i="5" s="1"/>
  <c r="O40" i="5"/>
  <c r="O39" i="5"/>
  <c r="O24" i="5"/>
  <c r="O22" i="5"/>
  <c r="I22" i="5" s="1"/>
  <c r="O25" i="5"/>
  <c r="I25" i="5" s="1"/>
  <c r="O23" i="5"/>
  <c r="O54" i="5"/>
  <c r="O56" i="5"/>
  <c r="O55" i="5"/>
  <c r="I55" i="5" s="1"/>
  <c r="O48" i="5"/>
  <c r="I48" i="5" s="1"/>
  <c r="O46" i="5"/>
  <c r="O49" i="5"/>
  <c r="O47" i="5"/>
  <c r="O52" i="5"/>
  <c r="I52" i="5" s="1"/>
  <c r="O50" i="5"/>
  <c r="I50" i="5" s="1"/>
  <c r="O53" i="5"/>
  <c r="I53" i="5" s="1"/>
  <c r="O51" i="5"/>
  <c r="I51" i="5" s="1"/>
  <c r="O33" i="5"/>
  <c r="I33" i="5" s="1"/>
  <c r="O31" i="5"/>
  <c r="I31" i="5" s="1"/>
  <c r="O34" i="5"/>
  <c r="O32" i="5"/>
  <c r="I32" i="5" s="1"/>
  <c r="O37" i="5"/>
  <c r="I37" i="5" s="1"/>
  <c r="O35" i="5"/>
  <c r="I35" i="5" s="1"/>
  <c r="O38" i="5"/>
  <c r="I38" i="5" s="1"/>
  <c r="O36" i="5"/>
  <c r="O108" i="5"/>
  <c r="O106" i="5"/>
  <c r="O104" i="5"/>
  <c r="I104" i="5" s="1"/>
  <c r="O102" i="5"/>
  <c r="I102" i="5" s="1"/>
  <c r="O109" i="5"/>
  <c r="O107" i="5"/>
  <c r="O105" i="5"/>
  <c r="O103" i="5"/>
  <c r="I103" i="5" s="1"/>
  <c r="O96" i="5"/>
  <c r="I96" i="5" s="1"/>
  <c r="O94" i="5"/>
  <c r="O100" i="5"/>
  <c r="O98" i="5"/>
  <c r="O97" i="5"/>
  <c r="I97" i="5" s="1"/>
  <c r="O95" i="5"/>
  <c r="I95" i="5" s="1"/>
  <c r="O101" i="5"/>
  <c r="I101" i="5" s="1"/>
  <c r="O99" i="5"/>
  <c r="I99" i="5" s="1"/>
  <c r="O59" i="5"/>
  <c r="I59" i="5" s="1"/>
  <c r="O60" i="5"/>
  <c r="I60" i="5" s="1"/>
  <c r="O57" i="5"/>
  <c r="O58" i="5"/>
  <c r="I58" i="5" s="1"/>
  <c r="O89" i="5"/>
  <c r="I89" i="5" s="1"/>
  <c r="O91" i="5"/>
  <c r="I91" i="5" s="1"/>
  <c r="O90" i="5"/>
  <c r="I90" i="5" s="1"/>
  <c r="O92" i="5"/>
  <c r="O84" i="5"/>
  <c r="O82" i="5"/>
  <c r="O87" i="5"/>
  <c r="I87" i="5" s="1"/>
  <c r="O86" i="5"/>
  <c r="I86" i="5" s="1"/>
  <c r="O85" i="5"/>
  <c r="O83" i="5"/>
  <c r="O88" i="5"/>
  <c r="O93" i="5"/>
  <c r="I93" i="5" s="1"/>
  <c r="O28" i="5"/>
  <c r="O29" i="5"/>
  <c r="O26" i="5"/>
  <c r="O27" i="5"/>
  <c r="O114" i="5"/>
  <c r="I114" i="5" s="1"/>
  <c r="O118" i="5"/>
  <c r="I118" i="5" s="1"/>
  <c r="O112" i="5"/>
  <c r="I112" i="5" s="1"/>
  <c r="O116" i="5"/>
  <c r="I116" i="5" s="1"/>
  <c r="O115" i="5"/>
  <c r="I115" i="5" s="1"/>
  <c r="O119" i="5"/>
  <c r="I119" i="5" s="1"/>
  <c r="O113" i="5"/>
  <c r="O117" i="5"/>
  <c r="I117" i="5" s="1"/>
  <c r="O120" i="5"/>
  <c r="I120" i="5" s="1"/>
  <c r="O121" i="5"/>
  <c r="I121" i="5" s="1"/>
  <c r="O68" i="5"/>
  <c r="I68" i="5" s="1"/>
  <c r="O66" i="5"/>
  <c r="O67" i="5"/>
  <c r="O64" i="5"/>
  <c r="O62" i="5"/>
  <c r="I62" i="5" s="1"/>
  <c r="O65" i="5"/>
  <c r="I65" i="5" s="1"/>
  <c r="O63" i="5"/>
  <c r="O76" i="5"/>
  <c r="O77" i="5"/>
  <c r="O78" i="5"/>
  <c r="I78" i="5" s="1"/>
  <c r="O79" i="5"/>
  <c r="O81" i="5"/>
  <c r="O80" i="5"/>
  <c r="O70" i="5"/>
  <c r="O69" i="5"/>
  <c r="I69" i="5" s="1"/>
  <c r="O72" i="5"/>
  <c r="I72" i="5" s="1"/>
  <c r="O71" i="5"/>
  <c r="I71" i="5" s="1"/>
  <c r="O74" i="5"/>
  <c r="I74" i="5" s="1"/>
  <c r="O73" i="5"/>
  <c r="I73" i="5" s="1"/>
  <c r="AD153" i="5"/>
  <c r="AC153" i="5"/>
  <c r="AB153" i="5"/>
  <c r="AA153" i="5"/>
  <c r="V153" i="5"/>
  <c r="W153" i="5" s="1"/>
  <c r="P153" i="5"/>
  <c r="O153" i="5"/>
  <c r="I153" i="5" s="1"/>
  <c r="M153" i="5"/>
  <c r="K153" i="5"/>
  <c r="AD152" i="5"/>
  <c r="AC152" i="5"/>
  <c r="AB152" i="5"/>
  <c r="AA152" i="5"/>
  <c r="V152" i="5" s="1"/>
  <c r="O152" i="5"/>
  <c r="M152" i="5"/>
  <c r="K152" i="5"/>
  <c r="I152" i="5"/>
  <c r="AD151" i="5"/>
  <c r="AC151" i="5"/>
  <c r="AB151" i="5"/>
  <c r="AA151" i="5"/>
  <c r="V151" i="5" s="1"/>
  <c r="O151" i="5"/>
  <c r="M151" i="5"/>
  <c r="K151" i="5"/>
  <c r="I151" i="5"/>
  <c r="V150" i="5"/>
  <c r="W150" i="5" s="1"/>
  <c r="X150" i="5" s="1"/>
  <c r="Y150" i="5" s="1"/>
  <c r="P152" i="5" l="1"/>
  <c r="W152" i="5"/>
  <c r="X153" i="5"/>
  <c r="Q153" i="5"/>
  <c r="P151" i="5"/>
  <c r="W151" i="5"/>
  <c r="AH23" i="9" a="1"/>
  <c r="AH23" i="9" s="1"/>
  <c r="AF123" i="5"/>
  <c r="Y153" i="5" l="1"/>
  <c r="S153" i="5" s="1"/>
  <c r="R153" i="5"/>
  <c r="X152" i="5"/>
  <c r="Q152" i="5"/>
  <c r="Q151" i="5"/>
  <c r="X151" i="5"/>
  <c r="Y152" i="5" l="1"/>
  <c r="S152" i="5" s="1"/>
  <c r="R152" i="5"/>
  <c r="R151" i="5"/>
  <c r="Y151" i="5"/>
  <c r="S151" i="5" s="1"/>
  <c r="AE23" i="9"/>
  <c r="AE21" i="9"/>
  <c r="AE20" i="9"/>
  <c r="AE17" i="9"/>
  <c r="AE16" i="9"/>
  <c r="AE15" i="9"/>
  <c r="AE14" i="9"/>
  <c r="AE11" i="9"/>
  <c r="AE10" i="9"/>
  <c r="AE9" i="9"/>
  <c r="AE8" i="9"/>
  <c r="AF134" i="5"/>
  <c r="AF124" i="5"/>
  <c r="AF125" i="5"/>
  <c r="AF126" i="5"/>
  <c r="AF127" i="5"/>
  <c r="U23" i="9" l="1"/>
  <c r="Z8" i="10" l="1"/>
  <c r="AA8" i="10"/>
  <c r="AB8" i="10"/>
  <c r="AC8" i="10"/>
  <c r="Z9" i="10"/>
  <c r="AA9" i="10"/>
  <c r="AB9" i="10"/>
  <c r="AC9" i="10"/>
  <c r="Z10" i="10"/>
  <c r="AA10" i="10"/>
  <c r="AB10" i="10"/>
  <c r="AC10" i="10"/>
  <c r="Z11" i="10"/>
  <c r="AA11" i="10"/>
  <c r="AB11" i="10"/>
  <c r="AC11" i="10"/>
  <c r="Z12" i="10"/>
  <c r="AA12" i="10"/>
  <c r="AB12" i="10"/>
  <c r="AC12" i="10"/>
  <c r="Z13" i="10"/>
  <c r="AA13" i="10"/>
  <c r="AB13" i="10"/>
  <c r="AC13" i="10"/>
  <c r="Z14" i="10"/>
  <c r="AA14" i="10"/>
  <c r="AB14" i="10"/>
  <c r="AC14" i="10"/>
  <c r="Z15" i="10"/>
  <c r="AA15" i="10"/>
  <c r="AB15" i="10"/>
  <c r="AC15" i="10"/>
  <c r="Z16" i="10"/>
  <c r="AA16" i="10"/>
  <c r="AB16" i="10"/>
  <c r="AC16" i="10"/>
  <c r="Z17" i="10"/>
  <c r="AA17" i="10"/>
  <c r="AB17" i="10"/>
  <c r="AC17" i="10"/>
  <c r="Z18" i="10"/>
  <c r="AA18" i="10"/>
  <c r="AB18" i="10"/>
  <c r="AC18" i="10"/>
  <c r="Z19" i="10"/>
  <c r="AA19" i="10"/>
  <c r="AB19" i="10"/>
  <c r="AC19" i="10"/>
  <c r="Z20" i="10"/>
  <c r="AA20" i="10"/>
  <c r="AB20" i="10"/>
  <c r="AC20" i="10"/>
  <c r="Z21" i="10"/>
  <c r="AA21" i="10"/>
  <c r="AB21" i="10"/>
  <c r="AC21" i="10"/>
  <c r="Z22" i="10"/>
  <c r="AA22" i="10"/>
  <c r="AB22" i="10"/>
  <c r="AC22" i="10"/>
  <c r="Z23" i="10"/>
  <c r="AA23" i="10"/>
  <c r="AB23" i="10"/>
  <c r="AC23" i="10"/>
  <c r="Z24" i="10"/>
  <c r="AA24" i="10"/>
  <c r="AB24" i="10"/>
  <c r="AC24" i="10"/>
  <c r="Z25" i="10"/>
  <c r="AA25" i="10"/>
  <c r="AB25" i="10"/>
  <c r="AC25" i="10"/>
  <c r="Z26" i="10"/>
  <c r="AA26" i="10"/>
  <c r="AB26" i="10"/>
  <c r="AC26" i="10"/>
  <c r="Z27" i="10"/>
  <c r="AA27" i="10"/>
  <c r="AB27" i="10"/>
  <c r="AC27" i="10"/>
  <c r="Z28" i="10"/>
  <c r="AA28" i="10"/>
  <c r="AB28" i="10"/>
  <c r="AC28" i="10"/>
  <c r="Z29" i="10"/>
  <c r="AA29" i="10"/>
  <c r="AB29" i="10"/>
  <c r="AC29" i="10"/>
  <c r="Z30" i="10"/>
  <c r="AA30" i="10"/>
  <c r="AB30" i="10"/>
  <c r="AC30" i="10"/>
  <c r="Z31" i="10"/>
  <c r="AA31" i="10"/>
  <c r="AB31" i="10"/>
  <c r="AC31" i="10"/>
  <c r="Z32" i="10"/>
  <c r="AA32" i="10"/>
  <c r="AB32" i="10"/>
  <c r="AC32" i="10"/>
  <c r="Z33" i="10"/>
  <c r="AA33" i="10"/>
  <c r="AB33" i="10"/>
  <c r="AC33" i="10"/>
  <c r="Z34" i="10"/>
  <c r="AA34" i="10"/>
  <c r="AB34" i="10"/>
  <c r="AC34" i="10"/>
  <c r="Z35" i="10"/>
  <c r="AA35" i="10"/>
  <c r="AB35" i="10"/>
  <c r="AC35" i="10"/>
  <c r="Z36" i="10"/>
  <c r="AA36" i="10"/>
  <c r="AB36" i="10"/>
  <c r="AC36" i="10"/>
  <c r="AC7" i="10"/>
  <c r="AB7" i="10"/>
  <c r="AA7" i="10"/>
  <c r="Z7" i="10"/>
  <c r="L205" i="9"/>
  <c r="N205" i="9"/>
  <c r="Z205" i="9"/>
  <c r="AH205" i="9" a="1"/>
  <c r="AH205" i="9" s="1"/>
  <c r="L206" i="9"/>
  <c r="N206" i="9"/>
  <c r="Z206" i="9"/>
  <c r="AH206" i="9" a="1"/>
  <c r="AH206" i="9" s="1"/>
  <c r="L207" i="9"/>
  <c r="N207" i="9"/>
  <c r="Z207" i="9"/>
  <c r="AH207" i="9" a="1"/>
  <c r="AH207" i="9" s="1"/>
  <c r="L208" i="9"/>
  <c r="N208" i="9"/>
  <c r="Z208" i="9"/>
  <c r="AH208" i="9" a="1"/>
  <c r="AH208" i="9" s="1"/>
  <c r="L209" i="9"/>
  <c r="N209" i="9"/>
  <c r="Z209" i="9"/>
  <c r="AH209" i="9" a="1"/>
  <c r="AH209" i="9" s="1"/>
  <c r="L210" i="9"/>
  <c r="N210" i="9"/>
  <c r="Z210" i="9"/>
  <c r="AH210" i="9" a="1"/>
  <c r="AH210" i="9" s="1"/>
  <c r="L211" i="9"/>
  <c r="N211" i="9"/>
  <c r="Z211" i="9"/>
  <c r="AH211" i="9" a="1"/>
  <c r="AH211" i="9" s="1"/>
  <c r="L212" i="9"/>
  <c r="N212" i="9"/>
  <c r="Z212" i="9"/>
  <c r="AH212" i="9" a="1"/>
  <c r="AH212" i="9" s="1"/>
  <c r="L213" i="9"/>
  <c r="N213" i="9"/>
  <c r="Z213" i="9"/>
  <c r="AH213" i="9" a="1"/>
  <c r="AH213" i="9" s="1"/>
  <c r="L214" i="9"/>
  <c r="N214" i="9"/>
  <c r="Z214" i="9"/>
  <c r="AH214" i="9" a="1"/>
  <c r="AH214" i="9" s="1"/>
  <c r="L215" i="9"/>
  <c r="N215" i="9"/>
  <c r="Z215" i="9"/>
  <c r="AH215" i="9" a="1"/>
  <c r="AH215" i="9" s="1"/>
  <c r="L216" i="9"/>
  <c r="N216" i="9"/>
  <c r="Z216" i="9"/>
  <c r="AH216" i="9" a="1"/>
  <c r="AH216" i="9" s="1"/>
  <c r="L217" i="9"/>
  <c r="N217" i="9"/>
  <c r="Z217" i="9"/>
  <c r="AH217" i="9" a="1"/>
  <c r="AH217" i="9" s="1"/>
  <c r="L218" i="9"/>
  <c r="N218" i="9"/>
  <c r="Z218" i="9"/>
  <c r="AH218" i="9" a="1"/>
  <c r="AH218" i="9" s="1"/>
  <c r="L219" i="9"/>
  <c r="N219" i="9"/>
  <c r="Z219" i="9"/>
  <c r="AH219" i="9" a="1"/>
  <c r="AH219" i="9" s="1"/>
  <c r="L220" i="9"/>
  <c r="N220" i="9"/>
  <c r="Z220" i="9"/>
  <c r="AH220" i="9" a="1"/>
  <c r="AH220" i="9" s="1"/>
  <c r="L221" i="9"/>
  <c r="N221" i="9"/>
  <c r="Z221" i="9"/>
  <c r="AH221" i="9" a="1"/>
  <c r="AH221" i="9" s="1"/>
  <c r="L222" i="9"/>
  <c r="N222" i="9"/>
  <c r="Z222" i="9"/>
  <c r="AH222" i="9" a="1"/>
  <c r="AH222" i="9" s="1"/>
  <c r="L223" i="9"/>
  <c r="N223" i="9"/>
  <c r="Z223" i="9"/>
  <c r="AH223" i="9" a="1"/>
  <c r="AH223" i="9" s="1"/>
  <c r="L224" i="9"/>
  <c r="N224" i="9"/>
  <c r="Z224" i="9"/>
  <c r="AH224" i="9" a="1"/>
  <c r="AH224" i="9" s="1"/>
  <c r="L225" i="9"/>
  <c r="N225" i="9"/>
  <c r="Z225" i="9"/>
  <c r="AH225" i="9" a="1"/>
  <c r="AH225" i="9" s="1"/>
  <c r="L226" i="9"/>
  <c r="N226" i="9"/>
  <c r="Z226" i="9"/>
  <c r="AH226" i="9" a="1"/>
  <c r="AH226" i="9" s="1"/>
  <c r="L227" i="9"/>
  <c r="N227" i="9"/>
  <c r="Z227" i="9"/>
  <c r="AH227" i="9" a="1"/>
  <c r="AH227" i="9" s="1"/>
  <c r="L228" i="9"/>
  <c r="N228" i="9"/>
  <c r="Z228" i="9"/>
  <c r="AH228" i="9" a="1"/>
  <c r="AH228" i="9" s="1"/>
  <c r="L229" i="9"/>
  <c r="N229" i="9"/>
  <c r="Z229" i="9"/>
  <c r="AH229" i="9" a="1"/>
  <c r="AH229" i="9" s="1"/>
  <c r="L230" i="9"/>
  <c r="N230" i="9"/>
  <c r="Z230" i="9"/>
  <c r="AH230" i="9" a="1"/>
  <c r="AH230" i="9" s="1"/>
  <c r="L231" i="9"/>
  <c r="N231" i="9"/>
  <c r="Z231" i="9"/>
  <c r="AH231" i="9" a="1"/>
  <c r="AH231" i="9" s="1"/>
  <c r="L232" i="9"/>
  <c r="N232" i="9"/>
  <c r="Z232" i="9"/>
  <c r="AH232" i="9" a="1"/>
  <c r="AH232" i="9" s="1"/>
  <c r="L233" i="9"/>
  <c r="N233" i="9"/>
  <c r="Z233" i="9"/>
  <c r="AH233" i="9" a="1"/>
  <c r="AH233" i="9" s="1"/>
  <c r="L234" i="9"/>
  <c r="N234" i="9"/>
  <c r="Z234" i="9"/>
  <c r="AH234" i="9" a="1"/>
  <c r="AH234" i="9" s="1"/>
  <c r="L235" i="9"/>
  <c r="N235" i="9"/>
  <c r="Z235" i="9"/>
  <c r="AH235" i="9" a="1"/>
  <c r="AH235" i="9" s="1"/>
  <c r="L236" i="9"/>
  <c r="N236" i="9"/>
  <c r="Z236" i="9"/>
  <c r="AH236" i="9" a="1"/>
  <c r="AH236" i="9" s="1"/>
  <c r="L237" i="9"/>
  <c r="N237" i="9"/>
  <c r="Z237" i="9"/>
  <c r="AH237" i="9" a="1"/>
  <c r="AH237" i="9" s="1"/>
  <c r="L238" i="9"/>
  <c r="N238" i="9"/>
  <c r="Z238" i="9"/>
  <c r="AH238" i="9" a="1"/>
  <c r="AH238" i="9" s="1"/>
  <c r="L239" i="9"/>
  <c r="N239" i="9"/>
  <c r="Z239" i="9"/>
  <c r="AH239" i="9" a="1"/>
  <c r="AH239" i="9" s="1"/>
  <c r="L240" i="9"/>
  <c r="N240" i="9"/>
  <c r="Z240" i="9"/>
  <c r="AH240" i="9" a="1"/>
  <c r="AH240" i="9" s="1"/>
  <c r="L241" i="9"/>
  <c r="N241" i="9"/>
  <c r="Z241" i="9"/>
  <c r="AH241" i="9" a="1"/>
  <c r="AH241" i="9" s="1"/>
  <c r="L242" i="9"/>
  <c r="N242" i="9"/>
  <c r="Z242" i="9"/>
  <c r="AH242" i="9" a="1"/>
  <c r="AH242" i="9" s="1"/>
  <c r="L243" i="9"/>
  <c r="N243" i="9"/>
  <c r="Z243" i="9"/>
  <c r="AH243" i="9" a="1"/>
  <c r="AH243" i="9" s="1"/>
  <c r="L244" i="9"/>
  <c r="N244" i="9"/>
  <c r="Z244" i="9"/>
  <c r="AH244" i="9" a="1"/>
  <c r="AH244" i="9" s="1"/>
  <c r="L245" i="9"/>
  <c r="N245" i="9"/>
  <c r="Z245" i="9"/>
  <c r="AH245" i="9" a="1"/>
  <c r="AH245" i="9" s="1"/>
  <c r="L246" i="9"/>
  <c r="N246" i="9"/>
  <c r="Z246" i="9"/>
  <c r="AH246" i="9" a="1"/>
  <c r="AH246" i="9" s="1"/>
  <c r="L247" i="9"/>
  <c r="N247" i="9"/>
  <c r="Z247" i="9"/>
  <c r="AH247" i="9" a="1"/>
  <c r="AH247" i="9" s="1"/>
  <c r="L248" i="9"/>
  <c r="N248" i="9"/>
  <c r="Z248" i="9"/>
  <c r="AH248" i="9" a="1"/>
  <c r="AH248" i="9" s="1"/>
  <c r="L249" i="9"/>
  <c r="N249" i="9"/>
  <c r="Z249" i="9"/>
  <c r="AH249" i="9" a="1"/>
  <c r="AH249" i="9" s="1"/>
  <c r="L250" i="9"/>
  <c r="N250" i="9"/>
  <c r="Z250" i="9"/>
  <c r="AH250" i="9" a="1"/>
  <c r="AH250" i="9" s="1"/>
  <c r="L251" i="9"/>
  <c r="N251" i="9"/>
  <c r="Z251" i="9"/>
  <c r="AH251" i="9" a="1"/>
  <c r="AH251" i="9" s="1"/>
  <c r="L252" i="9"/>
  <c r="N252" i="9"/>
  <c r="Z252" i="9"/>
  <c r="AH252" i="9" a="1"/>
  <c r="AH252" i="9" s="1"/>
  <c r="L253" i="9"/>
  <c r="N253" i="9"/>
  <c r="Z253" i="9"/>
  <c r="AH253" i="9" a="1"/>
  <c r="AH253" i="9" s="1"/>
  <c r="L254" i="9"/>
  <c r="N254" i="9"/>
  <c r="Z254" i="9"/>
  <c r="AH254" i="9" a="1"/>
  <c r="AH254" i="9" s="1"/>
  <c r="L255" i="9"/>
  <c r="N255" i="9"/>
  <c r="Z255" i="9"/>
  <c r="AH255" i="9" a="1"/>
  <c r="AH255" i="9" s="1"/>
  <c r="L256" i="9"/>
  <c r="N256" i="9"/>
  <c r="Z256" i="9"/>
  <c r="AH256" i="9" a="1"/>
  <c r="AH256" i="9" s="1"/>
  <c r="L257" i="9"/>
  <c r="N257" i="9"/>
  <c r="Z257" i="9"/>
  <c r="AH257" i="9" a="1"/>
  <c r="AH257" i="9" s="1"/>
  <c r="L258" i="9"/>
  <c r="N258" i="9"/>
  <c r="Z258" i="9"/>
  <c r="AH258" i="9" a="1"/>
  <c r="AH258" i="9" s="1"/>
  <c r="L259" i="9"/>
  <c r="N259" i="9"/>
  <c r="Z259" i="9"/>
  <c r="AH259" i="9" a="1"/>
  <c r="AH259" i="9" s="1"/>
  <c r="L260" i="9"/>
  <c r="N260" i="9"/>
  <c r="Z260" i="9"/>
  <c r="AH260" i="9" a="1"/>
  <c r="AH260" i="9" s="1"/>
  <c r="L261" i="9"/>
  <c r="N261" i="9"/>
  <c r="Z261" i="9"/>
  <c r="AH261" i="9" a="1"/>
  <c r="AH261" i="9" s="1"/>
  <c r="L262" i="9"/>
  <c r="N262" i="9"/>
  <c r="Z262" i="9"/>
  <c r="AH262" i="9" a="1"/>
  <c r="AH262" i="9" s="1"/>
  <c r="L263" i="9"/>
  <c r="N263" i="9"/>
  <c r="Z263" i="9"/>
  <c r="AH263" i="9" a="1"/>
  <c r="AH263" i="9" s="1"/>
  <c r="L264" i="9"/>
  <c r="N264" i="9"/>
  <c r="Z264" i="9"/>
  <c r="AH264" i="9" a="1"/>
  <c r="AH264" i="9" s="1"/>
  <c r="L265" i="9"/>
  <c r="N265" i="9"/>
  <c r="Z265" i="9"/>
  <c r="AH265" i="9" a="1"/>
  <c r="AH265" i="9" s="1"/>
  <c r="L266" i="9"/>
  <c r="N266" i="9"/>
  <c r="Z266" i="9"/>
  <c r="AH266" i="9" a="1"/>
  <c r="AH266" i="9" s="1"/>
  <c r="L267" i="9"/>
  <c r="N267" i="9"/>
  <c r="Z267" i="9"/>
  <c r="AH267" i="9" a="1"/>
  <c r="AH267" i="9" s="1"/>
  <c r="L268" i="9"/>
  <c r="N268" i="9"/>
  <c r="Z268" i="9"/>
  <c r="AH268" i="9" a="1"/>
  <c r="AH268" i="9" s="1"/>
  <c r="L269" i="9"/>
  <c r="N269" i="9"/>
  <c r="Z269" i="9"/>
  <c r="AH269" i="9" a="1"/>
  <c r="AH269" i="9" s="1"/>
  <c r="L270" i="9"/>
  <c r="N270" i="9"/>
  <c r="Z270" i="9"/>
  <c r="AH270" i="9" a="1"/>
  <c r="AH270" i="9" s="1"/>
  <c r="L271" i="9"/>
  <c r="N271" i="9"/>
  <c r="Z271" i="9"/>
  <c r="AH271" i="9" a="1"/>
  <c r="AH271" i="9" s="1"/>
  <c r="L272" i="9"/>
  <c r="N272" i="9"/>
  <c r="Z272" i="9"/>
  <c r="AH272" i="9" a="1"/>
  <c r="AH272" i="9" s="1"/>
  <c r="L273" i="9"/>
  <c r="N273" i="9"/>
  <c r="Z273" i="9"/>
  <c r="AH273" i="9" a="1"/>
  <c r="AH273" i="9" s="1"/>
  <c r="L274" i="9"/>
  <c r="N274" i="9"/>
  <c r="Z274" i="9"/>
  <c r="AH274" i="9" a="1"/>
  <c r="AH274" i="9" s="1"/>
  <c r="L275" i="9"/>
  <c r="N275" i="9"/>
  <c r="Z275" i="9"/>
  <c r="AH275" i="9" a="1"/>
  <c r="AH275" i="9" s="1"/>
  <c r="L276" i="9"/>
  <c r="N276" i="9"/>
  <c r="Z276" i="9"/>
  <c r="AH276" i="9" a="1"/>
  <c r="AH276" i="9" s="1"/>
  <c r="L277" i="9"/>
  <c r="N277" i="9"/>
  <c r="Z277" i="9"/>
  <c r="AH277" i="9" a="1"/>
  <c r="AH277" i="9" s="1"/>
  <c r="L278" i="9"/>
  <c r="N278" i="9"/>
  <c r="Z278" i="9"/>
  <c r="AH278" i="9" a="1"/>
  <c r="AH278" i="9" s="1"/>
  <c r="L279" i="9"/>
  <c r="N279" i="9"/>
  <c r="Z279" i="9"/>
  <c r="AH279" i="9" a="1"/>
  <c r="AH279" i="9" s="1"/>
  <c r="L280" i="9"/>
  <c r="N280" i="9"/>
  <c r="Z280" i="9"/>
  <c r="AH280" i="9" a="1"/>
  <c r="AH280" i="9" s="1"/>
  <c r="L281" i="9"/>
  <c r="N281" i="9"/>
  <c r="Z281" i="9"/>
  <c r="AH281" i="9" a="1"/>
  <c r="AH281" i="9" s="1"/>
  <c r="L282" i="9"/>
  <c r="N282" i="9"/>
  <c r="Z282" i="9"/>
  <c r="AH282" i="9" a="1"/>
  <c r="AH282" i="9" s="1"/>
  <c r="L283" i="9"/>
  <c r="N283" i="9"/>
  <c r="Z283" i="9"/>
  <c r="AH283" i="9" a="1"/>
  <c r="AH283" i="9" s="1"/>
  <c r="L284" i="9"/>
  <c r="N284" i="9"/>
  <c r="Z284" i="9"/>
  <c r="AH284" i="9" a="1"/>
  <c r="AH284" i="9" s="1"/>
  <c r="L285" i="9"/>
  <c r="N285" i="9"/>
  <c r="Z285" i="9"/>
  <c r="AH285" i="9" a="1"/>
  <c r="AH285" i="9" s="1"/>
  <c r="L286" i="9"/>
  <c r="N286" i="9"/>
  <c r="Z286" i="9"/>
  <c r="AH286" i="9" a="1"/>
  <c r="AH286" i="9" s="1"/>
  <c r="L287" i="9"/>
  <c r="N287" i="9"/>
  <c r="Z287" i="9"/>
  <c r="AH287" i="9" a="1"/>
  <c r="AH287" i="9" s="1"/>
  <c r="L288" i="9"/>
  <c r="N288" i="9"/>
  <c r="Z288" i="9"/>
  <c r="AH288" i="9" a="1"/>
  <c r="AH288" i="9" s="1"/>
  <c r="L289" i="9"/>
  <c r="N289" i="9"/>
  <c r="Z289" i="9"/>
  <c r="AH289" i="9" a="1"/>
  <c r="AH289" i="9" s="1"/>
  <c r="L290" i="9"/>
  <c r="N290" i="9"/>
  <c r="Z290" i="9"/>
  <c r="AH290" i="9" a="1"/>
  <c r="AH290" i="9" s="1"/>
  <c r="L291" i="9"/>
  <c r="N291" i="9"/>
  <c r="Z291" i="9"/>
  <c r="AH291" i="9" a="1"/>
  <c r="AH291" i="9" s="1"/>
  <c r="L292" i="9"/>
  <c r="N292" i="9"/>
  <c r="Z292" i="9"/>
  <c r="AH292" i="9" a="1"/>
  <c r="AH292" i="9" s="1"/>
  <c r="L293" i="9"/>
  <c r="N293" i="9"/>
  <c r="Z293" i="9"/>
  <c r="AH293" i="9" a="1"/>
  <c r="AH293" i="9" s="1"/>
  <c r="L294" i="9"/>
  <c r="N294" i="9"/>
  <c r="Z294" i="9"/>
  <c r="AH294" i="9" a="1"/>
  <c r="AH294" i="9" s="1"/>
  <c r="L295" i="9"/>
  <c r="N295" i="9"/>
  <c r="Z295" i="9"/>
  <c r="AH295" i="9" a="1"/>
  <c r="AH295" i="9" s="1"/>
  <c r="L296" i="9"/>
  <c r="N296" i="9"/>
  <c r="Z296" i="9"/>
  <c r="AH296" i="9" a="1"/>
  <c r="AH296" i="9" s="1"/>
  <c r="L297" i="9"/>
  <c r="N297" i="9"/>
  <c r="Z297" i="9"/>
  <c r="AH297" i="9" a="1"/>
  <c r="AH297" i="9" s="1"/>
  <c r="L298" i="9"/>
  <c r="N298" i="9"/>
  <c r="Z298" i="9"/>
  <c r="AH298" i="9" a="1"/>
  <c r="AH298" i="9" s="1"/>
  <c r="L299" i="9"/>
  <c r="N299" i="9"/>
  <c r="Z299" i="9"/>
  <c r="AH299" i="9" a="1"/>
  <c r="AH299" i="9" s="1"/>
  <c r="L300" i="9"/>
  <c r="N300" i="9"/>
  <c r="Z300" i="9"/>
  <c r="AH300" i="9" a="1"/>
  <c r="AH300" i="9" s="1"/>
  <c r="L301" i="9"/>
  <c r="N301" i="9"/>
  <c r="Z301" i="9"/>
  <c r="AH301" i="9" a="1"/>
  <c r="AH301" i="9" s="1"/>
  <c r="L302" i="9"/>
  <c r="N302" i="9"/>
  <c r="Z302" i="9"/>
  <c r="AH302" i="9" a="1"/>
  <c r="AH302" i="9" s="1"/>
  <c r="L303" i="9"/>
  <c r="N303" i="9"/>
  <c r="Z303" i="9"/>
  <c r="AH303" i="9" a="1"/>
  <c r="AH303" i="9" s="1"/>
  <c r="L304" i="9"/>
  <c r="N304" i="9"/>
  <c r="Z304" i="9"/>
  <c r="AH304" i="9" a="1"/>
  <c r="AH304" i="9" s="1"/>
  <c r="L305" i="9"/>
  <c r="N305" i="9"/>
  <c r="Z305" i="9"/>
  <c r="AH305" i="9" a="1"/>
  <c r="AH305" i="9" s="1"/>
  <c r="L306" i="9"/>
  <c r="N306" i="9"/>
  <c r="Z306" i="9"/>
  <c r="AH306" i="9" a="1"/>
  <c r="AH306" i="9" s="1"/>
  <c r="L307" i="9"/>
  <c r="N307" i="9"/>
  <c r="Z307" i="9"/>
  <c r="AH307" i="9" a="1"/>
  <c r="AH307" i="9" s="1"/>
  <c r="L308" i="9"/>
  <c r="N308" i="9"/>
  <c r="Z308" i="9"/>
  <c r="AH308" i="9" a="1"/>
  <c r="AH308" i="9" s="1"/>
  <c r="L309" i="9"/>
  <c r="N309" i="9"/>
  <c r="Z309" i="9"/>
  <c r="AH309" i="9" a="1"/>
  <c r="AH309" i="9" s="1"/>
  <c r="L310" i="9"/>
  <c r="N310" i="9"/>
  <c r="Z310" i="9"/>
  <c r="AH310" i="9" a="1"/>
  <c r="AH310" i="9" s="1"/>
  <c r="L311" i="9"/>
  <c r="N311" i="9"/>
  <c r="Z311" i="9"/>
  <c r="AH311" i="9" a="1"/>
  <c r="AH311" i="9" s="1"/>
  <c r="L312" i="9"/>
  <c r="N312" i="9"/>
  <c r="Z312" i="9"/>
  <c r="AH312" i="9" a="1"/>
  <c r="AH312" i="9" s="1"/>
  <c r="L313" i="9"/>
  <c r="N313" i="9"/>
  <c r="Z313" i="9"/>
  <c r="AH313" i="9" a="1"/>
  <c r="AH313" i="9" s="1"/>
  <c r="L314" i="9"/>
  <c r="N314" i="9"/>
  <c r="Z314" i="9"/>
  <c r="AH314" i="9" a="1"/>
  <c r="AH314" i="9" s="1"/>
  <c r="L315" i="9"/>
  <c r="N315" i="9"/>
  <c r="Z315" i="9"/>
  <c r="AH315" i="9" a="1"/>
  <c r="AH315" i="9" s="1"/>
  <c r="L316" i="9"/>
  <c r="N316" i="9"/>
  <c r="Z316" i="9"/>
  <c r="AH316" i="9" a="1"/>
  <c r="AH316" i="9" s="1"/>
  <c r="L317" i="9"/>
  <c r="N317" i="9"/>
  <c r="Z317" i="9"/>
  <c r="AH317" i="9" a="1"/>
  <c r="AH317" i="9" s="1"/>
  <c r="L318" i="9"/>
  <c r="N318" i="9"/>
  <c r="Z318" i="9"/>
  <c r="AH318" i="9" a="1"/>
  <c r="AH318" i="9" s="1"/>
  <c r="L319" i="9"/>
  <c r="N319" i="9"/>
  <c r="Z319" i="9"/>
  <c r="AH319" i="9" a="1"/>
  <c r="AH319" i="9" s="1"/>
  <c r="L320" i="9"/>
  <c r="N320" i="9"/>
  <c r="Z320" i="9"/>
  <c r="AH320" i="9" a="1"/>
  <c r="AH320" i="9" s="1"/>
  <c r="L321" i="9"/>
  <c r="N321" i="9"/>
  <c r="Z321" i="9"/>
  <c r="AH321" i="9" a="1"/>
  <c r="AH321" i="9" s="1"/>
  <c r="L322" i="9"/>
  <c r="N322" i="9"/>
  <c r="Z322" i="9"/>
  <c r="AH322" i="9" a="1"/>
  <c r="AH322" i="9" s="1"/>
  <c r="L323" i="9"/>
  <c r="N323" i="9"/>
  <c r="Z323" i="9"/>
  <c r="AH323" i="9" a="1"/>
  <c r="AH323" i="9" s="1"/>
  <c r="L324" i="9"/>
  <c r="N324" i="9"/>
  <c r="Z324" i="9"/>
  <c r="AH324" i="9" a="1"/>
  <c r="AH324" i="9" s="1"/>
  <c r="L325" i="9"/>
  <c r="N325" i="9"/>
  <c r="Z325" i="9"/>
  <c r="AH325" i="9" a="1"/>
  <c r="AH325" i="9" s="1"/>
  <c r="L326" i="9"/>
  <c r="N326" i="9"/>
  <c r="Z326" i="9"/>
  <c r="AH326" i="9" a="1"/>
  <c r="AH326" i="9" s="1"/>
  <c r="L327" i="9"/>
  <c r="N327" i="9"/>
  <c r="Z327" i="9"/>
  <c r="AH327" i="9" a="1"/>
  <c r="AH327" i="9" s="1"/>
  <c r="L328" i="9"/>
  <c r="N328" i="9"/>
  <c r="Z328" i="9"/>
  <c r="AH328" i="9" a="1"/>
  <c r="AH328" i="9" s="1"/>
  <c r="L329" i="9"/>
  <c r="N329" i="9"/>
  <c r="Z329" i="9"/>
  <c r="AH329" i="9" a="1"/>
  <c r="AH329" i="9" s="1"/>
  <c r="L330" i="9"/>
  <c r="N330" i="9"/>
  <c r="Z330" i="9"/>
  <c r="AH330" i="9" a="1"/>
  <c r="AH330" i="9" s="1"/>
  <c r="L331" i="9"/>
  <c r="N331" i="9"/>
  <c r="Z331" i="9"/>
  <c r="AH331" i="9" a="1"/>
  <c r="AH331" i="9" s="1"/>
  <c r="L332" i="9"/>
  <c r="N332" i="9"/>
  <c r="Z332" i="9"/>
  <c r="AH332" i="9" a="1"/>
  <c r="AH332" i="9" s="1"/>
  <c r="L333" i="9"/>
  <c r="N333" i="9"/>
  <c r="Z333" i="9"/>
  <c r="AH333" i="9" a="1"/>
  <c r="AH333" i="9" s="1"/>
  <c r="L334" i="9"/>
  <c r="N334" i="9"/>
  <c r="Z334" i="9"/>
  <c r="AH334" i="9" a="1"/>
  <c r="AH334" i="9" s="1"/>
  <c r="L335" i="9"/>
  <c r="N335" i="9"/>
  <c r="Z335" i="9"/>
  <c r="AH335" i="9" a="1"/>
  <c r="AH335" i="9" s="1"/>
  <c r="L336" i="9"/>
  <c r="N336" i="9"/>
  <c r="Z336" i="9"/>
  <c r="AH336" i="9" a="1"/>
  <c r="AH336" i="9" s="1"/>
  <c r="L337" i="9"/>
  <c r="N337" i="9"/>
  <c r="Z337" i="9"/>
  <c r="AH337" i="9" a="1"/>
  <c r="AH337" i="9" s="1"/>
  <c r="L338" i="9"/>
  <c r="N338" i="9"/>
  <c r="Z338" i="9"/>
  <c r="AH338" i="9" a="1"/>
  <c r="AH338" i="9" s="1"/>
  <c r="L339" i="9"/>
  <c r="N339" i="9"/>
  <c r="Z339" i="9"/>
  <c r="AH339" i="9" a="1"/>
  <c r="AH339" i="9" s="1"/>
  <c r="L340" i="9"/>
  <c r="N340" i="9"/>
  <c r="Z340" i="9"/>
  <c r="AH340" i="9" a="1"/>
  <c r="AH340" i="9" s="1"/>
  <c r="L341" i="9"/>
  <c r="N341" i="9"/>
  <c r="Z341" i="9"/>
  <c r="AH341" i="9" a="1"/>
  <c r="AH341" i="9" s="1"/>
  <c r="L342" i="9"/>
  <c r="N342" i="9"/>
  <c r="Z342" i="9"/>
  <c r="AH342" i="9" a="1"/>
  <c r="AH342" i="9" s="1"/>
  <c r="L343" i="9"/>
  <c r="N343" i="9"/>
  <c r="Z343" i="9"/>
  <c r="AH343" i="9" a="1"/>
  <c r="AH343" i="9" s="1"/>
  <c r="L344" i="9"/>
  <c r="N344" i="9"/>
  <c r="Z344" i="9"/>
  <c r="AH344" i="9" a="1"/>
  <c r="AH344" i="9" s="1"/>
  <c r="L345" i="9"/>
  <c r="N345" i="9"/>
  <c r="Z345" i="9"/>
  <c r="AH345" i="9" a="1"/>
  <c r="AH345" i="9" s="1"/>
  <c r="L346" i="9"/>
  <c r="N346" i="9"/>
  <c r="Z346" i="9"/>
  <c r="AH346" i="9" a="1"/>
  <c r="AH346" i="9" s="1"/>
  <c r="L347" i="9"/>
  <c r="N347" i="9"/>
  <c r="Z347" i="9"/>
  <c r="AH347" i="9" a="1"/>
  <c r="AH347" i="9" s="1"/>
  <c r="L348" i="9"/>
  <c r="N348" i="9"/>
  <c r="Z348" i="9"/>
  <c r="AH348" i="9" a="1"/>
  <c r="AH348" i="9" s="1"/>
  <c r="L349" i="9"/>
  <c r="N349" i="9"/>
  <c r="Z349" i="9"/>
  <c r="AH349" i="9" a="1"/>
  <c r="AH349" i="9" s="1"/>
  <c r="L350" i="9"/>
  <c r="N350" i="9"/>
  <c r="Z350" i="9"/>
  <c r="AH350" i="9" a="1"/>
  <c r="AH350" i="9" s="1"/>
  <c r="L351" i="9"/>
  <c r="N351" i="9"/>
  <c r="Z351" i="9"/>
  <c r="AH351" i="9" a="1"/>
  <c r="AH351" i="9" s="1"/>
  <c r="L352" i="9"/>
  <c r="N352" i="9"/>
  <c r="Z352" i="9"/>
  <c r="AH352" i="9" a="1"/>
  <c r="AH352" i="9" s="1"/>
  <c r="L353" i="9"/>
  <c r="N353" i="9"/>
  <c r="Z353" i="9"/>
  <c r="AH353" i="9" a="1"/>
  <c r="AH353" i="9" s="1"/>
  <c r="L354" i="9"/>
  <c r="N354" i="9"/>
  <c r="Z354" i="9"/>
  <c r="AH354" i="9" a="1"/>
  <c r="AH354" i="9" s="1"/>
  <c r="L355" i="9"/>
  <c r="N355" i="9"/>
  <c r="Z355" i="9"/>
  <c r="AH355" i="9" a="1"/>
  <c r="AH355" i="9" s="1"/>
  <c r="L356" i="9"/>
  <c r="N356" i="9"/>
  <c r="Z356" i="9"/>
  <c r="AH356" i="9" a="1"/>
  <c r="AH356" i="9" s="1"/>
  <c r="L357" i="9"/>
  <c r="N357" i="9"/>
  <c r="Z357" i="9"/>
  <c r="AH357" i="9" a="1"/>
  <c r="AH357" i="9" s="1"/>
  <c r="L358" i="9"/>
  <c r="N358" i="9"/>
  <c r="Z358" i="9"/>
  <c r="AH358" i="9" a="1"/>
  <c r="AH358" i="9" s="1"/>
  <c r="L359" i="9"/>
  <c r="N359" i="9"/>
  <c r="Z359" i="9"/>
  <c r="AH359" i="9" a="1"/>
  <c r="AH359" i="9" s="1"/>
  <c r="L360" i="9"/>
  <c r="N360" i="9"/>
  <c r="Z360" i="9"/>
  <c r="AH360" i="9" a="1"/>
  <c r="AH360" i="9" s="1"/>
  <c r="L361" i="9"/>
  <c r="N361" i="9"/>
  <c r="Z361" i="9"/>
  <c r="AH361" i="9" a="1"/>
  <c r="AH361" i="9" s="1"/>
  <c r="L362" i="9"/>
  <c r="N362" i="9"/>
  <c r="Z362" i="9"/>
  <c r="AH362" i="9" a="1"/>
  <c r="AH362" i="9" s="1"/>
  <c r="L363" i="9"/>
  <c r="N363" i="9"/>
  <c r="Z363" i="9"/>
  <c r="AH363" i="9" a="1"/>
  <c r="AH363" i="9" s="1"/>
  <c r="L364" i="9"/>
  <c r="N364" i="9"/>
  <c r="Z364" i="9"/>
  <c r="AH364" i="9" a="1"/>
  <c r="AH364" i="9" s="1"/>
  <c r="L365" i="9"/>
  <c r="N365" i="9"/>
  <c r="Z365" i="9"/>
  <c r="AH365" i="9" a="1"/>
  <c r="AH365" i="9" s="1"/>
  <c r="L366" i="9"/>
  <c r="N366" i="9"/>
  <c r="Z366" i="9"/>
  <c r="AH366" i="9" a="1"/>
  <c r="AH366" i="9" s="1"/>
  <c r="L367" i="9"/>
  <c r="N367" i="9"/>
  <c r="Z367" i="9"/>
  <c r="AH367" i="9" a="1"/>
  <c r="AH367" i="9" s="1"/>
  <c r="L368" i="9"/>
  <c r="N368" i="9"/>
  <c r="Z368" i="9"/>
  <c r="AH368" i="9" a="1"/>
  <c r="AH368" i="9" s="1"/>
  <c r="L369" i="9"/>
  <c r="N369" i="9"/>
  <c r="Z369" i="9"/>
  <c r="AH369" i="9" a="1"/>
  <c r="AH369" i="9" s="1"/>
  <c r="L370" i="9"/>
  <c r="N370" i="9"/>
  <c r="Z370" i="9"/>
  <c r="AH370" i="9" a="1"/>
  <c r="AH370" i="9" s="1"/>
  <c r="L371" i="9"/>
  <c r="N371" i="9"/>
  <c r="Z371" i="9"/>
  <c r="AH371" i="9" a="1"/>
  <c r="AH371" i="9" s="1"/>
  <c r="L372" i="9"/>
  <c r="N372" i="9"/>
  <c r="Z372" i="9"/>
  <c r="AH372" i="9" a="1"/>
  <c r="AH372" i="9" s="1"/>
  <c r="L373" i="9"/>
  <c r="N373" i="9"/>
  <c r="Z373" i="9"/>
  <c r="AH373" i="9" a="1"/>
  <c r="AH373" i="9" s="1"/>
  <c r="L374" i="9"/>
  <c r="N374" i="9"/>
  <c r="Z374" i="9"/>
  <c r="AH374" i="9" a="1"/>
  <c r="AH374" i="9" s="1"/>
  <c r="L375" i="9"/>
  <c r="N375" i="9"/>
  <c r="Z375" i="9"/>
  <c r="AH375" i="9" a="1"/>
  <c r="AH375" i="9" s="1"/>
  <c r="L376" i="9"/>
  <c r="N376" i="9"/>
  <c r="Z376" i="9"/>
  <c r="AH376" i="9" a="1"/>
  <c r="AH376" i="9" s="1"/>
  <c r="L377" i="9"/>
  <c r="N377" i="9"/>
  <c r="Z377" i="9"/>
  <c r="AH377" i="9" a="1"/>
  <c r="AH377" i="9" s="1"/>
  <c r="L378" i="9"/>
  <c r="N378" i="9"/>
  <c r="Z378" i="9"/>
  <c r="AH378" i="9" a="1"/>
  <c r="AH378" i="9" s="1"/>
  <c r="L379" i="9"/>
  <c r="N379" i="9"/>
  <c r="Z379" i="9"/>
  <c r="AH379" i="9" a="1"/>
  <c r="AH379" i="9" s="1"/>
  <c r="L380" i="9"/>
  <c r="N380" i="9"/>
  <c r="Z380" i="9"/>
  <c r="AH380" i="9" a="1"/>
  <c r="AH380" i="9" s="1"/>
  <c r="L381" i="9"/>
  <c r="N381" i="9"/>
  <c r="Z381" i="9"/>
  <c r="AH381" i="9" a="1"/>
  <c r="AH381" i="9" s="1"/>
  <c r="L382" i="9"/>
  <c r="N382" i="9"/>
  <c r="Z382" i="9"/>
  <c r="AH382" i="9" a="1"/>
  <c r="AH382" i="9" s="1"/>
  <c r="L383" i="9"/>
  <c r="N383" i="9"/>
  <c r="Z383" i="9"/>
  <c r="AH383" i="9" a="1"/>
  <c r="AH383" i="9" s="1"/>
  <c r="L384" i="9"/>
  <c r="N384" i="9"/>
  <c r="Z384" i="9"/>
  <c r="AH384" i="9" a="1"/>
  <c r="AH384" i="9" s="1"/>
  <c r="L385" i="9"/>
  <c r="N385" i="9"/>
  <c r="Z385" i="9"/>
  <c r="AH385" i="9" a="1"/>
  <c r="AH385" i="9" s="1"/>
  <c r="L386" i="9"/>
  <c r="N386" i="9"/>
  <c r="Z386" i="9"/>
  <c r="AH386" i="9" a="1"/>
  <c r="AH386" i="9" s="1"/>
  <c r="L387" i="9"/>
  <c r="N387" i="9"/>
  <c r="Z387" i="9"/>
  <c r="AH387" i="9" a="1"/>
  <c r="AH387" i="9" s="1"/>
  <c r="L388" i="9"/>
  <c r="N388" i="9"/>
  <c r="Z388" i="9"/>
  <c r="AH388" i="9" a="1"/>
  <c r="AH388" i="9" s="1"/>
  <c r="L389" i="9"/>
  <c r="N389" i="9"/>
  <c r="Z389" i="9"/>
  <c r="AH389" i="9" a="1"/>
  <c r="AH389" i="9" s="1"/>
  <c r="L390" i="9"/>
  <c r="N390" i="9"/>
  <c r="Z390" i="9"/>
  <c r="AH390" i="9" a="1"/>
  <c r="AH390" i="9" s="1"/>
  <c r="L391" i="9"/>
  <c r="N391" i="9"/>
  <c r="Z391" i="9"/>
  <c r="AH391" i="9" a="1"/>
  <c r="AH391" i="9" s="1"/>
  <c r="L392" i="9"/>
  <c r="N392" i="9"/>
  <c r="Z392" i="9"/>
  <c r="AH392" i="9" a="1"/>
  <c r="AH392" i="9" s="1"/>
  <c r="L393" i="9"/>
  <c r="N393" i="9"/>
  <c r="Z393" i="9"/>
  <c r="AH393" i="9" a="1"/>
  <c r="AH393" i="9" s="1"/>
  <c r="L394" i="9"/>
  <c r="N394" i="9"/>
  <c r="Z394" i="9"/>
  <c r="AH394" i="9" a="1"/>
  <c r="AH394" i="9" s="1"/>
  <c r="L395" i="9"/>
  <c r="N395" i="9"/>
  <c r="Z395" i="9"/>
  <c r="AH395" i="9" a="1"/>
  <c r="AH395" i="9" s="1"/>
  <c r="L396" i="9"/>
  <c r="N396" i="9"/>
  <c r="Z396" i="9"/>
  <c r="AH396" i="9" a="1"/>
  <c r="AH396" i="9" s="1"/>
  <c r="L397" i="9"/>
  <c r="N397" i="9"/>
  <c r="Z397" i="9"/>
  <c r="AH397" i="9" a="1"/>
  <c r="AH397" i="9" s="1"/>
  <c r="L398" i="9"/>
  <c r="N398" i="9"/>
  <c r="Z398" i="9"/>
  <c r="AH398" i="9" a="1"/>
  <c r="AH398" i="9" s="1"/>
  <c r="L399" i="9"/>
  <c r="N399" i="9"/>
  <c r="Z399" i="9"/>
  <c r="AH399" i="9" a="1"/>
  <c r="AH399" i="9" s="1"/>
  <c r="L400" i="9"/>
  <c r="N400" i="9"/>
  <c r="Z400" i="9"/>
  <c r="AH400" i="9" a="1"/>
  <c r="AH400" i="9" s="1"/>
  <c r="L401" i="9"/>
  <c r="N401" i="9"/>
  <c r="Z401" i="9"/>
  <c r="AH401" i="9" a="1"/>
  <c r="AH401" i="9" s="1"/>
  <c r="L402" i="9"/>
  <c r="N402" i="9"/>
  <c r="Z402" i="9"/>
  <c r="AH402" i="9" a="1"/>
  <c r="AH402" i="9" s="1"/>
  <c r="L403" i="9"/>
  <c r="N403" i="9"/>
  <c r="Z403" i="9"/>
  <c r="AH403" i="9" a="1"/>
  <c r="AH403" i="9" s="1"/>
  <c r="L404" i="9"/>
  <c r="N404" i="9"/>
  <c r="Z404" i="9"/>
  <c r="AH404" i="9" a="1"/>
  <c r="AH404" i="9" s="1"/>
  <c r="L405" i="9"/>
  <c r="N405" i="9"/>
  <c r="Z405" i="9"/>
  <c r="AH405" i="9" a="1"/>
  <c r="AH405" i="9" s="1"/>
  <c r="M26" i="8"/>
  <c r="Z26" i="8" a="1"/>
  <c r="Z26" i="8" s="1"/>
  <c r="M27" i="8"/>
  <c r="Z27" i="8" a="1"/>
  <c r="Z27" i="8" s="1"/>
  <c r="M28" i="8"/>
  <c r="Z28" i="8" a="1"/>
  <c r="Z28" i="8" s="1"/>
  <c r="M29" i="8"/>
  <c r="Z29" i="8" a="1"/>
  <c r="Z29" i="8" s="1"/>
  <c r="K30" i="8"/>
  <c r="M30" i="8"/>
  <c r="Z30" i="8" a="1"/>
  <c r="Z30" i="8" s="1"/>
  <c r="K31" i="8"/>
  <c r="M31" i="8"/>
  <c r="Z31" i="8" a="1"/>
  <c r="Z31" i="8" s="1"/>
  <c r="K32" i="8"/>
  <c r="M32" i="8"/>
  <c r="Z32" i="8" a="1"/>
  <c r="Z32" i="8" s="1"/>
  <c r="K33" i="8"/>
  <c r="M33" i="8"/>
  <c r="Z33" i="8" a="1"/>
  <c r="Z33" i="8" s="1"/>
  <c r="K34" i="8"/>
  <c r="M34" i="8"/>
  <c r="Z34" i="8" a="1"/>
  <c r="Z34" i="8" s="1"/>
  <c r="K35" i="8"/>
  <c r="M35" i="8"/>
  <c r="Z35" i="8" a="1"/>
  <c r="Z35" i="8" s="1"/>
  <c r="K36" i="8"/>
  <c r="M36" i="8"/>
  <c r="Z36" i="8" a="1"/>
  <c r="Z36" i="8" s="1"/>
  <c r="K37" i="8"/>
  <c r="M37" i="8"/>
  <c r="Z37" i="8" a="1"/>
  <c r="Z37" i="8" s="1"/>
  <c r="K38" i="8"/>
  <c r="M38" i="8"/>
  <c r="Z38" i="8" a="1"/>
  <c r="Z38" i="8" s="1"/>
  <c r="K39" i="8"/>
  <c r="M39" i="8"/>
  <c r="Z39" i="8" a="1"/>
  <c r="Z39" i="8" s="1"/>
  <c r="K40" i="8"/>
  <c r="M40" i="8"/>
  <c r="Z40" i="8" a="1"/>
  <c r="Z40" i="8" s="1"/>
  <c r="K41" i="8"/>
  <c r="M41" i="8"/>
  <c r="Z41" i="8" a="1"/>
  <c r="Z41" i="8" s="1"/>
  <c r="K42" i="8"/>
  <c r="M42" i="8"/>
  <c r="Z42" i="8" a="1"/>
  <c r="Z42" i="8" s="1"/>
  <c r="K43" i="8"/>
  <c r="M43" i="8"/>
  <c r="Z43" i="8" a="1"/>
  <c r="Z43" i="8" s="1"/>
  <c r="K44" i="8"/>
  <c r="M44" i="8"/>
  <c r="Z44" i="8" a="1"/>
  <c r="Z44" i="8" s="1"/>
  <c r="K45" i="8"/>
  <c r="M45" i="8"/>
  <c r="Z45" i="8" a="1"/>
  <c r="Z45" i="8" s="1"/>
  <c r="K46" i="8"/>
  <c r="M46" i="8"/>
  <c r="Z46" i="8" a="1"/>
  <c r="Z46" i="8" s="1"/>
  <c r="M223" i="5"/>
  <c r="O223" i="5"/>
  <c r="AA223" i="5"/>
  <c r="AB223" i="5"/>
  <c r="AC223" i="5"/>
  <c r="AD223" i="5"/>
  <c r="AH223" i="5" a="1"/>
  <c r="AH223" i="5" s="1"/>
  <c r="M224" i="5"/>
  <c r="O224" i="5"/>
  <c r="AA224" i="5"/>
  <c r="AB224" i="5"/>
  <c r="AC224" i="5"/>
  <c r="AD224" i="5"/>
  <c r="AH224" i="5" a="1"/>
  <c r="AH224" i="5" s="1"/>
  <c r="M225" i="5"/>
  <c r="O225" i="5"/>
  <c r="AA225" i="5"/>
  <c r="AB225" i="5"/>
  <c r="AC225" i="5"/>
  <c r="AD225" i="5"/>
  <c r="AH225" i="5" a="1"/>
  <c r="AH225" i="5" s="1"/>
  <c r="M226" i="5"/>
  <c r="O226" i="5"/>
  <c r="AA226" i="5"/>
  <c r="AB226" i="5"/>
  <c r="AC226" i="5"/>
  <c r="AD226" i="5"/>
  <c r="AH226" i="5" a="1"/>
  <c r="AH226" i="5" s="1"/>
  <c r="M227" i="5"/>
  <c r="O227" i="5"/>
  <c r="AA227" i="5"/>
  <c r="AB227" i="5"/>
  <c r="AC227" i="5"/>
  <c r="AD227" i="5"/>
  <c r="AH227" i="5" a="1"/>
  <c r="AH227" i="5" s="1"/>
  <c r="M228" i="5"/>
  <c r="O228" i="5"/>
  <c r="AA228" i="5"/>
  <c r="AB228" i="5"/>
  <c r="AC228" i="5"/>
  <c r="AD228" i="5"/>
  <c r="AH228" i="5" a="1"/>
  <c r="AH228" i="5" s="1"/>
  <c r="M229" i="5"/>
  <c r="O229" i="5"/>
  <c r="AA229" i="5"/>
  <c r="AB229" i="5"/>
  <c r="AC229" i="5"/>
  <c r="AD229" i="5"/>
  <c r="AH229" i="5" a="1"/>
  <c r="AH229" i="5" s="1"/>
  <c r="M230" i="5"/>
  <c r="O230" i="5"/>
  <c r="AA230" i="5"/>
  <c r="AB230" i="5"/>
  <c r="AC230" i="5"/>
  <c r="AD230" i="5"/>
  <c r="AH230" i="5" a="1"/>
  <c r="AH230" i="5" s="1"/>
  <c r="M231" i="5"/>
  <c r="O231" i="5"/>
  <c r="AA231" i="5"/>
  <c r="AB231" i="5"/>
  <c r="AC231" i="5"/>
  <c r="AD231" i="5"/>
  <c r="AH231" i="5" a="1"/>
  <c r="AH231" i="5" s="1"/>
  <c r="M232" i="5"/>
  <c r="O232" i="5"/>
  <c r="AA232" i="5"/>
  <c r="AB232" i="5"/>
  <c r="AC232" i="5"/>
  <c r="AD232" i="5"/>
  <c r="AH232" i="5" a="1"/>
  <c r="AH232" i="5" s="1"/>
  <c r="M233" i="5"/>
  <c r="O233" i="5"/>
  <c r="AA233" i="5"/>
  <c r="AB233" i="5"/>
  <c r="AC233" i="5"/>
  <c r="AD233" i="5"/>
  <c r="AH233" i="5" a="1"/>
  <c r="AH233" i="5" s="1"/>
  <c r="M234" i="5"/>
  <c r="O234" i="5"/>
  <c r="AA234" i="5"/>
  <c r="AB234" i="5"/>
  <c r="AC234" i="5"/>
  <c r="AD234" i="5"/>
  <c r="AH234" i="5" a="1"/>
  <c r="AH234" i="5" s="1"/>
  <c r="M235" i="5"/>
  <c r="O235" i="5"/>
  <c r="AA235" i="5"/>
  <c r="AB235" i="5"/>
  <c r="AC235" i="5"/>
  <c r="AD235" i="5"/>
  <c r="AH235" i="5" a="1"/>
  <c r="AH235" i="5" s="1"/>
  <c r="M236" i="5"/>
  <c r="O236" i="5"/>
  <c r="AA236" i="5"/>
  <c r="AB236" i="5"/>
  <c r="AC236" i="5"/>
  <c r="AD236" i="5"/>
  <c r="AH236" i="5" a="1"/>
  <c r="AH236" i="5" s="1"/>
  <c r="M237" i="5"/>
  <c r="O237" i="5"/>
  <c r="AA237" i="5"/>
  <c r="AB237" i="5"/>
  <c r="AC237" i="5"/>
  <c r="AD237" i="5"/>
  <c r="AH237" i="5" a="1"/>
  <c r="AH237" i="5" s="1"/>
  <c r="M238" i="5"/>
  <c r="O238" i="5"/>
  <c r="AA238" i="5"/>
  <c r="AB238" i="5"/>
  <c r="AC238" i="5"/>
  <c r="AD238" i="5"/>
  <c r="AH238" i="5" a="1"/>
  <c r="AH238" i="5" s="1"/>
  <c r="M239" i="5"/>
  <c r="O239" i="5"/>
  <c r="AA239" i="5"/>
  <c r="AB239" i="5"/>
  <c r="AC239" i="5"/>
  <c r="AD239" i="5"/>
  <c r="AH239" i="5" a="1"/>
  <c r="AH239" i="5" s="1"/>
  <c r="M240" i="5"/>
  <c r="O240" i="5"/>
  <c r="AA240" i="5"/>
  <c r="AB240" i="5"/>
  <c r="AC240" i="5"/>
  <c r="AD240" i="5"/>
  <c r="AH240" i="5" a="1"/>
  <c r="AH240" i="5" s="1"/>
  <c r="M241" i="5"/>
  <c r="O241" i="5"/>
  <c r="AA241" i="5"/>
  <c r="AB241" i="5"/>
  <c r="AC241" i="5"/>
  <c r="AD241" i="5"/>
  <c r="AH241" i="5" a="1"/>
  <c r="AH241" i="5" s="1"/>
  <c r="M242" i="5"/>
  <c r="O242" i="5"/>
  <c r="AA242" i="5"/>
  <c r="AB242" i="5"/>
  <c r="AC242" i="5"/>
  <c r="AD242" i="5"/>
  <c r="AH242" i="5" a="1"/>
  <c r="AH242" i="5" s="1"/>
  <c r="M243" i="5"/>
  <c r="O243" i="5"/>
  <c r="AA243" i="5"/>
  <c r="AB243" i="5"/>
  <c r="AC243" i="5"/>
  <c r="AD243" i="5"/>
  <c r="AH243" i="5" a="1"/>
  <c r="AH243" i="5" s="1"/>
  <c r="M244" i="5"/>
  <c r="O244" i="5"/>
  <c r="AA244" i="5"/>
  <c r="AB244" i="5"/>
  <c r="AC244" i="5"/>
  <c r="AD244" i="5"/>
  <c r="AH244" i="5" a="1"/>
  <c r="AH244" i="5" s="1"/>
  <c r="M245" i="5"/>
  <c r="O245" i="5"/>
  <c r="AA245" i="5"/>
  <c r="AB245" i="5"/>
  <c r="AC245" i="5"/>
  <c r="AD245" i="5"/>
  <c r="AH245" i="5" a="1"/>
  <c r="AH245" i="5" s="1"/>
  <c r="M246" i="5"/>
  <c r="O246" i="5"/>
  <c r="AA246" i="5"/>
  <c r="AB246" i="5"/>
  <c r="AC246" i="5"/>
  <c r="AD246" i="5"/>
  <c r="AH246" i="5" a="1"/>
  <c r="AH246" i="5" s="1"/>
  <c r="M247" i="5"/>
  <c r="O247" i="5"/>
  <c r="AA247" i="5"/>
  <c r="AB247" i="5"/>
  <c r="AC247" i="5"/>
  <c r="AD247" i="5"/>
  <c r="AH247" i="5" a="1"/>
  <c r="AH247" i="5" s="1"/>
  <c r="M248" i="5"/>
  <c r="O248" i="5"/>
  <c r="AA248" i="5"/>
  <c r="AB248" i="5"/>
  <c r="AC248" i="5"/>
  <c r="AD248" i="5"/>
  <c r="AH248" i="5" a="1"/>
  <c r="AH248" i="5" s="1"/>
  <c r="M249" i="5"/>
  <c r="O249" i="5"/>
  <c r="AA249" i="5"/>
  <c r="AB249" i="5"/>
  <c r="AC249" i="5"/>
  <c r="AD249" i="5"/>
  <c r="AH249" i="5" a="1"/>
  <c r="AH249" i="5" s="1"/>
  <c r="M250" i="5"/>
  <c r="O250" i="5"/>
  <c r="AA250" i="5"/>
  <c r="AB250" i="5"/>
  <c r="AC250" i="5"/>
  <c r="AD250" i="5"/>
  <c r="AH250" i="5" a="1"/>
  <c r="AH250" i="5" s="1"/>
  <c r="M251" i="5"/>
  <c r="O251" i="5"/>
  <c r="AA251" i="5"/>
  <c r="AB251" i="5"/>
  <c r="AC251" i="5"/>
  <c r="AD251" i="5"/>
  <c r="AH251" i="5" a="1"/>
  <c r="AH251" i="5" s="1"/>
  <c r="M252" i="5"/>
  <c r="O252" i="5"/>
  <c r="AA252" i="5"/>
  <c r="AB252" i="5"/>
  <c r="AC252" i="5"/>
  <c r="AD252" i="5"/>
  <c r="AH252" i="5" a="1"/>
  <c r="AH252" i="5" s="1"/>
  <c r="M253" i="5"/>
  <c r="O253" i="5"/>
  <c r="AA253" i="5"/>
  <c r="AB253" i="5"/>
  <c r="AC253" i="5"/>
  <c r="AD253" i="5"/>
  <c r="AH253" i="5" a="1"/>
  <c r="AH253" i="5" s="1"/>
  <c r="M254" i="5"/>
  <c r="O254" i="5"/>
  <c r="AA254" i="5"/>
  <c r="AB254" i="5"/>
  <c r="AC254" i="5"/>
  <c r="AD254" i="5"/>
  <c r="AH254" i="5" a="1"/>
  <c r="AH254" i="5" s="1"/>
  <c r="M255" i="5"/>
  <c r="O255" i="5"/>
  <c r="AA255" i="5"/>
  <c r="AB255" i="5"/>
  <c r="AC255" i="5"/>
  <c r="AD255" i="5"/>
  <c r="AH255" i="5" a="1"/>
  <c r="AH255" i="5" s="1"/>
  <c r="M256" i="5"/>
  <c r="O256" i="5"/>
  <c r="AA256" i="5"/>
  <c r="AB256" i="5"/>
  <c r="AC256" i="5"/>
  <c r="AD256" i="5"/>
  <c r="AH256" i="5" a="1"/>
  <c r="AH256" i="5" s="1"/>
  <c r="M257" i="5"/>
  <c r="O257" i="5"/>
  <c r="AA257" i="5"/>
  <c r="AB257" i="5"/>
  <c r="AC257" i="5"/>
  <c r="AD257" i="5"/>
  <c r="AH257" i="5" a="1"/>
  <c r="AH257" i="5" s="1"/>
  <c r="M258" i="5"/>
  <c r="O258" i="5"/>
  <c r="AA258" i="5"/>
  <c r="AB258" i="5"/>
  <c r="AC258" i="5"/>
  <c r="AD258" i="5"/>
  <c r="AH258" i="5" a="1"/>
  <c r="AH258" i="5" s="1"/>
  <c r="M259" i="5"/>
  <c r="O259" i="5"/>
  <c r="AA259" i="5"/>
  <c r="AB259" i="5"/>
  <c r="AC259" i="5"/>
  <c r="AD259" i="5"/>
  <c r="AH259" i="5" a="1"/>
  <c r="AH259" i="5" s="1"/>
  <c r="M260" i="5"/>
  <c r="O260" i="5"/>
  <c r="AA260" i="5"/>
  <c r="AB260" i="5"/>
  <c r="AC260" i="5"/>
  <c r="AD260" i="5"/>
  <c r="AH260" i="5" a="1"/>
  <c r="AH260" i="5" s="1"/>
  <c r="M261" i="5"/>
  <c r="O261" i="5"/>
  <c r="AA261" i="5"/>
  <c r="AB261" i="5"/>
  <c r="AC261" i="5"/>
  <c r="AD261" i="5"/>
  <c r="AH261" i="5" a="1"/>
  <c r="AH261" i="5" s="1"/>
  <c r="M262" i="5"/>
  <c r="O262" i="5"/>
  <c r="AA262" i="5"/>
  <c r="AB262" i="5"/>
  <c r="AC262" i="5"/>
  <c r="AD262" i="5"/>
  <c r="AH262" i="5" a="1"/>
  <c r="AH262" i="5" s="1"/>
  <c r="M263" i="5"/>
  <c r="O263" i="5"/>
  <c r="AA263" i="5"/>
  <c r="AB263" i="5"/>
  <c r="AC263" i="5"/>
  <c r="AD263" i="5"/>
  <c r="AH263" i="5" a="1"/>
  <c r="AH263" i="5" s="1"/>
  <c r="M264" i="5"/>
  <c r="O264" i="5"/>
  <c r="AA264" i="5"/>
  <c r="AB264" i="5"/>
  <c r="AC264" i="5"/>
  <c r="AD264" i="5"/>
  <c r="AH264" i="5" a="1"/>
  <c r="AH264" i="5" s="1"/>
  <c r="M265" i="5"/>
  <c r="O265" i="5"/>
  <c r="AA265" i="5"/>
  <c r="AB265" i="5"/>
  <c r="AC265" i="5"/>
  <c r="AD265" i="5"/>
  <c r="AH265" i="5" a="1"/>
  <c r="AH265" i="5" s="1"/>
  <c r="M266" i="5"/>
  <c r="O266" i="5"/>
  <c r="AA266" i="5"/>
  <c r="AB266" i="5"/>
  <c r="AC266" i="5"/>
  <c r="AD266" i="5"/>
  <c r="AH266" i="5" a="1"/>
  <c r="AH266" i="5" s="1"/>
  <c r="M267" i="5"/>
  <c r="O267" i="5"/>
  <c r="AA267" i="5"/>
  <c r="AB267" i="5"/>
  <c r="AC267" i="5"/>
  <c r="AD267" i="5"/>
  <c r="AH267" i="5" a="1"/>
  <c r="AH267" i="5" s="1"/>
  <c r="M268" i="5"/>
  <c r="O268" i="5"/>
  <c r="AA268" i="5"/>
  <c r="AB268" i="5"/>
  <c r="AC268" i="5"/>
  <c r="AD268" i="5"/>
  <c r="AH268" i="5" a="1"/>
  <c r="AH268" i="5" s="1"/>
  <c r="M269" i="5"/>
  <c r="O269" i="5"/>
  <c r="AA269" i="5"/>
  <c r="AB269" i="5"/>
  <c r="AC269" i="5"/>
  <c r="AD269" i="5"/>
  <c r="AH269" i="5" a="1"/>
  <c r="AH269" i="5" s="1"/>
  <c r="M270" i="5"/>
  <c r="O270" i="5"/>
  <c r="AA270" i="5"/>
  <c r="AB270" i="5"/>
  <c r="AC270" i="5"/>
  <c r="AD270" i="5"/>
  <c r="AH270" i="5" a="1"/>
  <c r="AH270" i="5" s="1"/>
  <c r="M271" i="5"/>
  <c r="O271" i="5"/>
  <c r="AA271" i="5"/>
  <c r="AB271" i="5"/>
  <c r="AC271" i="5"/>
  <c r="AD271" i="5"/>
  <c r="AH271" i="5" a="1"/>
  <c r="AH271" i="5" s="1"/>
  <c r="M272" i="5"/>
  <c r="O272" i="5"/>
  <c r="AA272" i="5"/>
  <c r="AB272" i="5"/>
  <c r="AC272" i="5"/>
  <c r="AD272" i="5"/>
  <c r="AH272" i="5" a="1"/>
  <c r="AH272" i="5" s="1"/>
  <c r="M273" i="5"/>
  <c r="O273" i="5"/>
  <c r="AA273" i="5"/>
  <c r="AB273" i="5"/>
  <c r="AC273" i="5"/>
  <c r="AD273" i="5"/>
  <c r="AH273" i="5" a="1"/>
  <c r="AH273" i="5" s="1"/>
  <c r="M274" i="5"/>
  <c r="O274" i="5"/>
  <c r="AA274" i="5"/>
  <c r="AB274" i="5"/>
  <c r="AC274" i="5"/>
  <c r="AD274" i="5"/>
  <c r="AH274" i="5" a="1"/>
  <c r="AH274" i="5" s="1"/>
  <c r="M275" i="5"/>
  <c r="O275" i="5"/>
  <c r="AA275" i="5"/>
  <c r="AB275" i="5"/>
  <c r="AC275" i="5"/>
  <c r="AD275" i="5"/>
  <c r="AH275" i="5" a="1"/>
  <c r="AH275" i="5" s="1"/>
  <c r="M276" i="5"/>
  <c r="O276" i="5"/>
  <c r="AA276" i="5"/>
  <c r="AB276" i="5"/>
  <c r="AC276" i="5"/>
  <c r="AD276" i="5"/>
  <c r="AH276" i="5" a="1"/>
  <c r="AH276" i="5" s="1"/>
  <c r="M277" i="5"/>
  <c r="O277" i="5"/>
  <c r="AA277" i="5"/>
  <c r="AB277" i="5"/>
  <c r="AC277" i="5"/>
  <c r="AD277" i="5"/>
  <c r="AH277" i="5" a="1"/>
  <c r="AH277" i="5" s="1"/>
  <c r="M278" i="5"/>
  <c r="O278" i="5"/>
  <c r="AA278" i="5"/>
  <c r="AB278" i="5"/>
  <c r="AC278" i="5"/>
  <c r="AD278" i="5"/>
  <c r="AH278" i="5" a="1"/>
  <c r="AH278" i="5" s="1"/>
  <c r="M279" i="5"/>
  <c r="O279" i="5"/>
  <c r="AA279" i="5"/>
  <c r="AB279" i="5"/>
  <c r="AC279" i="5"/>
  <c r="AD279" i="5"/>
  <c r="AH279" i="5" a="1"/>
  <c r="AH279" i="5" s="1"/>
  <c r="M280" i="5"/>
  <c r="O280" i="5"/>
  <c r="AA280" i="5"/>
  <c r="AB280" i="5"/>
  <c r="AC280" i="5"/>
  <c r="AD280" i="5"/>
  <c r="AH280" i="5" a="1"/>
  <c r="AH280" i="5" s="1"/>
  <c r="M281" i="5"/>
  <c r="O281" i="5"/>
  <c r="AA281" i="5"/>
  <c r="AB281" i="5"/>
  <c r="AC281" i="5"/>
  <c r="AD281" i="5"/>
  <c r="AH281" i="5" a="1"/>
  <c r="AH281" i="5" s="1"/>
  <c r="M282" i="5"/>
  <c r="O282" i="5"/>
  <c r="AA282" i="5"/>
  <c r="AB282" i="5"/>
  <c r="AC282" i="5"/>
  <c r="AD282" i="5"/>
  <c r="AH282" i="5" a="1"/>
  <c r="AH282" i="5" s="1"/>
  <c r="M283" i="5"/>
  <c r="O283" i="5"/>
  <c r="AA283" i="5"/>
  <c r="AB283" i="5"/>
  <c r="AC283" i="5"/>
  <c r="AD283" i="5"/>
  <c r="AH283" i="5" a="1"/>
  <c r="AH283" i="5" s="1"/>
  <c r="M284" i="5"/>
  <c r="O284" i="5"/>
  <c r="AA284" i="5"/>
  <c r="AB284" i="5"/>
  <c r="AC284" i="5"/>
  <c r="AD284" i="5"/>
  <c r="AH284" i="5" a="1"/>
  <c r="AH284" i="5" s="1"/>
  <c r="M285" i="5"/>
  <c r="O285" i="5"/>
  <c r="AA285" i="5"/>
  <c r="AB285" i="5"/>
  <c r="AC285" i="5"/>
  <c r="AD285" i="5"/>
  <c r="AH285" i="5" a="1"/>
  <c r="AH285" i="5" s="1"/>
  <c r="M286" i="5"/>
  <c r="O286" i="5"/>
  <c r="AA286" i="5"/>
  <c r="AB286" i="5"/>
  <c r="AC286" i="5"/>
  <c r="AD286" i="5"/>
  <c r="AH286" i="5" a="1"/>
  <c r="AH286" i="5" s="1"/>
  <c r="M287" i="5"/>
  <c r="O287" i="5"/>
  <c r="AA287" i="5"/>
  <c r="AB287" i="5"/>
  <c r="AC287" i="5"/>
  <c r="AD287" i="5"/>
  <c r="AH287" i="5" a="1"/>
  <c r="AH287" i="5" s="1"/>
  <c r="M288" i="5"/>
  <c r="O288" i="5"/>
  <c r="AA288" i="5"/>
  <c r="AB288" i="5"/>
  <c r="AC288" i="5"/>
  <c r="AD288" i="5"/>
  <c r="AH288" i="5" a="1"/>
  <c r="AH288" i="5" s="1"/>
  <c r="M289" i="5"/>
  <c r="O289" i="5"/>
  <c r="AA289" i="5"/>
  <c r="AB289" i="5"/>
  <c r="AC289" i="5"/>
  <c r="AD289" i="5"/>
  <c r="AH289" i="5" a="1"/>
  <c r="AH289" i="5" s="1"/>
  <c r="M290" i="5"/>
  <c r="O290" i="5"/>
  <c r="AA290" i="5"/>
  <c r="AB290" i="5"/>
  <c r="AC290" i="5"/>
  <c r="AD290" i="5"/>
  <c r="AH290" i="5" a="1"/>
  <c r="AH290" i="5" s="1"/>
  <c r="M291" i="5"/>
  <c r="O291" i="5"/>
  <c r="AA291" i="5"/>
  <c r="AB291" i="5"/>
  <c r="AC291" i="5"/>
  <c r="AD291" i="5"/>
  <c r="AH291" i="5" a="1"/>
  <c r="AH291" i="5" s="1"/>
  <c r="M292" i="5"/>
  <c r="O292" i="5"/>
  <c r="AA292" i="5"/>
  <c r="AB292" i="5"/>
  <c r="AC292" i="5"/>
  <c r="AD292" i="5"/>
  <c r="AH292" i="5" a="1"/>
  <c r="AH292" i="5" s="1"/>
  <c r="M293" i="5"/>
  <c r="O293" i="5"/>
  <c r="AA293" i="5"/>
  <c r="AB293" i="5"/>
  <c r="AC293" i="5"/>
  <c r="AD293" i="5"/>
  <c r="AH293" i="5" a="1"/>
  <c r="AH293" i="5" s="1"/>
  <c r="M294" i="5"/>
  <c r="O294" i="5"/>
  <c r="AA294" i="5"/>
  <c r="AB294" i="5"/>
  <c r="AC294" i="5"/>
  <c r="AD294" i="5"/>
  <c r="AH294" i="5" a="1"/>
  <c r="AH294" i="5" s="1"/>
  <c r="M295" i="5"/>
  <c r="O295" i="5"/>
  <c r="AA295" i="5"/>
  <c r="AB295" i="5"/>
  <c r="AC295" i="5"/>
  <c r="AD295" i="5"/>
  <c r="AH295" i="5" a="1"/>
  <c r="AH295" i="5" s="1"/>
  <c r="M296" i="5"/>
  <c r="O296" i="5"/>
  <c r="AA296" i="5"/>
  <c r="AB296" i="5"/>
  <c r="AC296" i="5"/>
  <c r="AD296" i="5"/>
  <c r="AH296" i="5" a="1"/>
  <c r="AH296" i="5" s="1"/>
  <c r="M297" i="5"/>
  <c r="O297" i="5"/>
  <c r="AA297" i="5"/>
  <c r="AB297" i="5"/>
  <c r="AC297" i="5"/>
  <c r="AD297" i="5"/>
  <c r="AH297" i="5" a="1"/>
  <c r="AH297" i="5" s="1"/>
  <c r="M298" i="5"/>
  <c r="O298" i="5"/>
  <c r="AA298" i="5"/>
  <c r="AB298" i="5"/>
  <c r="AC298" i="5"/>
  <c r="AD298" i="5"/>
  <c r="AH298" i="5" a="1"/>
  <c r="AH298" i="5" s="1"/>
  <c r="M299" i="5"/>
  <c r="O299" i="5"/>
  <c r="AA299" i="5"/>
  <c r="AB299" i="5"/>
  <c r="AC299" i="5"/>
  <c r="AD299" i="5"/>
  <c r="AH299" i="5" a="1"/>
  <c r="AH299" i="5" s="1"/>
  <c r="M300" i="5"/>
  <c r="O300" i="5"/>
  <c r="AA300" i="5"/>
  <c r="AB300" i="5"/>
  <c r="AC300" i="5"/>
  <c r="AD300" i="5"/>
  <c r="AH300" i="5" a="1"/>
  <c r="AH300" i="5" s="1"/>
  <c r="M301" i="5"/>
  <c r="O301" i="5"/>
  <c r="AA301" i="5"/>
  <c r="AB301" i="5"/>
  <c r="AC301" i="5"/>
  <c r="AD301" i="5"/>
  <c r="AH301" i="5" a="1"/>
  <c r="AH301" i="5" s="1"/>
  <c r="M302" i="5"/>
  <c r="O302" i="5"/>
  <c r="AA302" i="5"/>
  <c r="AB302" i="5"/>
  <c r="AC302" i="5"/>
  <c r="AD302" i="5"/>
  <c r="AH302" i="5" a="1"/>
  <c r="AH302" i="5" s="1"/>
  <c r="M303" i="5"/>
  <c r="O303" i="5"/>
  <c r="AA303" i="5"/>
  <c r="AB303" i="5"/>
  <c r="AC303" i="5"/>
  <c r="AD303" i="5"/>
  <c r="AH303" i="5" a="1"/>
  <c r="AH303" i="5" s="1"/>
  <c r="M304" i="5"/>
  <c r="O304" i="5"/>
  <c r="AA304" i="5"/>
  <c r="AB304" i="5"/>
  <c r="AC304" i="5"/>
  <c r="AD304" i="5"/>
  <c r="AH304" i="5" a="1"/>
  <c r="AH304" i="5" s="1"/>
  <c r="M305" i="5"/>
  <c r="O305" i="5"/>
  <c r="AA305" i="5"/>
  <c r="AB305" i="5"/>
  <c r="AC305" i="5"/>
  <c r="AD305" i="5"/>
  <c r="AH305" i="5" a="1"/>
  <c r="AH305" i="5" s="1"/>
  <c r="M306" i="5"/>
  <c r="O306" i="5"/>
  <c r="AA306" i="5"/>
  <c r="AB306" i="5"/>
  <c r="AC306" i="5"/>
  <c r="AD306" i="5"/>
  <c r="AH306" i="5" a="1"/>
  <c r="AH306" i="5" s="1"/>
  <c r="M307" i="5"/>
  <c r="O307" i="5"/>
  <c r="AA307" i="5"/>
  <c r="AB307" i="5"/>
  <c r="AC307" i="5"/>
  <c r="AD307" i="5"/>
  <c r="AH307" i="5" a="1"/>
  <c r="AH307" i="5" s="1"/>
  <c r="M308" i="5"/>
  <c r="O308" i="5"/>
  <c r="AA308" i="5"/>
  <c r="AB308" i="5"/>
  <c r="AC308" i="5"/>
  <c r="AD308" i="5"/>
  <c r="AH308" i="5" a="1"/>
  <c r="AH308" i="5" s="1"/>
  <c r="M309" i="5"/>
  <c r="O309" i="5"/>
  <c r="AA309" i="5"/>
  <c r="AB309" i="5"/>
  <c r="AC309" i="5"/>
  <c r="AD309" i="5"/>
  <c r="AH309" i="5" a="1"/>
  <c r="AH309" i="5" s="1"/>
  <c r="M310" i="5"/>
  <c r="O310" i="5"/>
  <c r="AA310" i="5"/>
  <c r="AB310" i="5"/>
  <c r="AC310" i="5"/>
  <c r="AD310" i="5"/>
  <c r="AH310" i="5" a="1"/>
  <c r="AH310" i="5" s="1"/>
  <c r="M311" i="5"/>
  <c r="O311" i="5"/>
  <c r="AA311" i="5"/>
  <c r="AB311" i="5"/>
  <c r="AC311" i="5"/>
  <c r="AD311" i="5"/>
  <c r="AH311" i="5" a="1"/>
  <c r="AH311" i="5" s="1"/>
  <c r="M312" i="5"/>
  <c r="O312" i="5"/>
  <c r="AA312" i="5"/>
  <c r="AB312" i="5"/>
  <c r="AC312" i="5"/>
  <c r="AD312" i="5"/>
  <c r="AH312" i="5" a="1"/>
  <c r="AH312" i="5" s="1"/>
  <c r="M313" i="5"/>
  <c r="O313" i="5"/>
  <c r="AA313" i="5"/>
  <c r="AB313" i="5"/>
  <c r="AC313" i="5"/>
  <c r="AD313" i="5"/>
  <c r="AH313" i="5" a="1"/>
  <c r="AH313" i="5" s="1"/>
  <c r="M314" i="5"/>
  <c r="O314" i="5"/>
  <c r="AA314" i="5"/>
  <c r="AB314" i="5"/>
  <c r="AC314" i="5"/>
  <c r="AD314" i="5"/>
  <c r="AH314" i="5" a="1"/>
  <c r="AH314" i="5" s="1"/>
  <c r="M315" i="5"/>
  <c r="O315" i="5"/>
  <c r="AA315" i="5"/>
  <c r="AB315" i="5"/>
  <c r="AC315" i="5"/>
  <c r="AD315" i="5"/>
  <c r="AH315" i="5" a="1"/>
  <c r="AH315" i="5" s="1"/>
  <c r="M316" i="5"/>
  <c r="O316" i="5"/>
  <c r="AA316" i="5"/>
  <c r="AB316" i="5"/>
  <c r="AC316" i="5"/>
  <c r="AD316" i="5"/>
  <c r="AH316" i="5" a="1"/>
  <c r="AH316" i="5" s="1"/>
  <c r="M317" i="5"/>
  <c r="O317" i="5"/>
  <c r="AA317" i="5"/>
  <c r="AB317" i="5"/>
  <c r="AC317" i="5"/>
  <c r="AD317" i="5"/>
  <c r="AH317" i="5" a="1"/>
  <c r="AH317" i="5" s="1"/>
  <c r="M318" i="5"/>
  <c r="O318" i="5"/>
  <c r="AA318" i="5"/>
  <c r="AB318" i="5"/>
  <c r="AC318" i="5"/>
  <c r="AD318" i="5"/>
  <c r="AH318" i="5" a="1"/>
  <c r="AH318" i="5" s="1"/>
  <c r="M319" i="5"/>
  <c r="O319" i="5"/>
  <c r="AA319" i="5"/>
  <c r="AB319" i="5"/>
  <c r="AC319" i="5"/>
  <c r="AD319" i="5"/>
  <c r="AH319" i="5" a="1"/>
  <c r="AH319" i="5" s="1"/>
  <c r="M320" i="5"/>
  <c r="O320" i="5"/>
  <c r="AA320" i="5"/>
  <c r="AB320" i="5"/>
  <c r="AC320" i="5"/>
  <c r="AD320" i="5"/>
  <c r="AH320" i="5" a="1"/>
  <c r="AH320" i="5" s="1"/>
  <c r="M321" i="5"/>
  <c r="O321" i="5"/>
  <c r="AA321" i="5"/>
  <c r="AB321" i="5"/>
  <c r="AC321" i="5"/>
  <c r="AD321" i="5"/>
  <c r="AH321" i="5" a="1"/>
  <c r="AH321" i="5" s="1"/>
  <c r="M322" i="5"/>
  <c r="O322" i="5"/>
  <c r="AA322" i="5"/>
  <c r="AB322" i="5"/>
  <c r="AC322" i="5"/>
  <c r="AD322" i="5"/>
  <c r="AH322" i="5" a="1"/>
  <c r="AH322" i="5" s="1"/>
  <c r="M323" i="5"/>
  <c r="O323" i="5"/>
  <c r="AA323" i="5"/>
  <c r="AB323" i="5"/>
  <c r="AC323" i="5"/>
  <c r="AD323" i="5"/>
  <c r="AH323" i="5" a="1"/>
  <c r="AH323" i="5" s="1"/>
  <c r="M324" i="5"/>
  <c r="O324" i="5"/>
  <c r="AA324" i="5"/>
  <c r="AB324" i="5"/>
  <c r="AC324" i="5"/>
  <c r="AD324" i="5"/>
  <c r="AH324" i="5" a="1"/>
  <c r="AH324" i="5" s="1"/>
  <c r="M325" i="5"/>
  <c r="O325" i="5"/>
  <c r="AA325" i="5"/>
  <c r="AB325" i="5"/>
  <c r="AC325" i="5"/>
  <c r="AD325" i="5"/>
  <c r="AH325" i="5" a="1"/>
  <c r="AH325" i="5" s="1"/>
  <c r="M326" i="5"/>
  <c r="O326" i="5"/>
  <c r="AA326" i="5"/>
  <c r="AB326" i="5"/>
  <c r="AC326" i="5"/>
  <c r="AD326" i="5"/>
  <c r="AH326" i="5" a="1"/>
  <c r="AH326" i="5" s="1"/>
  <c r="M327" i="5"/>
  <c r="O327" i="5"/>
  <c r="AA327" i="5"/>
  <c r="AB327" i="5"/>
  <c r="AC327" i="5"/>
  <c r="AD327" i="5"/>
  <c r="AH327" i="5" a="1"/>
  <c r="AH327" i="5" s="1"/>
  <c r="M328" i="5"/>
  <c r="O328" i="5"/>
  <c r="AA328" i="5"/>
  <c r="AB328" i="5"/>
  <c r="AC328" i="5"/>
  <c r="AD328" i="5"/>
  <c r="AH328" i="5" a="1"/>
  <c r="AH328" i="5" s="1"/>
  <c r="M329" i="5"/>
  <c r="O329" i="5"/>
  <c r="AA329" i="5"/>
  <c r="AB329" i="5"/>
  <c r="AC329" i="5"/>
  <c r="AD329" i="5"/>
  <c r="AH329" i="5" a="1"/>
  <c r="AH329" i="5" s="1"/>
  <c r="M330" i="5"/>
  <c r="O330" i="5"/>
  <c r="AA330" i="5"/>
  <c r="AB330" i="5"/>
  <c r="AC330" i="5"/>
  <c r="AD330" i="5"/>
  <c r="AH330" i="5" a="1"/>
  <c r="AH330" i="5" s="1"/>
  <c r="M331" i="5"/>
  <c r="O331" i="5"/>
  <c r="AA331" i="5"/>
  <c r="AB331" i="5"/>
  <c r="AC331" i="5"/>
  <c r="AD331" i="5"/>
  <c r="AH331" i="5" a="1"/>
  <c r="AH331" i="5" s="1"/>
  <c r="M332" i="5"/>
  <c r="O332" i="5"/>
  <c r="AA332" i="5"/>
  <c r="AB332" i="5"/>
  <c r="AC332" i="5"/>
  <c r="AD332" i="5"/>
  <c r="AH332" i="5" a="1"/>
  <c r="AH332" i="5" s="1"/>
  <c r="M333" i="5"/>
  <c r="O333" i="5"/>
  <c r="AA333" i="5"/>
  <c r="AB333" i="5"/>
  <c r="AC333" i="5"/>
  <c r="AD333" i="5"/>
  <c r="AH333" i="5" a="1"/>
  <c r="AH333" i="5" s="1"/>
  <c r="M334" i="5"/>
  <c r="O334" i="5"/>
  <c r="AA334" i="5"/>
  <c r="AB334" i="5"/>
  <c r="AC334" i="5"/>
  <c r="AD334" i="5"/>
  <c r="AH334" i="5" a="1"/>
  <c r="AH334" i="5" s="1"/>
  <c r="M335" i="5"/>
  <c r="O335" i="5"/>
  <c r="AA335" i="5"/>
  <c r="AB335" i="5"/>
  <c r="AC335" i="5"/>
  <c r="AD335" i="5"/>
  <c r="AH335" i="5" a="1"/>
  <c r="AH335" i="5" s="1"/>
  <c r="M336" i="5"/>
  <c r="O336" i="5"/>
  <c r="AA336" i="5"/>
  <c r="AB336" i="5"/>
  <c r="AC336" i="5"/>
  <c r="AD336" i="5"/>
  <c r="AH336" i="5" a="1"/>
  <c r="AH336" i="5" s="1"/>
  <c r="M337" i="5"/>
  <c r="O337" i="5"/>
  <c r="AA337" i="5"/>
  <c r="AB337" i="5"/>
  <c r="AC337" i="5"/>
  <c r="AD337" i="5"/>
  <c r="AH337" i="5" a="1"/>
  <c r="AH337" i="5" s="1"/>
  <c r="M338" i="5"/>
  <c r="O338" i="5"/>
  <c r="AA338" i="5"/>
  <c r="AB338" i="5"/>
  <c r="AC338" i="5"/>
  <c r="AD338" i="5"/>
  <c r="AH338" i="5" a="1"/>
  <c r="AH338" i="5" s="1"/>
  <c r="M339" i="5"/>
  <c r="O339" i="5"/>
  <c r="AA339" i="5"/>
  <c r="AB339" i="5"/>
  <c r="AC339" i="5"/>
  <c r="AD339" i="5"/>
  <c r="AH339" i="5" a="1"/>
  <c r="AH339" i="5" s="1"/>
  <c r="M340" i="5"/>
  <c r="O340" i="5"/>
  <c r="AA340" i="5"/>
  <c r="AB340" i="5"/>
  <c r="AC340" i="5"/>
  <c r="AD340" i="5"/>
  <c r="AH340" i="5" a="1"/>
  <c r="AH340" i="5" s="1"/>
  <c r="M341" i="5"/>
  <c r="O341" i="5"/>
  <c r="AA341" i="5"/>
  <c r="AB341" i="5"/>
  <c r="AC341" i="5"/>
  <c r="AD341" i="5"/>
  <c r="AH341" i="5" a="1"/>
  <c r="AH341" i="5" s="1"/>
  <c r="M342" i="5"/>
  <c r="O342" i="5"/>
  <c r="AA342" i="5"/>
  <c r="AB342" i="5"/>
  <c r="AC342" i="5"/>
  <c r="AD342" i="5"/>
  <c r="AH342" i="5" a="1"/>
  <c r="AH342" i="5" s="1"/>
  <c r="M343" i="5"/>
  <c r="O343" i="5"/>
  <c r="AA343" i="5"/>
  <c r="AB343" i="5"/>
  <c r="AC343" i="5"/>
  <c r="AD343" i="5"/>
  <c r="AH343" i="5" a="1"/>
  <c r="AH343" i="5" s="1"/>
  <c r="M344" i="5"/>
  <c r="O344" i="5"/>
  <c r="AA344" i="5"/>
  <c r="AB344" i="5"/>
  <c r="AC344" i="5"/>
  <c r="AD344" i="5"/>
  <c r="AH344" i="5" a="1"/>
  <c r="AH344" i="5" s="1"/>
  <c r="M345" i="5"/>
  <c r="O345" i="5"/>
  <c r="AA345" i="5"/>
  <c r="AB345" i="5"/>
  <c r="AC345" i="5"/>
  <c r="AD345" i="5"/>
  <c r="AH345" i="5" a="1"/>
  <c r="AH345" i="5" s="1"/>
  <c r="M346" i="5"/>
  <c r="O346" i="5"/>
  <c r="AA346" i="5"/>
  <c r="AB346" i="5"/>
  <c r="AC346" i="5"/>
  <c r="AD346" i="5"/>
  <c r="AH346" i="5" a="1"/>
  <c r="AH346" i="5" s="1"/>
  <c r="M347" i="5"/>
  <c r="O347" i="5"/>
  <c r="AA347" i="5"/>
  <c r="AB347" i="5"/>
  <c r="AC347" i="5"/>
  <c r="AD347" i="5"/>
  <c r="AH347" i="5" a="1"/>
  <c r="AH347" i="5" s="1"/>
  <c r="M348" i="5"/>
  <c r="O348" i="5"/>
  <c r="AA348" i="5"/>
  <c r="AB348" i="5"/>
  <c r="AC348" i="5"/>
  <c r="AD348" i="5"/>
  <c r="AH348" i="5" a="1"/>
  <c r="AH348" i="5" s="1"/>
  <c r="M349" i="5"/>
  <c r="O349" i="5"/>
  <c r="AA349" i="5"/>
  <c r="AB349" i="5"/>
  <c r="AC349" i="5"/>
  <c r="AD349" i="5"/>
  <c r="AH349" i="5" a="1"/>
  <c r="AH349" i="5" s="1"/>
  <c r="M350" i="5"/>
  <c r="O350" i="5"/>
  <c r="AA350" i="5"/>
  <c r="AB350" i="5"/>
  <c r="AC350" i="5"/>
  <c r="AD350" i="5"/>
  <c r="AH350" i="5" a="1"/>
  <c r="AH350" i="5" s="1"/>
  <c r="M351" i="5"/>
  <c r="O351" i="5"/>
  <c r="AA351" i="5"/>
  <c r="AB351" i="5"/>
  <c r="AC351" i="5"/>
  <c r="AD351" i="5"/>
  <c r="AH351" i="5" a="1"/>
  <c r="AH351" i="5" s="1"/>
  <c r="M352" i="5"/>
  <c r="O352" i="5"/>
  <c r="AA352" i="5"/>
  <c r="AB352" i="5"/>
  <c r="AC352" i="5"/>
  <c r="AD352" i="5"/>
  <c r="AH352" i="5" a="1"/>
  <c r="AH352" i="5" s="1"/>
  <c r="M353" i="5"/>
  <c r="O353" i="5"/>
  <c r="AA353" i="5"/>
  <c r="AB353" i="5"/>
  <c r="AC353" i="5"/>
  <c r="AD353" i="5"/>
  <c r="AH353" i="5" a="1"/>
  <c r="AH353" i="5" s="1"/>
  <c r="M354" i="5"/>
  <c r="O354" i="5"/>
  <c r="AA354" i="5"/>
  <c r="AB354" i="5"/>
  <c r="AC354" i="5"/>
  <c r="AD354" i="5"/>
  <c r="AH354" i="5" a="1"/>
  <c r="AH354" i="5" s="1"/>
  <c r="M355" i="5"/>
  <c r="O355" i="5"/>
  <c r="AA355" i="5"/>
  <c r="AB355" i="5"/>
  <c r="AC355" i="5"/>
  <c r="AD355" i="5"/>
  <c r="AH355" i="5" a="1"/>
  <c r="AH355" i="5" s="1"/>
  <c r="M356" i="5"/>
  <c r="O356" i="5"/>
  <c r="AA356" i="5"/>
  <c r="AB356" i="5"/>
  <c r="AC356" i="5"/>
  <c r="AD356" i="5"/>
  <c r="AH356" i="5" a="1"/>
  <c r="AH356" i="5" s="1"/>
  <c r="M357" i="5"/>
  <c r="O357" i="5"/>
  <c r="AA357" i="5"/>
  <c r="AB357" i="5"/>
  <c r="AC357" i="5"/>
  <c r="AD357" i="5"/>
  <c r="AH357" i="5" a="1"/>
  <c r="AH357" i="5" s="1"/>
  <c r="M358" i="5"/>
  <c r="O358" i="5"/>
  <c r="AA358" i="5"/>
  <c r="AB358" i="5"/>
  <c r="AC358" i="5"/>
  <c r="AD358" i="5"/>
  <c r="AH358" i="5" a="1"/>
  <c r="AH358" i="5" s="1"/>
  <c r="M359" i="5"/>
  <c r="O359" i="5"/>
  <c r="AA359" i="5"/>
  <c r="AB359" i="5"/>
  <c r="AC359" i="5"/>
  <c r="AD359" i="5"/>
  <c r="AH359" i="5" a="1"/>
  <c r="AH359" i="5" s="1"/>
  <c r="M360" i="5"/>
  <c r="O360" i="5"/>
  <c r="AA360" i="5"/>
  <c r="AB360" i="5"/>
  <c r="AC360" i="5"/>
  <c r="AD360" i="5"/>
  <c r="AH360" i="5" a="1"/>
  <c r="AH360" i="5" s="1"/>
  <c r="M361" i="5"/>
  <c r="O361" i="5"/>
  <c r="AA361" i="5"/>
  <c r="AB361" i="5"/>
  <c r="AC361" i="5"/>
  <c r="AD361" i="5"/>
  <c r="AH361" i="5" a="1"/>
  <c r="AH361" i="5" s="1"/>
  <c r="M362" i="5"/>
  <c r="O362" i="5"/>
  <c r="AA362" i="5"/>
  <c r="AB362" i="5"/>
  <c r="AC362" i="5"/>
  <c r="AD362" i="5"/>
  <c r="AH362" i="5" a="1"/>
  <c r="AH362" i="5" s="1"/>
  <c r="M363" i="5"/>
  <c r="O363" i="5"/>
  <c r="AA363" i="5"/>
  <c r="AB363" i="5"/>
  <c r="AC363" i="5"/>
  <c r="AD363" i="5"/>
  <c r="AH363" i="5" a="1"/>
  <c r="AH363" i="5" s="1"/>
  <c r="M364" i="5"/>
  <c r="O364" i="5"/>
  <c r="AA364" i="5"/>
  <c r="AB364" i="5"/>
  <c r="AC364" i="5"/>
  <c r="AD364" i="5"/>
  <c r="AH364" i="5" a="1"/>
  <c r="AH364" i="5" s="1"/>
  <c r="M365" i="5"/>
  <c r="O365" i="5"/>
  <c r="AA365" i="5"/>
  <c r="AB365" i="5"/>
  <c r="AC365" i="5"/>
  <c r="AD365" i="5"/>
  <c r="AH365" i="5" a="1"/>
  <c r="AH365" i="5" s="1"/>
  <c r="M366" i="5"/>
  <c r="O366" i="5"/>
  <c r="AA366" i="5"/>
  <c r="AB366" i="5"/>
  <c r="AC366" i="5"/>
  <c r="AD366" i="5"/>
  <c r="AH366" i="5" a="1"/>
  <c r="AH366" i="5" s="1"/>
  <c r="M367" i="5"/>
  <c r="O367" i="5"/>
  <c r="AA367" i="5"/>
  <c r="AB367" i="5"/>
  <c r="AC367" i="5"/>
  <c r="AD367" i="5"/>
  <c r="AH367" i="5" a="1"/>
  <c r="AH367" i="5" s="1"/>
  <c r="M368" i="5"/>
  <c r="O368" i="5"/>
  <c r="AA368" i="5"/>
  <c r="AB368" i="5"/>
  <c r="AC368" i="5"/>
  <c r="AD368" i="5"/>
  <c r="AH368" i="5" a="1"/>
  <c r="AH368" i="5" s="1"/>
  <c r="M369" i="5"/>
  <c r="O369" i="5"/>
  <c r="AA369" i="5"/>
  <c r="AB369" i="5"/>
  <c r="AC369" i="5"/>
  <c r="AD369" i="5"/>
  <c r="AH369" i="5" a="1"/>
  <c r="AH369" i="5" s="1"/>
  <c r="M370" i="5"/>
  <c r="O370" i="5"/>
  <c r="AA370" i="5"/>
  <c r="AB370" i="5"/>
  <c r="AC370" i="5"/>
  <c r="AD370" i="5"/>
  <c r="AH370" i="5" a="1"/>
  <c r="AH370" i="5" s="1"/>
  <c r="M371" i="5"/>
  <c r="O371" i="5"/>
  <c r="AA371" i="5"/>
  <c r="AB371" i="5"/>
  <c r="AC371" i="5"/>
  <c r="AD371" i="5"/>
  <c r="AH371" i="5" a="1"/>
  <c r="AH371" i="5" s="1"/>
  <c r="M372" i="5"/>
  <c r="O372" i="5"/>
  <c r="AA372" i="5"/>
  <c r="AB372" i="5"/>
  <c r="AC372" i="5"/>
  <c r="AD372" i="5"/>
  <c r="AH372" i="5" a="1"/>
  <c r="AH372" i="5" s="1"/>
  <c r="M373" i="5"/>
  <c r="O373" i="5"/>
  <c r="AA373" i="5"/>
  <c r="AB373" i="5"/>
  <c r="AC373" i="5"/>
  <c r="AD373" i="5"/>
  <c r="AH373" i="5" a="1"/>
  <c r="AH373" i="5" s="1"/>
  <c r="M374" i="5"/>
  <c r="O374" i="5"/>
  <c r="AA374" i="5"/>
  <c r="AB374" i="5"/>
  <c r="AC374" i="5"/>
  <c r="AD374" i="5"/>
  <c r="AH374" i="5" a="1"/>
  <c r="AH374" i="5" s="1"/>
  <c r="M375" i="5"/>
  <c r="O375" i="5"/>
  <c r="AA375" i="5"/>
  <c r="AB375" i="5"/>
  <c r="AC375" i="5"/>
  <c r="AD375" i="5"/>
  <c r="AH375" i="5" a="1"/>
  <c r="AH375" i="5" s="1"/>
  <c r="M376" i="5"/>
  <c r="O376" i="5"/>
  <c r="AA376" i="5"/>
  <c r="AB376" i="5"/>
  <c r="AC376" i="5"/>
  <c r="AD376" i="5"/>
  <c r="AH376" i="5" a="1"/>
  <c r="AH376" i="5" s="1"/>
  <c r="M377" i="5"/>
  <c r="O377" i="5"/>
  <c r="AA377" i="5"/>
  <c r="AB377" i="5"/>
  <c r="AC377" i="5"/>
  <c r="AD377" i="5"/>
  <c r="AH377" i="5" a="1"/>
  <c r="AH377" i="5" s="1"/>
  <c r="M378" i="5"/>
  <c r="O378" i="5"/>
  <c r="AA378" i="5"/>
  <c r="AB378" i="5"/>
  <c r="AC378" i="5"/>
  <c r="AD378" i="5"/>
  <c r="AH378" i="5" a="1"/>
  <c r="AH378" i="5" s="1"/>
  <c r="M379" i="5"/>
  <c r="O379" i="5"/>
  <c r="AA379" i="5"/>
  <c r="AB379" i="5"/>
  <c r="AC379" i="5"/>
  <c r="AD379" i="5"/>
  <c r="AH379" i="5" a="1"/>
  <c r="AH379" i="5" s="1"/>
  <c r="M380" i="5"/>
  <c r="O380" i="5"/>
  <c r="AA380" i="5"/>
  <c r="AB380" i="5"/>
  <c r="AC380" i="5"/>
  <c r="AD380" i="5"/>
  <c r="AH380" i="5" a="1"/>
  <c r="AH380" i="5" s="1"/>
  <c r="M381" i="5"/>
  <c r="O381" i="5"/>
  <c r="AA381" i="5"/>
  <c r="AB381" i="5"/>
  <c r="AC381" i="5"/>
  <c r="AD381" i="5"/>
  <c r="AH381" i="5" a="1"/>
  <c r="AH381" i="5" s="1"/>
  <c r="M382" i="5"/>
  <c r="O382" i="5"/>
  <c r="AA382" i="5"/>
  <c r="AB382" i="5"/>
  <c r="AC382" i="5"/>
  <c r="AD382" i="5"/>
  <c r="AH382" i="5" a="1"/>
  <c r="AH382" i="5" s="1"/>
  <c r="M383" i="5"/>
  <c r="O383" i="5"/>
  <c r="AA383" i="5"/>
  <c r="AB383" i="5"/>
  <c r="AC383" i="5"/>
  <c r="AD383" i="5"/>
  <c r="AH383" i="5" a="1"/>
  <c r="AH383" i="5" s="1"/>
  <c r="M384" i="5"/>
  <c r="O384" i="5"/>
  <c r="AA384" i="5"/>
  <c r="AB384" i="5"/>
  <c r="AC384" i="5"/>
  <c r="AD384" i="5"/>
  <c r="AH384" i="5" a="1"/>
  <c r="AH384" i="5" s="1"/>
  <c r="M385" i="5"/>
  <c r="O385" i="5"/>
  <c r="AA385" i="5"/>
  <c r="AB385" i="5"/>
  <c r="AC385" i="5"/>
  <c r="AD385" i="5"/>
  <c r="AH385" i="5" a="1"/>
  <c r="AH385" i="5" s="1"/>
  <c r="M386" i="5"/>
  <c r="O386" i="5"/>
  <c r="AA386" i="5"/>
  <c r="AB386" i="5"/>
  <c r="AC386" i="5"/>
  <c r="AD386" i="5"/>
  <c r="AH386" i="5" a="1"/>
  <c r="AH386" i="5" s="1"/>
  <c r="M387" i="5"/>
  <c r="O387" i="5"/>
  <c r="AA387" i="5"/>
  <c r="AB387" i="5"/>
  <c r="AC387" i="5"/>
  <c r="AD387" i="5"/>
  <c r="AH387" i="5" a="1"/>
  <c r="AH387" i="5" s="1"/>
  <c r="M388" i="5"/>
  <c r="O388" i="5"/>
  <c r="AA388" i="5"/>
  <c r="AB388" i="5"/>
  <c r="AC388" i="5"/>
  <c r="AD388" i="5"/>
  <c r="AH388" i="5" a="1"/>
  <c r="AH388" i="5" s="1"/>
  <c r="M389" i="5"/>
  <c r="O389" i="5"/>
  <c r="AA389" i="5"/>
  <c r="AB389" i="5"/>
  <c r="AC389" i="5"/>
  <c r="AD389" i="5"/>
  <c r="AH389" i="5" a="1"/>
  <c r="AH389" i="5" s="1"/>
  <c r="M390" i="5"/>
  <c r="O390" i="5"/>
  <c r="AA390" i="5"/>
  <c r="AB390" i="5"/>
  <c r="AC390" i="5"/>
  <c r="AD390" i="5"/>
  <c r="AH390" i="5" a="1"/>
  <c r="AH390" i="5" s="1"/>
  <c r="M391" i="5"/>
  <c r="O391" i="5"/>
  <c r="AA391" i="5"/>
  <c r="AB391" i="5"/>
  <c r="AC391" i="5"/>
  <c r="AD391" i="5"/>
  <c r="AH391" i="5" a="1"/>
  <c r="AH391" i="5" s="1"/>
  <c r="M392" i="5"/>
  <c r="O392" i="5"/>
  <c r="AA392" i="5"/>
  <c r="AB392" i="5"/>
  <c r="AC392" i="5"/>
  <c r="AD392" i="5"/>
  <c r="AH392" i="5" a="1"/>
  <c r="AH392" i="5" s="1"/>
  <c r="M393" i="5"/>
  <c r="O393" i="5"/>
  <c r="AA393" i="5"/>
  <c r="AB393" i="5"/>
  <c r="AC393" i="5"/>
  <c r="AD393" i="5"/>
  <c r="AH393" i="5" a="1"/>
  <c r="AH393" i="5" s="1"/>
  <c r="M394" i="5"/>
  <c r="O394" i="5"/>
  <c r="AA394" i="5"/>
  <c r="AB394" i="5"/>
  <c r="AC394" i="5"/>
  <c r="AD394" i="5"/>
  <c r="AH394" i="5" a="1"/>
  <c r="AH394" i="5" s="1"/>
  <c r="M395" i="5"/>
  <c r="O395" i="5"/>
  <c r="AA395" i="5"/>
  <c r="AB395" i="5"/>
  <c r="AC395" i="5"/>
  <c r="AD395" i="5"/>
  <c r="AH395" i="5" a="1"/>
  <c r="AH395" i="5" s="1"/>
  <c r="M396" i="5"/>
  <c r="O396" i="5"/>
  <c r="AA396" i="5"/>
  <c r="AB396" i="5"/>
  <c r="AC396" i="5"/>
  <c r="AD396" i="5"/>
  <c r="AH396" i="5" a="1"/>
  <c r="AH396" i="5" s="1"/>
  <c r="M397" i="5"/>
  <c r="O397" i="5"/>
  <c r="AA397" i="5"/>
  <c r="AB397" i="5"/>
  <c r="AC397" i="5"/>
  <c r="AD397" i="5"/>
  <c r="AH397" i="5" a="1"/>
  <c r="AH397" i="5" s="1"/>
  <c r="M398" i="5"/>
  <c r="O398" i="5"/>
  <c r="AA398" i="5"/>
  <c r="AB398" i="5"/>
  <c r="AC398" i="5"/>
  <c r="AD398" i="5"/>
  <c r="AH398" i="5" a="1"/>
  <c r="AH398" i="5" s="1"/>
  <c r="M399" i="5"/>
  <c r="O399" i="5"/>
  <c r="AA399" i="5"/>
  <c r="AB399" i="5"/>
  <c r="AC399" i="5"/>
  <c r="AD399" i="5"/>
  <c r="AH399" i="5" a="1"/>
  <c r="AH399" i="5" s="1"/>
  <c r="M400" i="5"/>
  <c r="O400" i="5"/>
  <c r="AA400" i="5"/>
  <c r="AB400" i="5"/>
  <c r="AC400" i="5"/>
  <c r="AD400" i="5"/>
  <c r="AH400" i="5" a="1"/>
  <c r="AH400" i="5" s="1"/>
  <c r="M401" i="5"/>
  <c r="O401" i="5"/>
  <c r="AA401" i="5"/>
  <c r="AB401" i="5"/>
  <c r="AC401" i="5"/>
  <c r="AD401" i="5"/>
  <c r="AH401" i="5" a="1"/>
  <c r="AH401" i="5" s="1"/>
  <c r="M402" i="5"/>
  <c r="O402" i="5"/>
  <c r="AA402" i="5"/>
  <c r="AB402" i="5"/>
  <c r="AC402" i="5"/>
  <c r="AD402" i="5"/>
  <c r="AH402" i="5" a="1"/>
  <c r="AH402" i="5" s="1"/>
  <c r="M403" i="5"/>
  <c r="O403" i="5"/>
  <c r="AA403" i="5"/>
  <c r="AB403" i="5"/>
  <c r="AC403" i="5"/>
  <c r="AD403" i="5"/>
  <c r="AH403" i="5" a="1"/>
  <c r="AH403" i="5" s="1"/>
  <c r="M404" i="5"/>
  <c r="O404" i="5"/>
  <c r="AA404" i="5"/>
  <c r="AB404" i="5"/>
  <c r="AC404" i="5"/>
  <c r="AD404" i="5"/>
  <c r="AH404" i="5" a="1"/>
  <c r="AH404" i="5" s="1"/>
  <c r="M405" i="5"/>
  <c r="O405" i="5"/>
  <c r="AA405" i="5"/>
  <c r="AB405" i="5"/>
  <c r="AC405" i="5"/>
  <c r="AD405" i="5"/>
  <c r="AH405" i="5" a="1"/>
  <c r="AH405" i="5" s="1"/>
  <c r="M406" i="5"/>
  <c r="O406" i="5"/>
  <c r="AA406" i="5"/>
  <c r="AB406" i="5"/>
  <c r="AC406" i="5"/>
  <c r="AD406" i="5"/>
  <c r="AH406" i="5" a="1"/>
  <c r="AH406" i="5" s="1"/>
  <c r="M407" i="5"/>
  <c r="O407" i="5"/>
  <c r="AA407" i="5"/>
  <c r="AB407" i="5"/>
  <c r="AC407" i="5"/>
  <c r="AD407" i="5"/>
  <c r="AH407" i="5" a="1"/>
  <c r="AH407" i="5" s="1"/>
  <c r="M408" i="5"/>
  <c r="O408" i="5"/>
  <c r="AA408" i="5"/>
  <c r="AB408" i="5"/>
  <c r="AC408" i="5"/>
  <c r="AD408" i="5"/>
  <c r="AH408" i="5" a="1"/>
  <c r="AH408" i="5" s="1"/>
  <c r="M409" i="5"/>
  <c r="O409" i="5"/>
  <c r="AA409" i="5"/>
  <c r="AB409" i="5"/>
  <c r="AC409" i="5"/>
  <c r="AD409" i="5"/>
  <c r="AH409" i="5" a="1"/>
  <c r="AH409" i="5" s="1"/>
  <c r="M410" i="5"/>
  <c r="O410" i="5"/>
  <c r="AA410" i="5"/>
  <c r="AB410" i="5"/>
  <c r="AC410" i="5"/>
  <c r="AD410" i="5"/>
  <c r="AH410" i="5" a="1"/>
  <c r="AH410" i="5" s="1"/>
  <c r="M411" i="5"/>
  <c r="O411" i="5"/>
  <c r="AA411" i="5"/>
  <c r="AB411" i="5"/>
  <c r="AC411" i="5"/>
  <c r="AD411" i="5"/>
  <c r="AH411" i="5" a="1"/>
  <c r="AH411" i="5" s="1"/>
  <c r="M412" i="5"/>
  <c r="O412" i="5"/>
  <c r="AA412" i="5"/>
  <c r="AB412" i="5"/>
  <c r="AC412" i="5"/>
  <c r="AD412" i="5"/>
  <c r="AH412" i="5" a="1"/>
  <c r="AH412" i="5" s="1"/>
  <c r="M413" i="5"/>
  <c r="O413" i="5"/>
  <c r="AA413" i="5"/>
  <c r="AB413" i="5"/>
  <c r="AC413" i="5"/>
  <c r="AD413" i="5"/>
  <c r="AH413" i="5" a="1"/>
  <c r="AH413" i="5" s="1"/>
  <c r="M414" i="5"/>
  <c r="O414" i="5"/>
  <c r="AA414" i="5"/>
  <c r="AB414" i="5"/>
  <c r="AC414" i="5"/>
  <c r="AD414" i="5"/>
  <c r="AH414" i="5" a="1"/>
  <c r="AH414" i="5" s="1"/>
  <c r="M415" i="5"/>
  <c r="O415" i="5"/>
  <c r="AA415" i="5"/>
  <c r="AB415" i="5"/>
  <c r="AC415" i="5"/>
  <c r="AD415" i="5"/>
  <c r="AH415" i="5" a="1"/>
  <c r="AH415" i="5" s="1"/>
  <c r="M416" i="5"/>
  <c r="O416" i="5"/>
  <c r="AA416" i="5"/>
  <c r="AB416" i="5"/>
  <c r="AC416" i="5"/>
  <c r="AD416" i="5"/>
  <c r="AH416" i="5" a="1"/>
  <c r="AH416" i="5" s="1"/>
  <c r="M417" i="5"/>
  <c r="O417" i="5"/>
  <c r="AA417" i="5"/>
  <c r="AB417" i="5"/>
  <c r="AC417" i="5"/>
  <c r="AD417" i="5"/>
  <c r="AH417" i="5" a="1"/>
  <c r="AH417" i="5" s="1"/>
  <c r="M418" i="5"/>
  <c r="O418" i="5"/>
  <c r="AA418" i="5"/>
  <c r="AB418" i="5"/>
  <c r="AC418" i="5"/>
  <c r="AD418" i="5"/>
  <c r="AH418" i="5" a="1"/>
  <c r="AH418" i="5" s="1"/>
  <c r="M419" i="5"/>
  <c r="O419" i="5"/>
  <c r="AA419" i="5"/>
  <c r="AB419" i="5"/>
  <c r="AC419" i="5"/>
  <c r="AD419" i="5"/>
  <c r="AH419" i="5" a="1"/>
  <c r="AH419" i="5" s="1"/>
  <c r="M420" i="5"/>
  <c r="O420" i="5"/>
  <c r="AA420" i="5"/>
  <c r="AB420" i="5"/>
  <c r="AC420" i="5"/>
  <c r="AD420" i="5"/>
  <c r="AH420" i="5" a="1"/>
  <c r="AH420" i="5" s="1"/>
  <c r="M421" i="5"/>
  <c r="O421" i="5"/>
  <c r="AA421" i="5"/>
  <c r="AB421" i="5"/>
  <c r="AC421" i="5"/>
  <c r="AD421" i="5"/>
  <c r="AH421" i="5" a="1"/>
  <c r="AH421" i="5" s="1"/>
  <c r="M422" i="5"/>
  <c r="O422" i="5"/>
  <c r="AA422" i="5"/>
  <c r="AB422" i="5"/>
  <c r="AC422" i="5"/>
  <c r="AD422" i="5"/>
  <c r="AH422" i="5" a="1"/>
  <c r="AH422" i="5" s="1"/>
  <c r="M423" i="5"/>
  <c r="O423" i="5"/>
  <c r="AA423" i="5"/>
  <c r="AB423" i="5"/>
  <c r="AC423" i="5"/>
  <c r="AD423" i="5"/>
  <c r="AH423" i="5" a="1"/>
  <c r="AH423" i="5" s="1"/>
  <c r="N29" i="13" l="1" a="1"/>
  <c r="N29" i="13" s="1"/>
  <c r="N30" i="13" a="1"/>
  <c r="N30" i="13" s="1"/>
  <c r="N31" i="13" a="1"/>
  <c r="N31" i="13" s="1"/>
  <c r="N28" i="13" a="1"/>
  <c r="N28" i="13" s="1"/>
  <c r="N19" i="13"/>
  <c r="N20" i="13"/>
  <c r="N21" i="13"/>
  <c r="N22" i="13"/>
  <c r="N23" i="13"/>
  <c r="N18" i="13"/>
  <c r="N10" i="13"/>
  <c r="N11" i="13"/>
  <c r="N12" i="13"/>
  <c r="N13" i="13"/>
  <c r="N8" i="13"/>
  <c r="AF8" i="10" a="1"/>
  <c r="AF8" i="10" s="1"/>
  <c r="AF9" i="10" a="1"/>
  <c r="AF9" i="10" s="1"/>
  <c r="AF10" i="10" a="1"/>
  <c r="AF10" i="10" s="1"/>
  <c r="AF11" i="10" a="1"/>
  <c r="AF11" i="10" s="1"/>
  <c r="AF12" i="10" a="1"/>
  <c r="AF12" i="10" s="1"/>
  <c r="AF13" i="10" a="1"/>
  <c r="AF13" i="10" s="1"/>
  <c r="AF14" i="10" a="1"/>
  <c r="AF14" i="10" s="1"/>
  <c r="AF15" i="10" a="1"/>
  <c r="AF15" i="10" s="1"/>
  <c r="AF16" i="10" a="1"/>
  <c r="AF16" i="10" s="1"/>
  <c r="AF17" i="10" a="1"/>
  <c r="AF17" i="10" s="1"/>
  <c r="AF18" i="10" a="1"/>
  <c r="AF18" i="10" s="1"/>
  <c r="AF19" i="10" a="1"/>
  <c r="AF19" i="10" s="1"/>
  <c r="AF20" i="10" a="1"/>
  <c r="AF20" i="10" s="1"/>
  <c r="AF21" i="10" a="1"/>
  <c r="AF21" i="10" s="1"/>
  <c r="AF22" i="10" a="1"/>
  <c r="AF22" i="10" s="1"/>
  <c r="AF23" i="10" a="1"/>
  <c r="AF23" i="10" s="1"/>
  <c r="AF24" i="10" a="1"/>
  <c r="AF24" i="10" s="1"/>
  <c r="AF25" i="10" a="1"/>
  <c r="AF25" i="10" s="1"/>
  <c r="AF26" i="10" a="1"/>
  <c r="AF26" i="10" s="1"/>
  <c r="AF27" i="10" a="1"/>
  <c r="AF27" i="10" s="1"/>
  <c r="AF28" i="10" a="1"/>
  <c r="AF28" i="10" s="1"/>
  <c r="AF29" i="10" a="1"/>
  <c r="AF29" i="10" s="1"/>
  <c r="AF30" i="10" a="1"/>
  <c r="AF30" i="10" s="1"/>
  <c r="AF31" i="10" a="1"/>
  <c r="AF31" i="10" s="1"/>
  <c r="AF32" i="10" a="1"/>
  <c r="AF32" i="10" s="1"/>
  <c r="AF33" i="10" a="1"/>
  <c r="AF33" i="10" s="1"/>
  <c r="AF34" i="10" a="1"/>
  <c r="AF34" i="10" s="1"/>
  <c r="AF35" i="10" a="1"/>
  <c r="AF35" i="10" s="1"/>
  <c r="AF36" i="10" a="1"/>
  <c r="AF36" i="10" s="1"/>
  <c r="AF7" i="10" a="1"/>
  <c r="AF7" i="10" s="1"/>
  <c r="AH8" i="9" a="1"/>
  <c r="AH8" i="9" s="1"/>
  <c r="AH9" i="9" a="1"/>
  <c r="AH9" i="9" s="1"/>
  <c r="AH10" i="9" a="1"/>
  <c r="AH10" i="9" s="1"/>
  <c r="AH11" i="9" a="1"/>
  <c r="AH11" i="9" s="1"/>
  <c r="AH12" i="9" a="1"/>
  <c r="AH12" i="9" s="1"/>
  <c r="AH13" i="9" a="1"/>
  <c r="AH13" i="9" s="1"/>
  <c r="AH14" i="9" a="1"/>
  <c r="AH14" i="9" s="1"/>
  <c r="AH15" i="9" a="1"/>
  <c r="AH15" i="9" s="1"/>
  <c r="AH16" i="9" a="1"/>
  <c r="AH16" i="9" s="1"/>
  <c r="AH17" i="9" a="1"/>
  <c r="AH17" i="9" s="1"/>
  <c r="AH18" i="9" a="1"/>
  <c r="AH18" i="9" s="1"/>
  <c r="AH19" i="9" a="1"/>
  <c r="AH19" i="9" s="1"/>
  <c r="AH20" i="9" a="1"/>
  <c r="AH20" i="9" s="1"/>
  <c r="AH21" i="9" a="1"/>
  <c r="AH21" i="9" s="1"/>
  <c r="AH22" i="9" a="1"/>
  <c r="AH22" i="9" s="1"/>
  <c r="AH24" i="9" a="1"/>
  <c r="AH24" i="9" s="1"/>
  <c r="AH25" i="9" a="1"/>
  <c r="AH25" i="9" s="1"/>
  <c r="AH26" i="9" a="1"/>
  <c r="AH26" i="9" s="1"/>
  <c r="AH27" i="9" a="1"/>
  <c r="AH27" i="9" s="1"/>
  <c r="AH28" i="9" a="1"/>
  <c r="AH28" i="9" s="1"/>
  <c r="AH29" i="9" a="1"/>
  <c r="AH29" i="9" s="1"/>
  <c r="AH30" i="9" a="1"/>
  <c r="AH30" i="9" s="1"/>
  <c r="AH31" i="9" a="1"/>
  <c r="AH31" i="9" s="1"/>
  <c r="AH32" i="9" a="1"/>
  <c r="AH32" i="9" s="1"/>
  <c r="AH33" i="9" a="1"/>
  <c r="AH33" i="9" s="1"/>
  <c r="AH34" i="9" a="1"/>
  <c r="AH34" i="9" s="1"/>
  <c r="AH35" i="9" a="1"/>
  <c r="AH35" i="9" s="1"/>
  <c r="AH36" i="9" a="1"/>
  <c r="AH36" i="9" s="1"/>
  <c r="AH37" i="9" a="1"/>
  <c r="AH37" i="9" s="1"/>
  <c r="AH38" i="9" a="1"/>
  <c r="AH38" i="9" s="1"/>
  <c r="AH39" i="9" a="1"/>
  <c r="AH39" i="9" s="1"/>
  <c r="AH40" i="9" a="1"/>
  <c r="AH40" i="9" s="1"/>
  <c r="AH41" i="9" a="1"/>
  <c r="AH41" i="9" s="1"/>
  <c r="AH42" i="9" a="1"/>
  <c r="AH42" i="9" s="1"/>
  <c r="AH43" i="9" a="1"/>
  <c r="AH43" i="9" s="1"/>
  <c r="AH44" i="9" a="1"/>
  <c r="AH44" i="9" s="1"/>
  <c r="AH45" i="9" a="1"/>
  <c r="AH45" i="9" s="1"/>
  <c r="AH46" i="9" a="1"/>
  <c r="AH46" i="9" s="1"/>
  <c r="AH47" i="9" a="1"/>
  <c r="AH47" i="9" s="1"/>
  <c r="AH48" i="9" a="1"/>
  <c r="AH48" i="9" s="1"/>
  <c r="AH49" i="9" a="1"/>
  <c r="AH49" i="9" s="1"/>
  <c r="AH50" i="9" a="1"/>
  <c r="AH50" i="9" s="1"/>
  <c r="AH51" i="9" a="1"/>
  <c r="AH51" i="9" s="1"/>
  <c r="AH52" i="9" a="1"/>
  <c r="AH52" i="9" s="1"/>
  <c r="AH53" i="9" a="1"/>
  <c r="AH53" i="9" s="1"/>
  <c r="AH54" i="9" a="1"/>
  <c r="AH54" i="9" s="1"/>
  <c r="AH55" i="9" a="1"/>
  <c r="AH55" i="9" s="1"/>
  <c r="AH56" i="9" a="1"/>
  <c r="AH56" i="9" s="1"/>
  <c r="AH57" i="9" a="1"/>
  <c r="AH57" i="9" s="1"/>
  <c r="AH58" i="9" a="1"/>
  <c r="AH58" i="9" s="1"/>
  <c r="AH59" i="9" a="1"/>
  <c r="AH59" i="9" s="1"/>
  <c r="AH60" i="9" a="1"/>
  <c r="AH60" i="9" s="1"/>
  <c r="AH61" i="9" a="1"/>
  <c r="AH61" i="9" s="1"/>
  <c r="AH62" i="9" a="1"/>
  <c r="AH62" i="9" s="1"/>
  <c r="AH63" i="9" a="1"/>
  <c r="AH63" i="9" s="1"/>
  <c r="AH64" i="9" a="1"/>
  <c r="AH64" i="9" s="1"/>
  <c r="AH65" i="9" a="1"/>
  <c r="AH65" i="9" s="1"/>
  <c r="AH66" i="9" a="1"/>
  <c r="AH66" i="9" s="1"/>
  <c r="AH67" i="9" a="1"/>
  <c r="AH67" i="9" s="1"/>
  <c r="AH68" i="9" a="1"/>
  <c r="AH68" i="9" s="1"/>
  <c r="AH69" i="9" a="1"/>
  <c r="AH69" i="9" s="1"/>
  <c r="AH70" i="9" a="1"/>
  <c r="AH70" i="9" s="1"/>
  <c r="AH71" i="9" a="1"/>
  <c r="AH71" i="9" s="1"/>
  <c r="AH72" i="9" a="1"/>
  <c r="AH72" i="9" s="1"/>
  <c r="AH73" i="9" a="1"/>
  <c r="AH73" i="9" s="1"/>
  <c r="AH74" i="9" a="1"/>
  <c r="AH74" i="9" s="1"/>
  <c r="AH75" i="9" a="1"/>
  <c r="AH75" i="9" s="1"/>
  <c r="AH76" i="9" a="1"/>
  <c r="AH76" i="9" s="1"/>
  <c r="AH77" i="9" a="1"/>
  <c r="AH77" i="9" s="1"/>
  <c r="AH78" i="9" a="1"/>
  <c r="AH78" i="9" s="1"/>
  <c r="AH79" i="9" a="1"/>
  <c r="AH79" i="9" s="1"/>
  <c r="AH80" i="9" a="1"/>
  <c r="AH80" i="9" s="1"/>
  <c r="AH81" i="9" a="1"/>
  <c r="AH81" i="9" s="1"/>
  <c r="AH82" i="9" a="1"/>
  <c r="AH82" i="9" s="1"/>
  <c r="AH83" i="9" a="1"/>
  <c r="AH83" i="9" s="1"/>
  <c r="AH84" i="9" a="1"/>
  <c r="AH84" i="9" s="1"/>
  <c r="AH85" i="9" a="1"/>
  <c r="AH85" i="9" s="1"/>
  <c r="AH86" i="9" a="1"/>
  <c r="AH86" i="9" s="1"/>
  <c r="AH87" i="9" a="1"/>
  <c r="AH87" i="9" s="1"/>
  <c r="AH88" i="9" a="1"/>
  <c r="AH88" i="9" s="1"/>
  <c r="AH89" i="9" a="1"/>
  <c r="AH89" i="9" s="1"/>
  <c r="AH90" i="9" a="1"/>
  <c r="AH90" i="9" s="1"/>
  <c r="AH91" i="9" a="1"/>
  <c r="AH91" i="9" s="1"/>
  <c r="AH92" i="9" a="1"/>
  <c r="AH92" i="9" s="1"/>
  <c r="AH93" i="9" a="1"/>
  <c r="AH93" i="9" s="1"/>
  <c r="AH94" i="9" a="1"/>
  <c r="AH94" i="9" s="1"/>
  <c r="AH95" i="9" a="1"/>
  <c r="AH95" i="9" s="1"/>
  <c r="AH96" i="9" a="1"/>
  <c r="AH96" i="9" s="1"/>
  <c r="AH97" i="9" a="1"/>
  <c r="AH97" i="9" s="1"/>
  <c r="AH98" i="9" a="1"/>
  <c r="AH98" i="9" s="1"/>
  <c r="AH99" i="9" a="1"/>
  <c r="AH99" i="9" s="1"/>
  <c r="AH100" i="9" a="1"/>
  <c r="AH100" i="9" s="1"/>
  <c r="AH101" i="9" a="1"/>
  <c r="AH101" i="9" s="1"/>
  <c r="AH102" i="9" a="1"/>
  <c r="AH102" i="9" s="1"/>
  <c r="AH103" i="9" a="1"/>
  <c r="AH103" i="9" s="1"/>
  <c r="AH104" i="9" a="1"/>
  <c r="AH104" i="9" s="1"/>
  <c r="AH105" i="9" a="1"/>
  <c r="AH105" i="9" s="1"/>
  <c r="AH106" i="9" a="1"/>
  <c r="AH106" i="9" s="1"/>
  <c r="AH107" i="9" a="1"/>
  <c r="AH107" i="9" s="1"/>
  <c r="AH108" i="9" a="1"/>
  <c r="AH108" i="9" s="1"/>
  <c r="AH109" i="9" a="1"/>
  <c r="AH109" i="9" s="1"/>
  <c r="AH110" i="9" a="1"/>
  <c r="AH110" i="9" s="1"/>
  <c r="AH111" i="9" a="1"/>
  <c r="AH111" i="9" s="1"/>
  <c r="AH112" i="9" a="1"/>
  <c r="AH112" i="9" s="1"/>
  <c r="AH113" i="9" a="1"/>
  <c r="AH113" i="9" s="1"/>
  <c r="AH114" i="9" a="1"/>
  <c r="AH114" i="9" s="1"/>
  <c r="AH115" i="9" a="1"/>
  <c r="AH115" i="9" s="1"/>
  <c r="AH116" i="9" a="1"/>
  <c r="AH116" i="9" s="1"/>
  <c r="AH117" i="9" a="1"/>
  <c r="AH117" i="9" s="1"/>
  <c r="AH118" i="9" a="1"/>
  <c r="AH118" i="9" s="1"/>
  <c r="AH119" i="9" a="1"/>
  <c r="AH119" i="9" s="1"/>
  <c r="AH120" i="9" a="1"/>
  <c r="AH120" i="9" s="1"/>
  <c r="AH121" i="9" a="1"/>
  <c r="AH121" i="9" s="1"/>
  <c r="AH122" i="9" a="1"/>
  <c r="AH122" i="9" s="1"/>
  <c r="AH123" i="9" a="1"/>
  <c r="AH123" i="9" s="1"/>
  <c r="AH124" i="9" a="1"/>
  <c r="AH124" i="9" s="1"/>
  <c r="AH125" i="9" a="1"/>
  <c r="AH125" i="9" s="1"/>
  <c r="AH126" i="9" a="1"/>
  <c r="AH126" i="9" s="1"/>
  <c r="AH127" i="9" a="1"/>
  <c r="AH127" i="9" s="1"/>
  <c r="AH128" i="9" a="1"/>
  <c r="AH128" i="9" s="1"/>
  <c r="AH129" i="9" a="1"/>
  <c r="AH129" i="9" s="1"/>
  <c r="AH130" i="9" a="1"/>
  <c r="AH130" i="9" s="1"/>
  <c r="AH131" i="9" a="1"/>
  <c r="AH131" i="9" s="1"/>
  <c r="AH132" i="9" a="1"/>
  <c r="AH132" i="9" s="1"/>
  <c r="AH133" i="9" a="1"/>
  <c r="AH133" i="9" s="1"/>
  <c r="AH134" i="9" a="1"/>
  <c r="AH134" i="9" s="1"/>
  <c r="AH135" i="9" a="1"/>
  <c r="AH135" i="9" s="1"/>
  <c r="AH136" i="9" a="1"/>
  <c r="AH136" i="9" s="1"/>
  <c r="AH137" i="9" a="1"/>
  <c r="AH137" i="9" s="1"/>
  <c r="AH138" i="9" a="1"/>
  <c r="AH138" i="9" s="1"/>
  <c r="AH139" i="9" a="1"/>
  <c r="AH139" i="9" s="1"/>
  <c r="AH140" i="9" a="1"/>
  <c r="AH140" i="9" s="1"/>
  <c r="AH141" i="9" a="1"/>
  <c r="AH141" i="9" s="1"/>
  <c r="AH142" i="9" a="1"/>
  <c r="AH142" i="9" s="1"/>
  <c r="AH143" i="9" a="1"/>
  <c r="AH143" i="9" s="1"/>
  <c r="AH144" i="9" a="1"/>
  <c r="AH144" i="9" s="1"/>
  <c r="AH145" i="9" a="1"/>
  <c r="AH145" i="9" s="1"/>
  <c r="AH146" i="9" a="1"/>
  <c r="AH146" i="9" s="1"/>
  <c r="AH147" i="9" a="1"/>
  <c r="AH147" i="9" s="1"/>
  <c r="AH148" i="9" a="1"/>
  <c r="AH148" i="9" s="1"/>
  <c r="AH149" i="9" a="1"/>
  <c r="AH149" i="9" s="1"/>
  <c r="AH150" i="9" a="1"/>
  <c r="AH150" i="9" s="1"/>
  <c r="AH151" i="9" a="1"/>
  <c r="AH151" i="9" s="1"/>
  <c r="AH152" i="9" a="1"/>
  <c r="AH152" i="9" s="1"/>
  <c r="AH153" i="9" a="1"/>
  <c r="AH153" i="9" s="1"/>
  <c r="AH154" i="9" a="1"/>
  <c r="AH154" i="9" s="1"/>
  <c r="AH155" i="9" a="1"/>
  <c r="AH155" i="9" s="1"/>
  <c r="AH156" i="9" a="1"/>
  <c r="AH156" i="9" s="1"/>
  <c r="AH157" i="9" a="1"/>
  <c r="AH157" i="9" s="1"/>
  <c r="AH158" i="9" a="1"/>
  <c r="AH158" i="9" s="1"/>
  <c r="AH159" i="9" a="1"/>
  <c r="AH159" i="9" s="1"/>
  <c r="AH160" i="9" a="1"/>
  <c r="AH160" i="9" s="1"/>
  <c r="AH161" i="9" a="1"/>
  <c r="AH161" i="9" s="1"/>
  <c r="AH162" i="9" a="1"/>
  <c r="AH162" i="9" s="1"/>
  <c r="AH163" i="9" a="1"/>
  <c r="AH163" i="9" s="1"/>
  <c r="AH164" i="9" a="1"/>
  <c r="AH164" i="9" s="1"/>
  <c r="AH165" i="9" a="1"/>
  <c r="AH165" i="9" s="1"/>
  <c r="AH166" i="9" a="1"/>
  <c r="AH166" i="9" s="1"/>
  <c r="AH167" i="9" a="1"/>
  <c r="AH167" i="9" s="1"/>
  <c r="AH168" i="9" a="1"/>
  <c r="AH168" i="9" s="1"/>
  <c r="AH169" i="9" a="1"/>
  <c r="AH169" i="9" s="1"/>
  <c r="AH170" i="9" a="1"/>
  <c r="AH170" i="9" s="1"/>
  <c r="AH171" i="9" a="1"/>
  <c r="AH171" i="9" s="1"/>
  <c r="AH172" i="9" a="1"/>
  <c r="AH172" i="9" s="1"/>
  <c r="AH173" i="9" a="1"/>
  <c r="AH173" i="9" s="1"/>
  <c r="AH174" i="9" a="1"/>
  <c r="AH174" i="9" s="1"/>
  <c r="AH175" i="9" a="1"/>
  <c r="AH175" i="9" s="1"/>
  <c r="AH176" i="9" a="1"/>
  <c r="AH176" i="9" s="1"/>
  <c r="AH177" i="9" a="1"/>
  <c r="AH177" i="9" s="1"/>
  <c r="AH178" i="9" a="1"/>
  <c r="AH178" i="9" s="1"/>
  <c r="AH179" i="9" a="1"/>
  <c r="AH179" i="9" s="1"/>
  <c r="AH180" i="9" a="1"/>
  <c r="AH180" i="9" s="1"/>
  <c r="AH181" i="9" a="1"/>
  <c r="AH181" i="9" s="1"/>
  <c r="AH182" i="9" a="1"/>
  <c r="AH182" i="9" s="1"/>
  <c r="AH183" i="9" a="1"/>
  <c r="AH183" i="9" s="1"/>
  <c r="AH184" i="9" a="1"/>
  <c r="AH184" i="9" s="1"/>
  <c r="AH185" i="9" a="1"/>
  <c r="AH185" i="9" s="1"/>
  <c r="AH186" i="9" a="1"/>
  <c r="AH186" i="9" s="1"/>
  <c r="AH187" i="9" a="1"/>
  <c r="AH187" i="9" s="1"/>
  <c r="AH188" i="9" a="1"/>
  <c r="AH188" i="9" s="1"/>
  <c r="AH189" i="9" a="1"/>
  <c r="AH189" i="9" s="1"/>
  <c r="AH190" i="9" a="1"/>
  <c r="AH190" i="9" s="1"/>
  <c r="AH191" i="9" a="1"/>
  <c r="AH191" i="9" s="1"/>
  <c r="AH192" i="9" a="1"/>
  <c r="AH192" i="9" s="1"/>
  <c r="AH193" i="9" a="1"/>
  <c r="AH193" i="9" s="1"/>
  <c r="AH194" i="9" a="1"/>
  <c r="AH194" i="9" s="1"/>
  <c r="AH195" i="9" a="1"/>
  <c r="AH195" i="9" s="1"/>
  <c r="AH196" i="9" a="1"/>
  <c r="AH196" i="9" s="1"/>
  <c r="AH197" i="9" a="1"/>
  <c r="AH197" i="9" s="1"/>
  <c r="AH198" i="9" a="1"/>
  <c r="AH198" i="9" s="1"/>
  <c r="AH199" i="9" a="1"/>
  <c r="AH199" i="9" s="1"/>
  <c r="AH200" i="9" a="1"/>
  <c r="AH200" i="9" s="1"/>
  <c r="AH201" i="9" a="1"/>
  <c r="AH201" i="9" s="1"/>
  <c r="AH202" i="9" a="1"/>
  <c r="AH202" i="9" s="1"/>
  <c r="AH203" i="9" a="1"/>
  <c r="AH203" i="9" s="1"/>
  <c r="AH204" i="9" a="1"/>
  <c r="AH204" i="9" s="1"/>
  <c r="AH7" i="9" a="1"/>
  <c r="AH7" i="9" s="1"/>
  <c r="Z8" i="8" a="1"/>
  <c r="Z8" i="8" s="1"/>
  <c r="Z9" i="8" a="1"/>
  <c r="Z9" i="8" s="1"/>
  <c r="Z10" i="8" a="1"/>
  <c r="Z10" i="8" s="1"/>
  <c r="Z11" i="8" a="1"/>
  <c r="Z11" i="8" s="1"/>
  <c r="Z12" i="8" a="1"/>
  <c r="Z12" i="8" s="1"/>
  <c r="Z13" i="8" a="1"/>
  <c r="Z13" i="8" s="1"/>
  <c r="Z14" i="8" a="1"/>
  <c r="Z14" i="8" s="1"/>
  <c r="Z15" i="8" a="1"/>
  <c r="Z15" i="8" s="1"/>
  <c r="Z16" i="8" a="1"/>
  <c r="Z16" i="8" s="1"/>
  <c r="Z17" i="8" a="1"/>
  <c r="Z17" i="8" s="1"/>
  <c r="Z18" i="8" a="1"/>
  <c r="Z18" i="8" s="1"/>
  <c r="Z19" i="8" a="1"/>
  <c r="Z19" i="8" s="1"/>
  <c r="Z20" i="8" a="1"/>
  <c r="Z20" i="8" s="1"/>
  <c r="Z21" i="8" a="1"/>
  <c r="Z21" i="8" s="1"/>
  <c r="Z22" i="8" a="1"/>
  <c r="Z22" i="8" s="1"/>
  <c r="Z23" i="8" a="1"/>
  <c r="Z23" i="8" s="1"/>
  <c r="Z24" i="8" a="1"/>
  <c r="Z24" i="8" s="1"/>
  <c r="Z25" i="8" a="1"/>
  <c r="Z25" i="8" s="1"/>
  <c r="Z7" i="8" a="1"/>
  <c r="Z7" i="8" s="1"/>
  <c r="AH74" i="5" a="1"/>
  <c r="AH74" i="5" s="1"/>
  <c r="AH71" i="5" a="1"/>
  <c r="AH71" i="5" s="1"/>
  <c r="AH72" i="5" a="1"/>
  <c r="AH72" i="5" s="1"/>
  <c r="AH69" i="5" a="1"/>
  <c r="AH69" i="5" s="1"/>
  <c r="AH70" i="5" a="1"/>
  <c r="AH70" i="5" s="1"/>
  <c r="AH80" i="5" a="1"/>
  <c r="AH80" i="5" s="1"/>
  <c r="AH81" i="5" a="1"/>
  <c r="AH81" i="5" s="1"/>
  <c r="AH79" i="5" a="1"/>
  <c r="AH79" i="5" s="1"/>
  <c r="AH78" i="5" a="1"/>
  <c r="AH78" i="5" s="1"/>
  <c r="AH77" i="5" a="1"/>
  <c r="AH77" i="5" s="1"/>
  <c r="AH76" i="5" a="1"/>
  <c r="AH76" i="5" s="1"/>
  <c r="AH63" i="5" a="1"/>
  <c r="AH63" i="5" s="1"/>
  <c r="AH65" i="5" a="1"/>
  <c r="AH65" i="5" s="1"/>
  <c r="AH62" i="5" a="1"/>
  <c r="AH62" i="5" s="1"/>
  <c r="AH64" i="5" a="1"/>
  <c r="AH64" i="5" s="1"/>
  <c r="AH67" i="5" a="1"/>
  <c r="AH67" i="5" s="1"/>
  <c r="AH66" i="5" a="1"/>
  <c r="AH66" i="5" s="1"/>
  <c r="AH68" i="5" a="1"/>
  <c r="AH68" i="5" s="1"/>
  <c r="AH121" i="5" a="1"/>
  <c r="AH121" i="5" s="1"/>
  <c r="AH120" i="5" a="1"/>
  <c r="AH120" i="5" s="1"/>
  <c r="AH117" i="5" a="1"/>
  <c r="AH117" i="5" s="1"/>
  <c r="AH113" i="5" a="1"/>
  <c r="AH113" i="5" s="1"/>
  <c r="AH119" i="5" a="1"/>
  <c r="AH119" i="5" s="1"/>
  <c r="AH115" i="5" a="1"/>
  <c r="AH115" i="5" s="1"/>
  <c r="AH116" i="5" a="1"/>
  <c r="AH116" i="5" s="1"/>
  <c r="AH112" i="5" a="1"/>
  <c r="AH112" i="5" s="1"/>
  <c r="AH118" i="5" a="1"/>
  <c r="AH118" i="5" s="1"/>
  <c r="AH114" i="5" a="1"/>
  <c r="AH114" i="5" s="1"/>
  <c r="AH27" i="5" a="1"/>
  <c r="AH27" i="5" s="1"/>
  <c r="AH26" i="5" a="1"/>
  <c r="AH26" i="5" s="1"/>
  <c r="AH29" i="5" a="1"/>
  <c r="AH29" i="5" s="1"/>
  <c r="AH28" i="5" a="1"/>
  <c r="AH28" i="5" s="1"/>
  <c r="AH93" i="5" a="1"/>
  <c r="AH93" i="5" s="1"/>
  <c r="AH88" i="5" a="1"/>
  <c r="AH88" i="5" s="1"/>
  <c r="AH83" i="5" a="1"/>
  <c r="AH83" i="5" s="1"/>
  <c r="AH85" i="5" a="1"/>
  <c r="AH85" i="5" s="1"/>
  <c r="AH86" i="5" a="1"/>
  <c r="AH86" i="5" s="1"/>
  <c r="AH87" i="5" a="1"/>
  <c r="AH87" i="5" s="1"/>
  <c r="AH82" i="5" a="1"/>
  <c r="AH82" i="5" s="1"/>
  <c r="AH84" i="5" a="1"/>
  <c r="AH84" i="5" s="1"/>
  <c r="AH92" i="5" a="1"/>
  <c r="AH92" i="5" s="1"/>
  <c r="AH90" i="5" a="1"/>
  <c r="AH90" i="5" s="1"/>
  <c r="AH91" i="5" a="1"/>
  <c r="AH91" i="5" s="1"/>
  <c r="AH89" i="5" a="1"/>
  <c r="AH89" i="5" s="1"/>
  <c r="AH58" i="5" a="1"/>
  <c r="AH58" i="5" s="1"/>
  <c r="AH57" i="5" a="1"/>
  <c r="AH57" i="5" s="1"/>
  <c r="AH60" i="5" a="1"/>
  <c r="AH60" i="5" s="1"/>
  <c r="AH59" i="5" a="1"/>
  <c r="AH59" i="5" s="1"/>
  <c r="AH99" i="5" a="1"/>
  <c r="AH99" i="5" s="1"/>
  <c r="AH101" i="5" a="1"/>
  <c r="AH101" i="5" s="1"/>
  <c r="AH95" i="5" a="1"/>
  <c r="AH95" i="5" s="1"/>
  <c r="AH97" i="5" a="1"/>
  <c r="AH97" i="5" s="1"/>
  <c r="AH98" i="5" a="1"/>
  <c r="AH98" i="5" s="1"/>
  <c r="AH100" i="5" a="1"/>
  <c r="AH100" i="5" s="1"/>
  <c r="AH94" i="5" a="1"/>
  <c r="AH94" i="5" s="1"/>
  <c r="AH96" i="5" a="1"/>
  <c r="AH96" i="5" s="1"/>
  <c r="AH103" i="5" a="1"/>
  <c r="AH103" i="5" s="1"/>
  <c r="AH105" i="5" a="1"/>
  <c r="AH105" i="5" s="1"/>
  <c r="AH107" i="5" a="1"/>
  <c r="AH107" i="5" s="1"/>
  <c r="AH109" i="5" a="1"/>
  <c r="AH109" i="5" s="1"/>
  <c r="AH102" i="5" a="1"/>
  <c r="AH102" i="5" s="1"/>
  <c r="AH104" i="5" a="1"/>
  <c r="AH104" i="5" s="1"/>
  <c r="AH106" i="5" a="1"/>
  <c r="AH106" i="5" s="1"/>
  <c r="AH108" i="5" a="1"/>
  <c r="AH108" i="5" s="1"/>
  <c r="AH36" i="5" a="1"/>
  <c r="AH36" i="5" s="1"/>
  <c r="AH38" i="5" a="1"/>
  <c r="AH38" i="5" s="1"/>
  <c r="AH35" i="5" a="1"/>
  <c r="AH35" i="5" s="1"/>
  <c r="AH37" i="5" a="1"/>
  <c r="AH37" i="5" s="1"/>
  <c r="AH32" i="5" a="1"/>
  <c r="AH32" i="5" s="1"/>
  <c r="AH34" i="5" a="1"/>
  <c r="AH34" i="5" s="1"/>
  <c r="AH31" i="5" a="1"/>
  <c r="AH31" i="5" s="1"/>
  <c r="AH33" i="5" a="1"/>
  <c r="AH33" i="5" s="1"/>
  <c r="AH51" i="5" a="1"/>
  <c r="AH51" i="5" s="1"/>
  <c r="AH53" i="5" a="1"/>
  <c r="AH53" i="5" s="1"/>
  <c r="AH50" i="5" a="1"/>
  <c r="AH50" i="5" s="1"/>
  <c r="AH52" i="5" a="1"/>
  <c r="AH52" i="5" s="1"/>
  <c r="AH47" i="5" a="1"/>
  <c r="AH47" i="5" s="1"/>
  <c r="AH49" i="5" a="1"/>
  <c r="AH49" i="5" s="1"/>
  <c r="AH46" i="5" a="1"/>
  <c r="AH46" i="5" s="1"/>
  <c r="AH48" i="5" a="1"/>
  <c r="AH48" i="5" s="1"/>
  <c r="AH55" i="5" a="1"/>
  <c r="AH55" i="5" s="1"/>
  <c r="AH56" i="5" a="1"/>
  <c r="AH56" i="5" s="1"/>
  <c r="AH54" i="5" a="1"/>
  <c r="AH54" i="5" s="1"/>
  <c r="AH23" i="5" a="1"/>
  <c r="AH23" i="5" s="1"/>
  <c r="AH25" i="5" a="1"/>
  <c r="AH25" i="5" s="1"/>
  <c r="AH22" i="5" a="1"/>
  <c r="AH22" i="5" s="1"/>
  <c r="AH24" i="5" a="1"/>
  <c r="AH24" i="5" s="1"/>
  <c r="AH39" i="5" a="1"/>
  <c r="AH39" i="5" s="1"/>
  <c r="AH40" i="5" a="1"/>
  <c r="AH40" i="5" s="1"/>
  <c r="AH8" i="5" a="1"/>
  <c r="AH8" i="5" s="1"/>
  <c r="AH7" i="5" a="1"/>
  <c r="AH7" i="5" s="1"/>
  <c r="AH12" i="5" a="1"/>
  <c r="AH12" i="5" s="1"/>
  <c r="AH13" i="5" a="1"/>
  <c r="AH13" i="5" s="1"/>
  <c r="AH10" i="5" a="1"/>
  <c r="AH10" i="5" s="1"/>
  <c r="AH9" i="5" a="1"/>
  <c r="AH9" i="5" s="1"/>
  <c r="AH11" i="5" a="1"/>
  <c r="AH11" i="5" s="1"/>
  <c r="AH14" i="5" a="1"/>
  <c r="AH14" i="5" s="1"/>
  <c r="AH15" i="5" a="1"/>
  <c r="AH15" i="5" s="1"/>
  <c r="AH41" i="5" a="1"/>
  <c r="AH41" i="5" s="1"/>
  <c r="AH42" i="5" a="1"/>
  <c r="AH42" i="5" s="1"/>
  <c r="AH30" i="5" a="1"/>
  <c r="AH30" i="5" s="1"/>
  <c r="AH110" i="5" a="1"/>
  <c r="AH110" i="5" s="1"/>
  <c r="AH111" i="5" a="1"/>
  <c r="AH111" i="5" s="1"/>
  <c r="AH45" i="5" a="1"/>
  <c r="AH45" i="5" s="1"/>
  <c r="AH61" i="5" a="1"/>
  <c r="AH61" i="5" s="1"/>
  <c r="AH17" i="5" a="1"/>
  <c r="AH17" i="5" s="1"/>
  <c r="AH19" i="5" a="1"/>
  <c r="AH19" i="5" s="1"/>
  <c r="AH16" i="5" a="1"/>
  <c r="AH16" i="5" s="1"/>
  <c r="AH18" i="5" a="1"/>
  <c r="AH18" i="5" s="1"/>
  <c r="AH21" i="5" a="1"/>
  <c r="AH21" i="5" s="1"/>
  <c r="AH20" i="5" a="1"/>
  <c r="AH20" i="5" s="1"/>
  <c r="AH43" i="5" a="1"/>
  <c r="AH43" i="5" s="1"/>
  <c r="AH44" i="5" a="1"/>
  <c r="AH44" i="5" s="1"/>
  <c r="AH75" i="5" a="1"/>
  <c r="AH75" i="5" s="1"/>
  <c r="AH122" i="5" a="1"/>
  <c r="AH122" i="5" s="1"/>
  <c r="AH123" i="5" a="1"/>
  <c r="AH123" i="5" s="1"/>
  <c r="AH124" i="5" a="1"/>
  <c r="AH124" i="5" s="1"/>
  <c r="AH125" i="5" a="1"/>
  <c r="AH125" i="5" s="1"/>
  <c r="AH126" i="5" a="1"/>
  <c r="AH126" i="5" s="1"/>
  <c r="AH127" i="5" a="1"/>
  <c r="AH127" i="5" s="1"/>
  <c r="AH128" i="5" a="1"/>
  <c r="AH128" i="5" s="1"/>
  <c r="AH129" i="5" a="1"/>
  <c r="AH129" i="5" s="1"/>
  <c r="AH130" i="5" a="1"/>
  <c r="AH130" i="5" s="1"/>
  <c r="AH131" i="5" a="1"/>
  <c r="AH131" i="5" s="1"/>
  <c r="AH132" i="5" a="1"/>
  <c r="AH132" i="5" s="1"/>
  <c r="AH133" i="5" a="1"/>
  <c r="AH133" i="5" s="1"/>
  <c r="AH134" i="5" a="1"/>
  <c r="AH134" i="5" s="1"/>
  <c r="AH135" i="5" a="1"/>
  <c r="AH135" i="5" s="1"/>
  <c r="AH136" i="5" a="1"/>
  <c r="AH136" i="5" s="1"/>
  <c r="AH137" i="5" a="1"/>
  <c r="AH137" i="5" s="1"/>
  <c r="AH138" i="5" a="1"/>
  <c r="AH138" i="5" s="1"/>
  <c r="AH139" i="5" a="1"/>
  <c r="AH139" i="5" s="1"/>
  <c r="AH140" i="5" a="1"/>
  <c r="AH140" i="5" s="1"/>
  <c r="AH141" i="5" a="1"/>
  <c r="AH141" i="5" s="1"/>
  <c r="AH142" i="5" a="1"/>
  <c r="AH142" i="5" s="1"/>
  <c r="AH143" i="5" a="1"/>
  <c r="AH143" i="5" s="1"/>
  <c r="AH144" i="5" a="1"/>
  <c r="AH144" i="5" s="1"/>
  <c r="AH145" i="5" a="1"/>
  <c r="AH145" i="5" s="1"/>
  <c r="AH146" i="5" a="1"/>
  <c r="AH146" i="5" s="1"/>
  <c r="AH147" i="5" a="1"/>
  <c r="AH147" i="5" s="1"/>
  <c r="AH148" i="5" a="1"/>
  <c r="AH148" i="5" s="1"/>
  <c r="AH149" i="5" a="1"/>
  <c r="AH149" i="5" s="1"/>
  <c r="AH150" i="5" a="1"/>
  <c r="AH150" i="5" s="1"/>
  <c r="AH151" i="5" a="1"/>
  <c r="AH151" i="5" s="1"/>
  <c r="AH152" i="5" a="1"/>
  <c r="AH152" i="5" s="1"/>
  <c r="AH153" i="5" a="1"/>
  <c r="AH153" i="5" s="1"/>
  <c r="AH154" i="5" a="1"/>
  <c r="AH154" i="5" s="1"/>
  <c r="AH155" i="5" a="1"/>
  <c r="AH155" i="5" s="1"/>
  <c r="AH156" i="5" a="1"/>
  <c r="AH156" i="5" s="1"/>
  <c r="AH157" i="5" a="1"/>
  <c r="AH157" i="5" s="1"/>
  <c r="AH158" i="5" a="1"/>
  <c r="AH158" i="5" s="1"/>
  <c r="AH159" i="5" a="1"/>
  <c r="AH159" i="5" s="1"/>
  <c r="AH160" i="5" a="1"/>
  <c r="AH160" i="5" s="1"/>
  <c r="AH161" i="5" a="1"/>
  <c r="AH161" i="5" s="1"/>
  <c r="AH162" i="5" a="1"/>
  <c r="AH162" i="5" s="1"/>
  <c r="AH163" i="5" a="1"/>
  <c r="AH163" i="5" s="1"/>
  <c r="AH164" i="5" a="1"/>
  <c r="AH164" i="5" s="1"/>
  <c r="AH165" i="5" a="1"/>
  <c r="AH165" i="5" s="1"/>
  <c r="AH166" i="5" a="1"/>
  <c r="AH166" i="5" s="1"/>
  <c r="AH167" i="5" a="1"/>
  <c r="AH167" i="5" s="1"/>
  <c r="AH168" i="5" a="1"/>
  <c r="AH168" i="5" s="1"/>
  <c r="AH169" i="5" a="1"/>
  <c r="AH169" i="5" s="1"/>
  <c r="AH170" i="5" a="1"/>
  <c r="AH170" i="5" s="1"/>
  <c r="AH171" i="5" a="1"/>
  <c r="AH171" i="5" s="1"/>
  <c r="AH172" i="5" a="1"/>
  <c r="AH172" i="5" s="1"/>
  <c r="AH173" i="5" a="1"/>
  <c r="AH173" i="5" s="1"/>
  <c r="AH174" i="5" a="1"/>
  <c r="AH174" i="5" s="1"/>
  <c r="AH175" i="5" a="1"/>
  <c r="AH175" i="5" s="1"/>
  <c r="AH176" i="5" a="1"/>
  <c r="AH176" i="5" s="1"/>
  <c r="AH177" i="5" a="1"/>
  <c r="AH177" i="5" s="1"/>
  <c r="AH178" i="5" a="1"/>
  <c r="AH178" i="5" s="1"/>
  <c r="AH179" i="5" a="1"/>
  <c r="AH179" i="5" s="1"/>
  <c r="AH180" i="5" a="1"/>
  <c r="AH180" i="5" s="1"/>
  <c r="AH181" i="5" a="1"/>
  <c r="AH181" i="5" s="1"/>
  <c r="AH182" i="5" a="1"/>
  <c r="AH182" i="5" s="1"/>
  <c r="AH183" i="5" a="1"/>
  <c r="AH183" i="5" s="1"/>
  <c r="AH184" i="5" a="1"/>
  <c r="AH184" i="5" s="1"/>
  <c r="AH185" i="5" a="1"/>
  <c r="AH185" i="5" s="1"/>
  <c r="AH186" i="5" a="1"/>
  <c r="AH186" i="5" s="1"/>
  <c r="AH187" i="5" a="1"/>
  <c r="AH187" i="5" s="1"/>
  <c r="AH188" i="5" a="1"/>
  <c r="AH188" i="5" s="1"/>
  <c r="AH189" i="5" a="1"/>
  <c r="AH189" i="5" s="1"/>
  <c r="AH190" i="5" a="1"/>
  <c r="AH190" i="5" s="1"/>
  <c r="AH191" i="5" a="1"/>
  <c r="AH191" i="5" s="1"/>
  <c r="AH192" i="5" a="1"/>
  <c r="AH192" i="5" s="1"/>
  <c r="AH193" i="5" a="1"/>
  <c r="AH193" i="5" s="1"/>
  <c r="AH194" i="5" a="1"/>
  <c r="AH194" i="5" s="1"/>
  <c r="AH195" i="5" a="1"/>
  <c r="AH195" i="5" s="1"/>
  <c r="AH196" i="5" a="1"/>
  <c r="AH196" i="5" s="1"/>
  <c r="AH197" i="5" a="1"/>
  <c r="AH197" i="5" s="1"/>
  <c r="AH198" i="5" a="1"/>
  <c r="AH198" i="5" s="1"/>
  <c r="AH199" i="5" a="1"/>
  <c r="AH199" i="5" s="1"/>
  <c r="AH200" i="5" a="1"/>
  <c r="AH200" i="5" s="1"/>
  <c r="AH201" i="5" a="1"/>
  <c r="AH201" i="5" s="1"/>
  <c r="AH202" i="5" a="1"/>
  <c r="AH202" i="5" s="1"/>
  <c r="AH203" i="5" a="1"/>
  <c r="AH203" i="5" s="1"/>
  <c r="AH204" i="5" a="1"/>
  <c r="AH204" i="5" s="1"/>
  <c r="AH205" i="5" a="1"/>
  <c r="AH205" i="5" s="1"/>
  <c r="AH206" i="5" a="1"/>
  <c r="AH206" i="5" s="1"/>
  <c r="AH207" i="5" a="1"/>
  <c r="AH207" i="5" s="1"/>
  <c r="AH208" i="5" a="1"/>
  <c r="AH208" i="5" s="1"/>
  <c r="AH209" i="5" a="1"/>
  <c r="AH209" i="5" s="1"/>
  <c r="AH210" i="5" a="1"/>
  <c r="AH210" i="5" s="1"/>
  <c r="AH211" i="5" a="1"/>
  <c r="AH211" i="5" s="1"/>
  <c r="AH212" i="5" a="1"/>
  <c r="AH212" i="5" s="1"/>
  <c r="AH213" i="5" a="1"/>
  <c r="AH213" i="5" s="1"/>
  <c r="AH214" i="5" a="1"/>
  <c r="AH214" i="5" s="1"/>
  <c r="AH215" i="5" a="1"/>
  <c r="AH215" i="5" s="1"/>
  <c r="AH216" i="5" a="1"/>
  <c r="AH216" i="5" s="1"/>
  <c r="AH217" i="5" a="1"/>
  <c r="AH217" i="5" s="1"/>
  <c r="AH218" i="5" a="1"/>
  <c r="AH218" i="5" s="1"/>
  <c r="AH219" i="5" a="1"/>
  <c r="AH219" i="5" s="1"/>
  <c r="AH220" i="5" a="1"/>
  <c r="AH220" i="5" s="1"/>
  <c r="AH221" i="5" a="1"/>
  <c r="AH221" i="5" s="1"/>
  <c r="AH222" i="5" a="1"/>
  <c r="AH222" i="5" s="1"/>
  <c r="AH73" i="5" a="1"/>
  <c r="AH73" i="5" s="1"/>
  <c r="U15" i="3"/>
  <c r="U14" i="3"/>
  <c r="U12" i="3"/>
  <c r="U10" i="3" a="1"/>
  <c r="U10" i="3" s="1"/>
  <c r="U9" i="3"/>
  <c r="U8" i="3"/>
  <c r="U36" i="3" a="1"/>
  <c r="U36" i="3" s="1"/>
  <c r="U37" i="3" a="1"/>
  <c r="U37" i="3" s="1"/>
  <c r="U38" i="3" a="1"/>
  <c r="U38" i="3" s="1"/>
  <c r="U39" i="3" a="1"/>
  <c r="U39" i="3" s="1"/>
  <c r="U40" i="3" a="1"/>
  <c r="U40" i="3" s="1"/>
  <c r="U41" i="3" a="1"/>
  <c r="U41" i="3" s="1"/>
  <c r="U42" i="3" a="1"/>
  <c r="U42" i="3" s="1"/>
  <c r="U43" i="3" a="1"/>
  <c r="U43" i="3" s="1"/>
  <c r="U44" i="3" a="1"/>
  <c r="U44" i="3" s="1"/>
  <c r="U45" i="3" a="1"/>
  <c r="U45" i="3" s="1"/>
  <c r="U46" i="3" a="1"/>
  <c r="U46" i="3" s="1"/>
  <c r="U47" i="3" a="1"/>
  <c r="U47" i="3" s="1"/>
  <c r="U48" i="3" a="1"/>
  <c r="U48" i="3" s="1"/>
  <c r="U49" i="3" a="1"/>
  <c r="U49" i="3" s="1"/>
  <c r="U50" i="3" a="1"/>
  <c r="U50" i="3" s="1"/>
  <c r="U51" i="3" a="1"/>
  <c r="U51" i="3" s="1"/>
  <c r="U52" i="3" a="1"/>
  <c r="U52" i="3" s="1"/>
  <c r="U53" i="3" a="1"/>
  <c r="U53" i="3" s="1"/>
  <c r="U54" i="3" a="1"/>
  <c r="U54" i="3" s="1"/>
  <c r="U55" i="3" a="1"/>
  <c r="U55" i="3" s="1"/>
  <c r="U56" i="3" a="1"/>
  <c r="U56" i="3" s="1"/>
  <c r="U57" i="3" a="1"/>
  <c r="U57" i="3" s="1"/>
  <c r="U58" i="3" a="1"/>
  <c r="U58" i="3" s="1"/>
  <c r="U59" i="3" a="1"/>
  <c r="U59" i="3" s="1"/>
  <c r="U60" i="3" a="1"/>
  <c r="U60" i="3" s="1"/>
  <c r="U61" i="3" a="1"/>
  <c r="U61" i="3" s="1"/>
  <c r="U62" i="3" a="1"/>
  <c r="U62" i="3" s="1"/>
  <c r="U63" i="3" a="1"/>
  <c r="U63" i="3" s="1"/>
  <c r="U64" i="3" a="1"/>
  <c r="U64" i="3" s="1"/>
  <c r="U65" i="3" a="1"/>
  <c r="U65" i="3" s="1"/>
  <c r="U66" i="3" a="1"/>
  <c r="U66" i="3" s="1"/>
  <c r="U67" i="3" a="1"/>
  <c r="U67" i="3" s="1"/>
  <c r="U68" i="3" a="1"/>
  <c r="U68" i="3" s="1"/>
  <c r="U69" i="3" a="1"/>
  <c r="U69" i="3" s="1"/>
  <c r="U70" i="3" a="1"/>
  <c r="U70" i="3" s="1"/>
  <c r="U71" i="3" a="1"/>
  <c r="U71" i="3" s="1"/>
  <c r="U72" i="3" a="1"/>
  <c r="U72" i="3" s="1"/>
  <c r="U73" i="3" a="1"/>
  <c r="U73" i="3" s="1"/>
  <c r="U74" i="3" a="1"/>
  <c r="U74" i="3" s="1"/>
  <c r="U75" i="3" a="1"/>
  <c r="U75" i="3" s="1"/>
  <c r="U35" i="3" a="1"/>
  <c r="U35" i="3" s="1"/>
  <c r="U20" i="3" a="1"/>
  <c r="U20" i="3" s="1"/>
  <c r="U16" i="3"/>
  <c r="AH3" i="5" l="1"/>
  <c r="E20" i="13" s="1"/>
  <c r="N4" i="13"/>
  <c r="E18" i="13" s="1"/>
  <c r="AF3" i="10"/>
  <c r="E23" i="13" s="1"/>
  <c r="AH3" i="9"/>
  <c r="E22" i="13" s="1"/>
  <c r="Z3" i="8"/>
  <c r="E21" i="13" s="1"/>
  <c r="E13" i="13" a="1"/>
  <c r="E13" i="13" s="1"/>
  <c r="B2" i="13"/>
  <c r="F31" i="13" l="1"/>
  <c r="E31" i="13"/>
  <c r="D31" i="13"/>
  <c r="G31" i="13"/>
  <c r="AA74" i="5"/>
  <c r="AB74" i="5"/>
  <c r="AC74" i="5"/>
  <c r="AD74" i="5"/>
  <c r="AA71" i="5"/>
  <c r="AB71" i="5"/>
  <c r="AC71" i="5"/>
  <c r="AD71" i="5"/>
  <c r="AA72" i="5"/>
  <c r="AB72" i="5"/>
  <c r="AC72" i="5"/>
  <c r="AD72" i="5"/>
  <c r="AA69" i="5"/>
  <c r="AB69" i="5"/>
  <c r="AC69" i="5"/>
  <c r="AD69" i="5"/>
  <c r="AA70" i="5"/>
  <c r="AB70" i="5"/>
  <c r="AC70" i="5"/>
  <c r="AD70" i="5"/>
  <c r="AA80" i="5"/>
  <c r="AB80" i="5"/>
  <c r="AC80" i="5"/>
  <c r="AD80" i="5"/>
  <c r="AA81" i="5"/>
  <c r="AB81" i="5"/>
  <c r="AC81" i="5"/>
  <c r="AD81" i="5"/>
  <c r="AA79" i="5"/>
  <c r="AB79" i="5"/>
  <c r="AC79" i="5"/>
  <c r="AD79" i="5"/>
  <c r="AA78" i="5"/>
  <c r="AB78" i="5"/>
  <c r="AC78" i="5"/>
  <c r="AD78" i="5"/>
  <c r="AA77" i="5"/>
  <c r="AB77" i="5"/>
  <c r="AC77" i="5"/>
  <c r="AD77" i="5"/>
  <c r="AA76" i="5"/>
  <c r="AB76" i="5"/>
  <c r="AC76" i="5"/>
  <c r="AD76" i="5"/>
  <c r="AA63" i="5"/>
  <c r="AB63" i="5"/>
  <c r="AC63" i="5"/>
  <c r="AD63" i="5"/>
  <c r="AA65" i="5"/>
  <c r="AB65" i="5"/>
  <c r="AC65" i="5"/>
  <c r="AD65" i="5"/>
  <c r="AA62" i="5"/>
  <c r="AB62" i="5"/>
  <c r="AC62" i="5"/>
  <c r="AD62" i="5"/>
  <c r="AA64" i="5"/>
  <c r="AB64" i="5"/>
  <c r="AC64" i="5"/>
  <c r="AD64" i="5"/>
  <c r="AA67" i="5"/>
  <c r="AB67" i="5"/>
  <c r="AC67" i="5"/>
  <c r="AD67" i="5"/>
  <c r="AA66" i="5"/>
  <c r="AB66" i="5"/>
  <c r="AC66" i="5"/>
  <c r="AD66" i="5"/>
  <c r="AA68" i="5"/>
  <c r="AB68" i="5"/>
  <c r="AC68" i="5"/>
  <c r="AD68" i="5"/>
  <c r="AA121" i="5"/>
  <c r="AB121" i="5"/>
  <c r="AC121" i="5"/>
  <c r="AD121" i="5"/>
  <c r="AA120" i="5"/>
  <c r="AB120" i="5"/>
  <c r="AC120" i="5"/>
  <c r="AD120" i="5"/>
  <c r="AA117" i="5"/>
  <c r="AB117" i="5"/>
  <c r="AC117" i="5"/>
  <c r="AD117" i="5"/>
  <c r="AA113" i="5"/>
  <c r="AB113" i="5"/>
  <c r="AC113" i="5"/>
  <c r="AD113" i="5"/>
  <c r="AA119" i="5"/>
  <c r="AB119" i="5"/>
  <c r="AC119" i="5"/>
  <c r="AD119" i="5"/>
  <c r="AA115" i="5"/>
  <c r="AB115" i="5"/>
  <c r="AC115" i="5"/>
  <c r="AD115" i="5"/>
  <c r="AA116" i="5"/>
  <c r="AB116" i="5"/>
  <c r="AC116" i="5"/>
  <c r="AD116" i="5"/>
  <c r="AA112" i="5"/>
  <c r="AB112" i="5"/>
  <c r="AC112" i="5"/>
  <c r="AD112" i="5"/>
  <c r="AA118" i="5"/>
  <c r="AB118" i="5"/>
  <c r="AC118" i="5"/>
  <c r="AD118" i="5"/>
  <c r="AA114" i="5"/>
  <c r="AB114" i="5"/>
  <c r="AC114" i="5"/>
  <c r="AD114" i="5"/>
  <c r="AA27" i="5"/>
  <c r="AB27" i="5"/>
  <c r="AC27" i="5"/>
  <c r="AD27" i="5"/>
  <c r="AA26" i="5"/>
  <c r="AB26" i="5"/>
  <c r="AC26" i="5"/>
  <c r="AD26" i="5"/>
  <c r="AA29" i="5"/>
  <c r="AB29" i="5"/>
  <c r="AC29" i="5"/>
  <c r="AD29" i="5"/>
  <c r="AA28" i="5"/>
  <c r="AB28" i="5"/>
  <c r="AC28" i="5"/>
  <c r="AD28" i="5"/>
  <c r="AA93" i="5"/>
  <c r="AB93" i="5"/>
  <c r="AC93" i="5"/>
  <c r="AD93" i="5"/>
  <c r="AA88" i="5"/>
  <c r="AB88" i="5"/>
  <c r="AC88" i="5"/>
  <c r="AD88" i="5"/>
  <c r="AA83" i="5"/>
  <c r="AB83" i="5"/>
  <c r="AC83" i="5"/>
  <c r="AD83" i="5"/>
  <c r="AA85" i="5"/>
  <c r="AB85" i="5"/>
  <c r="AC85" i="5"/>
  <c r="AD85" i="5"/>
  <c r="AA86" i="5"/>
  <c r="AB86" i="5"/>
  <c r="AC86" i="5"/>
  <c r="AD86" i="5"/>
  <c r="AA87" i="5"/>
  <c r="AB87" i="5"/>
  <c r="AC87" i="5"/>
  <c r="AD87" i="5"/>
  <c r="AA82" i="5"/>
  <c r="AB82" i="5"/>
  <c r="AC82" i="5"/>
  <c r="AD82" i="5"/>
  <c r="AA84" i="5"/>
  <c r="AB84" i="5"/>
  <c r="AC84" i="5"/>
  <c r="AD84" i="5"/>
  <c r="AA92" i="5"/>
  <c r="AB92" i="5"/>
  <c r="AC92" i="5"/>
  <c r="AD92" i="5"/>
  <c r="AA90" i="5"/>
  <c r="AB90" i="5"/>
  <c r="AC90" i="5"/>
  <c r="AD90" i="5"/>
  <c r="AA91" i="5"/>
  <c r="AB91" i="5"/>
  <c r="AC91" i="5"/>
  <c r="AD91" i="5"/>
  <c r="AA89" i="5"/>
  <c r="AB89" i="5"/>
  <c r="AC89" i="5"/>
  <c r="AD89" i="5"/>
  <c r="AA58" i="5"/>
  <c r="AB58" i="5"/>
  <c r="AC58" i="5"/>
  <c r="AD58" i="5"/>
  <c r="AA57" i="5"/>
  <c r="AB57" i="5"/>
  <c r="AC57" i="5"/>
  <c r="AD57" i="5"/>
  <c r="AA60" i="5"/>
  <c r="AB60" i="5"/>
  <c r="AC60" i="5"/>
  <c r="AD60" i="5"/>
  <c r="AA59" i="5"/>
  <c r="AB59" i="5"/>
  <c r="AC59" i="5"/>
  <c r="AD59" i="5"/>
  <c r="AA99" i="5"/>
  <c r="AB99" i="5"/>
  <c r="AC99" i="5"/>
  <c r="AD99" i="5"/>
  <c r="AA101" i="5"/>
  <c r="AB101" i="5"/>
  <c r="AC101" i="5"/>
  <c r="AD101" i="5"/>
  <c r="AA95" i="5"/>
  <c r="AB95" i="5"/>
  <c r="AC95" i="5"/>
  <c r="AD95" i="5"/>
  <c r="AA97" i="5"/>
  <c r="AB97" i="5"/>
  <c r="AC97" i="5"/>
  <c r="AD97" i="5"/>
  <c r="AA98" i="5"/>
  <c r="AB98" i="5"/>
  <c r="AC98" i="5"/>
  <c r="AD98" i="5"/>
  <c r="AA100" i="5"/>
  <c r="AB100" i="5"/>
  <c r="AC100" i="5"/>
  <c r="AD100" i="5"/>
  <c r="AA94" i="5"/>
  <c r="AB94" i="5"/>
  <c r="AC94" i="5"/>
  <c r="AD94" i="5"/>
  <c r="AA96" i="5"/>
  <c r="AB96" i="5"/>
  <c r="AC96" i="5"/>
  <c r="AD96" i="5"/>
  <c r="AA103" i="5"/>
  <c r="AB103" i="5"/>
  <c r="AC103" i="5"/>
  <c r="AD103" i="5"/>
  <c r="AA105" i="5"/>
  <c r="AB105" i="5"/>
  <c r="AC105" i="5"/>
  <c r="AD105" i="5"/>
  <c r="AA107" i="5"/>
  <c r="AB107" i="5"/>
  <c r="AC107" i="5"/>
  <c r="AD107" i="5"/>
  <c r="AA109" i="5"/>
  <c r="AB109" i="5"/>
  <c r="AC109" i="5"/>
  <c r="AD109" i="5"/>
  <c r="AA102" i="5"/>
  <c r="AB102" i="5"/>
  <c r="AC102" i="5"/>
  <c r="AD102" i="5"/>
  <c r="AA104" i="5"/>
  <c r="AB104" i="5"/>
  <c r="AC104" i="5"/>
  <c r="AD104" i="5"/>
  <c r="AA106" i="5"/>
  <c r="AB106" i="5"/>
  <c r="AC106" i="5"/>
  <c r="AD106" i="5"/>
  <c r="AA108" i="5"/>
  <c r="AB108" i="5"/>
  <c r="AC108" i="5"/>
  <c r="AD108" i="5"/>
  <c r="AA36" i="5"/>
  <c r="AB36" i="5"/>
  <c r="AC36" i="5"/>
  <c r="AD36" i="5"/>
  <c r="AA38" i="5"/>
  <c r="AB38" i="5"/>
  <c r="AC38" i="5"/>
  <c r="AD38" i="5"/>
  <c r="AA35" i="5"/>
  <c r="AB35" i="5"/>
  <c r="AC35" i="5"/>
  <c r="AD35" i="5"/>
  <c r="AA37" i="5"/>
  <c r="AB37" i="5"/>
  <c r="AC37" i="5"/>
  <c r="AD37" i="5"/>
  <c r="AA32" i="5"/>
  <c r="AB32" i="5"/>
  <c r="AC32" i="5"/>
  <c r="AD32" i="5"/>
  <c r="AA34" i="5"/>
  <c r="AB34" i="5"/>
  <c r="AC34" i="5"/>
  <c r="AD34" i="5"/>
  <c r="AA31" i="5"/>
  <c r="AB31" i="5"/>
  <c r="AC31" i="5"/>
  <c r="AD31" i="5"/>
  <c r="AA33" i="5"/>
  <c r="AB33" i="5"/>
  <c r="AC33" i="5"/>
  <c r="AD33" i="5"/>
  <c r="AA51" i="5"/>
  <c r="AB51" i="5"/>
  <c r="AC51" i="5"/>
  <c r="AD51" i="5"/>
  <c r="AA53" i="5"/>
  <c r="AB53" i="5"/>
  <c r="AC53" i="5"/>
  <c r="AD53" i="5"/>
  <c r="AA50" i="5"/>
  <c r="AB50" i="5"/>
  <c r="AC50" i="5"/>
  <c r="AD50" i="5"/>
  <c r="AA52" i="5"/>
  <c r="AB52" i="5"/>
  <c r="AC52" i="5"/>
  <c r="AD52" i="5"/>
  <c r="AA47" i="5"/>
  <c r="AB47" i="5"/>
  <c r="AC47" i="5"/>
  <c r="AD47" i="5"/>
  <c r="AA49" i="5"/>
  <c r="AB49" i="5"/>
  <c r="AC49" i="5"/>
  <c r="AD49" i="5"/>
  <c r="AA46" i="5"/>
  <c r="AB46" i="5"/>
  <c r="AC46" i="5"/>
  <c r="AD46" i="5"/>
  <c r="AA48" i="5"/>
  <c r="AB48" i="5"/>
  <c r="AC48" i="5"/>
  <c r="AD48" i="5"/>
  <c r="AA55" i="5"/>
  <c r="AB55" i="5"/>
  <c r="AC55" i="5"/>
  <c r="AD55" i="5"/>
  <c r="AA56" i="5"/>
  <c r="AB56" i="5"/>
  <c r="AC56" i="5"/>
  <c r="AD56" i="5"/>
  <c r="AA54" i="5"/>
  <c r="AB54" i="5"/>
  <c r="AC54" i="5"/>
  <c r="AD54" i="5"/>
  <c r="AA23" i="5"/>
  <c r="AB23" i="5"/>
  <c r="AC23" i="5"/>
  <c r="AD23" i="5"/>
  <c r="AA25" i="5"/>
  <c r="AB25" i="5"/>
  <c r="AC25" i="5"/>
  <c r="AD25" i="5"/>
  <c r="AA22" i="5"/>
  <c r="AB22" i="5"/>
  <c r="AC22" i="5"/>
  <c r="AD22" i="5"/>
  <c r="AA24" i="5"/>
  <c r="AB24" i="5"/>
  <c r="AC24" i="5"/>
  <c r="AD24" i="5"/>
  <c r="AA39" i="5"/>
  <c r="AB39" i="5"/>
  <c r="AC39" i="5"/>
  <c r="AD39" i="5"/>
  <c r="AA40" i="5"/>
  <c r="AB40" i="5"/>
  <c r="AC40" i="5"/>
  <c r="AD40" i="5"/>
  <c r="AA8" i="5"/>
  <c r="AB8" i="5"/>
  <c r="AC8" i="5"/>
  <c r="AD8" i="5"/>
  <c r="AA7" i="5"/>
  <c r="AB7" i="5"/>
  <c r="AC7" i="5"/>
  <c r="AD7" i="5"/>
  <c r="AA12" i="5"/>
  <c r="AB12" i="5"/>
  <c r="AC12" i="5"/>
  <c r="AD12" i="5"/>
  <c r="AA13" i="5"/>
  <c r="AB13" i="5"/>
  <c r="AC13" i="5"/>
  <c r="AD13" i="5"/>
  <c r="AA10" i="5"/>
  <c r="AB10" i="5"/>
  <c r="AC10" i="5"/>
  <c r="AD10" i="5"/>
  <c r="AA9" i="5"/>
  <c r="AB9" i="5"/>
  <c r="AC9" i="5"/>
  <c r="AD9" i="5"/>
  <c r="AA11" i="5"/>
  <c r="AB11" i="5"/>
  <c r="AC11" i="5"/>
  <c r="AD11" i="5"/>
  <c r="AA14" i="5"/>
  <c r="AB14" i="5"/>
  <c r="AC14" i="5"/>
  <c r="AD14" i="5"/>
  <c r="AA15" i="5"/>
  <c r="AB15" i="5"/>
  <c r="AC15" i="5"/>
  <c r="AD15" i="5"/>
  <c r="AA41" i="5"/>
  <c r="AB41" i="5"/>
  <c r="AC41" i="5"/>
  <c r="AD41" i="5"/>
  <c r="AA42" i="5"/>
  <c r="AB42" i="5"/>
  <c r="AC42" i="5"/>
  <c r="AD42" i="5"/>
  <c r="AA30" i="5"/>
  <c r="AB30" i="5"/>
  <c r="AC30" i="5"/>
  <c r="AD30" i="5"/>
  <c r="AA110" i="5"/>
  <c r="AB110" i="5"/>
  <c r="AC110" i="5"/>
  <c r="AD110" i="5"/>
  <c r="AA111" i="5"/>
  <c r="AB111" i="5"/>
  <c r="AC111" i="5"/>
  <c r="AD111" i="5"/>
  <c r="AA45" i="5"/>
  <c r="AB45" i="5"/>
  <c r="AC45" i="5"/>
  <c r="AD45" i="5"/>
  <c r="AA61" i="5"/>
  <c r="AB61" i="5"/>
  <c r="AC61" i="5"/>
  <c r="AD61" i="5"/>
  <c r="AA17" i="5"/>
  <c r="AB17" i="5"/>
  <c r="AC17" i="5"/>
  <c r="AD17" i="5"/>
  <c r="AA19" i="5"/>
  <c r="AB19" i="5"/>
  <c r="AC19" i="5"/>
  <c r="AD19" i="5"/>
  <c r="AA16" i="5"/>
  <c r="AB16" i="5"/>
  <c r="AC16" i="5"/>
  <c r="AD16" i="5"/>
  <c r="AA18" i="5"/>
  <c r="AB18" i="5"/>
  <c r="AC18" i="5"/>
  <c r="AD18" i="5"/>
  <c r="AA21" i="5"/>
  <c r="AB21" i="5"/>
  <c r="AC21" i="5"/>
  <c r="AD21" i="5"/>
  <c r="AA20" i="5"/>
  <c r="AB20" i="5"/>
  <c r="AC20" i="5"/>
  <c r="AD20" i="5"/>
  <c r="AA43" i="5"/>
  <c r="AB43" i="5"/>
  <c r="AC43" i="5"/>
  <c r="AD43" i="5"/>
  <c r="AA44" i="5"/>
  <c r="AB44" i="5"/>
  <c r="AC44" i="5"/>
  <c r="AD44" i="5"/>
  <c r="AA75" i="5"/>
  <c r="AB75" i="5"/>
  <c r="AC75" i="5"/>
  <c r="AD75" i="5"/>
  <c r="AA122" i="5"/>
  <c r="AB122" i="5"/>
  <c r="AC122" i="5"/>
  <c r="AD122" i="5"/>
  <c r="AA128" i="5"/>
  <c r="AB128" i="5"/>
  <c r="AC128" i="5"/>
  <c r="AD128" i="5"/>
  <c r="AA129" i="5"/>
  <c r="AB129" i="5"/>
  <c r="AC129" i="5"/>
  <c r="AD129" i="5"/>
  <c r="AA130" i="5"/>
  <c r="AB130" i="5"/>
  <c r="AC130" i="5"/>
  <c r="AD130" i="5"/>
  <c r="AA131" i="5"/>
  <c r="AB131" i="5"/>
  <c r="AC131" i="5"/>
  <c r="AD131" i="5"/>
  <c r="AA132" i="5"/>
  <c r="AB132" i="5"/>
  <c r="AC132" i="5"/>
  <c r="AD132" i="5"/>
  <c r="AA133" i="5"/>
  <c r="AB133" i="5"/>
  <c r="AC133" i="5"/>
  <c r="AD133" i="5"/>
  <c r="AA134" i="5"/>
  <c r="AB134" i="5"/>
  <c r="AC134" i="5"/>
  <c r="AD134" i="5"/>
  <c r="AA135" i="5"/>
  <c r="AB135" i="5"/>
  <c r="AC135" i="5"/>
  <c r="AD135" i="5"/>
  <c r="AA136" i="5"/>
  <c r="AB136" i="5"/>
  <c r="AC136" i="5"/>
  <c r="AD136" i="5"/>
  <c r="AA137" i="5"/>
  <c r="AB137" i="5"/>
  <c r="AC137" i="5"/>
  <c r="AD137" i="5"/>
  <c r="AA138" i="5"/>
  <c r="AB138" i="5"/>
  <c r="AC138" i="5"/>
  <c r="AD138" i="5"/>
  <c r="AA139" i="5"/>
  <c r="AB139" i="5"/>
  <c r="AC139" i="5"/>
  <c r="AD139" i="5"/>
  <c r="AA140" i="5"/>
  <c r="AB140" i="5"/>
  <c r="AC140" i="5"/>
  <c r="AD140" i="5"/>
  <c r="AA141" i="5"/>
  <c r="AB141" i="5"/>
  <c r="AC141" i="5"/>
  <c r="AD141" i="5"/>
  <c r="AA142" i="5"/>
  <c r="AB142" i="5"/>
  <c r="AC142" i="5"/>
  <c r="AD142" i="5"/>
  <c r="AA143" i="5"/>
  <c r="AB143" i="5"/>
  <c r="AC143" i="5"/>
  <c r="AD143" i="5"/>
  <c r="AA144" i="5"/>
  <c r="AB144" i="5"/>
  <c r="AC144" i="5"/>
  <c r="AD144" i="5"/>
  <c r="AA145" i="5"/>
  <c r="AB145" i="5"/>
  <c r="AC145" i="5"/>
  <c r="AD145" i="5"/>
  <c r="AA146" i="5"/>
  <c r="AB146" i="5"/>
  <c r="AC146" i="5"/>
  <c r="AD146" i="5"/>
  <c r="AA147" i="5"/>
  <c r="AB147" i="5"/>
  <c r="AC147" i="5"/>
  <c r="AD147" i="5"/>
  <c r="AA148" i="5"/>
  <c r="AB148" i="5"/>
  <c r="AC148" i="5"/>
  <c r="AD148" i="5"/>
  <c r="AA149" i="5"/>
  <c r="AB149" i="5"/>
  <c r="AC149" i="5"/>
  <c r="AD149" i="5"/>
  <c r="AA150" i="5"/>
  <c r="AB150" i="5"/>
  <c r="AC150" i="5"/>
  <c r="AD150" i="5"/>
  <c r="AA154" i="5"/>
  <c r="AB154" i="5"/>
  <c r="AC154" i="5"/>
  <c r="AD154" i="5"/>
  <c r="AA155" i="5"/>
  <c r="AB155" i="5"/>
  <c r="AC155" i="5"/>
  <c r="AD155" i="5"/>
  <c r="AA156" i="5"/>
  <c r="AB156" i="5"/>
  <c r="AC156" i="5"/>
  <c r="AD156" i="5"/>
  <c r="AA157" i="5"/>
  <c r="AB157" i="5"/>
  <c r="AC157" i="5"/>
  <c r="AD157" i="5"/>
  <c r="AA158" i="5"/>
  <c r="AB158" i="5"/>
  <c r="AC158" i="5"/>
  <c r="AD158" i="5"/>
  <c r="AA159" i="5"/>
  <c r="AB159" i="5"/>
  <c r="AC159" i="5"/>
  <c r="AD159" i="5"/>
  <c r="AA160" i="5"/>
  <c r="AB160" i="5"/>
  <c r="AC160" i="5"/>
  <c r="AD160" i="5"/>
  <c r="AA161" i="5"/>
  <c r="AB161" i="5"/>
  <c r="AC161" i="5"/>
  <c r="AD161" i="5"/>
  <c r="AA162" i="5"/>
  <c r="AB162" i="5"/>
  <c r="AC162" i="5"/>
  <c r="AD162" i="5"/>
  <c r="AA163" i="5"/>
  <c r="AB163" i="5"/>
  <c r="AC163" i="5"/>
  <c r="AD163" i="5"/>
  <c r="AA164" i="5"/>
  <c r="AB164" i="5"/>
  <c r="AC164" i="5"/>
  <c r="AD164" i="5"/>
  <c r="AA165" i="5"/>
  <c r="AB165" i="5"/>
  <c r="AC165" i="5"/>
  <c r="AD165" i="5"/>
  <c r="AA166" i="5"/>
  <c r="AB166" i="5"/>
  <c r="AC166" i="5"/>
  <c r="AD166" i="5"/>
  <c r="AA167" i="5"/>
  <c r="AB167" i="5"/>
  <c r="AC167" i="5"/>
  <c r="AD167" i="5"/>
  <c r="AA168" i="5"/>
  <c r="AB168" i="5"/>
  <c r="AC168" i="5"/>
  <c r="AD168" i="5"/>
  <c r="AA169" i="5"/>
  <c r="AB169" i="5"/>
  <c r="AC169" i="5"/>
  <c r="AD169" i="5"/>
  <c r="AA170" i="5"/>
  <c r="AB170" i="5"/>
  <c r="AC170" i="5"/>
  <c r="AD170" i="5"/>
  <c r="AA171" i="5"/>
  <c r="AB171" i="5"/>
  <c r="AC171" i="5"/>
  <c r="AD171" i="5"/>
  <c r="AA172" i="5"/>
  <c r="AB172" i="5"/>
  <c r="AC172" i="5"/>
  <c r="AD172" i="5"/>
  <c r="AA173" i="5"/>
  <c r="AB173" i="5"/>
  <c r="AC173" i="5"/>
  <c r="AD173" i="5"/>
  <c r="AA174" i="5"/>
  <c r="AB174" i="5"/>
  <c r="AC174" i="5"/>
  <c r="AD174" i="5"/>
  <c r="AA175" i="5"/>
  <c r="AB175" i="5"/>
  <c r="AC175" i="5"/>
  <c r="AD175" i="5"/>
  <c r="AA176" i="5"/>
  <c r="AB176" i="5"/>
  <c r="AC176" i="5"/>
  <c r="AD176" i="5"/>
  <c r="AA177" i="5"/>
  <c r="AB177" i="5"/>
  <c r="AC177" i="5"/>
  <c r="AD177" i="5"/>
  <c r="AA178" i="5"/>
  <c r="AB178" i="5"/>
  <c r="AC178" i="5"/>
  <c r="AD178" i="5"/>
  <c r="AA179" i="5"/>
  <c r="AB179" i="5"/>
  <c r="AC179" i="5"/>
  <c r="AD179" i="5"/>
  <c r="AA180" i="5"/>
  <c r="AB180" i="5"/>
  <c r="AC180" i="5"/>
  <c r="AD180" i="5"/>
  <c r="AA181" i="5"/>
  <c r="AB181" i="5"/>
  <c r="AC181" i="5"/>
  <c r="AD181" i="5"/>
  <c r="AA182" i="5"/>
  <c r="AB182" i="5"/>
  <c r="AC182" i="5"/>
  <c r="AD182" i="5"/>
  <c r="AA183" i="5"/>
  <c r="AB183" i="5"/>
  <c r="AC183" i="5"/>
  <c r="AD183" i="5"/>
  <c r="AA184" i="5"/>
  <c r="AB184" i="5"/>
  <c r="AC184" i="5"/>
  <c r="AD184" i="5"/>
  <c r="AA185" i="5"/>
  <c r="AB185" i="5"/>
  <c r="AC185" i="5"/>
  <c r="AD185" i="5"/>
  <c r="AA186" i="5"/>
  <c r="AB186" i="5"/>
  <c r="AC186" i="5"/>
  <c r="AD186" i="5"/>
  <c r="AA187" i="5"/>
  <c r="AB187" i="5"/>
  <c r="AC187" i="5"/>
  <c r="AD187" i="5"/>
  <c r="AA188" i="5"/>
  <c r="AB188" i="5"/>
  <c r="AC188" i="5"/>
  <c r="AD188" i="5"/>
  <c r="AA189" i="5"/>
  <c r="AB189" i="5"/>
  <c r="AC189" i="5"/>
  <c r="AD189" i="5"/>
  <c r="AA190" i="5"/>
  <c r="AB190" i="5"/>
  <c r="AC190" i="5"/>
  <c r="AD190" i="5"/>
  <c r="AA191" i="5"/>
  <c r="AB191" i="5"/>
  <c r="AC191" i="5"/>
  <c r="AD191" i="5"/>
  <c r="AA192" i="5"/>
  <c r="AB192" i="5"/>
  <c r="AC192" i="5"/>
  <c r="AD192" i="5"/>
  <c r="AA193" i="5"/>
  <c r="AB193" i="5"/>
  <c r="AC193" i="5"/>
  <c r="AD193" i="5"/>
  <c r="AA194" i="5"/>
  <c r="AB194" i="5"/>
  <c r="AC194" i="5"/>
  <c r="AD194" i="5"/>
  <c r="AA195" i="5"/>
  <c r="AB195" i="5"/>
  <c r="AC195" i="5"/>
  <c r="AD195" i="5"/>
  <c r="AA196" i="5"/>
  <c r="AB196" i="5"/>
  <c r="AC196" i="5"/>
  <c r="AD196" i="5"/>
  <c r="AA197" i="5"/>
  <c r="AB197" i="5"/>
  <c r="AC197" i="5"/>
  <c r="AD197" i="5"/>
  <c r="AA198" i="5"/>
  <c r="AB198" i="5"/>
  <c r="AC198" i="5"/>
  <c r="AD198" i="5"/>
  <c r="AA199" i="5"/>
  <c r="AB199" i="5"/>
  <c r="AC199" i="5"/>
  <c r="AD199" i="5"/>
  <c r="AA200" i="5"/>
  <c r="AB200" i="5"/>
  <c r="AC200" i="5"/>
  <c r="AD200" i="5"/>
  <c r="AA201" i="5"/>
  <c r="AB201" i="5"/>
  <c r="AC201" i="5"/>
  <c r="AD201" i="5"/>
  <c r="AA202" i="5"/>
  <c r="AB202" i="5"/>
  <c r="AC202" i="5"/>
  <c r="AD202" i="5"/>
  <c r="AA203" i="5"/>
  <c r="AB203" i="5"/>
  <c r="AC203" i="5"/>
  <c r="AD203" i="5"/>
  <c r="AA204" i="5"/>
  <c r="AB204" i="5"/>
  <c r="AC204" i="5"/>
  <c r="AD204" i="5"/>
  <c r="AA205" i="5"/>
  <c r="AB205" i="5"/>
  <c r="AC205" i="5"/>
  <c r="AD205" i="5"/>
  <c r="AA206" i="5"/>
  <c r="AB206" i="5"/>
  <c r="AC206" i="5"/>
  <c r="AD206" i="5"/>
  <c r="AA207" i="5"/>
  <c r="AB207" i="5"/>
  <c r="AC207" i="5"/>
  <c r="AD207" i="5"/>
  <c r="AA208" i="5"/>
  <c r="AB208" i="5"/>
  <c r="AC208" i="5"/>
  <c r="AD208" i="5"/>
  <c r="AA209" i="5"/>
  <c r="AB209" i="5"/>
  <c r="AC209" i="5"/>
  <c r="AD209" i="5"/>
  <c r="AA210" i="5"/>
  <c r="AB210" i="5"/>
  <c r="AC210" i="5"/>
  <c r="AD210" i="5"/>
  <c r="AA211" i="5"/>
  <c r="AB211" i="5"/>
  <c r="AC211" i="5"/>
  <c r="AD211" i="5"/>
  <c r="AA212" i="5"/>
  <c r="AB212" i="5"/>
  <c r="AC212" i="5"/>
  <c r="AD212" i="5"/>
  <c r="AA213" i="5"/>
  <c r="AB213" i="5"/>
  <c r="AC213" i="5"/>
  <c r="AD213" i="5"/>
  <c r="AA214" i="5"/>
  <c r="AB214" i="5"/>
  <c r="AC214" i="5"/>
  <c r="AD214" i="5"/>
  <c r="AA215" i="5"/>
  <c r="AB215" i="5"/>
  <c r="AC215" i="5"/>
  <c r="AD215" i="5"/>
  <c r="AA216" i="5"/>
  <c r="AB216" i="5"/>
  <c r="AC216" i="5"/>
  <c r="AD216" i="5"/>
  <c r="AA217" i="5"/>
  <c r="AB217" i="5"/>
  <c r="AC217" i="5"/>
  <c r="AD217" i="5"/>
  <c r="AA218" i="5"/>
  <c r="AB218" i="5"/>
  <c r="AC218" i="5"/>
  <c r="AD218" i="5"/>
  <c r="AA219" i="5"/>
  <c r="AB219" i="5"/>
  <c r="AC219" i="5"/>
  <c r="AD219" i="5"/>
  <c r="AA220" i="5"/>
  <c r="AB220" i="5"/>
  <c r="AC220" i="5"/>
  <c r="AD220" i="5"/>
  <c r="AA221" i="5"/>
  <c r="AB221" i="5"/>
  <c r="AC221" i="5"/>
  <c r="AD221" i="5"/>
  <c r="AA222" i="5"/>
  <c r="AB222" i="5"/>
  <c r="AC222" i="5"/>
  <c r="AD222" i="5"/>
  <c r="AB73" i="5"/>
  <c r="AC73" i="5"/>
  <c r="AD73" i="5"/>
  <c r="AA73" i="5"/>
  <c r="Z8" i="9"/>
  <c r="Z9" i="9"/>
  <c r="Z10" i="9"/>
  <c r="Z11" i="9"/>
  <c r="Z12" i="9"/>
  <c r="Z13" i="9"/>
  <c r="Z14" i="9"/>
  <c r="Z15" i="9"/>
  <c r="Z16" i="9"/>
  <c r="Z17" i="9"/>
  <c r="Z18" i="9"/>
  <c r="Z19" i="9"/>
  <c r="Z20" i="9"/>
  <c r="Z21" i="9"/>
  <c r="Z22" i="9"/>
  <c r="Z24" i="9"/>
  <c r="Z25" i="9"/>
  <c r="Z26" i="9"/>
  <c r="Z27" i="9"/>
  <c r="Z28" i="9"/>
  <c r="Z29" i="9"/>
  <c r="Z30" i="9"/>
  <c r="Z31" i="9"/>
  <c r="Z32" i="9"/>
  <c r="Z33" i="9"/>
  <c r="Z34" i="9"/>
  <c r="Z35" i="9"/>
  <c r="Z36" i="9"/>
  <c r="Z37" i="9"/>
  <c r="Z38" i="9"/>
  <c r="Z39" i="9"/>
  <c r="Z40" i="9"/>
  <c r="Z41" i="9"/>
  <c r="Z42" i="9"/>
  <c r="Z43" i="9"/>
  <c r="Z44" i="9"/>
  <c r="Z45" i="9"/>
  <c r="Z46" i="9"/>
  <c r="Z47" i="9"/>
  <c r="Z48" i="9"/>
  <c r="Z49" i="9"/>
  <c r="Z50" i="9"/>
  <c r="Z51" i="9"/>
  <c r="Z52" i="9"/>
  <c r="Z53" i="9"/>
  <c r="Z54" i="9"/>
  <c r="Z55" i="9"/>
  <c r="Z56" i="9"/>
  <c r="Z57" i="9"/>
  <c r="Z58" i="9"/>
  <c r="Z59" i="9"/>
  <c r="Z60" i="9"/>
  <c r="Z61" i="9"/>
  <c r="Z62" i="9"/>
  <c r="Z63" i="9"/>
  <c r="Z64" i="9"/>
  <c r="Z65" i="9"/>
  <c r="Z66" i="9"/>
  <c r="Z67" i="9"/>
  <c r="Z68" i="9"/>
  <c r="Z69" i="9"/>
  <c r="Z70" i="9"/>
  <c r="Z71" i="9"/>
  <c r="Z72" i="9"/>
  <c r="Z73" i="9"/>
  <c r="Z74" i="9"/>
  <c r="Z75" i="9"/>
  <c r="Z76" i="9"/>
  <c r="Z77" i="9"/>
  <c r="Z78" i="9"/>
  <c r="Z79" i="9"/>
  <c r="Z80" i="9"/>
  <c r="Z81" i="9"/>
  <c r="Z82" i="9"/>
  <c r="Z83" i="9"/>
  <c r="Z84" i="9"/>
  <c r="Z85" i="9"/>
  <c r="Z86" i="9"/>
  <c r="Z87" i="9"/>
  <c r="Z88" i="9"/>
  <c r="Z89" i="9"/>
  <c r="Z90" i="9"/>
  <c r="Z91" i="9"/>
  <c r="Z92" i="9"/>
  <c r="Z93" i="9"/>
  <c r="Z94" i="9"/>
  <c r="Z95" i="9"/>
  <c r="Z96" i="9"/>
  <c r="Z97" i="9"/>
  <c r="Z98" i="9"/>
  <c r="Z99" i="9"/>
  <c r="Z100" i="9"/>
  <c r="Z101" i="9"/>
  <c r="Z102" i="9"/>
  <c r="Z103" i="9"/>
  <c r="Z104" i="9"/>
  <c r="Z105" i="9"/>
  <c r="Z106" i="9"/>
  <c r="Z107" i="9"/>
  <c r="Z108" i="9"/>
  <c r="Z109" i="9"/>
  <c r="Z110" i="9"/>
  <c r="Z111" i="9"/>
  <c r="Z112" i="9"/>
  <c r="Z113" i="9"/>
  <c r="Z114" i="9"/>
  <c r="Z115" i="9"/>
  <c r="Z116" i="9"/>
  <c r="Z117" i="9"/>
  <c r="Z118" i="9"/>
  <c r="Z119" i="9"/>
  <c r="Z120" i="9"/>
  <c r="Z121" i="9"/>
  <c r="Z122" i="9"/>
  <c r="Z123" i="9"/>
  <c r="Z124" i="9"/>
  <c r="Z125" i="9"/>
  <c r="Z126" i="9"/>
  <c r="Z127" i="9"/>
  <c r="Z128" i="9"/>
  <c r="Z129" i="9"/>
  <c r="Z130" i="9"/>
  <c r="Z131" i="9"/>
  <c r="Z132" i="9"/>
  <c r="Z133" i="9"/>
  <c r="Z134" i="9"/>
  <c r="Z135" i="9"/>
  <c r="Z136" i="9"/>
  <c r="Z137" i="9"/>
  <c r="Z138" i="9"/>
  <c r="Z139" i="9"/>
  <c r="Z140" i="9"/>
  <c r="Z141" i="9"/>
  <c r="Z142" i="9"/>
  <c r="Z143" i="9"/>
  <c r="Z144" i="9"/>
  <c r="Z145" i="9"/>
  <c r="Z146" i="9"/>
  <c r="Z147" i="9"/>
  <c r="Z148" i="9"/>
  <c r="Z149" i="9"/>
  <c r="Z150" i="9"/>
  <c r="Z151" i="9"/>
  <c r="Z152" i="9"/>
  <c r="Z153" i="9"/>
  <c r="Z154" i="9"/>
  <c r="Z155" i="9"/>
  <c r="Z156" i="9"/>
  <c r="Z157" i="9"/>
  <c r="Z158" i="9"/>
  <c r="Z159" i="9"/>
  <c r="Z160" i="9"/>
  <c r="Z161" i="9"/>
  <c r="Z162" i="9"/>
  <c r="Z163" i="9"/>
  <c r="Z164" i="9"/>
  <c r="Z165" i="9"/>
  <c r="Z166" i="9"/>
  <c r="Z167" i="9"/>
  <c r="Z168" i="9"/>
  <c r="Z169" i="9"/>
  <c r="Z170" i="9"/>
  <c r="Z171" i="9"/>
  <c r="Z172" i="9"/>
  <c r="Z173" i="9"/>
  <c r="Z174" i="9"/>
  <c r="Z175" i="9"/>
  <c r="Z176" i="9"/>
  <c r="Z177" i="9"/>
  <c r="Z178" i="9"/>
  <c r="Z179" i="9"/>
  <c r="Z180" i="9"/>
  <c r="Z181" i="9"/>
  <c r="Z182" i="9"/>
  <c r="Z183" i="9"/>
  <c r="Z184" i="9"/>
  <c r="Z185" i="9"/>
  <c r="Z186" i="9"/>
  <c r="Z187" i="9"/>
  <c r="Z188" i="9"/>
  <c r="Z189" i="9"/>
  <c r="Z190" i="9"/>
  <c r="Z191" i="9"/>
  <c r="Z192" i="9"/>
  <c r="Z193" i="9"/>
  <c r="Z194" i="9"/>
  <c r="Z195" i="9"/>
  <c r="Z196" i="9"/>
  <c r="Z197" i="9"/>
  <c r="Z198" i="9"/>
  <c r="Z199" i="9"/>
  <c r="Z200" i="9"/>
  <c r="Z201" i="9"/>
  <c r="Z202" i="9"/>
  <c r="Z203" i="9"/>
  <c r="Z204" i="9"/>
  <c r="Z7" i="9"/>
  <c r="B2" i="12"/>
  <c r="B3" i="12"/>
  <c r="N8" i="10" l="1"/>
  <c r="G93" i="7"/>
  <c r="H93" i="7" s="1"/>
  <c r="K35" i="3"/>
  <c r="H74" i="7"/>
  <c r="H67" i="7"/>
  <c r="H63" i="7"/>
  <c r="H61" i="7"/>
  <c r="H62" i="7"/>
  <c r="H64" i="7"/>
  <c r="H65" i="7"/>
  <c r="H66" i="7"/>
  <c r="K66" i="7" s="1"/>
  <c r="H68" i="7"/>
  <c r="H69" i="7"/>
  <c r="H70" i="7"/>
  <c r="K70" i="7" s="1"/>
  <c r="H71" i="7"/>
  <c r="H72" i="7"/>
  <c r="K72" i="7" s="1"/>
  <c r="H73" i="7"/>
  <c r="H75" i="7"/>
  <c r="H76" i="7"/>
  <c r="H77" i="7"/>
  <c r="H78" i="7"/>
  <c r="H79" i="7"/>
  <c r="K79" i="7" s="1"/>
  <c r="H80" i="7"/>
  <c r="K80" i="7" s="1"/>
  <c r="H81" i="7"/>
  <c r="H82" i="7"/>
  <c r="H83" i="7"/>
  <c r="K83" i="7" s="1"/>
  <c r="H84" i="7"/>
  <c r="H85" i="7"/>
  <c r="H86" i="7"/>
  <c r="H87" i="7"/>
  <c r="K87" i="7" s="1"/>
  <c r="K37" i="3"/>
  <c r="N37" i="3" s="1"/>
  <c r="K38" i="3"/>
  <c r="N38" i="3" s="1"/>
  <c r="K39" i="3"/>
  <c r="N39" i="3" s="1"/>
  <c r="K41" i="3"/>
  <c r="N41" i="3" s="1"/>
  <c r="K42" i="3"/>
  <c r="N42" i="3" s="1"/>
  <c r="K43" i="3"/>
  <c r="N43" i="3" s="1"/>
  <c r="K45" i="3"/>
  <c r="N45" i="3" s="1"/>
  <c r="K46" i="3"/>
  <c r="N46" i="3" s="1"/>
  <c r="K47" i="3"/>
  <c r="N47" i="3" s="1"/>
  <c r="K49" i="3"/>
  <c r="N49" i="3" s="1"/>
  <c r="K50" i="3"/>
  <c r="K51" i="3"/>
  <c r="N51" i="3" s="1"/>
  <c r="K53" i="3"/>
  <c r="N53" i="3" s="1"/>
  <c r="F11" i="3"/>
  <c r="U11" i="3" s="1" a="1"/>
  <c r="U11" i="3" s="1"/>
  <c r="G95" i="7"/>
  <c r="G94" i="7"/>
  <c r="G96" i="7"/>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7" i="10"/>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7" i="9"/>
  <c r="M8" i="8"/>
  <c r="M9" i="8"/>
  <c r="M10" i="8"/>
  <c r="M11" i="8"/>
  <c r="M12" i="8"/>
  <c r="M13" i="8"/>
  <c r="M14" i="8"/>
  <c r="M15" i="8"/>
  <c r="M16" i="8"/>
  <c r="M17" i="8"/>
  <c r="M18" i="8"/>
  <c r="M19" i="8"/>
  <c r="M20" i="8"/>
  <c r="M21" i="8"/>
  <c r="M22" i="8"/>
  <c r="M23" i="8"/>
  <c r="M24" i="8"/>
  <c r="M25" i="8"/>
  <c r="M7" i="8"/>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G36" i="3"/>
  <c r="G37" i="3"/>
  <c r="G38" i="3"/>
  <c r="G35" i="3"/>
  <c r="N35" i="3"/>
  <c r="B2" i="7"/>
  <c r="B2" i="10"/>
  <c r="B2" i="9"/>
  <c r="B2" i="8"/>
  <c r="B2" i="5"/>
  <c r="B2" i="3"/>
  <c r="G3" i="11"/>
  <c r="B1" i="13" s="1"/>
  <c r="H5" i="10"/>
  <c r="J5" i="10"/>
  <c r="L5" i="10"/>
  <c r="E5" i="10"/>
  <c r="J5" i="9"/>
  <c r="H5" i="9"/>
  <c r="L5" i="9"/>
  <c r="E5" i="9"/>
  <c r="G5" i="8"/>
  <c r="I5" i="8"/>
  <c r="K5" i="8"/>
  <c r="E5" i="8"/>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L8" i="10"/>
  <c r="L7" i="10"/>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1"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2" i="9"/>
  <c r="L18" i="9"/>
  <c r="K18" i="8"/>
  <c r="M147"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J18" i="3"/>
  <c r="O5" i="5"/>
  <c r="U5" i="5" s="1"/>
  <c r="C100" i="7"/>
  <c r="G92" i="7"/>
  <c r="H92" i="7" s="1"/>
  <c r="C91" i="7"/>
  <c r="I87" i="7"/>
  <c r="L87" i="7"/>
  <c r="I86" i="7"/>
  <c r="L86" i="7"/>
  <c r="K86" i="7"/>
  <c r="I85" i="7"/>
  <c r="L85" i="7"/>
  <c r="K85" i="7"/>
  <c r="I84" i="7"/>
  <c r="L84" i="7"/>
  <c r="K84" i="7"/>
  <c r="I83" i="7"/>
  <c r="L83" i="7"/>
  <c r="I82" i="7"/>
  <c r="L82" i="7"/>
  <c r="K82" i="7"/>
  <c r="I81" i="7"/>
  <c r="L81" i="7"/>
  <c r="I80" i="7"/>
  <c r="L80" i="7"/>
  <c r="I79" i="7"/>
  <c r="L79" i="7"/>
  <c r="I78" i="7"/>
  <c r="L78" i="7"/>
  <c r="K78" i="7"/>
  <c r="I77" i="7"/>
  <c r="L77" i="7"/>
  <c r="K77" i="7"/>
  <c r="I76" i="7"/>
  <c r="L76" i="7"/>
  <c r="K76" i="7"/>
  <c r="I75" i="7"/>
  <c r="L75" i="7"/>
  <c r="K75" i="7"/>
  <c r="I74" i="7"/>
  <c r="L74" i="7"/>
  <c r="I73" i="7"/>
  <c r="L73" i="7"/>
  <c r="K73" i="7"/>
  <c r="I72" i="7"/>
  <c r="L72" i="7"/>
  <c r="I71" i="7"/>
  <c r="L71" i="7"/>
  <c r="K71" i="7"/>
  <c r="I70" i="7"/>
  <c r="I69" i="7"/>
  <c r="L69" i="7"/>
  <c r="K69" i="7"/>
  <c r="I68" i="7"/>
  <c r="L68" i="7"/>
  <c r="K68" i="7"/>
  <c r="I67" i="7"/>
  <c r="L67" i="7"/>
  <c r="K67" i="7"/>
  <c r="I66" i="7"/>
  <c r="L65" i="7"/>
  <c r="K65" i="7"/>
  <c r="I65" i="7"/>
  <c r="L64" i="7"/>
  <c r="K64" i="7"/>
  <c r="I64" i="7"/>
  <c r="L63" i="7"/>
  <c r="K63" i="7"/>
  <c r="I63" i="7"/>
  <c r="L62" i="7"/>
  <c r="K62" i="7"/>
  <c r="I62" i="7"/>
  <c r="L61" i="7"/>
  <c r="K61" i="7"/>
  <c r="I61" i="7"/>
  <c r="C60" i="7"/>
  <c r="C44" i="7"/>
  <c r="C8" i="7"/>
  <c r="K74" i="7"/>
  <c r="N50" i="3"/>
  <c r="L70" i="7"/>
  <c r="H94" i="7" l="1"/>
  <c r="K36" i="3"/>
  <c r="N36" i="3" s="1"/>
  <c r="K57" i="3"/>
  <c r="K55" i="3"/>
  <c r="N5" i="10"/>
  <c r="N5" i="9"/>
  <c r="T5" i="9"/>
  <c r="J23" i="9" s="1"/>
  <c r="T5" i="10"/>
  <c r="S5" i="8"/>
  <c r="M5" i="8"/>
  <c r="K61" i="3"/>
  <c r="K40" i="3"/>
  <c r="N40" i="3" s="1"/>
  <c r="K56" i="3"/>
  <c r="F13" i="3"/>
  <c r="U13" i="3" s="1"/>
  <c r="Q5" i="5"/>
  <c r="AB5" i="5" s="1"/>
  <c r="K48" i="3"/>
  <c r="N48" i="3" s="1"/>
  <c r="K18" i="3"/>
  <c r="H95" i="7"/>
  <c r="G74" i="3" s="1"/>
  <c r="K62" i="3"/>
  <c r="K54" i="3"/>
  <c r="N54" i="3" s="1"/>
  <c r="H96" i="7"/>
  <c r="K52" i="3"/>
  <c r="N52" i="3" s="1"/>
  <c r="K44" i="3"/>
  <c r="N44" i="3" s="1"/>
  <c r="K69" i="3"/>
  <c r="B1" i="3"/>
  <c r="B1" i="12"/>
  <c r="K68" i="3"/>
  <c r="K60" i="3"/>
  <c r="K75" i="3"/>
  <c r="K67" i="3"/>
  <c r="K59" i="3"/>
  <c r="K74" i="3"/>
  <c r="K66" i="3"/>
  <c r="K58" i="3"/>
  <c r="K73" i="3"/>
  <c r="K65" i="3"/>
  <c r="B1" i="10"/>
  <c r="K72" i="3"/>
  <c r="K64" i="3"/>
  <c r="K81" i="7"/>
  <c r="K71" i="3"/>
  <c r="K63" i="3"/>
  <c r="K70" i="3"/>
  <c r="G61" i="3"/>
  <c r="G69" i="3"/>
  <c r="G40" i="3"/>
  <c r="R5" i="5"/>
  <c r="M18" i="3"/>
  <c r="L18" i="3"/>
  <c r="P5" i="5"/>
  <c r="B1" i="9"/>
  <c r="B1" i="5"/>
  <c r="B1" i="7"/>
  <c r="B1" i="8"/>
  <c r="W5" i="5" l="1"/>
  <c r="V5" i="9" s="1"/>
  <c r="N18" i="3"/>
  <c r="G64" i="3"/>
  <c r="G47" i="3"/>
  <c r="G46" i="3"/>
  <c r="G58" i="3"/>
  <c r="G39" i="3"/>
  <c r="P5" i="9"/>
  <c r="AA5" i="9" s="1"/>
  <c r="O5" i="8"/>
  <c r="P5" i="10"/>
  <c r="AA5" i="10" s="1"/>
  <c r="G73" i="3"/>
  <c r="G54" i="3"/>
  <c r="G70" i="3"/>
  <c r="G48" i="3"/>
  <c r="G57" i="3"/>
  <c r="G65" i="3"/>
  <c r="G49" i="3"/>
  <c r="G50" i="3"/>
  <c r="G42" i="3"/>
  <c r="G62" i="3"/>
  <c r="G60" i="3"/>
  <c r="G51" i="3"/>
  <c r="G63" i="3"/>
  <c r="G75" i="3"/>
  <c r="G56" i="3"/>
  <c r="G59" i="3"/>
  <c r="G44" i="3"/>
  <c r="G53" i="3"/>
  <c r="G66" i="3"/>
  <c r="G72" i="3"/>
  <c r="G41" i="3"/>
  <c r="G43" i="3"/>
  <c r="G55" i="3"/>
  <c r="G52" i="3"/>
  <c r="G71" i="3"/>
  <c r="G68" i="3"/>
  <c r="G67" i="3"/>
  <c r="G45" i="3"/>
  <c r="S5" i="5"/>
  <c r="Q5" i="8" s="1"/>
  <c r="X5" i="5"/>
  <c r="Q5" i="10"/>
  <c r="AB5" i="10" s="1"/>
  <c r="P5" i="8"/>
  <c r="Q5" i="9"/>
  <c r="AB5" i="9" s="1"/>
  <c r="AC5" i="5"/>
  <c r="O5" i="9"/>
  <c r="AA5" i="5"/>
  <c r="V5" i="5"/>
  <c r="O5" i="10"/>
  <c r="N5" i="8"/>
  <c r="V5" i="10" l="1"/>
  <c r="U5" i="8"/>
  <c r="M20" i="3"/>
  <c r="N20" i="3"/>
  <c r="L20" i="3"/>
  <c r="K20" i="3"/>
  <c r="U142" i="9" s="1"/>
  <c r="AA142" i="9" s="1"/>
  <c r="J20" i="3"/>
  <c r="V145" i="5"/>
  <c r="U95" i="9"/>
  <c r="AA95" i="9" s="1"/>
  <c r="T16" i="8"/>
  <c r="N16" i="8" s="1"/>
  <c r="U168" i="9"/>
  <c r="AA168" i="9" s="1"/>
  <c r="V80" i="5"/>
  <c r="P80" i="5" s="1"/>
  <c r="U178" i="9"/>
  <c r="AA178" i="9" s="1"/>
  <c r="U122" i="9"/>
  <c r="AA122" i="9" s="1"/>
  <c r="U32" i="9"/>
  <c r="AA32" i="9" s="1"/>
  <c r="U74" i="9"/>
  <c r="AA74" i="9" s="1"/>
  <c r="U30" i="9"/>
  <c r="AA30" i="9" s="1"/>
  <c r="U121" i="9"/>
  <c r="AA121" i="9" s="1"/>
  <c r="V108" i="5"/>
  <c r="P108" i="5" s="1"/>
  <c r="U80" i="9"/>
  <c r="AA80" i="9" s="1"/>
  <c r="U169" i="9"/>
  <c r="AA169" i="9" s="1"/>
  <c r="U172" i="9"/>
  <c r="AA172" i="9" s="1"/>
  <c r="U146" i="9"/>
  <c r="AA146" i="9" s="1"/>
  <c r="U24" i="9"/>
  <c r="AA24" i="9" s="1"/>
  <c r="U111" i="9"/>
  <c r="AA111" i="9" s="1"/>
  <c r="U73" i="9"/>
  <c r="AA73" i="9" s="1"/>
  <c r="V63" i="5"/>
  <c r="P63" i="5" s="1"/>
  <c r="V79" i="5"/>
  <c r="P79" i="5" s="1"/>
  <c r="V171" i="5"/>
  <c r="V64" i="5"/>
  <c r="P64" i="5" s="1"/>
  <c r="V128" i="5"/>
  <c r="P128" i="5" s="1"/>
  <c r="P150" i="5"/>
  <c r="V179" i="5"/>
  <c r="V205" i="5"/>
  <c r="W205" i="5" s="1"/>
  <c r="V180" i="5"/>
  <c r="V212" i="5"/>
  <c r="U9" i="9"/>
  <c r="AA9" i="9" s="1"/>
  <c r="U107" i="9"/>
  <c r="AA107" i="9" s="1"/>
  <c r="U123" i="9"/>
  <c r="AA123" i="9" s="1"/>
  <c r="U155" i="9"/>
  <c r="AA155" i="9" s="1"/>
  <c r="U187" i="9"/>
  <c r="AA187" i="9" s="1"/>
  <c r="U27" i="9"/>
  <c r="AA27" i="9" s="1"/>
  <c r="U60" i="9"/>
  <c r="AA60" i="9" s="1"/>
  <c r="U92" i="9"/>
  <c r="AA92" i="9" s="1"/>
  <c r="U108" i="9"/>
  <c r="AA108" i="9" s="1"/>
  <c r="U124" i="9"/>
  <c r="AA124" i="9" s="1"/>
  <c r="V125" i="5"/>
  <c r="V175" i="5"/>
  <c r="W175" i="5" s="1"/>
  <c r="V60" i="5"/>
  <c r="P60" i="5" s="1"/>
  <c r="V50" i="5"/>
  <c r="P50" i="5" s="1"/>
  <c r="V30" i="5"/>
  <c r="P30" i="5" s="1"/>
  <c r="V132" i="5"/>
  <c r="W132" i="5" s="1"/>
  <c r="V183" i="5"/>
  <c r="U12" i="9"/>
  <c r="AA12" i="9" s="1"/>
  <c r="V184" i="5"/>
  <c r="U47" i="9"/>
  <c r="AA47" i="9" s="1"/>
  <c r="U63" i="9"/>
  <c r="AA63" i="9" s="1"/>
  <c r="V120" i="5"/>
  <c r="P120" i="5" s="1"/>
  <c r="V34" i="5"/>
  <c r="P34" i="5" s="1"/>
  <c r="V127" i="5"/>
  <c r="V155" i="5"/>
  <c r="V118" i="5"/>
  <c r="P118" i="5" s="1"/>
  <c r="V98" i="5"/>
  <c r="P98" i="5" s="1"/>
  <c r="V47" i="5"/>
  <c r="P47" i="5" s="1"/>
  <c r="V162" i="5"/>
  <c r="W162" i="5" s="1"/>
  <c r="V213" i="5"/>
  <c r="P213" i="5" s="1"/>
  <c r="V186" i="5"/>
  <c r="V202" i="5"/>
  <c r="W202" i="5" s="1"/>
  <c r="U15" i="9"/>
  <c r="AA15" i="9" s="1"/>
  <c r="U33" i="9"/>
  <c r="AA33" i="9" s="1"/>
  <c r="U49" i="9"/>
  <c r="AA49" i="9" s="1"/>
  <c r="U65" i="9"/>
  <c r="AA65" i="9" s="1"/>
  <c r="U81" i="9"/>
  <c r="AA81" i="9" s="1"/>
  <c r="U97" i="9"/>
  <c r="AA97" i="9" s="1"/>
  <c r="U113" i="9"/>
  <c r="AA113" i="9" s="1"/>
  <c r="U129" i="9"/>
  <c r="AA129" i="9" s="1"/>
  <c r="U161" i="9"/>
  <c r="AA161" i="9" s="1"/>
  <c r="U177" i="9"/>
  <c r="AA177" i="9" s="1"/>
  <c r="U193" i="9"/>
  <c r="AA193" i="9" s="1"/>
  <c r="U34" i="9"/>
  <c r="AA34" i="9" s="1"/>
  <c r="U50" i="9"/>
  <c r="AA50" i="9" s="1"/>
  <c r="U66" i="9"/>
  <c r="AA66" i="9" s="1"/>
  <c r="U82" i="9"/>
  <c r="AA82" i="9" s="1"/>
  <c r="U98" i="9"/>
  <c r="AA98" i="9" s="1"/>
  <c r="U114" i="9"/>
  <c r="AA114" i="9" s="1"/>
  <c r="U130" i="9"/>
  <c r="AA130" i="9" s="1"/>
  <c r="U174" i="9"/>
  <c r="AA174" i="9" s="1"/>
  <c r="U164" i="9"/>
  <c r="AA164" i="9" s="1"/>
  <c r="U198" i="9"/>
  <c r="AA198" i="9" s="1"/>
  <c r="U154" i="9"/>
  <c r="AA154" i="9" s="1"/>
  <c r="T13" i="8"/>
  <c r="N13" i="8" s="1"/>
  <c r="T25" i="8"/>
  <c r="N25" i="8" s="1"/>
  <c r="T7" i="8"/>
  <c r="U67" i="9"/>
  <c r="AA67" i="9" s="1"/>
  <c r="U163" i="9"/>
  <c r="AA163" i="9" s="1"/>
  <c r="U26" i="9"/>
  <c r="AA26" i="9" s="1"/>
  <c r="U36" i="9"/>
  <c r="AA36" i="9" s="1"/>
  <c r="U68" i="9"/>
  <c r="AA68" i="9" s="1"/>
  <c r="U116" i="9"/>
  <c r="AA116" i="9" s="1"/>
  <c r="U190" i="9"/>
  <c r="AA190" i="9" s="1"/>
  <c r="V113" i="5"/>
  <c r="P113" i="5" s="1"/>
  <c r="V59" i="5"/>
  <c r="P59" i="5" s="1"/>
  <c r="V33" i="5"/>
  <c r="P33" i="5" s="1"/>
  <c r="V42" i="5"/>
  <c r="P42" i="5" s="1"/>
  <c r="V129" i="5"/>
  <c r="W129" i="5" s="1"/>
  <c r="V157" i="5"/>
  <c r="P157" i="5" s="1"/>
  <c r="V70" i="5"/>
  <c r="P70" i="5" s="1"/>
  <c r="V27" i="5"/>
  <c r="P27" i="5" s="1"/>
  <c r="V103" i="5"/>
  <c r="P103" i="5" s="1"/>
  <c r="V19" i="5"/>
  <c r="P19" i="5" s="1"/>
  <c r="V140" i="5"/>
  <c r="P140" i="5" s="1"/>
  <c r="V164" i="5"/>
  <c r="P164" i="5" s="1"/>
  <c r="V193" i="5"/>
  <c r="W193" i="5" s="1"/>
  <c r="V215" i="5"/>
  <c r="P215" i="5" s="1"/>
  <c r="U16" i="9"/>
  <c r="AA16" i="9" s="1"/>
  <c r="V188" i="5"/>
  <c r="W188" i="5" s="1"/>
  <c r="V204" i="5"/>
  <c r="V220" i="5"/>
  <c r="U17" i="9"/>
  <c r="AA17" i="9" s="1"/>
  <c r="U35" i="9"/>
  <c r="AA35" i="9" s="1"/>
  <c r="U51" i="9"/>
  <c r="AA51" i="9" s="1"/>
  <c r="U83" i="9"/>
  <c r="AA83" i="9" s="1"/>
  <c r="U99" i="9"/>
  <c r="AA99" i="9" s="1"/>
  <c r="U115" i="9"/>
  <c r="AA115" i="9" s="1"/>
  <c r="U131" i="9"/>
  <c r="AA131" i="9" s="1"/>
  <c r="U147" i="9"/>
  <c r="AA147" i="9" s="1"/>
  <c r="U179" i="9"/>
  <c r="AA179" i="9" s="1"/>
  <c r="U52" i="9"/>
  <c r="AA52" i="9" s="1"/>
  <c r="U84" i="9"/>
  <c r="AA84" i="9" s="1"/>
  <c r="U132" i="9"/>
  <c r="AA132" i="9" s="1"/>
  <c r="V115" i="5"/>
  <c r="P115" i="5" s="1"/>
  <c r="V97" i="5"/>
  <c r="P97" i="5" s="1"/>
  <c r="V53" i="5"/>
  <c r="P53" i="5" s="1"/>
  <c r="V110" i="5"/>
  <c r="P110" i="5" s="1"/>
  <c r="V135" i="5"/>
  <c r="W135" i="5" s="1"/>
  <c r="V159" i="5"/>
  <c r="W159" i="5" s="1"/>
  <c r="V78" i="5"/>
  <c r="P78" i="5" s="1"/>
  <c r="V29" i="5"/>
  <c r="P29" i="5" s="1"/>
  <c r="V107" i="5"/>
  <c r="P107" i="5" s="1"/>
  <c r="V25" i="5"/>
  <c r="P25" i="5" s="1"/>
  <c r="V18" i="5"/>
  <c r="P18" i="5" s="1"/>
  <c r="V144" i="5"/>
  <c r="W144" i="5" s="1"/>
  <c r="V166" i="5"/>
  <c r="W166" i="5" s="1"/>
  <c r="V195" i="5"/>
  <c r="V221" i="5"/>
  <c r="U18" i="9"/>
  <c r="AA18" i="9" s="1"/>
  <c r="V190" i="5"/>
  <c r="W190" i="5" s="1"/>
  <c r="V206" i="5"/>
  <c r="W206" i="5" s="1"/>
  <c r="V222" i="5"/>
  <c r="P222" i="5" s="1"/>
  <c r="U19" i="9"/>
  <c r="AA19" i="9" s="1"/>
  <c r="U37" i="9"/>
  <c r="AA37" i="9" s="1"/>
  <c r="U53" i="9"/>
  <c r="AA53" i="9" s="1"/>
  <c r="U69" i="9"/>
  <c r="AA69" i="9" s="1"/>
  <c r="U85" i="9"/>
  <c r="AA85" i="9" s="1"/>
  <c r="U101" i="9"/>
  <c r="AA101" i="9" s="1"/>
  <c r="U117" i="9"/>
  <c r="AA117" i="9" s="1"/>
  <c r="U133" i="9"/>
  <c r="AA133" i="9" s="1"/>
  <c r="U149" i="9"/>
  <c r="AA149" i="9" s="1"/>
  <c r="U165" i="9"/>
  <c r="AA165" i="9" s="1"/>
  <c r="U181" i="9"/>
  <c r="AA181" i="9" s="1"/>
  <c r="U29" i="9"/>
  <c r="AA29" i="9" s="1"/>
  <c r="U38" i="9"/>
  <c r="AA38" i="9" s="1"/>
  <c r="U54" i="9"/>
  <c r="AA54" i="9" s="1"/>
  <c r="U70" i="9"/>
  <c r="AA70" i="9" s="1"/>
  <c r="U86" i="9"/>
  <c r="AA86" i="9" s="1"/>
  <c r="U102" i="9"/>
  <c r="AA102" i="9" s="1"/>
  <c r="U118" i="9"/>
  <c r="AA118" i="9" s="1"/>
  <c r="U134" i="9"/>
  <c r="AA134" i="9" s="1"/>
  <c r="U195" i="9"/>
  <c r="AA195" i="9" s="1"/>
  <c r="U176" i="9"/>
  <c r="AA176" i="9" s="1"/>
  <c r="U202" i="9"/>
  <c r="AA202" i="9" s="1"/>
  <c r="U186" i="9"/>
  <c r="AA186" i="9" s="1"/>
  <c r="T18" i="8"/>
  <c r="N18" i="8" s="1"/>
  <c r="T22" i="8"/>
  <c r="U22" i="8" s="1"/>
  <c r="V69" i="5"/>
  <c r="P69" i="5" s="1"/>
  <c r="V112" i="5"/>
  <c r="P112" i="5" s="1"/>
  <c r="V100" i="5"/>
  <c r="P100" i="5" s="1"/>
  <c r="V48" i="5"/>
  <c r="P48" i="5" s="1"/>
  <c r="V45" i="5"/>
  <c r="P45" i="5" s="1"/>
  <c r="V139" i="5"/>
  <c r="V161" i="5"/>
  <c r="P161" i="5" s="1"/>
  <c r="V76" i="5"/>
  <c r="P76" i="5" s="1"/>
  <c r="V86" i="5"/>
  <c r="P86" i="5" s="1"/>
  <c r="V102" i="5"/>
  <c r="P102" i="5" s="1"/>
  <c r="V40" i="5"/>
  <c r="P40" i="5" s="1"/>
  <c r="V20" i="5"/>
  <c r="P20" i="5" s="1"/>
  <c r="V146" i="5"/>
  <c r="W146" i="5" s="1"/>
  <c r="V172" i="5"/>
  <c r="W172" i="5" s="1"/>
  <c r="V197" i="5"/>
  <c r="W197" i="5" s="1"/>
  <c r="U20" i="9"/>
  <c r="AA20" i="9" s="1"/>
  <c r="V192" i="5"/>
  <c r="P192" i="5" s="1"/>
  <c r="V208" i="5"/>
  <c r="V73" i="5"/>
  <c r="P73" i="5" s="1"/>
  <c r="U39" i="9"/>
  <c r="AA39" i="9" s="1"/>
  <c r="U55" i="9"/>
  <c r="AA55" i="9" s="1"/>
  <c r="U71" i="9"/>
  <c r="AA71" i="9" s="1"/>
  <c r="U87" i="9"/>
  <c r="AA87" i="9" s="1"/>
  <c r="U103" i="9"/>
  <c r="AA103" i="9" s="1"/>
  <c r="U119" i="9"/>
  <c r="AA119" i="9" s="1"/>
  <c r="U135" i="9"/>
  <c r="AA135" i="9" s="1"/>
  <c r="U151" i="9"/>
  <c r="AA151" i="9" s="1"/>
  <c r="U167" i="9"/>
  <c r="AA167" i="9" s="1"/>
  <c r="U183" i="9"/>
  <c r="AA183" i="9" s="1"/>
  <c r="U40" i="9"/>
  <c r="AA40" i="9" s="1"/>
  <c r="U56" i="9"/>
  <c r="AA56" i="9" s="1"/>
  <c r="U72" i="9"/>
  <c r="AA72" i="9" s="1"/>
  <c r="U88" i="9"/>
  <c r="AA88" i="9" s="1"/>
  <c r="U104" i="9"/>
  <c r="AA104" i="9" s="1"/>
  <c r="U120" i="9"/>
  <c r="AA120" i="9" s="1"/>
  <c r="U136" i="9"/>
  <c r="AA136" i="9" s="1"/>
  <c r="U197" i="9"/>
  <c r="AA197" i="9" s="1"/>
  <c r="U192" i="9"/>
  <c r="AA192" i="9" s="1"/>
  <c r="U150" i="9"/>
  <c r="AA150" i="9" s="1"/>
  <c r="U204" i="9"/>
  <c r="AA204" i="9" s="1"/>
  <c r="U140" i="9"/>
  <c r="AA140" i="9" s="1"/>
  <c r="T8" i="8"/>
  <c r="N8" i="8" s="1"/>
  <c r="T15" i="8"/>
  <c r="N15" i="8" s="1"/>
  <c r="U105" i="9"/>
  <c r="AA105" i="9" s="1"/>
  <c r="U57" i="9"/>
  <c r="AA57" i="9" s="1"/>
  <c r="V178" i="5"/>
  <c r="W178" i="5" s="1"/>
  <c r="V176" i="5"/>
  <c r="W176" i="5" s="1"/>
  <c r="V106" i="5"/>
  <c r="P106" i="5" s="1"/>
  <c r="V141" i="5"/>
  <c r="W141" i="5" s="1"/>
  <c r="V28" i="5"/>
  <c r="P28" i="5" s="1"/>
  <c r="V207" i="5"/>
  <c r="P207" i="5" s="1"/>
  <c r="V191" i="5"/>
  <c r="W191" i="5" s="1"/>
  <c r="V174" i="5"/>
  <c r="P174" i="5" s="1"/>
  <c r="V158" i="5"/>
  <c r="P158" i="5" s="1"/>
  <c r="V142" i="5"/>
  <c r="P142" i="5" s="1"/>
  <c r="V126" i="5"/>
  <c r="W126" i="5" s="1"/>
  <c r="V111" i="5"/>
  <c r="P111" i="5" s="1"/>
  <c r="V24" i="5"/>
  <c r="P24" i="5" s="1"/>
  <c r="V31" i="5"/>
  <c r="P31" i="5" s="1"/>
  <c r="V94" i="5"/>
  <c r="P94" i="5" s="1"/>
  <c r="V82" i="5"/>
  <c r="P82" i="5" s="1"/>
  <c r="V119" i="5"/>
  <c r="P119" i="5" s="1"/>
  <c r="V81" i="5"/>
  <c r="P81" i="5" s="1"/>
  <c r="V169" i="5"/>
  <c r="W169" i="5" s="1"/>
  <c r="V137" i="5"/>
  <c r="P137" i="5" s="1"/>
  <c r="V75" i="5"/>
  <c r="P75" i="5" s="1"/>
  <c r="V15" i="5"/>
  <c r="P15" i="5" s="1"/>
  <c r="V56" i="5"/>
  <c r="P56" i="5" s="1"/>
  <c r="V38" i="5"/>
  <c r="P38" i="5" s="1"/>
  <c r="V101" i="5"/>
  <c r="P101" i="5" s="1"/>
  <c r="V88" i="5"/>
  <c r="P88" i="5" s="1"/>
  <c r="V68" i="5"/>
  <c r="P68" i="5" s="1"/>
  <c r="V71" i="5"/>
  <c r="P71" i="5" s="1"/>
  <c r="V219" i="5"/>
  <c r="V203" i="5"/>
  <c r="W203" i="5" s="1"/>
  <c r="V187" i="5"/>
  <c r="W187" i="5" s="1"/>
  <c r="V170" i="5"/>
  <c r="W170" i="5" s="1"/>
  <c r="V154" i="5"/>
  <c r="W154" i="5" s="1"/>
  <c r="V138" i="5"/>
  <c r="W138" i="5" s="1"/>
  <c r="V122" i="5"/>
  <c r="W122" i="5" s="1"/>
  <c r="V41" i="5"/>
  <c r="P41" i="5" s="1"/>
  <c r="V54" i="5"/>
  <c r="P54" i="5" s="1"/>
  <c r="V35" i="5"/>
  <c r="P35" i="5" s="1"/>
  <c r="V95" i="5"/>
  <c r="P95" i="5" s="1"/>
  <c r="V83" i="5"/>
  <c r="P83" i="5" s="1"/>
  <c r="V121" i="5"/>
  <c r="P121" i="5" s="1"/>
  <c r="V72" i="5"/>
  <c r="P72" i="5" s="1"/>
  <c r="V165" i="5"/>
  <c r="W165" i="5" s="1"/>
  <c r="V149" i="5"/>
  <c r="P149" i="5" s="1"/>
  <c r="V133" i="5"/>
  <c r="V21" i="5"/>
  <c r="P21" i="5" s="1"/>
  <c r="V10" i="5"/>
  <c r="P10" i="5" s="1"/>
  <c r="V49" i="5"/>
  <c r="P49" i="5" s="1"/>
  <c r="V104" i="5"/>
  <c r="P104" i="5" s="1"/>
  <c r="V57" i="5"/>
  <c r="P57" i="5" s="1"/>
  <c r="V26" i="5"/>
  <c r="P26" i="5" s="1"/>
  <c r="V62" i="5"/>
  <c r="P62" i="5" s="1"/>
  <c r="V217" i="5"/>
  <c r="P217" i="5" s="1"/>
  <c r="V201" i="5"/>
  <c r="W201" i="5" s="1"/>
  <c r="V185" i="5"/>
  <c r="W185" i="5" s="1"/>
  <c r="V168" i="5"/>
  <c r="W168" i="5" s="1"/>
  <c r="V136" i="5"/>
  <c r="P136" i="5" s="1"/>
  <c r="V44" i="5"/>
  <c r="P44" i="5" s="1"/>
  <c r="V14" i="5"/>
  <c r="P14" i="5" s="1"/>
  <c r="V55" i="5"/>
  <c r="P55" i="5" s="1"/>
  <c r="V36" i="5"/>
  <c r="P36" i="5" s="1"/>
  <c r="V99" i="5"/>
  <c r="P99" i="5" s="1"/>
  <c r="V93" i="5"/>
  <c r="P93" i="5" s="1"/>
  <c r="V66" i="5"/>
  <c r="P66" i="5" s="1"/>
  <c r="V74" i="5"/>
  <c r="P74" i="5" s="1"/>
  <c r="V163" i="5"/>
  <c r="V147" i="5"/>
  <c r="P147" i="5" s="1"/>
  <c r="V131" i="5"/>
  <c r="P131" i="5" s="1"/>
  <c r="V16" i="5"/>
  <c r="P16" i="5" s="1"/>
  <c r="V12" i="5"/>
  <c r="P12" i="5" s="1"/>
  <c r="V52" i="5"/>
  <c r="P52" i="5" s="1"/>
  <c r="V109" i="5"/>
  <c r="P109" i="5" s="1"/>
  <c r="V89" i="5"/>
  <c r="P89" i="5" s="1"/>
  <c r="V114" i="5"/>
  <c r="P114" i="5" s="1"/>
  <c r="R5" i="10"/>
  <c r="AC5" i="10" s="1"/>
  <c r="Y5" i="5"/>
  <c r="X5" i="9" s="1"/>
  <c r="AD5" i="5"/>
  <c r="R5" i="9"/>
  <c r="AC5" i="9" s="1"/>
  <c r="Z5" i="10"/>
  <c r="Z5" i="9"/>
  <c r="U5" i="10"/>
  <c r="T5" i="8"/>
  <c r="U5" i="9"/>
  <c r="V5" i="8"/>
  <c r="W5" i="10"/>
  <c r="W5" i="9"/>
  <c r="W140" i="5"/>
  <c r="V168" i="9"/>
  <c r="AB168" i="9" s="1"/>
  <c r="W75" i="5" l="1"/>
  <c r="Q75" i="5" s="1"/>
  <c r="W20" i="5"/>
  <c r="Q20" i="5" s="1"/>
  <c r="W18" i="5"/>
  <c r="Q18" i="5" s="1"/>
  <c r="W16" i="5"/>
  <c r="Q16" i="5" s="1"/>
  <c r="W45" i="5"/>
  <c r="Q45" i="5" s="1"/>
  <c r="W111" i="5"/>
  <c r="Q111" i="5" s="1"/>
  <c r="W110" i="5"/>
  <c r="Q110" i="5" s="1"/>
  <c r="W42" i="5"/>
  <c r="Q42" i="5" s="1"/>
  <c r="W41" i="5"/>
  <c r="Q41" i="5" s="1"/>
  <c r="W15" i="5"/>
  <c r="Q15" i="5" s="1"/>
  <c r="W14" i="5"/>
  <c r="Q14" i="5" s="1"/>
  <c r="W10" i="5"/>
  <c r="Q10" i="5" s="1"/>
  <c r="W12" i="5"/>
  <c r="Q12" i="5" s="1"/>
  <c r="W24" i="5"/>
  <c r="Q24" i="5" s="1"/>
  <c r="W25" i="5"/>
  <c r="Q25" i="5" s="1"/>
  <c r="W55" i="5"/>
  <c r="Q55" i="5" s="1"/>
  <c r="W49" i="5"/>
  <c r="Q49" i="5" s="1"/>
  <c r="W52" i="5"/>
  <c r="Q52" i="5" s="1"/>
  <c r="W50" i="5"/>
  <c r="Q50" i="5" s="1"/>
  <c r="W31" i="5"/>
  <c r="Q31" i="5" s="1"/>
  <c r="W35" i="5"/>
  <c r="Q35" i="5" s="1"/>
  <c r="W38" i="5"/>
  <c r="Q38" i="5" s="1"/>
  <c r="W36" i="5"/>
  <c r="Q36" i="5" s="1"/>
  <c r="W104" i="5"/>
  <c r="Q104" i="5" s="1"/>
  <c r="W102" i="5"/>
  <c r="Q102" i="5" s="1"/>
  <c r="W109" i="5"/>
  <c r="Q109" i="5" s="1"/>
  <c r="W107" i="5"/>
  <c r="Q107" i="5" s="1"/>
  <c r="W94" i="5"/>
  <c r="Q94" i="5" s="1"/>
  <c r="W100" i="5"/>
  <c r="Q100" i="5" s="1"/>
  <c r="W98" i="5"/>
  <c r="Q98" i="5" s="1"/>
  <c r="W95" i="5"/>
  <c r="Q95" i="5" s="1"/>
  <c r="W99" i="5"/>
  <c r="Q99" i="5" s="1"/>
  <c r="W59" i="5"/>
  <c r="Q59" i="5" s="1"/>
  <c r="W89" i="5"/>
  <c r="Q89" i="5" s="1"/>
  <c r="W86" i="5"/>
  <c r="Q86" i="5" s="1"/>
  <c r="W83" i="5"/>
  <c r="Q83" i="5" s="1"/>
  <c r="W88" i="5"/>
  <c r="Q88" i="5" s="1"/>
  <c r="W93" i="5"/>
  <c r="Q93" i="5" s="1"/>
  <c r="W29" i="5"/>
  <c r="Q29" i="5" s="1"/>
  <c r="W26" i="5"/>
  <c r="Q26" i="5" s="1"/>
  <c r="W27" i="5"/>
  <c r="Q27" i="5" s="1"/>
  <c r="W112" i="5"/>
  <c r="Q112" i="5" s="1"/>
  <c r="W119" i="5"/>
  <c r="Q119" i="5" s="1"/>
  <c r="W113" i="5"/>
  <c r="Q113" i="5" s="1"/>
  <c r="W120" i="5"/>
  <c r="Q120" i="5" s="1"/>
  <c r="W121" i="5"/>
  <c r="Q121" i="5" s="1"/>
  <c r="W68" i="5"/>
  <c r="Q68" i="5" s="1"/>
  <c r="W78" i="5"/>
  <c r="Q78" i="5" s="1"/>
  <c r="W79" i="5"/>
  <c r="Q79" i="5" s="1"/>
  <c r="W70" i="5"/>
  <c r="Q70" i="5" s="1"/>
  <c r="W72" i="5"/>
  <c r="Q72" i="5" s="1"/>
  <c r="W74" i="5"/>
  <c r="Q74" i="5" s="1"/>
  <c r="W73" i="5"/>
  <c r="Q73" i="5" s="1"/>
  <c r="W30" i="5"/>
  <c r="Q30" i="5" s="1"/>
  <c r="O178" i="9"/>
  <c r="V178" i="9"/>
  <c r="AB178" i="9" s="1"/>
  <c r="O114" i="9"/>
  <c r="O24" i="9"/>
  <c r="V24" i="9"/>
  <c r="AB24" i="9" s="1"/>
  <c r="O107" i="9"/>
  <c r="V107" i="9"/>
  <c r="AB107" i="9" s="1"/>
  <c r="O168" i="9"/>
  <c r="U93" i="9"/>
  <c r="AA93" i="9" s="1"/>
  <c r="U199" i="9"/>
  <c r="AA199" i="9" s="1"/>
  <c r="U200" i="9"/>
  <c r="AA200" i="9" s="1"/>
  <c r="U182" i="9"/>
  <c r="U31" i="9"/>
  <c r="AA31" i="9" s="1"/>
  <c r="V8" i="5"/>
  <c r="P8" i="5" s="1"/>
  <c r="U91" i="9"/>
  <c r="AA91" i="9" s="1"/>
  <c r="V43" i="5"/>
  <c r="P43" i="5" s="1"/>
  <c r="U78" i="9"/>
  <c r="U89" i="9"/>
  <c r="V134" i="5"/>
  <c r="P134" i="5" s="1"/>
  <c r="U13" i="9"/>
  <c r="AA13" i="9" s="1"/>
  <c r="V84" i="5"/>
  <c r="P84" i="5" s="1"/>
  <c r="U75" i="9"/>
  <c r="AA75" i="9" s="1"/>
  <c r="V105" i="5"/>
  <c r="P105" i="5" s="1"/>
  <c r="V214" i="5"/>
  <c r="P214" i="5" s="1"/>
  <c r="U127" i="9"/>
  <c r="AA127" i="9" s="1"/>
  <c r="V61" i="5"/>
  <c r="P61" i="5" s="1"/>
  <c r="V216" i="5"/>
  <c r="W216" i="5" s="1"/>
  <c r="X216" i="5" s="1"/>
  <c r="K216" i="5" s="1"/>
  <c r="U21" i="9"/>
  <c r="AA21" i="9" s="1"/>
  <c r="U43" i="9"/>
  <c r="AA43" i="9" s="1"/>
  <c r="V85" i="5"/>
  <c r="P85" i="5" s="1"/>
  <c r="U173" i="9"/>
  <c r="AA173" i="9" s="1"/>
  <c r="U166" i="9"/>
  <c r="AA166" i="9" s="1"/>
  <c r="V165" i="9"/>
  <c r="AB165" i="9" s="1"/>
  <c r="V189" i="5"/>
  <c r="W189" i="5" s="1"/>
  <c r="X189" i="5" s="1"/>
  <c r="K189" i="5" s="1"/>
  <c r="V90" i="5"/>
  <c r="P90" i="5" s="1"/>
  <c r="V160" i="5"/>
  <c r="P160" i="5" s="1"/>
  <c r="V67" i="5"/>
  <c r="P67" i="5" s="1"/>
  <c r="U139" i="9"/>
  <c r="AA139" i="9" s="1"/>
  <c r="U8" i="9"/>
  <c r="V22" i="5"/>
  <c r="P22" i="5" s="1"/>
  <c r="U64" i="9"/>
  <c r="V39" i="5"/>
  <c r="P39" i="5" s="1"/>
  <c r="V198" i="5"/>
  <c r="W198" i="5" s="1"/>
  <c r="X198" i="5" s="1"/>
  <c r="K198" i="5" s="1"/>
  <c r="V210" i="5"/>
  <c r="U138" i="9"/>
  <c r="AA138" i="9" s="1"/>
  <c r="U128" i="9"/>
  <c r="AA128" i="9" s="1"/>
  <c r="T17" i="8"/>
  <c r="N17" i="8" s="1"/>
  <c r="U110" i="9"/>
  <c r="AA110" i="9" s="1"/>
  <c r="V130" i="5"/>
  <c r="W130" i="5" s="1"/>
  <c r="X130" i="5" s="1"/>
  <c r="K130" i="5" s="1"/>
  <c r="U77" i="9"/>
  <c r="AA77" i="9" s="1"/>
  <c r="U125" i="9"/>
  <c r="AA125" i="9" s="1"/>
  <c r="T24" i="8"/>
  <c r="N24" i="8" s="1"/>
  <c r="U180" i="9"/>
  <c r="AA180" i="9" s="1"/>
  <c r="T23" i="8"/>
  <c r="N23" i="8" s="1"/>
  <c r="T20" i="8"/>
  <c r="N20" i="8" s="1"/>
  <c r="U106" i="9"/>
  <c r="V116" i="5"/>
  <c r="P116" i="5" s="1"/>
  <c r="U76" i="9"/>
  <c r="AA76" i="9" s="1"/>
  <c r="V76" i="9" s="1"/>
  <c r="AB76" i="9" s="1"/>
  <c r="U59" i="9"/>
  <c r="AA59" i="9" s="1"/>
  <c r="V13" i="5"/>
  <c r="P13" i="5" s="1"/>
  <c r="V7" i="5"/>
  <c r="P7" i="5" s="1"/>
  <c r="T10" i="8"/>
  <c r="N10" i="8" s="1"/>
  <c r="T12" i="8"/>
  <c r="N12" i="8" s="1"/>
  <c r="U112" i="9"/>
  <c r="AA112" i="9" s="1"/>
  <c r="U7" i="9"/>
  <c r="AA7" i="9" s="1"/>
  <c r="V17" i="5"/>
  <c r="P17" i="5" s="1"/>
  <c r="V123" i="5"/>
  <c r="P123" i="5" s="1"/>
  <c r="U143" i="9"/>
  <c r="AA143" i="9" s="1"/>
  <c r="V32" i="5"/>
  <c r="P32" i="5" s="1"/>
  <c r="V199" i="5"/>
  <c r="U188" i="9"/>
  <c r="AA188" i="9" s="1"/>
  <c r="U185" i="9"/>
  <c r="AA185" i="9" s="1"/>
  <c r="U201" i="9"/>
  <c r="AA201" i="9" s="1"/>
  <c r="T14" i="8"/>
  <c r="N14" i="8" s="1"/>
  <c r="V92" i="5"/>
  <c r="P92" i="5" s="1"/>
  <c r="V58" i="5"/>
  <c r="P58" i="5" s="1"/>
  <c r="U170" i="9"/>
  <c r="AA170" i="9" s="1"/>
  <c r="V218" i="5"/>
  <c r="P218" i="5" s="1"/>
  <c r="V177" i="5"/>
  <c r="W177" i="5" s="1"/>
  <c r="X177" i="5" s="1"/>
  <c r="K177" i="5" s="1"/>
  <c r="V200" i="5"/>
  <c r="P200" i="5" s="1"/>
  <c r="U44" i="9"/>
  <c r="U22" i="9"/>
  <c r="AA22" i="9" s="1"/>
  <c r="V91" i="5"/>
  <c r="P91" i="5" s="1"/>
  <c r="V194" i="5"/>
  <c r="P194" i="5" s="1"/>
  <c r="U79" i="9"/>
  <c r="AA79" i="9" s="1"/>
  <c r="U184" i="9"/>
  <c r="U162" i="9"/>
  <c r="AA162" i="9" s="1"/>
  <c r="V117" i="5"/>
  <c r="P117" i="5" s="1"/>
  <c r="U41" i="9"/>
  <c r="AA41" i="9" s="1"/>
  <c r="U45" i="9"/>
  <c r="AA45" i="9" s="1"/>
  <c r="V173" i="5"/>
  <c r="W173" i="5" s="1"/>
  <c r="X173" i="5" s="1"/>
  <c r="K173" i="5" s="1"/>
  <c r="T11" i="8"/>
  <c r="U11" i="8" s="1"/>
  <c r="O11" i="8" s="1"/>
  <c r="U126" i="9"/>
  <c r="AA126" i="9" s="1"/>
  <c r="U175" i="9"/>
  <c r="AA175" i="9" s="1"/>
  <c r="U141" i="9"/>
  <c r="AA141" i="9" s="1"/>
  <c r="U16" i="8"/>
  <c r="O16" i="8" s="1"/>
  <c r="V46" i="5"/>
  <c r="P46" i="5" s="1"/>
  <c r="U100" i="9"/>
  <c r="AA100" i="9" s="1"/>
  <c r="U144" i="9"/>
  <c r="AA144" i="9" s="1"/>
  <c r="U145" i="9"/>
  <c r="AA145" i="9" s="1"/>
  <c r="U14" i="9"/>
  <c r="AA14" i="9" s="1"/>
  <c r="V11" i="5"/>
  <c r="P11" i="5" s="1"/>
  <c r="V211" i="5"/>
  <c r="P211" i="5" s="1"/>
  <c r="V37" i="5"/>
  <c r="P37" i="5" s="1"/>
  <c r="U171" i="9"/>
  <c r="AA171" i="9" s="1"/>
  <c r="V196" i="5"/>
  <c r="W196" i="5" s="1"/>
  <c r="V143" i="5"/>
  <c r="P143" i="5" s="1"/>
  <c r="U157" i="9"/>
  <c r="AA157" i="9" s="1"/>
  <c r="U203" i="9"/>
  <c r="AA203" i="9" s="1"/>
  <c r="V9" i="5"/>
  <c r="P9" i="5" s="1"/>
  <c r="V23" i="5"/>
  <c r="P23" i="5" s="1"/>
  <c r="U148" i="9"/>
  <c r="AA148" i="9" s="1"/>
  <c r="U46" i="9"/>
  <c r="AA46" i="9" s="1"/>
  <c r="U94" i="9"/>
  <c r="AA94" i="9" s="1"/>
  <c r="T19" i="8"/>
  <c r="V209" i="5"/>
  <c r="W209" i="5" s="1"/>
  <c r="Q209" i="5" s="1"/>
  <c r="V124" i="5"/>
  <c r="W124" i="5" s="1"/>
  <c r="X124" i="5" s="1"/>
  <c r="K124" i="5" s="1"/>
  <c r="T21" i="8"/>
  <c r="N21" i="8" s="1"/>
  <c r="U90" i="9"/>
  <c r="AA90" i="9" s="1"/>
  <c r="U160" i="9"/>
  <c r="AA160" i="9" s="1"/>
  <c r="U152" i="9"/>
  <c r="AA152" i="9" s="1"/>
  <c r="U159" i="9"/>
  <c r="AA159" i="9" s="1"/>
  <c r="U28" i="9"/>
  <c r="AA28" i="9" s="1"/>
  <c r="U48" i="9"/>
  <c r="AA48" i="9" s="1"/>
  <c r="U137" i="9"/>
  <c r="AA137" i="9" s="1"/>
  <c r="U10" i="9"/>
  <c r="U109" i="9"/>
  <c r="U61" i="9"/>
  <c r="AA61" i="9" s="1"/>
  <c r="U191" i="9"/>
  <c r="AA191" i="9" s="1"/>
  <c r="U158" i="9"/>
  <c r="AA158" i="9" s="1"/>
  <c r="V167" i="5"/>
  <c r="W167" i="5" s="1"/>
  <c r="U196" i="9"/>
  <c r="AA196" i="9" s="1"/>
  <c r="U25" i="9"/>
  <c r="AA25" i="9" s="1"/>
  <c r="U11" i="9"/>
  <c r="AA11" i="9" s="1"/>
  <c r="V65" i="5"/>
  <c r="P65" i="5" s="1"/>
  <c r="U42" i="9"/>
  <c r="AA42" i="9" s="1"/>
  <c r="V148" i="5"/>
  <c r="W148" i="5" s="1"/>
  <c r="V77" i="5"/>
  <c r="P77" i="5" s="1"/>
  <c r="U58" i="9"/>
  <c r="AA58" i="9" s="1"/>
  <c r="O146" i="9"/>
  <c r="V37" i="9"/>
  <c r="AB37" i="9" s="1"/>
  <c r="V182" i="5"/>
  <c r="W182" i="5" s="1"/>
  <c r="V51" i="5"/>
  <c r="P51" i="5" s="1"/>
  <c r="O165" i="9"/>
  <c r="U62" i="9"/>
  <c r="AA62" i="9" s="1"/>
  <c r="U156" i="9"/>
  <c r="AA156" i="9" s="1"/>
  <c r="V156" i="5"/>
  <c r="W156" i="5" s="1"/>
  <c r="U194" i="9"/>
  <c r="AA194" i="9" s="1"/>
  <c r="T9" i="8"/>
  <c r="N9" i="8" s="1"/>
  <c r="V181" i="5"/>
  <c r="O116" i="9"/>
  <c r="O37" i="9"/>
  <c r="W19" i="5"/>
  <c r="Q19" i="5" s="1"/>
  <c r="V146" i="9"/>
  <c r="AB146" i="9" s="1"/>
  <c r="W147" i="5"/>
  <c r="X147" i="5" s="1"/>
  <c r="K147" i="5" s="1"/>
  <c r="U189" i="9"/>
  <c r="V87" i="5"/>
  <c r="P87" i="5" s="1"/>
  <c r="O118" i="9"/>
  <c r="O60" i="9"/>
  <c r="U7" i="8"/>
  <c r="O7" i="8" s="1"/>
  <c r="W60" i="5"/>
  <c r="Q60" i="5" s="1"/>
  <c r="W128" i="5"/>
  <c r="X128" i="5" s="1"/>
  <c r="K128" i="5" s="1"/>
  <c r="W63" i="5"/>
  <c r="Q63" i="5" s="1"/>
  <c r="W33" i="5"/>
  <c r="Q33" i="5" s="1"/>
  <c r="W155" i="5"/>
  <c r="X155" i="5" s="1"/>
  <c r="K155" i="5" s="1"/>
  <c r="W184" i="5"/>
  <c r="X184" i="5" s="1"/>
  <c r="K184" i="5" s="1"/>
  <c r="W125" i="5"/>
  <c r="X125" i="5" s="1"/>
  <c r="K125" i="5" s="1"/>
  <c r="W21" i="5"/>
  <c r="Q21" i="5" s="1"/>
  <c r="W186" i="5"/>
  <c r="Q186" i="5" s="1"/>
  <c r="W127" i="5"/>
  <c r="X127" i="5" s="1"/>
  <c r="K127" i="5" s="1"/>
  <c r="W212" i="5"/>
  <c r="Q212" i="5" s="1"/>
  <c r="W171" i="5"/>
  <c r="Q171" i="5" s="1"/>
  <c r="O115" i="9"/>
  <c r="W221" i="5"/>
  <c r="X221" i="5" s="1"/>
  <c r="K221" i="5" s="1"/>
  <c r="W53" i="5"/>
  <c r="Q53" i="5" s="1"/>
  <c r="V60" i="9"/>
  <c r="AB60" i="9" s="1"/>
  <c r="P126" i="5"/>
  <c r="V115" i="9"/>
  <c r="AB115" i="9" s="1"/>
  <c r="W208" i="5"/>
  <c r="Q208" i="5" s="1"/>
  <c r="W139" i="5"/>
  <c r="Q139" i="5" s="1"/>
  <c r="W195" i="5"/>
  <c r="X195" i="5" s="1"/>
  <c r="K195" i="5" s="1"/>
  <c r="W183" i="5"/>
  <c r="X183" i="5" s="1"/>
  <c r="K183" i="5" s="1"/>
  <c r="W180" i="5"/>
  <c r="X180" i="5" s="1"/>
  <c r="K180" i="5" s="1"/>
  <c r="W145" i="5"/>
  <c r="X145" i="5" s="1"/>
  <c r="K145" i="5" s="1"/>
  <c r="W222" i="5"/>
  <c r="X222" i="5" s="1"/>
  <c r="K222" i="5" s="1"/>
  <c r="W204" i="5"/>
  <c r="X204" i="5" s="1"/>
  <c r="K204" i="5" s="1"/>
  <c r="W179" i="5"/>
  <c r="X179" i="5" s="1"/>
  <c r="K179" i="5" s="1"/>
  <c r="W118" i="5"/>
  <c r="Q118" i="5" s="1"/>
  <c r="V118" i="9"/>
  <c r="AB118" i="9" s="1"/>
  <c r="V20" i="9"/>
  <c r="AB20" i="9" s="1"/>
  <c r="P203" i="5"/>
  <c r="P169" i="5"/>
  <c r="W192" i="5"/>
  <c r="X192" i="5" s="1"/>
  <c r="K192" i="5" s="1"/>
  <c r="V161" i="9"/>
  <c r="AB161" i="9" s="1"/>
  <c r="O150" i="9"/>
  <c r="O177" i="9"/>
  <c r="V96" i="5"/>
  <c r="P96" i="5" s="1"/>
  <c r="U19" i="10"/>
  <c r="V19" i="10" s="1"/>
  <c r="W19" i="10" s="1"/>
  <c r="X19" i="10" s="1"/>
  <c r="U241" i="9"/>
  <c r="J241" i="9" s="1"/>
  <c r="U256" i="9"/>
  <c r="J256" i="9" s="1"/>
  <c r="U285" i="9"/>
  <c r="J285" i="9" s="1"/>
  <c r="U301" i="9"/>
  <c r="J301" i="9" s="1"/>
  <c r="U375" i="9"/>
  <c r="J375" i="9" s="1"/>
  <c r="U395" i="9"/>
  <c r="J395" i="9" s="1"/>
  <c r="V228" i="5"/>
  <c r="K228" i="5" s="1"/>
  <c r="V333" i="5"/>
  <c r="K333" i="5" s="1"/>
  <c r="V402" i="5"/>
  <c r="K402" i="5" s="1"/>
  <c r="U341" i="9"/>
  <c r="J341" i="9" s="1"/>
  <c r="U364" i="9"/>
  <c r="J364" i="9" s="1"/>
  <c r="U402" i="9"/>
  <c r="J402" i="9" s="1"/>
  <c r="V293" i="5"/>
  <c r="K293" i="5" s="1"/>
  <c r="U9" i="10"/>
  <c r="V9" i="10" s="1"/>
  <c r="W9" i="10" s="1"/>
  <c r="X9" i="10" s="1"/>
  <c r="U208" i="9"/>
  <c r="J208" i="9" s="1"/>
  <c r="U234" i="9"/>
  <c r="J234" i="9" s="1"/>
  <c r="U268" i="9"/>
  <c r="J268" i="9" s="1"/>
  <c r="U306" i="9"/>
  <c r="J306" i="9" s="1"/>
  <c r="U311" i="9"/>
  <c r="J311" i="9" s="1"/>
  <c r="U318" i="9"/>
  <c r="J318" i="9" s="1"/>
  <c r="U353" i="9"/>
  <c r="J353" i="9" s="1"/>
  <c r="U363" i="9"/>
  <c r="J363" i="9" s="1"/>
  <c r="U386" i="9"/>
  <c r="J386" i="9" s="1"/>
  <c r="V287" i="5"/>
  <c r="K287" i="5" s="1"/>
  <c r="V296" i="5"/>
  <c r="K296" i="5" s="1"/>
  <c r="V365" i="5"/>
  <c r="K365" i="5" s="1"/>
  <c r="U224" i="9"/>
  <c r="J224" i="9" s="1"/>
  <c r="U243" i="9"/>
  <c r="J243" i="9" s="1"/>
  <c r="U292" i="9"/>
  <c r="J292" i="9" s="1"/>
  <c r="U323" i="9"/>
  <c r="J323" i="9" s="1"/>
  <c r="U338" i="9"/>
  <c r="J338" i="9" s="1"/>
  <c r="U370" i="9"/>
  <c r="J370" i="9" s="1"/>
  <c r="U399" i="9"/>
  <c r="J399" i="9" s="1"/>
  <c r="V361" i="5"/>
  <c r="K361" i="5" s="1"/>
  <c r="V398" i="5"/>
  <c r="K398" i="5" s="1"/>
  <c r="V394" i="5"/>
  <c r="K394" i="5" s="1"/>
  <c r="U13" i="10"/>
  <c r="V13" i="10" s="1"/>
  <c r="W13" i="10" s="1"/>
  <c r="X13" i="10" s="1"/>
  <c r="U225" i="9"/>
  <c r="J225" i="9" s="1"/>
  <c r="U244" i="9"/>
  <c r="J244" i="9" s="1"/>
  <c r="U293" i="9"/>
  <c r="J293" i="9" s="1"/>
  <c r="U371" i="9"/>
  <c r="J371" i="9" s="1"/>
  <c r="U351" i="9"/>
  <c r="J351" i="9" s="1"/>
  <c r="U358" i="9"/>
  <c r="J358" i="9" s="1"/>
  <c r="U361" i="9"/>
  <c r="J361" i="9" s="1"/>
  <c r="T44" i="8"/>
  <c r="I44" i="8" s="1"/>
  <c r="V232" i="5"/>
  <c r="K232" i="5" s="1"/>
  <c r="V358" i="5"/>
  <c r="K358" i="5" s="1"/>
  <c r="V366" i="5"/>
  <c r="K366" i="5" s="1"/>
  <c r="U212" i="9"/>
  <c r="J212" i="9" s="1"/>
  <c r="U219" i="9"/>
  <c r="J219" i="9" s="1"/>
  <c r="U260" i="9"/>
  <c r="J260" i="9" s="1"/>
  <c r="U271" i="9"/>
  <c r="J271" i="9" s="1"/>
  <c r="U280" i="9"/>
  <c r="J280" i="9" s="1"/>
  <c r="U308" i="9"/>
  <c r="J308" i="9" s="1"/>
  <c r="U315" i="9"/>
  <c r="J315" i="9" s="1"/>
  <c r="U379" i="9"/>
  <c r="J379" i="9" s="1"/>
  <c r="U390" i="9"/>
  <c r="J390" i="9" s="1"/>
  <c r="T29" i="8"/>
  <c r="I29" i="8" s="1"/>
  <c r="T33" i="8"/>
  <c r="I33" i="8" s="1"/>
  <c r="T37" i="8"/>
  <c r="I37" i="8" s="1"/>
  <c r="V260" i="5"/>
  <c r="K260" i="5" s="1"/>
  <c r="V321" i="5"/>
  <c r="K321" i="5" s="1"/>
  <c r="V343" i="5"/>
  <c r="K343" i="5" s="1"/>
  <c r="V347" i="5"/>
  <c r="K347" i="5" s="1"/>
  <c r="V423" i="5"/>
  <c r="K423" i="5" s="1"/>
  <c r="U12" i="10"/>
  <c r="V12" i="10" s="1"/>
  <c r="W12" i="10" s="1"/>
  <c r="X12" i="10" s="1"/>
  <c r="U31" i="10"/>
  <c r="V31" i="10" s="1"/>
  <c r="W31" i="10" s="1"/>
  <c r="X31" i="10" s="1"/>
  <c r="U255" i="9"/>
  <c r="J255" i="9" s="1"/>
  <c r="U267" i="9"/>
  <c r="J267" i="9" s="1"/>
  <c r="U296" i="9"/>
  <c r="J296" i="9" s="1"/>
  <c r="U305" i="9"/>
  <c r="J305" i="9" s="1"/>
  <c r="U325" i="9"/>
  <c r="J325" i="9" s="1"/>
  <c r="U345" i="9"/>
  <c r="J345" i="9" s="1"/>
  <c r="U350" i="9"/>
  <c r="J350" i="9" s="1"/>
  <c r="U360" i="9"/>
  <c r="J360" i="9" s="1"/>
  <c r="U403" i="9"/>
  <c r="J403" i="9" s="1"/>
  <c r="T35" i="8"/>
  <c r="I35" i="8" s="1"/>
  <c r="T39" i="8"/>
  <c r="I39" i="8" s="1"/>
  <c r="T41" i="8"/>
  <c r="I41" i="8" s="1"/>
  <c r="T43" i="8"/>
  <c r="I43" i="8" s="1"/>
  <c r="V223" i="5"/>
  <c r="K223" i="5" s="1"/>
  <c r="V256" i="5"/>
  <c r="K256" i="5" s="1"/>
  <c r="V267" i="5"/>
  <c r="K267" i="5" s="1"/>
  <c r="V282" i="5"/>
  <c r="K282" i="5" s="1"/>
  <c r="V313" i="5"/>
  <c r="K313" i="5" s="1"/>
  <c r="V339" i="5"/>
  <c r="K339" i="5" s="1"/>
  <c r="V345" i="5"/>
  <c r="K345" i="5" s="1"/>
  <c r="U366" i="9"/>
  <c r="J366" i="9" s="1"/>
  <c r="U23" i="10"/>
  <c r="U34" i="10"/>
  <c r="J34" i="10" s="1"/>
  <c r="U207" i="9"/>
  <c r="J207" i="9" s="1"/>
  <c r="U250" i="9"/>
  <c r="J250" i="9" s="1"/>
  <c r="U277" i="9"/>
  <c r="J277" i="9" s="1"/>
  <c r="U284" i="9"/>
  <c r="J284" i="9" s="1"/>
  <c r="U289" i="9"/>
  <c r="J289" i="9" s="1"/>
  <c r="U310" i="9"/>
  <c r="J310" i="9" s="1"/>
  <c r="U331" i="9"/>
  <c r="J331" i="9" s="1"/>
  <c r="U333" i="9"/>
  <c r="J333" i="9" s="1"/>
  <c r="U342" i="9"/>
  <c r="J342" i="9" s="1"/>
  <c r="U365" i="9"/>
  <c r="J365" i="9" s="1"/>
  <c r="U374" i="9"/>
  <c r="J374" i="9" s="1"/>
  <c r="U394" i="9"/>
  <c r="J394" i="9" s="1"/>
  <c r="T27" i="8"/>
  <c r="I27" i="8" s="1"/>
  <c r="T31" i="8"/>
  <c r="I31" i="8" s="1"/>
  <c r="T45" i="8"/>
  <c r="I45" i="8" s="1"/>
  <c r="V252" i="5"/>
  <c r="K252" i="5" s="1"/>
  <c r="V320" i="5"/>
  <c r="K320" i="5" s="1"/>
  <c r="V386" i="5"/>
  <c r="K386" i="5" s="1"/>
  <c r="V393" i="5"/>
  <c r="K393" i="5" s="1"/>
  <c r="V397" i="5"/>
  <c r="K397" i="5" s="1"/>
  <c r="V323" i="5"/>
  <c r="K323" i="5" s="1"/>
  <c r="U10" i="10"/>
  <c r="U15" i="10"/>
  <c r="U26" i="10"/>
  <c r="V26" i="10" s="1"/>
  <c r="W26" i="10" s="1"/>
  <c r="X26" i="10" s="1"/>
  <c r="U223" i="9"/>
  <c r="J223" i="9" s="1"/>
  <c r="U229" i="9"/>
  <c r="J229" i="9" s="1"/>
  <c r="U264" i="9"/>
  <c r="J264" i="9" s="1"/>
  <c r="U317" i="9"/>
  <c r="J317" i="9" s="1"/>
  <c r="U322" i="9"/>
  <c r="J322" i="9" s="1"/>
  <c r="U362" i="9"/>
  <c r="J362" i="9" s="1"/>
  <c r="U367" i="9"/>
  <c r="J367" i="9" s="1"/>
  <c r="U383" i="9"/>
  <c r="J383" i="9" s="1"/>
  <c r="V407" i="5"/>
  <c r="K407" i="5" s="1"/>
  <c r="V414" i="5"/>
  <c r="K414" i="5" s="1"/>
  <c r="V269" i="5"/>
  <c r="K269" i="5" s="1"/>
  <c r="V406" i="5"/>
  <c r="K406" i="5" s="1"/>
  <c r="U18" i="10"/>
  <c r="J18" i="10" s="1"/>
  <c r="U216" i="9"/>
  <c r="J216" i="9" s="1"/>
  <c r="U228" i="9"/>
  <c r="J228" i="9" s="1"/>
  <c r="U242" i="9"/>
  <c r="J242" i="9" s="1"/>
  <c r="U259" i="9"/>
  <c r="J259" i="9" s="1"/>
  <c r="U270" i="9"/>
  <c r="J270" i="9" s="1"/>
  <c r="U304" i="9"/>
  <c r="J304" i="9" s="1"/>
  <c r="U337" i="9"/>
  <c r="J337" i="9" s="1"/>
  <c r="U347" i="9"/>
  <c r="J347" i="9" s="1"/>
  <c r="U359" i="9"/>
  <c r="J359" i="9" s="1"/>
  <c r="U398" i="9"/>
  <c r="J398" i="9" s="1"/>
  <c r="V244" i="5"/>
  <c r="K244" i="5" s="1"/>
  <c r="V305" i="5"/>
  <c r="K305" i="5" s="1"/>
  <c r="V385" i="5"/>
  <c r="K385" i="5" s="1"/>
  <c r="V389" i="5"/>
  <c r="K389" i="5" s="1"/>
  <c r="V370" i="5"/>
  <c r="K370" i="5" s="1"/>
  <c r="V374" i="5"/>
  <c r="K374" i="5" s="1"/>
  <c r="V301" i="5"/>
  <c r="K301" i="5" s="1"/>
  <c r="U297" i="9"/>
  <c r="J297" i="9" s="1"/>
  <c r="T26" i="8"/>
  <c r="I26" i="8" s="1"/>
  <c r="U8" i="10"/>
  <c r="V8" i="10" s="1"/>
  <c r="W8" i="10" s="1"/>
  <c r="X8" i="10" s="1"/>
  <c r="U211" i="9"/>
  <c r="J211" i="9" s="1"/>
  <c r="U245" i="9"/>
  <c r="J245" i="9" s="1"/>
  <c r="U252" i="9"/>
  <c r="J252" i="9" s="1"/>
  <c r="U307" i="9"/>
  <c r="J307" i="9" s="1"/>
  <c r="U314" i="9"/>
  <c r="J314" i="9" s="1"/>
  <c r="U319" i="9"/>
  <c r="J319" i="9" s="1"/>
  <c r="U354" i="9"/>
  <c r="J354" i="9" s="1"/>
  <c r="U378" i="9"/>
  <c r="J378" i="9" s="1"/>
  <c r="U387" i="9"/>
  <c r="J387" i="9" s="1"/>
  <c r="V270" i="5"/>
  <c r="K270" i="5" s="1"/>
  <c r="U35" i="10"/>
  <c r="V35" i="10" s="1"/>
  <c r="W35" i="10" s="1"/>
  <c r="X35" i="10" s="1"/>
  <c r="U237" i="9"/>
  <c r="J237" i="9" s="1"/>
  <c r="U239" i="9"/>
  <c r="J239" i="9" s="1"/>
  <c r="U263" i="9"/>
  <c r="J263" i="9" s="1"/>
  <c r="U269" i="9"/>
  <c r="J269" i="9" s="1"/>
  <c r="U276" i="9"/>
  <c r="J276" i="9" s="1"/>
  <c r="U281" i="9"/>
  <c r="J281" i="9" s="1"/>
  <c r="U288" i="9"/>
  <c r="J288" i="9" s="1"/>
  <c r="U309" i="9"/>
  <c r="J309" i="9" s="1"/>
  <c r="U316" i="9"/>
  <c r="J316" i="9" s="1"/>
  <c r="U346" i="9"/>
  <c r="J346" i="9" s="1"/>
  <c r="U391" i="9"/>
  <c r="J391" i="9" s="1"/>
  <c r="T28" i="8"/>
  <c r="I28" i="8" s="1"/>
  <c r="T30" i="8"/>
  <c r="I30" i="8" s="1"/>
  <c r="T32" i="8"/>
  <c r="I32" i="8" s="1"/>
  <c r="T34" i="8"/>
  <c r="I34" i="8" s="1"/>
  <c r="T36" i="8"/>
  <c r="I36" i="8" s="1"/>
  <c r="T38" i="8"/>
  <c r="I38" i="8" s="1"/>
  <c r="T40" i="8"/>
  <c r="I40" i="8" s="1"/>
  <c r="T42" i="8"/>
  <c r="I42" i="8" s="1"/>
  <c r="T46" i="8"/>
  <c r="I46" i="8" s="1"/>
  <c r="V243" i="5"/>
  <c r="K243" i="5" s="1"/>
  <c r="V403" i="5"/>
  <c r="K403" i="5" s="1"/>
  <c r="U11" i="10"/>
  <c r="V11" i="10" s="1"/>
  <c r="W11" i="10" s="1"/>
  <c r="X11" i="10" s="1"/>
  <c r="U27" i="10"/>
  <c r="V27" i="10" s="1"/>
  <c r="W27" i="10" s="1"/>
  <c r="X27" i="10" s="1"/>
  <c r="U7" i="10"/>
  <c r="V7" i="10" s="1"/>
  <c r="W7" i="10" s="1"/>
  <c r="X7" i="10" s="1"/>
  <c r="U215" i="9"/>
  <c r="J215" i="9" s="1"/>
  <c r="U227" i="9"/>
  <c r="J227" i="9" s="1"/>
  <c r="U321" i="9"/>
  <c r="J321" i="9" s="1"/>
  <c r="U336" i="9"/>
  <c r="J336" i="9" s="1"/>
  <c r="U382" i="9"/>
  <c r="J382" i="9" s="1"/>
  <c r="V300" i="5"/>
  <c r="K300" i="5" s="1"/>
  <c r="V373" i="5"/>
  <c r="K373" i="5" s="1"/>
  <c r="U220" i="9"/>
  <c r="J220" i="9" s="1"/>
  <c r="V377" i="5"/>
  <c r="K377" i="5" s="1"/>
  <c r="V262" i="5"/>
  <c r="K262" i="5" s="1"/>
  <c r="V285" i="5"/>
  <c r="K285" i="5" s="1"/>
  <c r="U209" i="9"/>
  <c r="J209" i="9" s="1"/>
  <c r="U389" i="9"/>
  <c r="J389" i="9" s="1"/>
  <c r="V248" i="5"/>
  <c r="K248" i="5" s="1"/>
  <c r="U266" i="9"/>
  <c r="J266" i="9" s="1"/>
  <c r="V278" i="5"/>
  <c r="K278" i="5" s="1"/>
  <c r="V401" i="5"/>
  <c r="K401" i="5" s="1"/>
  <c r="U300" i="9"/>
  <c r="J300" i="9" s="1"/>
  <c r="V251" i="5"/>
  <c r="K251" i="5" s="1"/>
  <c r="V241" i="5"/>
  <c r="K241" i="5" s="1"/>
  <c r="U344" i="9"/>
  <c r="J344" i="9" s="1"/>
  <c r="V303" i="5"/>
  <c r="K303" i="5" s="1"/>
  <c r="U275" i="9"/>
  <c r="J275" i="9" s="1"/>
  <c r="U324" i="9"/>
  <c r="J324" i="9" s="1"/>
  <c r="V387" i="5"/>
  <c r="K387" i="5" s="1"/>
  <c r="U355" i="9"/>
  <c r="J355" i="9" s="1"/>
  <c r="V292" i="5"/>
  <c r="K292" i="5" s="1"/>
  <c r="U251" i="9"/>
  <c r="J251" i="9" s="1"/>
  <c r="V329" i="5"/>
  <c r="K329" i="5" s="1"/>
  <c r="V355" i="5"/>
  <c r="K355" i="5" s="1"/>
  <c r="V258" i="5"/>
  <c r="K258" i="5" s="1"/>
  <c r="V281" i="5"/>
  <c r="K281" i="5" s="1"/>
  <c r="U29" i="10"/>
  <c r="V29" i="10" s="1"/>
  <c r="W29" i="10" s="1"/>
  <c r="X29" i="10" s="1"/>
  <c r="V367" i="5"/>
  <c r="K367" i="5" s="1"/>
  <c r="V240" i="5"/>
  <c r="K240" i="5" s="1"/>
  <c r="V418" i="5"/>
  <c r="K418" i="5" s="1"/>
  <c r="V271" i="5"/>
  <c r="K271" i="5" s="1"/>
  <c r="V390" i="5"/>
  <c r="K390" i="5" s="1"/>
  <c r="U238" i="9"/>
  <c r="J238" i="9" s="1"/>
  <c r="V229" i="5"/>
  <c r="K229" i="5" s="1"/>
  <c r="V234" i="5"/>
  <c r="K234" i="5" s="1"/>
  <c r="V338" i="5"/>
  <c r="K338" i="5" s="1"/>
  <c r="V299" i="5"/>
  <c r="K299" i="5" s="1"/>
  <c r="U273" i="9"/>
  <c r="J273" i="9" s="1"/>
  <c r="U261" i="9"/>
  <c r="J261" i="9" s="1"/>
  <c r="V354" i="5"/>
  <c r="K354" i="5" s="1"/>
  <c r="U326" i="9"/>
  <c r="J326" i="9" s="1"/>
  <c r="V225" i="5"/>
  <c r="K225" i="5" s="1"/>
  <c r="V266" i="5"/>
  <c r="K266" i="5" s="1"/>
  <c r="V384" i="5"/>
  <c r="K384" i="5" s="1"/>
  <c r="V226" i="5"/>
  <c r="K226" i="5" s="1"/>
  <c r="V408" i="5"/>
  <c r="K408" i="5" s="1"/>
  <c r="V263" i="5"/>
  <c r="K263" i="5" s="1"/>
  <c r="V382" i="5"/>
  <c r="K382" i="5" s="1"/>
  <c r="U226" i="9"/>
  <c r="J226" i="9" s="1"/>
  <c r="V312" i="5"/>
  <c r="K312" i="5" s="1"/>
  <c r="V227" i="5"/>
  <c r="K227" i="5" s="1"/>
  <c r="V411" i="5"/>
  <c r="K411" i="5" s="1"/>
  <c r="V295" i="5"/>
  <c r="K295" i="5" s="1"/>
  <c r="U265" i="9"/>
  <c r="J265" i="9" s="1"/>
  <c r="U247" i="9"/>
  <c r="J247" i="9" s="1"/>
  <c r="V351" i="5"/>
  <c r="K351" i="5" s="1"/>
  <c r="U340" i="9"/>
  <c r="J340" i="9" s="1"/>
  <c r="V261" i="5"/>
  <c r="K261" i="5" s="1"/>
  <c r="U230" i="9"/>
  <c r="J230" i="9" s="1"/>
  <c r="V399" i="5"/>
  <c r="K399" i="5" s="1"/>
  <c r="V265" i="5"/>
  <c r="K265" i="5" s="1"/>
  <c r="U249" i="9"/>
  <c r="J249" i="9" s="1"/>
  <c r="U380" i="9"/>
  <c r="J380" i="9" s="1"/>
  <c r="V255" i="5"/>
  <c r="K255" i="5" s="1"/>
  <c r="V311" i="5"/>
  <c r="K311" i="5" s="1"/>
  <c r="V371" i="5"/>
  <c r="K371" i="5" s="1"/>
  <c r="U396" i="9"/>
  <c r="J396" i="9" s="1"/>
  <c r="V375" i="5"/>
  <c r="K375" i="5" s="1"/>
  <c r="V230" i="5"/>
  <c r="K230" i="5" s="1"/>
  <c r="V364" i="5"/>
  <c r="K364" i="5" s="1"/>
  <c r="U214" i="9"/>
  <c r="J214" i="9" s="1"/>
  <c r="V378" i="5"/>
  <c r="K378" i="5" s="1"/>
  <c r="U372" i="9"/>
  <c r="J372" i="9" s="1"/>
  <c r="V404" i="5"/>
  <c r="K404" i="5" s="1"/>
  <c r="V272" i="5"/>
  <c r="K272" i="5" s="1"/>
  <c r="U262" i="9"/>
  <c r="J262" i="9" s="1"/>
  <c r="U235" i="9"/>
  <c r="J235" i="9" s="1"/>
  <c r="V348" i="5"/>
  <c r="K348" i="5" s="1"/>
  <c r="U303" i="9"/>
  <c r="J303" i="9" s="1"/>
  <c r="V257" i="5"/>
  <c r="K257" i="5" s="1"/>
  <c r="U33" i="10"/>
  <c r="V369" i="5"/>
  <c r="K369" i="5" s="1"/>
  <c r="V254" i="5"/>
  <c r="K254" i="5" s="1"/>
  <c r="U206" i="9"/>
  <c r="J206" i="9" s="1"/>
  <c r="U330" i="9"/>
  <c r="J330" i="9" s="1"/>
  <c r="V233" i="5"/>
  <c r="K233" i="5" s="1"/>
  <c r="V297" i="5"/>
  <c r="K297" i="5" s="1"/>
  <c r="V356" i="5"/>
  <c r="K356" i="5" s="1"/>
  <c r="U385" i="9"/>
  <c r="J385" i="9" s="1"/>
  <c r="V360" i="5"/>
  <c r="K360" i="5" s="1"/>
  <c r="U357" i="9"/>
  <c r="J357" i="9" s="1"/>
  <c r="V328" i="5"/>
  <c r="K328" i="5" s="1"/>
  <c r="U205" i="9"/>
  <c r="J205" i="9" s="1"/>
  <c r="V412" i="5"/>
  <c r="K412" i="5" s="1"/>
  <c r="U348" i="9"/>
  <c r="J348" i="9" s="1"/>
  <c r="V405" i="5"/>
  <c r="K405" i="5" s="1"/>
  <c r="V268" i="5"/>
  <c r="K268" i="5" s="1"/>
  <c r="U253" i="9"/>
  <c r="J253" i="9" s="1"/>
  <c r="U32" i="10"/>
  <c r="V340" i="5"/>
  <c r="K340" i="5" s="1"/>
  <c r="U16" i="10"/>
  <c r="V16" i="10" s="1"/>
  <c r="W16" i="10" s="1"/>
  <c r="X16" i="10" s="1"/>
  <c r="U328" i="9"/>
  <c r="J328" i="9" s="1"/>
  <c r="U369" i="9"/>
  <c r="J369" i="9" s="1"/>
  <c r="U373" i="9"/>
  <c r="J373" i="9" s="1"/>
  <c r="V346" i="5"/>
  <c r="K346" i="5" s="1"/>
  <c r="U376" i="9"/>
  <c r="J376" i="9" s="1"/>
  <c r="V353" i="5"/>
  <c r="K353" i="5" s="1"/>
  <c r="U352" i="9"/>
  <c r="J352" i="9" s="1"/>
  <c r="V286" i="5"/>
  <c r="K286" i="5" s="1"/>
  <c r="U20" i="10"/>
  <c r="V20" i="10" s="1"/>
  <c r="W20" i="10" s="1"/>
  <c r="X20" i="10" s="1"/>
  <c r="V368" i="5"/>
  <c r="K368" i="5" s="1"/>
  <c r="U327" i="9"/>
  <c r="J327" i="9" s="1"/>
  <c r="V383" i="5"/>
  <c r="K383" i="5" s="1"/>
  <c r="V264" i="5"/>
  <c r="K264" i="5" s="1"/>
  <c r="U246" i="9"/>
  <c r="J246" i="9" s="1"/>
  <c r="U21" i="10"/>
  <c r="V283" i="5"/>
  <c r="K283" i="5" s="1"/>
  <c r="U25" i="10"/>
  <c r="J25" i="10" s="1"/>
  <c r="V242" i="5"/>
  <c r="K242" i="5" s="1"/>
  <c r="V421" i="5"/>
  <c r="K421" i="5" s="1"/>
  <c r="U295" i="9"/>
  <c r="J295" i="9" s="1"/>
  <c r="U339" i="9"/>
  <c r="J339" i="9" s="1"/>
  <c r="U349" i="9"/>
  <c r="J349" i="9" s="1"/>
  <c r="V342" i="5"/>
  <c r="K342" i="5" s="1"/>
  <c r="U291" i="9"/>
  <c r="J291" i="9" s="1"/>
  <c r="V350" i="5"/>
  <c r="K350" i="5" s="1"/>
  <c r="U298" i="9"/>
  <c r="J298" i="9" s="1"/>
  <c r="V275" i="5"/>
  <c r="K275" i="5" s="1"/>
  <c r="V341" i="5"/>
  <c r="K341" i="5" s="1"/>
  <c r="V332" i="5"/>
  <c r="K332" i="5" s="1"/>
  <c r="U320" i="9"/>
  <c r="J320" i="9" s="1"/>
  <c r="V376" i="5"/>
  <c r="K376" i="5" s="1"/>
  <c r="V249" i="5"/>
  <c r="K249" i="5" s="1"/>
  <c r="U36" i="10"/>
  <c r="V36" i="10" s="1"/>
  <c r="W36" i="10" s="1"/>
  <c r="X36" i="10" s="1"/>
  <c r="V415" i="5"/>
  <c r="K415" i="5" s="1"/>
  <c r="V253" i="5"/>
  <c r="K253" i="5" s="1"/>
  <c r="U14" i="10"/>
  <c r="V410" i="5"/>
  <c r="K410" i="5" s="1"/>
  <c r="U272" i="9"/>
  <c r="J272" i="9" s="1"/>
  <c r="U312" i="9"/>
  <c r="J312" i="9" s="1"/>
  <c r="V400" i="5"/>
  <c r="K400" i="5" s="1"/>
  <c r="V331" i="5"/>
  <c r="K331" i="5" s="1"/>
  <c r="U231" i="9"/>
  <c r="J231" i="9" s="1"/>
  <c r="V335" i="5"/>
  <c r="K335" i="5" s="1"/>
  <c r="U282" i="9"/>
  <c r="J282" i="9" s="1"/>
  <c r="V237" i="5"/>
  <c r="K237" i="5" s="1"/>
  <c r="V284" i="5"/>
  <c r="K284" i="5" s="1"/>
  <c r="V317" i="5"/>
  <c r="K317" i="5" s="1"/>
  <c r="U294" i="9"/>
  <c r="J294" i="9" s="1"/>
  <c r="V349" i="5"/>
  <c r="K349" i="5" s="1"/>
  <c r="U24" i="10"/>
  <c r="V24" i="10" s="1"/>
  <c r="W24" i="10" s="1"/>
  <c r="X24" i="10" s="1"/>
  <c r="U274" i="9"/>
  <c r="J274" i="9" s="1"/>
  <c r="V274" i="5"/>
  <c r="K274" i="5" s="1"/>
  <c r="V298" i="5"/>
  <c r="K298" i="5" s="1"/>
  <c r="V319" i="5"/>
  <c r="K319" i="5" s="1"/>
  <c r="V294" i="5"/>
  <c r="K294" i="5" s="1"/>
  <c r="U221" i="9"/>
  <c r="J221" i="9" s="1"/>
  <c r="U381" i="9"/>
  <c r="J381" i="9" s="1"/>
  <c r="V315" i="5"/>
  <c r="K315" i="5" s="1"/>
  <c r="V279" i="5"/>
  <c r="K279" i="5" s="1"/>
  <c r="U217" i="9"/>
  <c r="J217" i="9" s="1"/>
  <c r="V325" i="5"/>
  <c r="K325" i="5" s="1"/>
  <c r="U329" i="9"/>
  <c r="J329" i="9" s="1"/>
  <c r="V359" i="5"/>
  <c r="K359" i="5" s="1"/>
  <c r="V316" i="5"/>
  <c r="K316" i="5" s="1"/>
  <c r="U405" i="9"/>
  <c r="J405" i="9" s="1"/>
  <c r="V372" i="5"/>
  <c r="K372" i="5" s="1"/>
  <c r="U356" i="9"/>
  <c r="J356" i="9" s="1"/>
  <c r="U210" i="9"/>
  <c r="J210" i="9" s="1"/>
  <c r="U313" i="9"/>
  <c r="J313" i="9" s="1"/>
  <c r="V362" i="5"/>
  <c r="K362" i="5" s="1"/>
  <c r="U299" i="9"/>
  <c r="J299" i="9" s="1"/>
  <c r="V352" i="5"/>
  <c r="K352" i="5" s="1"/>
  <c r="V309" i="5"/>
  <c r="K309" i="5" s="1"/>
  <c r="U392" i="9"/>
  <c r="J392" i="9" s="1"/>
  <c r="V357" i="5"/>
  <c r="K357" i="5" s="1"/>
  <c r="V422" i="5"/>
  <c r="K422" i="5" s="1"/>
  <c r="U400" i="9"/>
  <c r="J400" i="9" s="1"/>
  <c r="U278" i="9"/>
  <c r="J278" i="9" s="1"/>
  <c r="V344" i="5"/>
  <c r="K344" i="5" s="1"/>
  <c r="U290" i="9"/>
  <c r="J290" i="9" s="1"/>
  <c r="V330" i="5"/>
  <c r="K330" i="5" s="1"/>
  <c r="V259" i="5"/>
  <c r="K259" i="5" s="1"/>
  <c r="U335" i="9"/>
  <c r="J335" i="9" s="1"/>
  <c r="V336" i="5"/>
  <c r="K336" i="5" s="1"/>
  <c r="V419" i="5"/>
  <c r="K419" i="5" s="1"/>
  <c r="V420" i="5"/>
  <c r="K420" i="5" s="1"/>
  <c r="U232" i="9"/>
  <c r="J232" i="9" s="1"/>
  <c r="V337" i="5"/>
  <c r="K337" i="5" s="1"/>
  <c r="U283" i="9"/>
  <c r="J283" i="9" s="1"/>
  <c r="U218" i="9"/>
  <c r="J218" i="9" s="1"/>
  <c r="V417" i="5"/>
  <c r="K417" i="5" s="1"/>
  <c r="V396" i="5"/>
  <c r="K396" i="5" s="1"/>
  <c r="V310" i="5"/>
  <c r="K310" i="5" s="1"/>
  <c r="V379" i="5"/>
  <c r="K379" i="5" s="1"/>
  <c r="V380" i="5"/>
  <c r="K380" i="5" s="1"/>
  <c r="U22" i="10"/>
  <c r="V22" i="10" s="1"/>
  <c r="W22" i="10" s="1"/>
  <c r="X22" i="10" s="1"/>
  <c r="V326" i="5"/>
  <c r="K326" i="5" s="1"/>
  <c r="U258" i="9"/>
  <c r="J258" i="9" s="1"/>
  <c r="U213" i="9"/>
  <c r="J213" i="9" s="1"/>
  <c r="U404" i="9"/>
  <c r="J404" i="9" s="1"/>
  <c r="V381" i="5"/>
  <c r="K381" i="5" s="1"/>
  <c r="V416" i="5"/>
  <c r="K416" i="5" s="1"/>
  <c r="V314" i="5"/>
  <c r="K314" i="5" s="1"/>
  <c r="V308" i="5"/>
  <c r="K308" i="5" s="1"/>
  <c r="V322" i="5"/>
  <c r="K322" i="5" s="1"/>
  <c r="U222" i="9"/>
  <c r="J222" i="9" s="1"/>
  <c r="V289" i="5"/>
  <c r="K289" i="5" s="1"/>
  <c r="U279" i="9"/>
  <c r="J279" i="9" s="1"/>
  <c r="V277" i="5"/>
  <c r="K277" i="5" s="1"/>
  <c r="U401" i="9"/>
  <c r="J401" i="9" s="1"/>
  <c r="V409" i="5"/>
  <c r="K409" i="5" s="1"/>
  <c r="V307" i="5"/>
  <c r="K307" i="5" s="1"/>
  <c r="V247" i="5"/>
  <c r="K247" i="5" s="1"/>
  <c r="V318" i="5"/>
  <c r="K318" i="5" s="1"/>
  <c r="U30" i="10"/>
  <c r="V30" i="10" s="1"/>
  <c r="W30" i="10" s="1"/>
  <c r="X30" i="10" s="1"/>
  <c r="U302" i="9"/>
  <c r="J302" i="9" s="1"/>
  <c r="V324" i="5"/>
  <c r="K324" i="5" s="1"/>
  <c r="V306" i="5"/>
  <c r="K306" i="5" s="1"/>
  <c r="U388" i="9"/>
  <c r="J388" i="9" s="1"/>
  <c r="V246" i="5"/>
  <c r="K246" i="5" s="1"/>
  <c r="V276" i="5"/>
  <c r="K276" i="5" s="1"/>
  <c r="V363" i="5"/>
  <c r="K363" i="5" s="1"/>
  <c r="U286" i="9"/>
  <c r="J286" i="9" s="1"/>
  <c r="V302" i="5"/>
  <c r="K302" i="5" s="1"/>
  <c r="V291" i="5"/>
  <c r="K291" i="5" s="1"/>
  <c r="U287" i="9"/>
  <c r="J287" i="9" s="1"/>
  <c r="V238" i="5"/>
  <c r="K238" i="5" s="1"/>
  <c r="V250" i="5"/>
  <c r="K250" i="5" s="1"/>
  <c r="V327" i="5"/>
  <c r="K327" i="5" s="1"/>
  <c r="V288" i="5"/>
  <c r="K288" i="5" s="1"/>
  <c r="U233" i="9"/>
  <c r="J233" i="9" s="1"/>
  <c r="U17" i="10"/>
  <c r="U254" i="9"/>
  <c r="J254" i="9" s="1"/>
  <c r="V392" i="5"/>
  <c r="K392" i="5" s="1"/>
  <c r="V304" i="5"/>
  <c r="K304" i="5" s="1"/>
  <c r="V395" i="5"/>
  <c r="K395" i="5" s="1"/>
  <c r="V334" i="5"/>
  <c r="K334" i="5" s="1"/>
  <c r="V239" i="5"/>
  <c r="K239" i="5" s="1"/>
  <c r="V391" i="5"/>
  <c r="K391" i="5" s="1"/>
  <c r="V236" i="5"/>
  <c r="K236" i="5" s="1"/>
  <c r="U393" i="9"/>
  <c r="J393" i="9" s="1"/>
  <c r="V413" i="5"/>
  <c r="K413" i="5" s="1"/>
  <c r="V245" i="5"/>
  <c r="K245" i="5" s="1"/>
  <c r="V290" i="5"/>
  <c r="K290" i="5" s="1"/>
  <c r="V231" i="5"/>
  <c r="K231" i="5" s="1"/>
  <c r="V280" i="5"/>
  <c r="K280" i="5" s="1"/>
  <c r="U397" i="9"/>
  <c r="J397" i="9" s="1"/>
  <c r="U257" i="9"/>
  <c r="J257" i="9" s="1"/>
  <c r="V224" i="5"/>
  <c r="K224" i="5" s="1"/>
  <c r="V273" i="5"/>
  <c r="K273" i="5" s="1"/>
  <c r="V235" i="5"/>
  <c r="K235" i="5" s="1"/>
  <c r="U248" i="9"/>
  <c r="J248" i="9" s="1"/>
  <c r="U240" i="9"/>
  <c r="J240" i="9" s="1"/>
  <c r="U377" i="9"/>
  <c r="J377" i="9" s="1"/>
  <c r="U334" i="9"/>
  <c r="J334" i="9" s="1"/>
  <c r="V388" i="5"/>
  <c r="K388" i="5" s="1"/>
  <c r="U343" i="9"/>
  <c r="J343" i="9" s="1"/>
  <c r="U332" i="9"/>
  <c r="J332" i="9" s="1"/>
  <c r="U236" i="9"/>
  <c r="J236" i="9" s="1"/>
  <c r="U384" i="9"/>
  <c r="J384" i="9" s="1"/>
  <c r="U28" i="10"/>
  <c r="V28" i="10" s="1"/>
  <c r="W28" i="10" s="1"/>
  <c r="X28" i="10" s="1"/>
  <c r="U368" i="9"/>
  <c r="J368" i="9" s="1"/>
  <c r="O20" i="9"/>
  <c r="P139" i="5"/>
  <c r="V116" i="9"/>
  <c r="AB116" i="9" s="1"/>
  <c r="O9" i="10"/>
  <c r="O35" i="10"/>
  <c r="V72" i="9"/>
  <c r="AB72" i="9" s="1"/>
  <c r="V177" i="9"/>
  <c r="AB177" i="9" s="1"/>
  <c r="O130" i="9"/>
  <c r="O204" i="9"/>
  <c r="O169" i="9"/>
  <c r="V130" i="9"/>
  <c r="AB130" i="9" s="1"/>
  <c r="O119" i="9"/>
  <c r="V169" i="9"/>
  <c r="AB169" i="9" s="1"/>
  <c r="O49" i="9"/>
  <c r="V204" i="9"/>
  <c r="AB204" i="9" s="1"/>
  <c r="V119" i="9"/>
  <c r="AB119" i="9" s="1"/>
  <c r="V49" i="9"/>
  <c r="AB49" i="9" s="1"/>
  <c r="V170" i="9"/>
  <c r="AB170" i="9" s="1"/>
  <c r="O72" i="9"/>
  <c r="U18" i="8"/>
  <c r="V18" i="8" s="1"/>
  <c r="I18" i="8" s="1"/>
  <c r="P172" i="5"/>
  <c r="W103" i="5"/>
  <c r="Q103" i="5" s="1"/>
  <c r="O133" i="9"/>
  <c r="O15" i="9"/>
  <c r="O186" i="9"/>
  <c r="V135" i="9"/>
  <c r="AB135" i="9" s="1"/>
  <c r="W164" i="5"/>
  <c r="X164" i="5" s="1"/>
  <c r="K164" i="5" s="1"/>
  <c r="O53" i="9"/>
  <c r="W115" i="5"/>
  <c r="Q115" i="5" s="1"/>
  <c r="O123" i="9"/>
  <c r="N7" i="8"/>
  <c r="U96" i="9"/>
  <c r="O80" i="9"/>
  <c r="J17" i="10"/>
  <c r="V149" i="9"/>
  <c r="AB149" i="9" s="1"/>
  <c r="P206" i="5"/>
  <c r="V56" i="9"/>
  <c r="AB56" i="9" s="1"/>
  <c r="O33" i="9"/>
  <c r="V114" i="9"/>
  <c r="AB114" i="9" s="1"/>
  <c r="O19" i="9"/>
  <c r="O99" i="9"/>
  <c r="U153" i="9"/>
  <c r="V195" i="9"/>
  <c r="AB195" i="9" s="1"/>
  <c r="U25" i="8"/>
  <c r="O25" i="8" s="1"/>
  <c r="O161" i="9"/>
  <c r="V88" i="9"/>
  <c r="AB88" i="9" s="1"/>
  <c r="W80" i="5"/>
  <c r="Q80" i="5" s="1"/>
  <c r="P132" i="5"/>
  <c r="O181" i="9"/>
  <c r="P179" i="5"/>
  <c r="O74" i="9"/>
  <c r="W161" i="5"/>
  <c r="X161" i="5" s="1"/>
  <c r="K161" i="5" s="1"/>
  <c r="V65" i="9"/>
  <c r="AB65" i="9" s="1"/>
  <c r="V190" i="9"/>
  <c r="AB190" i="9" s="1"/>
  <c r="V181" i="9"/>
  <c r="AB181" i="9" s="1"/>
  <c r="V74" i="9"/>
  <c r="AB74" i="9" s="1"/>
  <c r="O13" i="10"/>
  <c r="V80" i="9"/>
  <c r="AB80" i="9" s="1"/>
  <c r="O174" i="9"/>
  <c r="O134" i="9"/>
  <c r="O140" i="9"/>
  <c r="O172" i="9"/>
  <c r="V174" i="9"/>
  <c r="AB174" i="9" s="1"/>
  <c r="O131" i="9"/>
  <c r="V53" i="9"/>
  <c r="AB53" i="9" s="1"/>
  <c r="V134" i="9"/>
  <c r="AB134" i="9" s="1"/>
  <c r="V140" i="9"/>
  <c r="AB140" i="9" s="1"/>
  <c r="P197" i="5"/>
  <c r="V172" i="9"/>
  <c r="AB172" i="9" s="1"/>
  <c r="P129" i="5"/>
  <c r="O157" i="9"/>
  <c r="O193" i="9"/>
  <c r="O88" i="9"/>
  <c r="W47" i="5"/>
  <c r="Q47" i="5" s="1"/>
  <c r="P180" i="5"/>
  <c r="V193" i="9"/>
  <c r="AB193" i="9" s="1"/>
  <c r="O65" i="9"/>
  <c r="O190" i="9"/>
  <c r="K91" i="5"/>
  <c r="K84" i="5"/>
  <c r="K201" i="5"/>
  <c r="K209" i="5"/>
  <c r="P187" i="5"/>
  <c r="W131" i="5"/>
  <c r="X131" i="5" s="1"/>
  <c r="K78" i="5"/>
  <c r="K115" i="5"/>
  <c r="K119" i="5"/>
  <c r="K109" i="5"/>
  <c r="O16" i="9"/>
  <c r="V131" i="9"/>
  <c r="AB131" i="9" s="1"/>
  <c r="O92" i="9"/>
  <c r="O148" i="9"/>
  <c r="O69" i="9"/>
  <c r="O151" i="9"/>
  <c r="O30" i="9"/>
  <c r="V155" i="9"/>
  <c r="AB155" i="9" s="1"/>
  <c r="W217" i="5"/>
  <c r="X217" i="5" s="1"/>
  <c r="P204" i="5"/>
  <c r="W82" i="5"/>
  <c r="Q82" i="5" s="1"/>
  <c r="O73" i="9"/>
  <c r="V73" i="9"/>
  <c r="AB73" i="9" s="1"/>
  <c r="P183" i="5"/>
  <c r="V163" i="9"/>
  <c r="AB163" i="9" s="1"/>
  <c r="O164" i="9"/>
  <c r="O179" i="9"/>
  <c r="O39" i="9"/>
  <c r="V164" i="9"/>
  <c r="AB164" i="9" s="1"/>
  <c r="V17" i="9"/>
  <c r="AB17" i="9" s="1"/>
  <c r="O85" i="9"/>
  <c r="W64" i="5"/>
  <c r="Q64" i="5" s="1"/>
  <c r="V50" i="9"/>
  <c r="AB50" i="9" s="1"/>
  <c r="W69" i="5"/>
  <c r="Q69" i="5" s="1"/>
  <c r="O155" i="9"/>
  <c r="O108" i="9"/>
  <c r="V97" i="9"/>
  <c r="AB97" i="9" s="1"/>
  <c r="V192" i="9"/>
  <c r="AB192" i="9" s="1"/>
  <c r="V102" i="9"/>
  <c r="AB102" i="9" s="1"/>
  <c r="O135" i="9"/>
  <c r="V123" i="9"/>
  <c r="AB123" i="9" s="1"/>
  <c r="P185" i="5"/>
  <c r="V33" i="9"/>
  <c r="AB33" i="9" s="1"/>
  <c r="V16" i="9"/>
  <c r="AB16" i="9" s="1"/>
  <c r="V99" i="9"/>
  <c r="AB99" i="9" s="1"/>
  <c r="V85" i="9"/>
  <c r="AB85" i="9" s="1"/>
  <c r="V179" i="9"/>
  <c r="AB179" i="9" s="1"/>
  <c r="W207" i="5"/>
  <c r="X207" i="5" s="1"/>
  <c r="V19" i="9"/>
  <c r="AB19" i="9" s="1"/>
  <c r="V38" i="9"/>
  <c r="AB38" i="9" s="1"/>
  <c r="O103" i="9"/>
  <c r="V167" i="9"/>
  <c r="AB167" i="9" s="1"/>
  <c r="V120" i="9"/>
  <c r="AB120" i="9" s="1"/>
  <c r="V39" i="9"/>
  <c r="AB39" i="9" s="1"/>
  <c r="O120" i="9"/>
  <c r="O149" i="9"/>
  <c r="O102" i="9"/>
  <c r="O176" i="9"/>
  <c r="V103" i="9"/>
  <c r="AB103" i="9" s="1"/>
  <c r="O56" i="9"/>
  <c r="P184" i="5"/>
  <c r="O159" i="9"/>
  <c r="O122" i="9"/>
  <c r="V159" i="9"/>
  <c r="AB159" i="9" s="1"/>
  <c r="O38" i="9"/>
  <c r="O167" i="9"/>
  <c r="V166" i="9"/>
  <c r="AB166" i="9" s="1"/>
  <c r="V150" i="9"/>
  <c r="AB150" i="9" s="1"/>
  <c r="P146" i="5"/>
  <c r="O57" i="9"/>
  <c r="V122" i="9"/>
  <c r="AB122" i="9" s="1"/>
  <c r="P212" i="5"/>
  <c r="W215" i="5"/>
  <c r="O63" i="9"/>
  <c r="O19" i="10"/>
  <c r="P154" i="5"/>
  <c r="V108" i="9"/>
  <c r="AB108" i="9" s="1"/>
  <c r="V176" i="9"/>
  <c r="AB176" i="9" s="1"/>
  <c r="O166" i="9"/>
  <c r="V57" i="9"/>
  <c r="AB57" i="9" s="1"/>
  <c r="O142" i="9"/>
  <c r="V63" i="9"/>
  <c r="AB63" i="9" s="1"/>
  <c r="O97" i="9"/>
  <c r="O50" i="9"/>
  <c r="O17" i="9"/>
  <c r="O163" i="9"/>
  <c r="X5" i="10"/>
  <c r="W5" i="8"/>
  <c r="V30" i="9"/>
  <c r="AB30" i="9" s="1"/>
  <c r="V142" i="9"/>
  <c r="AB142" i="9" s="1"/>
  <c r="W34" i="5"/>
  <c r="Q34" i="5" s="1"/>
  <c r="V92" i="9"/>
  <c r="AB92" i="9" s="1"/>
  <c r="O12" i="9"/>
  <c r="V69" i="9"/>
  <c r="AB69" i="9" s="1"/>
  <c r="P193" i="5"/>
  <c r="V151" i="9"/>
  <c r="AB151" i="9" s="1"/>
  <c r="O104" i="9"/>
  <c r="V162" i="9"/>
  <c r="AB162" i="9" s="1"/>
  <c r="V12" i="9"/>
  <c r="AB12" i="9" s="1"/>
  <c r="O95" i="9"/>
  <c r="W137" i="5"/>
  <c r="X137" i="5" s="1"/>
  <c r="O29" i="9"/>
  <c r="V104" i="9"/>
  <c r="AB104" i="9" s="1"/>
  <c r="O9" i="9"/>
  <c r="V95" i="9"/>
  <c r="AB95" i="9" s="1"/>
  <c r="W71" i="5"/>
  <c r="Q71" i="5" s="1"/>
  <c r="V29" i="9"/>
  <c r="AB29" i="9" s="1"/>
  <c r="U8" i="8"/>
  <c r="W97" i="5"/>
  <c r="Q97" i="5" s="1"/>
  <c r="W157" i="5"/>
  <c r="V9" i="9"/>
  <c r="AB9" i="9" s="1"/>
  <c r="O111" i="9"/>
  <c r="V81" i="9"/>
  <c r="AB81" i="9" s="1"/>
  <c r="O67" i="9"/>
  <c r="O147" i="9"/>
  <c r="O195" i="9"/>
  <c r="P208" i="5"/>
  <c r="W76" i="5"/>
  <c r="Q76" i="5" s="1"/>
  <c r="V111" i="9"/>
  <c r="AB111" i="9" s="1"/>
  <c r="V67" i="9"/>
  <c r="AB67" i="9" s="1"/>
  <c r="V147" i="9"/>
  <c r="AB147" i="9" s="1"/>
  <c r="P178" i="5"/>
  <c r="O81" i="9"/>
  <c r="O34" i="9"/>
  <c r="V34" i="9"/>
  <c r="AB34" i="9" s="1"/>
  <c r="P188" i="5"/>
  <c r="P170" i="5"/>
  <c r="P171" i="5"/>
  <c r="P125" i="5"/>
  <c r="P145" i="5"/>
  <c r="N22" i="8"/>
  <c r="W106" i="5"/>
  <c r="Q106" i="5" s="1"/>
  <c r="P201" i="5"/>
  <c r="P205" i="5"/>
  <c r="P221" i="5"/>
  <c r="W28" i="5"/>
  <c r="Q28" i="5" s="1"/>
  <c r="P162" i="5"/>
  <c r="V70" i="9"/>
  <c r="AB70" i="9" s="1"/>
  <c r="V202" i="9"/>
  <c r="AB202" i="9" s="1"/>
  <c r="V197" i="9"/>
  <c r="AB197" i="9" s="1"/>
  <c r="W108" i="5"/>
  <c r="Q108" i="5" s="1"/>
  <c r="P165" i="5"/>
  <c r="O30" i="10"/>
  <c r="W174" i="5"/>
  <c r="X174" i="5" s="1"/>
  <c r="O202" i="9"/>
  <c r="P155" i="5"/>
  <c r="O23" i="9"/>
  <c r="V187" i="9"/>
  <c r="AB187" i="9" s="1"/>
  <c r="V125" i="9"/>
  <c r="AB125" i="9" s="1"/>
  <c r="V13" i="9"/>
  <c r="AB13" i="9" s="1"/>
  <c r="V7" i="9"/>
  <c r="AB7" i="9" s="1"/>
  <c r="P186" i="5"/>
  <c r="O51" i="9"/>
  <c r="V26" i="9"/>
  <c r="AB26" i="9" s="1"/>
  <c r="O197" i="9"/>
  <c r="W40" i="5"/>
  <c r="Q40" i="5" s="1"/>
  <c r="W56" i="5"/>
  <c r="Q56" i="5" s="1"/>
  <c r="O18" i="9"/>
  <c r="V117" i="9"/>
  <c r="AB117" i="9" s="1"/>
  <c r="V23" i="9"/>
  <c r="W66" i="5"/>
  <c r="Q66" i="5" s="1"/>
  <c r="V32" i="9"/>
  <c r="AB32" i="9" s="1"/>
  <c r="O82" i="9"/>
  <c r="V51" i="9"/>
  <c r="AB51" i="9" s="1"/>
  <c r="V84" i="9"/>
  <c r="AB84" i="9" s="1"/>
  <c r="V18" i="9"/>
  <c r="AB18" i="9" s="1"/>
  <c r="V133" i="9"/>
  <c r="AB133" i="9" s="1"/>
  <c r="W136" i="5"/>
  <c r="P202" i="5"/>
  <c r="V186" i="9"/>
  <c r="AB186" i="9" s="1"/>
  <c r="P195" i="5"/>
  <c r="W158" i="5"/>
  <c r="O71" i="9"/>
  <c r="P141" i="5"/>
  <c r="P130" i="5"/>
  <c r="O105" i="9"/>
  <c r="W213" i="5"/>
  <c r="O47" i="9"/>
  <c r="W62" i="5"/>
  <c r="Q62" i="5" s="1"/>
  <c r="V82" i="9"/>
  <c r="AB82" i="9" s="1"/>
  <c r="O36" i="9"/>
  <c r="W48" i="5"/>
  <c r="Q48" i="5" s="1"/>
  <c r="O40" i="9"/>
  <c r="P190" i="5"/>
  <c r="O70" i="9"/>
  <c r="V71" i="9"/>
  <c r="AB71" i="9" s="1"/>
  <c r="V40" i="9"/>
  <c r="AB40" i="9" s="1"/>
  <c r="V105" i="9"/>
  <c r="AB105" i="9" s="1"/>
  <c r="P159" i="5"/>
  <c r="O187" i="9"/>
  <c r="P166" i="5"/>
  <c r="V47" i="9"/>
  <c r="AB47" i="9" s="1"/>
  <c r="P122" i="5"/>
  <c r="O129" i="9"/>
  <c r="O98" i="9"/>
  <c r="O154" i="9"/>
  <c r="O83" i="9"/>
  <c r="V36" i="9"/>
  <c r="AB36" i="9" s="1"/>
  <c r="V129" i="9"/>
  <c r="AB129" i="9" s="1"/>
  <c r="V98" i="9"/>
  <c r="AB98" i="9" s="1"/>
  <c r="V154" i="9"/>
  <c r="AB154" i="9" s="1"/>
  <c r="V83" i="9"/>
  <c r="AB83" i="9" s="1"/>
  <c r="O68" i="9"/>
  <c r="O132" i="9"/>
  <c r="V15" i="9"/>
  <c r="AB15" i="9" s="1"/>
  <c r="O87" i="9"/>
  <c r="O117" i="9"/>
  <c r="O86" i="9"/>
  <c r="V87" i="9"/>
  <c r="AB87" i="9" s="1"/>
  <c r="O27" i="9"/>
  <c r="W57" i="5"/>
  <c r="Q57" i="5" s="1"/>
  <c r="U13" i="8"/>
  <c r="P135" i="5"/>
  <c r="V68" i="9"/>
  <c r="AB68" i="9" s="1"/>
  <c r="V132" i="9"/>
  <c r="AB132" i="9" s="1"/>
  <c r="V86" i="9"/>
  <c r="AB86" i="9" s="1"/>
  <c r="O192" i="9"/>
  <c r="V27" i="9"/>
  <c r="AB27" i="9" s="1"/>
  <c r="W149" i="5"/>
  <c r="O84" i="9"/>
  <c r="P191" i="5"/>
  <c r="O101" i="9"/>
  <c r="O54" i="9"/>
  <c r="U15" i="8"/>
  <c r="V15" i="8" s="1"/>
  <c r="P176" i="5"/>
  <c r="P168" i="5"/>
  <c r="O14" i="9"/>
  <c r="O113" i="9"/>
  <c r="O66" i="9"/>
  <c r="O198" i="9"/>
  <c r="V54" i="9"/>
  <c r="AB54" i="9" s="1"/>
  <c r="P175" i="5"/>
  <c r="O124" i="9"/>
  <c r="V113" i="9"/>
  <c r="AB113" i="9" s="1"/>
  <c r="V66" i="9"/>
  <c r="AB66" i="9" s="1"/>
  <c r="V198" i="9"/>
  <c r="AB198" i="9" s="1"/>
  <c r="V101" i="9"/>
  <c r="AB101" i="9" s="1"/>
  <c r="V124" i="9"/>
  <c r="AB124" i="9" s="1"/>
  <c r="P138" i="5"/>
  <c r="P220" i="5"/>
  <c r="O35" i="9"/>
  <c r="O52" i="9"/>
  <c r="O55" i="9"/>
  <c r="O183" i="9"/>
  <c r="O136" i="9"/>
  <c r="O11" i="10"/>
  <c r="P127" i="5"/>
  <c r="W220" i="5"/>
  <c r="V35" i="9"/>
  <c r="AB35" i="9" s="1"/>
  <c r="V52" i="9"/>
  <c r="AB52" i="9" s="1"/>
  <c r="P144" i="5"/>
  <c r="V55" i="9"/>
  <c r="AB55" i="9" s="1"/>
  <c r="V183" i="9"/>
  <c r="AB183" i="9" s="1"/>
  <c r="V136" i="9"/>
  <c r="AB136" i="9" s="1"/>
  <c r="O121" i="9"/>
  <c r="V121" i="9"/>
  <c r="AB121" i="9" s="1"/>
  <c r="O32" i="9"/>
  <c r="O26" i="9"/>
  <c r="W114" i="5"/>
  <c r="Q114" i="5" s="1"/>
  <c r="W163" i="5"/>
  <c r="P163" i="5"/>
  <c r="W44" i="5"/>
  <c r="Q44" i="5" s="1"/>
  <c r="W133" i="5"/>
  <c r="P133" i="5"/>
  <c r="W54" i="5"/>
  <c r="Q54" i="5" s="1"/>
  <c r="W219" i="5"/>
  <c r="P219" i="5"/>
  <c r="W142" i="5"/>
  <c r="W81" i="5"/>
  <c r="Q81" i="5" s="1"/>
  <c r="W101" i="5"/>
  <c r="Q101" i="5" s="1"/>
  <c r="I25" i="8"/>
  <c r="J9" i="10"/>
  <c r="J13" i="10"/>
  <c r="J88" i="9"/>
  <c r="J153" i="9"/>
  <c r="J73" i="9"/>
  <c r="J115" i="9"/>
  <c r="J80" i="9"/>
  <c r="X15" i="5"/>
  <c r="R15" i="5" s="1"/>
  <c r="P9" i="10"/>
  <c r="X193" i="5"/>
  <c r="K193" i="5" s="1"/>
  <c r="Q193" i="5"/>
  <c r="X197" i="5"/>
  <c r="K197" i="5" s="1"/>
  <c r="Q197" i="5"/>
  <c r="X190" i="5"/>
  <c r="K190" i="5" s="1"/>
  <c r="Q190" i="5"/>
  <c r="O22" i="8"/>
  <c r="V22" i="8"/>
  <c r="I22" i="8" s="1"/>
  <c r="X144" i="5"/>
  <c r="K144" i="5" s="1"/>
  <c r="Q144" i="5"/>
  <c r="Q130" i="5"/>
  <c r="Q145" i="5"/>
  <c r="X166" i="5"/>
  <c r="K166" i="5" s="1"/>
  <c r="Q166" i="5"/>
  <c r="X74" i="5"/>
  <c r="R74" i="5" s="1"/>
  <c r="X201" i="5"/>
  <c r="Q201" i="5"/>
  <c r="X49" i="5"/>
  <c r="R49" i="5" s="1"/>
  <c r="X41" i="5"/>
  <c r="R41" i="5" s="1"/>
  <c r="X170" i="5"/>
  <c r="K170" i="5" s="1"/>
  <c r="Q170" i="5"/>
  <c r="X202" i="5"/>
  <c r="K202" i="5" s="1"/>
  <c r="Q202" i="5"/>
  <c r="X59" i="5"/>
  <c r="R59" i="5" s="1"/>
  <c r="X140" i="5"/>
  <c r="K140" i="5" s="1"/>
  <c r="Q140" i="5"/>
  <c r="X205" i="5"/>
  <c r="K205" i="5" s="1"/>
  <c r="Q205" i="5"/>
  <c r="W115" i="9"/>
  <c r="AC115" i="9" s="1"/>
  <c r="J11" i="10"/>
  <c r="P11" i="10"/>
  <c r="X29" i="5"/>
  <c r="R29" i="5" s="1"/>
  <c r="X146" i="5"/>
  <c r="K146" i="5" s="1"/>
  <c r="Q146" i="5"/>
  <c r="P13" i="10"/>
  <c r="X20" i="5"/>
  <c r="R20" i="5" s="1"/>
  <c r="J8" i="10"/>
  <c r="J19" i="10"/>
  <c r="P19" i="10"/>
  <c r="X165" i="5"/>
  <c r="K165" i="5" s="1"/>
  <c r="Q165" i="5"/>
  <c r="X122" i="5"/>
  <c r="K122" i="5" s="1"/>
  <c r="Q122" i="5"/>
  <c r="X187" i="5"/>
  <c r="K187" i="5" s="1"/>
  <c r="Q187" i="5"/>
  <c r="P12" i="10"/>
  <c r="X135" i="5"/>
  <c r="K135" i="5" s="1"/>
  <c r="Q135" i="5"/>
  <c r="X25" i="5"/>
  <c r="R25" i="5" s="1"/>
  <c r="X188" i="5"/>
  <c r="K188" i="5" s="1"/>
  <c r="Q188" i="5"/>
  <c r="X38" i="5"/>
  <c r="R38" i="5" s="1"/>
  <c r="X206" i="5"/>
  <c r="K206" i="5" s="1"/>
  <c r="Q206" i="5"/>
  <c r="J27" i="10"/>
  <c r="P20" i="10"/>
  <c r="J20" i="10"/>
  <c r="X178" i="5"/>
  <c r="K178" i="5" s="1"/>
  <c r="Q178" i="5"/>
  <c r="X191" i="5"/>
  <c r="K191" i="5" s="1"/>
  <c r="Q191" i="5"/>
  <c r="J7" i="10"/>
  <c r="J16" i="10"/>
  <c r="X176" i="5"/>
  <c r="K176" i="5" s="1"/>
  <c r="Q176" i="5"/>
  <c r="X162" i="5"/>
  <c r="K162" i="5" s="1"/>
  <c r="Q162" i="5"/>
  <c r="P24" i="9"/>
  <c r="J29" i="10"/>
  <c r="P29" i="10"/>
  <c r="J24" i="10"/>
  <c r="X168" i="5"/>
  <c r="K168" i="5" s="1"/>
  <c r="Q168" i="5"/>
  <c r="J35" i="10"/>
  <c r="X138" i="5"/>
  <c r="K138" i="5" s="1"/>
  <c r="Q138" i="5"/>
  <c r="X203" i="5"/>
  <c r="K203" i="5" s="1"/>
  <c r="Q203" i="5"/>
  <c r="X86" i="5"/>
  <c r="R86" i="5" s="1"/>
  <c r="X172" i="5"/>
  <c r="K172" i="5" s="1"/>
  <c r="Q172" i="5"/>
  <c r="X169" i="5"/>
  <c r="K169" i="5" s="1"/>
  <c r="Q169" i="5"/>
  <c r="X126" i="5"/>
  <c r="K126" i="5" s="1"/>
  <c r="Q126" i="5"/>
  <c r="X73" i="5"/>
  <c r="R73" i="5" s="1"/>
  <c r="X141" i="5"/>
  <c r="K141" i="5" s="1"/>
  <c r="Q141" i="5"/>
  <c r="X159" i="5"/>
  <c r="K159" i="5" s="1"/>
  <c r="Q159" i="5"/>
  <c r="Q128" i="5"/>
  <c r="X175" i="5"/>
  <c r="K175" i="5" s="1"/>
  <c r="Q175" i="5"/>
  <c r="X132" i="5"/>
  <c r="K132" i="5" s="1"/>
  <c r="Q132" i="5"/>
  <c r="J22" i="10"/>
  <c r="X129" i="5"/>
  <c r="K129" i="5" s="1"/>
  <c r="Q129" i="5"/>
  <c r="K150" i="5"/>
  <c r="Q150" i="5"/>
  <c r="W168" i="9"/>
  <c r="P168" i="9"/>
  <c r="X185" i="5"/>
  <c r="K185" i="5" s="1"/>
  <c r="Q185" i="5"/>
  <c r="Q216" i="5"/>
  <c r="J10" i="10"/>
  <c r="X154" i="5"/>
  <c r="K154" i="5" s="1"/>
  <c r="Q154" i="5"/>
  <c r="J21" i="10"/>
  <c r="J14" i="10"/>
  <c r="J36" i="10"/>
  <c r="P36" i="10"/>
  <c r="X10" i="5" l="1"/>
  <c r="R10" i="5" s="1"/>
  <c r="X79" i="5"/>
  <c r="R79" i="5" s="1"/>
  <c r="X99" i="5"/>
  <c r="R99" i="5" s="1"/>
  <c r="X113" i="5"/>
  <c r="R113" i="5" s="1"/>
  <c r="X75" i="5"/>
  <c r="R75" i="5" s="1"/>
  <c r="X93" i="5"/>
  <c r="R93" i="5" s="1"/>
  <c r="X102" i="5"/>
  <c r="R102" i="5" s="1"/>
  <c r="X42" i="5"/>
  <c r="R42" i="5" s="1"/>
  <c r="X118" i="5"/>
  <c r="R118" i="5" s="1"/>
  <c r="X31" i="5"/>
  <c r="X121" i="5"/>
  <c r="R121" i="5" s="1"/>
  <c r="X16" i="5"/>
  <c r="R16" i="5" s="1"/>
  <c r="X78" i="5"/>
  <c r="R78" i="5" s="1"/>
  <c r="X119" i="5"/>
  <c r="R119" i="5" s="1"/>
  <c r="X120" i="5"/>
  <c r="R120" i="5" s="1"/>
  <c r="X45" i="5"/>
  <c r="R45" i="5" s="1"/>
  <c r="X95" i="5"/>
  <c r="R95" i="5" s="1"/>
  <c r="X35" i="5"/>
  <c r="X14" i="5"/>
  <c r="R14" i="5" s="1"/>
  <c r="X24" i="5"/>
  <c r="X50" i="5"/>
  <c r="X100" i="5"/>
  <c r="X107" i="5"/>
  <c r="R107" i="5" s="1"/>
  <c r="X18" i="5"/>
  <c r="R18" i="5" s="1"/>
  <c r="X52" i="5"/>
  <c r="K75" i="5"/>
  <c r="W43" i="5"/>
  <c r="Q43" i="5" s="1"/>
  <c r="K20" i="5"/>
  <c r="X21" i="5"/>
  <c r="K18" i="5"/>
  <c r="K16" i="5"/>
  <c r="X19" i="5"/>
  <c r="R19" i="5" s="1"/>
  <c r="W61" i="5"/>
  <c r="Q61" i="5" s="1"/>
  <c r="K45" i="5"/>
  <c r="X111" i="5"/>
  <c r="X110" i="5"/>
  <c r="X30" i="5"/>
  <c r="K42" i="5"/>
  <c r="K41" i="5"/>
  <c r="K15" i="5"/>
  <c r="K14" i="5"/>
  <c r="W9" i="5"/>
  <c r="Q9" i="5" s="1"/>
  <c r="K10" i="5"/>
  <c r="X12" i="5"/>
  <c r="R12" i="5" s="1"/>
  <c r="W7" i="5"/>
  <c r="Q7" i="5" s="1"/>
  <c r="K24" i="5"/>
  <c r="K25" i="5"/>
  <c r="W23" i="5"/>
  <c r="Q23" i="5" s="1"/>
  <c r="X55" i="5"/>
  <c r="W46" i="5"/>
  <c r="Q46" i="5" s="1"/>
  <c r="K49" i="5"/>
  <c r="X47" i="5"/>
  <c r="K52" i="5"/>
  <c r="K50" i="5"/>
  <c r="W51" i="5"/>
  <c r="Q51" i="5" s="1"/>
  <c r="X33" i="5"/>
  <c r="R33" i="5" s="1"/>
  <c r="K31" i="5"/>
  <c r="W32" i="5"/>
  <c r="Q32" i="5" s="1"/>
  <c r="W37" i="5"/>
  <c r="Q37" i="5" s="1"/>
  <c r="K35" i="5"/>
  <c r="M35" i="5" s="1"/>
  <c r="K38" i="5"/>
  <c r="X36" i="5"/>
  <c r="R36" i="5" s="1"/>
  <c r="X108" i="5"/>
  <c r="R108" i="5" s="1"/>
  <c r="X104" i="5"/>
  <c r="K102" i="5"/>
  <c r="X109" i="5"/>
  <c r="R109" i="5" s="1"/>
  <c r="K107" i="5"/>
  <c r="W105" i="5"/>
  <c r="Q105" i="5" s="1"/>
  <c r="X103" i="5"/>
  <c r="R103" i="5" s="1"/>
  <c r="X94" i="5"/>
  <c r="K100" i="5"/>
  <c r="X98" i="5"/>
  <c r="R98" i="5" s="1"/>
  <c r="K95" i="5"/>
  <c r="K99" i="5"/>
  <c r="K59" i="5"/>
  <c r="X60" i="5"/>
  <c r="R60" i="5" s="1"/>
  <c r="W58" i="5"/>
  <c r="Q58" i="5" s="1"/>
  <c r="X89" i="5"/>
  <c r="R89" i="5" s="1"/>
  <c r="W91" i="5"/>
  <c r="Q91" i="5" s="1"/>
  <c r="W90" i="5"/>
  <c r="Q90" i="5" s="1"/>
  <c r="W92" i="5"/>
  <c r="Q92" i="5" s="1"/>
  <c r="X82" i="5"/>
  <c r="R82" i="5" s="1"/>
  <c r="W87" i="5"/>
  <c r="Q87" i="5" s="1"/>
  <c r="K86" i="5"/>
  <c r="M86" i="5" s="1"/>
  <c r="X83" i="5"/>
  <c r="X88" i="5"/>
  <c r="R88" i="5" s="1"/>
  <c r="K93" i="5"/>
  <c r="K29" i="5"/>
  <c r="X26" i="5"/>
  <c r="R26" i="5" s="1"/>
  <c r="X27" i="5"/>
  <c r="R27" i="5" s="1"/>
  <c r="K118" i="5"/>
  <c r="X112" i="5"/>
  <c r="R112" i="5" s="1"/>
  <c r="K113" i="5"/>
  <c r="W117" i="5"/>
  <c r="Q117" i="5" s="1"/>
  <c r="K120" i="5"/>
  <c r="K121" i="5"/>
  <c r="X68" i="5"/>
  <c r="W67" i="5"/>
  <c r="Q67" i="5" s="1"/>
  <c r="X63" i="5"/>
  <c r="K79" i="5"/>
  <c r="X70" i="5"/>
  <c r="X72" i="5"/>
  <c r="R72" i="5" s="1"/>
  <c r="X71" i="5"/>
  <c r="R71" i="5" s="1"/>
  <c r="K74" i="5"/>
  <c r="M74" i="5" s="1"/>
  <c r="V43" i="9"/>
  <c r="AB43" i="9" s="1"/>
  <c r="V100" i="9"/>
  <c r="AB100" i="9" s="1"/>
  <c r="O100" i="9"/>
  <c r="O145" i="9"/>
  <c r="V14" i="9"/>
  <c r="AB14" i="9" s="1"/>
  <c r="W178" i="9"/>
  <c r="AC178" i="9" s="1"/>
  <c r="O48" i="9"/>
  <c r="W118" i="9"/>
  <c r="AC118" i="9" s="1"/>
  <c r="X118" i="9" s="1"/>
  <c r="R118" i="9" s="1"/>
  <c r="W107" i="9"/>
  <c r="O125" i="9"/>
  <c r="W24" i="9"/>
  <c r="Q24" i="9" s="1"/>
  <c r="H24" i="9" s="1"/>
  <c r="O173" i="9"/>
  <c r="O13" i="9"/>
  <c r="V48" i="9"/>
  <c r="AB48" i="9" s="1"/>
  <c r="V139" i="9"/>
  <c r="AB139" i="9" s="1"/>
  <c r="O25" i="9"/>
  <c r="O180" i="9"/>
  <c r="V173" i="9"/>
  <c r="AB173" i="9" s="1"/>
  <c r="O41" i="9"/>
  <c r="O7" i="9"/>
  <c r="V145" i="9"/>
  <c r="AB145" i="9" s="1"/>
  <c r="V180" i="9"/>
  <c r="AB180" i="9" s="1"/>
  <c r="P118" i="9"/>
  <c r="V46" i="9"/>
  <c r="AB46" i="9" s="1"/>
  <c r="O42" i="9"/>
  <c r="P107" i="9"/>
  <c r="P178" i="9"/>
  <c r="V94" i="9"/>
  <c r="AB94" i="9" s="1"/>
  <c r="P115" i="9"/>
  <c r="V148" i="9"/>
  <c r="AB148" i="9" s="1"/>
  <c r="V41" i="9"/>
  <c r="AB41" i="9" s="1"/>
  <c r="Q222" i="5"/>
  <c r="P216" i="5"/>
  <c r="U12" i="8"/>
  <c r="V12" i="8" s="1"/>
  <c r="I12" i="8" s="1"/>
  <c r="X171" i="5"/>
  <c r="K171" i="5" s="1"/>
  <c r="W8" i="5"/>
  <c r="Q8" i="5" s="1"/>
  <c r="U14" i="8"/>
  <c r="P167" i="5"/>
  <c r="X212" i="5"/>
  <c r="K212" i="5" s="1"/>
  <c r="Q183" i="5"/>
  <c r="W143" i="5"/>
  <c r="X143" i="5" s="1"/>
  <c r="K143" i="5" s="1"/>
  <c r="W13" i="5"/>
  <c r="Q13" i="5" s="1"/>
  <c r="Q192" i="5"/>
  <c r="Q127" i="5"/>
  <c r="W85" i="5"/>
  <c r="Q85" i="5" s="1"/>
  <c r="P148" i="5"/>
  <c r="P20" i="9"/>
  <c r="W20" i="9"/>
  <c r="Q20" i="9" s="1"/>
  <c r="H20" i="9" s="1"/>
  <c r="V16" i="8"/>
  <c r="I16" i="8" s="1"/>
  <c r="U24" i="8"/>
  <c r="V24" i="8" s="1"/>
  <c r="P24" i="8" s="1"/>
  <c r="G24" i="8" s="1"/>
  <c r="O18" i="8"/>
  <c r="W84" i="5"/>
  <c r="Q84" i="5" s="1"/>
  <c r="P173" i="5"/>
  <c r="W211" i="5"/>
  <c r="X211" i="5" s="1"/>
  <c r="K211" i="5" s="1"/>
  <c r="W77" i="5"/>
  <c r="Q77" i="5" s="1"/>
  <c r="P209" i="5"/>
  <c r="P124" i="5"/>
  <c r="X209" i="5"/>
  <c r="Y209" i="5" s="1"/>
  <c r="S209" i="5" s="1"/>
  <c r="P196" i="5"/>
  <c r="W214" i="5"/>
  <c r="U17" i="8"/>
  <c r="O17" i="8" s="1"/>
  <c r="W116" i="5"/>
  <c r="Q116" i="5" s="1"/>
  <c r="W200" i="5"/>
  <c r="Q189" i="5"/>
  <c r="Q124" i="5"/>
  <c r="Q147" i="5"/>
  <c r="W218" i="5"/>
  <c r="X218" i="5" s="1"/>
  <c r="K218" i="5" s="1"/>
  <c r="P198" i="5"/>
  <c r="P189" i="5"/>
  <c r="U9" i="8"/>
  <c r="V9" i="8" s="1"/>
  <c r="I9" i="8" s="1"/>
  <c r="W194" i="5"/>
  <c r="Q194" i="5" s="1"/>
  <c r="V11" i="8"/>
  <c r="I11" i="8" s="1"/>
  <c r="U10" i="8"/>
  <c r="O10" i="8" s="1"/>
  <c r="N11" i="8"/>
  <c r="V93" i="9"/>
  <c r="AB93" i="9" s="1"/>
  <c r="V144" i="9"/>
  <c r="AB144" i="9" s="1"/>
  <c r="O162" i="9"/>
  <c r="O43" i="9"/>
  <c r="V28" i="9"/>
  <c r="AB28" i="9" s="1"/>
  <c r="O144" i="9"/>
  <c r="P146" i="9"/>
  <c r="O28" i="9"/>
  <c r="W146" i="9"/>
  <c r="AC146" i="9" s="1"/>
  <c r="O170" i="9"/>
  <c r="O137" i="9"/>
  <c r="O75" i="9"/>
  <c r="P60" i="9"/>
  <c r="W60" i="9"/>
  <c r="Q60" i="9" s="1"/>
  <c r="H60" i="9" s="1"/>
  <c r="P125" i="9"/>
  <c r="V152" i="9"/>
  <c r="AB152" i="9" s="1"/>
  <c r="O93" i="9"/>
  <c r="O138" i="9"/>
  <c r="W169" i="9"/>
  <c r="AC169" i="9" s="1"/>
  <c r="O203" i="9"/>
  <c r="O21" i="9"/>
  <c r="V138" i="9"/>
  <c r="AB138" i="9" s="1"/>
  <c r="V77" i="9"/>
  <c r="AB77" i="9" s="1"/>
  <c r="O196" i="9"/>
  <c r="V79" i="9"/>
  <c r="AB79" i="9" s="1"/>
  <c r="O62" i="9"/>
  <c r="O152" i="9"/>
  <c r="O199" i="9"/>
  <c r="V21" i="9"/>
  <c r="AB21" i="9" s="1"/>
  <c r="O45" i="9"/>
  <c r="V45" i="9"/>
  <c r="AB45" i="9" s="1"/>
  <c r="O79" i="9"/>
  <c r="V203" i="9"/>
  <c r="AB203" i="9" s="1"/>
  <c r="O94" i="9"/>
  <c r="O77" i="9"/>
  <c r="V196" i="9"/>
  <c r="AB196" i="9" s="1"/>
  <c r="V91" i="9"/>
  <c r="AB91" i="9" s="1"/>
  <c r="V143" i="9"/>
  <c r="AB143" i="9" s="1"/>
  <c r="V126" i="9"/>
  <c r="AB126" i="9" s="1"/>
  <c r="P165" i="9"/>
  <c r="W165" i="9"/>
  <c r="AC165" i="9" s="1"/>
  <c r="X165" i="9" s="1"/>
  <c r="R165" i="9" s="1"/>
  <c r="V199" i="9"/>
  <c r="AB199" i="9" s="1"/>
  <c r="O143" i="9"/>
  <c r="W134" i="9"/>
  <c r="AC134" i="9" s="1"/>
  <c r="X134" i="9" s="1"/>
  <c r="R134" i="9" s="1"/>
  <c r="V75" i="9"/>
  <c r="AB75" i="9" s="1"/>
  <c r="V62" i="9"/>
  <c r="AB62" i="9" s="1"/>
  <c r="V25" i="9"/>
  <c r="AB25" i="9" s="1"/>
  <c r="O200" i="9"/>
  <c r="O128" i="9"/>
  <c r="V128" i="9"/>
  <c r="AB128" i="9" s="1"/>
  <c r="V200" i="9"/>
  <c r="AB200" i="9" s="1"/>
  <c r="O141" i="9"/>
  <c r="O110" i="9"/>
  <c r="V158" i="9"/>
  <c r="AB158" i="9" s="1"/>
  <c r="V90" i="9"/>
  <c r="AB90" i="9" s="1"/>
  <c r="O185" i="9"/>
  <c r="V110" i="9"/>
  <c r="AB110" i="9" s="1"/>
  <c r="V141" i="9"/>
  <c r="AB141" i="9" s="1"/>
  <c r="V185" i="9"/>
  <c r="AB185" i="9" s="1"/>
  <c r="P174" i="9"/>
  <c r="W174" i="9"/>
  <c r="AC174" i="9" s="1"/>
  <c r="X174" i="9" s="1"/>
  <c r="R174" i="9" s="1"/>
  <c r="O90" i="9"/>
  <c r="O22" i="9"/>
  <c r="P130" i="9"/>
  <c r="O139" i="9"/>
  <c r="O175" i="9"/>
  <c r="V201" i="9"/>
  <c r="AB201" i="9" s="1"/>
  <c r="V194" i="9"/>
  <c r="AB194" i="9" s="1"/>
  <c r="W125" i="9"/>
  <c r="AC125" i="9" s="1"/>
  <c r="W84" i="9"/>
  <c r="AC84" i="9" s="1"/>
  <c r="X84" i="9" s="1"/>
  <c r="R84" i="9" s="1"/>
  <c r="V188" i="9"/>
  <c r="AB188" i="9" s="1"/>
  <c r="O194" i="9"/>
  <c r="V127" i="9"/>
  <c r="AB127" i="9" s="1"/>
  <c r="O31" i="9"/>
  <c r="V59" i="9"/>
  <c r="AB59" i="9" s="1"/>
  <c r="V22" i="9"/>
  <c r="AB22" i="9" s="1"/>
  <c r="O201" i="9"/>
  <c r="P37" i="9"/>
  <c r="W50" i="9"/>
  <c r="W37" i="9"/>
  <c r="AC37" i="9" s="1"/>
  <c r="X37" i="9" s="1"/>
  <c r="R37" i="9" s="1"/>
  <c r="V157" i="9"/>
  <c r="AB157" i="9" s="1"/>
  <c r="W26" i="9"/>
  <c r="AC26" i="9" s="1"/>
  <c r="O171" i="9"/>
  <c r="V175" i="9"/>
  <c r="AB175" i="9" s="1"/>
  <c r="V31" i="9"/>
  <c r="AB31" i="9" s="1"/>
  <c r="O76" i="9"/>
  <c r="O160" i="9"/>
  <c r="O59" i="9"/>
  <c r="O156" i="9"/>
  <c r="O126" i="9"/>
  <c r="O158" i="9"/>
  <c r="V171" i="9"/>
  <c r="AB171" i="9" s="1"/>
  <c r="V156" i="9"/>
  <c r="AB156" i="9" s="1"/>
  <c r="O58" i="9"/>
  <c r="O127" i="9"/>
  <c r="O188" i="9"/>
  <c r="O91" i="9"/>
  <c r="V160" i="9"/>
  <c r="AB160" i="9" s="1"/>
  <c r="O46" i="9"/>
  <c r="P182" i="5"/>
  <c r="X208" i="5"/>
  <c r="K208" i="5" s="1"/>
  <c r="W134" i="5"/>
  <c r="X134" i="5" s="1"/>
  <c r="R134" i="5" s="1"/>
  <c r="X186" i="5"/>
  <c r="K186" i="5" s="1"/>
  <c r="X167" i="5"/>
  <c r="K167" i="5" s="1"/>
  <c r="Q167" i="5"/>
  <c r="X182" i="5"/>
  <c r="K182" i="5" s="1"/>
  <c r="Q182" i="5"/>
  <c r="P169" i="9"/>
  <c r="O27" i="10"/>
  <c r="AA89" i="9"/>
  <c r="V89" i="9" s="1"/>
  <c r="AA78" i="9"/>
  <c r="V78" i="9" s="1"/>
  <c r="AB78" i="9" s="1"/>
  <c r="O78" i="9"/>
  <c r="O112" i="9"/>
  <c r="W149" i="9"/>
  <c r="AA182" i="9"/>
  <c r="V182" i="9" s="1"/>
  <c r="O182" i="9"/>
  <c r="O16" i="10"/>
  <c r="O20" i="10"/>
  <c r="P16" i="10"/>
  <c r="P135" i="9"/>
  <c r="P116" i="9"/>
  <c r="P35" i="10"/>
  <c r="V58" i="9"/>
  <c r="AB58" i="9" s="1"/>
  <c r="O89" i="9"/>
  <c r="Q217" i="5"/>
  <c r="V25" i="8"/>
  <c r="P25" i="8" s="1"/>
  <c r="G25" i="8" s="1"/>
  <c r="K25" i="8" s="1"/>
  <c r="W160" i="5"/>
  <c r="Q160" i="5" s="1"/>
  <c r="O12" i="8"/>
  <c r="W123" i="5"/>
  <c r="X123" i="5" s="1"/>
  <c r="K123" i="5" s="1"/>
  <c r="W11" i="5"/>
  <c r="Q11" i="5" s="1"/>
  <c r="Q125" i="5"/>
  <c r="U20" i="8"/>
  <c r="Q173" i="5"/>
  <c r="Q164" i="5"/>
  <c r="Q198" i="5"/>
  <c r="U23" i="8"/>
  <c r="O23" i="8" s="1"/>
  <c r="P177" i="5"/>
  <c r="Q174" i="5"/>
  <c r="V7" i="8"/>
  <c r="I7" i="8" s="1"/>
  <c r="Q177" i="5"/>
  <c r="Q184" i="5"/>
  <c r="X196" i="5"/>
  <c r="K196" i="5" s="1"/>
  <c r="Q196" i="5"/>
  <c r="Q148" i="5"/>
  <c r="X148" i="5"/>
  <c r="K148" i="5" s="1"/>
  <c r="W210" i="5"/>
  <c r="P210" i="5"/>
  <c r="W17" i="5"/>
  <c r="Q17" i="5" s="1"/>
  <c r="V112" i="9"/>
  <c r="W39" i="5"/>
  <c r="Q39" i="5" s="1"/>
  <c r="AA64" i="9"/>
  <c r="V64" i="9" s="1"/>
  <c r="O64" i="9"/>
  <c r="AA184" i="9"/>
  <c r="V184" i="9" s="1"/>
  <c r="AB184" i="9" s="1"/>
  <c r="O184" i="9"/>
  <c r="W22" i="5"/>
  <c r="Q22" i="5" s="1"/>
  <c r="AA8" i="9"/>
  <c r="V8" i="9" s="1"/>
  <c r="AB8" i="9" s="1"/>
  <c r="O8" i="9"/>
  <c r="P149" i="9"/>
  <c r="U21" i="8"/>
  <c r="AA44" i="9"/>
  <c r="V44" i="9" s="1"/>
  <c r="AB44" i="9" s="1"/>
  <c r="O44" i="9"/>
  <c r="W199" i="5"/>
  <c r="P199" i="5"/>
  <c r="P156" i="5"/>
  <c r="U19" i="8"/>
  <c r="N19" i="8"/>
  <c r="AA106" i="9"/>
  <c r="V106" i="9" s="1"/>
  <c r="O106" i="9"/>
  <c r="X156" i="5"/>
  <c r="K156" i="5" s="1"/>
  <c r="Q156" i="5"/>
  <c r="X53" i="5"/>
  <c r="R53" i="5" s="1"/>
  <c r="Q179" i="5"/>
  <c r="O11" i="9"/>
  <c r="AA109" i="9"/>
  <c r="V109" i="9" s="1"/>
  <c r="X115" i="5"/>
  <c r="R115" i="5" s="1"/>
  <c r="P7" i="10"/>
  <c r="Q221" i="5"/>
  <c r="P161" i="9"/>
  <c r="O7" i="10"/>
  <c r="AA10" i="9"/>
  <c r="V10" i="9" s="1"/>
  <c r="AB10" i="9" s="1"/>
  <c r="O10" i="9"/>
  <c r="W161" i="9"/>
  <c r="AC161" i="9" s="1"/>
  <c r="X161" i="9" s="1"/>
  <c r="R161" i="9" s="1"/>
  <c r="W97" i="9"/>
  <c r="AC97" i="9" s="1"/>
  <c r="X139" i="5"/>
  <c r="K139" i="5" s="1"/>
  <c r="O24" i="10"/>
  <c r="O8" i="10"/>
  <c r="W65" i="5"/>
  <c r="Q65" i="5" s="1"/>
  <c r="Q155" i="5"/>
  <c r="P8" i="10"/>
  <c r="V191" i="9"/>
  <c r="AB191" i="9" s="1"/>
  <c r="O61" i="9"/>
  <c r="P24" i="10"/>
  <c r="Q195" i="5"/>
  <c r="O191" i="9"/>
  <c r="O109" i="9"/>
  <c r="Q204" i="5"/>
  <c r="V61" i="9"/>
  <c r="W204" i="9"/>
  <c r="AC204" i="9" s="1"/>
  <c r="V11" i="9"/>
  <c r="AB11" i="9" s="1"/>
  <c r="V137" i="9"/>
  <c r="AB137" i="9" s="1"/>
  <c r="V42" i="9"/>
  <c r="O26" i="10"/>
  <c r="W181" i="5"/>
  <c r="P181" i="5"/>
  <c r="J28" i="10"/>
  <c r="P170" i="9"/>
  <c r="W123" i="9"/>
  <c r="AC123" i="9" s="1"/>
  <c r="X123" i="9" s="1"/>
  <c r="R123" i="9" s="1"/>
  <c r="P30" i="10"/>
  <c r="J26" i="10"/>
  <c r="O28" i="10"/>
  <c r="W172" i="9"/>
  <c r="AC172" i="9" s="1"/>
  <c r="Q180" i="5"/>
  <c r="W119" i="9"/>
  <c r="AC119" i="9" s="1"/>
  <c r="X119" i="9" s="1"/>
  <c r="R119" i="9" s="1"/>
  <c r="J30" i="10"/>
  <c r="P26" i="10"/>
  <c r="P177" i="9"/>
  <c r="W177" i="9"/>
  <c r="AC177" i="9" s="1"/>
  <c r="X177" i="9" s="1"/>
  <c r="R177" i="9" s="1"/>
  <c r="J31" i="10"/>
  <c r="P19" i="9"/>
  <c r="J12" i="10"/>
  <c r="W57" i="9"/>
  <c r="AC57" i="9" s="1"/>
  <c r="P94" i="9"/>
  <c r="W116" i="9"/>
  <c r="Q116" i="9" s="1"/>
  <c r="H116" i="9" s="1"/>
  <c r="W135" i="9"/>
  <c r="AC135" i="9" s="1"/>
  <c r="W170" i="9"/>
  <c r="AC170" i="9" s="1"/>
  <c r="X170" i="9" s="1"/>
  <c r="R170" i="9" s="1"/>
  <c r="AA189" i="9"/>
  <c r="V189" i="9" s="1"/>
  <c r="O189" i="9"/>
  <c r="P190" i="9"/>
  <c r="W190" i="9"/>
  <c r="Q190" i="9" s="1"/>
  <c r="H190" i="9" s="1"/>
  <c r="P84" i="9"/>
  <c r="O29" i="10"/>
  <c r="P119" i="9"/>
  <c r="P134" i="9"/>
  <c r="P204" i="9"/>
  <c r="O12" i="10"/>
  <c r="W80" i="9"/>
  <c r="AC80" i="9" s="1"/>
  <c r="P80" i="9"/>
  <c r="W131" i="9"/>
  <c r="Q131" i="9" s="1"/>
  <c r="H131" i="9" s="1"/>
  <c r="P22" i="10"/>
  <c r="P27" i="10"/>
  <c r="P172" i="9"/>
  <c r="O22" i="10"/>
  <c r="P319" i="5"/>
  <c r="I319" i="5" s="1"/>
  <c r="W319" i="5"/>
  <c r="N43" i="8"/>
  <c r="G43" i="8" s="1"/>
  <c r="U43" i="8"/>
  <c r="W278" i="5"/>
  <c r="P278" i="5"/>
  <c r="I278" i="5" s="1"/>
  <c r="AA338" i="9"/>
  <c r="V338" i="9" s="1"/>
  <c r="O338" i="9"/>
  <c r="H338" i="9" s="1"/>
  <c r="O31" i="10"/>
  <c r="O384" i="9"/>
  <c r="H384" i="9" s="1"/>
  <c r="AA384" i="9"/>
  <c r="V384" i="9" s="1"/>
  <c r="AA257" i="9"/>
  <c r="V257" i="9" s="1"/>
  <c r="O257" i="9"/>
  <c r="H257" i="9" s="1"/>
  <c r="P395" i="5"/>
  <c r="I395" i="5" s="1"/>
  <c r="W395" i="5"/>
  <c r="W302" i="5"/>
  <c r="P302" i="5"/>
  <c r="I302" i="5" s="1"/>
  <c r="P307" i="5"/>
  <c r="I307" i="5" s="1"/>
  <c r="W307" i="5"/>
  <c r="O404" i="9"/>
  <c r="H404" i="9" s="1"/>
  <c r="AA404" i="9"/>
  <c r="V404" i="9" s="1"/>
  <c r="P337" i="5"/>
  <c r="I337" i="5" s="1"/>
  <c r="W337" i="5"/>
  <c r="P422" i="5"/>
  <c r="I422" i="5" s="1"/>
  <c r="W422" i="5"/>
  <c r="W316" i="5"/>
  <c r="P316" i="5"/>
  <c r="I316" i="5" s="1"/>
  <c r="P274" i="5"/>
  <c r="I274" i="5" s="1"/>
  <c r="W274" i="5"/>
  <c r="W400" i="5"/>
  <c r="P400" i="5"/>
  <c r="I400" i="5" s="1"/>
  <c r="W341" i="5"/>
  <c r="P341" i="5"/>
  <c r="I341" i="5" s="1"/>
  <c r="W283" i="5"/>
  <c r="P283" i="5"/>
  <c r="I283" i="5" s="1"/>
  <c r="P346" i="5"/>
  <c r="I346" i="5" s="1"/>
  <c r="W346" i="5"/>
  <c r="O205" i="9"/>
  <c r="H205" i="9" s="1"/>
  <c r="AA205" i="9"/>
  <c r="V205" i="9" s="1"/>
  <c r="V33" i="10"/>
  <c r="W33" i="10" s="1"/>
  <c r="X33" i="10" s="1"/>
  <c r="O33" i="10"/>
  <c r="P230" i="5"/>
  <c r="I230" i="5" s="1"/>
  <c r="W230" i="5"/>
  <c r="AA340" i="9"/>
  <c r="V340" i="9" s="1"/>
  <c r="O340" i="9"/>
  <c r="H340" i="9" s="1"/>
  <c r="P226" i="5"/>
  <c r="I226" i="5" s="1"/>
  <c r="W226" i="5"/>
  <c r="AA238" i="9"/>
  <c r="V238" i="9" s="1"/>
  <c r="O238" i="9"/>
  <c r="H238" i="9" s="1"/>
  <c r="W292" i="5"/>
  <c r="P292" i="5"/>
  <c r="I292" i="5" s="1"/>
  <c r="AA266" i="9"/>
  <c r="V266" i="9" s="1"/>
  <c r="O266" i="9"/>
  <c r="H266" i="9" s="1"/>
  <c r="AA321" i="9"/>
  <c r="V321" i="9" s="1"/>
  <c r="O321" i="9"/>
  <c r="H321" i="9" s="1"/>
  <c r="U36" i="8"/>
  <c r="N36" i="8"/>
  <c r="G36" i="8" s="1"/>
  <c r="AA269" i="9"/>
  <c r="V269" i="9" s="1"/>
  <c r="O269" i="9"/>
  <c r="H269" i="9" s="1"/>
  <c r="O252" i="9"/>
  <c r="H252" i="9" s="1"/>
  <c r="AA252" i="9"/>
  <c r="V252" i="9" s="1"/>
  <c r="P244" i="5"/>
  <c r="I244" i="5" s="1"/>
  <c r="W244" i="5"/>
  <c r="P406" i="5"/>
  <c r="I406" i="5" s="1"/>
  <c r="W406" i="5"/>
  <c r="AA394" i="9"/>
  <c r="V394" i="9" s="1"/>
  <c r="O394" i="9"/>
  <c r="H394" i="9" s="1"/>
  <c r="V34" i="10"/>
  <c r="O34" i="10"/>
  <c r="N39" i="8"/>
  <c r="G39" i="8" s="1"/>
  <c r="U39" i="8"/>
  <c r="O308" i="9"/>
  <c r="H308" i="9" s="1"/>
  <c r="AA308" i="9"/>
  <c r="V308" i="9" s="1"/>
  <c r="AA351" i="9"/>
  <c r="V351" i="9" s="1"/>
  <c r="O351" i="9"/>
  <c r="H351" i="9" s="1"/>
  <c r="O323" i="9"/>
  <c r="H323" i="9" s="1"/>
  <c r="AA323" i="9"/>
  <c r="V323" i="9" s="1"/>
  <c r="AA306" i="9"/>
  <c r="V306" i="9" s="1"/>
  <c r="O306" i="9"/>
  <c r="H306" i="9" s="1"/>
  <c r="AA395" i="9"/>
  <c r="V395" i="9" s="1"/>
  <c r="O395" i="9"/>
  <c r="H395" i="9" s="1"/>
  <c r="O287" i="9"/>
  <c r="H287" i="9" s="1"/>
  <c r="AA287" i="9"/>
  <c r="V287" i="9" s="1"/>
  <c r="AA348" i="9"/>
  <c r="V348" i="9" s="1"/>
  <c r="O348" i="9"/>
  <c r="H348" i="9" s="1"/>
  <c r="P385" i="5"/>
  <c r="I385" i="5" s="1"/>
  <c r="W385" i="5"/>
  <c r="O370" i="9"/>
  <c r="H370" i="9" s="1"/>
  <c r="AA370" i="9"/>
  <c r="V370" i="9" s="1"/>
  <c r="O405" i="9"/>
  <c r="H405" i="9" s="1"/>
  <c r="AA405" i="9"/>
  <c r="V405" i="9" s="1"/>
  <c r="U38" i="8"/>
  <c r="N38" i="8"/>
  <c r="G38" i="8" s="1"/>
  <c r="W49" i="9"/>
  <c r="AC49" i="9" s="1"/>
  <c r="X49" i="9" s="1"/>
  <c r="R49" i="9" s="1"/>
  <c r="P73" i="9"/>
  <c r="P158" i="9"/>
  <c r="P72" i="9"/>
  <c r="AA236" i="9"/>
  <c r="V236" i="9" s="1"/>
  <c r="O236" i="9"/>
  <c r="H236" i="9" s="1"/>
  <c r="O397" i="9"/>
  <c r="H397" i="9" s="1"/>
  <c r="AA397" i="9"/>
  <c r="V397" i="9" s="1"/>
  <c r="W304" i="5"/>
  <c r="P304" i="5"/>
  <c r="I304" i="5" s="1"/>
  <c r="AA286" i="9"/>
  <c r="V286" i="9" s="1"/>
  <c r="O286" i="9"/>
  <c r="H286" i="9" s="1"/>
  <c r="P409" i="5"/>
  <c r="I409" i="5" s="1"/>
  <c r="W409" i="5"/>
  <c r="AA213" i="9"/>
  <c r="V213" i="9" s="1"/>
  <c r="O213" i="9"/>
  <c r="H213" i="9" s="1"/>
  <c r="O232" i="9"/>
  <c r="H232" i="9" s="1"/>
  <c r="AA232" i="9"/>
  <c r="V232" i="9" s="1"/>
  <c r="P357" i="5"/>
  <c r="I357" i="5" s="1"/>
  <c r="W357" i="5"/>
  <c r="W359" i="5"/>
  <c r="P359" i="5"/>
  <c r="I359" i="5" s="1"/>
  <c r="AA274" i="9"/>
  <c r="V274" i="9" s="1"/>
  <c r="O274" i="9"/>
  <c r="H274" i="9" s="1"/>
  <c r="AA312" i="9"/>
  <c r="V312" i="9" s="1"/>
  <c r="O312" i="9"/>
  <c r="H312" i="9" s="1"/>
  <c r="P275" i="5"/>
  <c r="I275" i="5" s="1"/>
  <c r="W275" i="5"/>
  <c r="V21" i="10"/>
  <c r="O21" i="10"/>
  <c r="O373" i="9"/>
  <c r="H373" i="9" s="1"/>
  <c r="AA373" i="9"/>
  <c r="V373" i="9" s="1"/>
  <c r="P328" i="5"/>
  <c r="I328" i="5" s="1"/>
  <c r="W328" i="5"/>
  <c r="P257" i="5"/>
  <c r="I257" i="5" s="1"/>
  <c r="W257" i="5"/>
  <c r="W375" i="5"/>
  <c r="P375" i="5"/>
  <c r="I375" i="5" s="1"/>
  <c r="P351" i="5"/>
  <c r="I351" i="5" s="1"/>
  <c r="W351" i="5"/>
  <c r="P384" i="5"/>
  <c r="I384" i="5" s="1"/>
  <c r="W384" i="5"/>
  <c r="P390" i="5"/>
  <c r="I390" i="5" s="1"/>
  <c r="W390" i="5"/>
  <c r="AA355" i="9"/>
  <c r="V355" i="9" s="1"/>
  <c r="O355" i="9"/>
  <c r="H355" i="9" s="1"/>
  <c r="P248" i="5"/>
  <c r="I248" i="5" s="1"/>
  <c r="W248" i="5"/>
  <c r="AA227" i="9"/>
  <c r="V227" i="9" s="1"/>
  <c r="O227" i="9"/>
  <c r="H227" i="9" s="1"/>
  <c r="U34" i="8"/>
  <c r="N34" i="8"/>
  <c r="G34" i="8" s="1"/>
  <c r="AA263" i="9"/>
  <c r="V263" i="9" s="1"/>
  <c r="O263" i="9"/>
  <c r="H263" i="9" s="1"/>
  <c r="AA245" i="9"/>
  <c r="V245" i="9" s="1"/>
  <c r="O245" i="9"/>
  <c r="H245" i="9" s="1"/>
  <c r="AA398" i="9"/>
  <c r="V398" i="9" s="1"/>
  <c r="O398" i="9"/>
  <c r="H398" i="9" s="1"/>
  <c r="P269" i="5"/>
  <c r="I269" i="5" s="1"/>
  <c r="W269" i="5"/>
  <c r="V15" i="10"/>
  <c r="W15" i="10" s="1"/>
  <c r="X15" i="10" s="1"/>
  <c r="O15" i="10"/>
  <c r="O374" i="9"/>
  <c r="H374" i="9" s="1"/>
  <c r="AA374" i="9"/>
  <c r="V374" i="9" s="1"/>
  <c r="V23" i="10"/>
  <c r="W23" i="10" s="1"/>
  <c r="X23" i="10" s="1"/>
  <c r="O23" i="10"/>
  <c r="N35" i="8"/>
  <c r="G35" i="8" s="1"/>
  <c r="U35" i="8"/>
  <c r="P423" i="5"/>
  <c r="I423" i="5" s="1"/>
  <c r="W423" i="5"/>
  <c r="O280" i="9"/>
  <c r="H280" i="9" s="1"/>
  <c r="AA280" i="9"/>
  <c r="V280" i="9" s="1"/>
  <c r="AA371" i="9"/>
  <c r="V371" i="9" s="1"/>
  <c r="O371" i="9"/>
  <c r="H371" i="9" s="1"/>
  <c r="O292" i="9"/>
  <c r="H292" i="9" s="1"/>
  <c r="AA292" i="9"/>
  <c r="V292" i="9" s="1"/>
  <c r="O268" i="9"/>
  <c r="H268" i="9" s="1"/>
  <c r="AA268" i="9"/>
  <c r="V268" i="9" s="1"/>
  <c r="AA375" i="9"/>
  <c r="V375" i="9" s="1"/>
  <c r="O375" i="9"/>
  <c r="H375" i="9" s="1"/>
  <c r="W239" i="5"/>
  <c r="P239" i="5"/>
  <c r="I239" i="5" s="1"/>
  <c r="W372" i="5"/>
  <c r="P372" i="5"/>
  <c r="I372" i="5" s="1"/>
  <c r="W234" i="5"/>
  <c r="P234" i="5"/>
  <c r="I234" i="5" s="1"/>
  <c r="U40" i="8"/>
  <c r="N40" i="8"/>
  <c r="G40" i="8" s="1"/>
  <c r="O314" i="9"/>
  <c r="H314" i="9" s="1"/>
  <c r="AA314" i="9"/>
  <c r="V314" i="9" s="1"/>
  <c r="O216" i="9"/>
  <c r="H216" i="9" s="1"/>
  <c r="AA216" i="9"/>
  <c r="V216" i="9" s="1"/>
  <c r="AA318" i="9"/>
  <c r="V318" i="9" s="1"/>
  <c r="O318" i="9"/>
  <c r="H318" i="9" s="1"/>
  <c r="W247" i="5"/>
  <c r="P247" i="5"/>
  <c r="I247" i="5" s="1"/>
  <c r="P331" i="5"/>
  <c r="I331" i="5" s="1"/>
  <c r="W331" i="5"/>
  <c r="W408" i="5"/>
  <c r="P408" i="5"/>
  <c r="I408" i="5" s="1"/>
  <c r="V18" i="10"/>
  <c r="O18" i="10"/>
  <c r="O207" i="9"/>
  <c r="H207" i="9" s="1"/>
  <c r="AA207" i="9"/>
  <c r="V207" i="9" s="1"/>
  <c r="W228" i="5"/>
  <c r="P228" i="5"/>
  <c r="I228" i="5" s="1"/>
  <c r="W73" i="9"/>
  <c r="AC73" i="9" s="1"/>
  <c r="W72" i="9"/>
  <c r="AC72" i="9" s="1"/>
  <c r="O332" i="9"/>
  <c r="H332" i="9" s="1"/>
  <c r="AA332" i="9"/>
  <c r="V332" i="9" s="1"/>
  <c r="W280" i="5"/>
  <c r="P280" i="5"/>
  <c r="I280" i="5" s="1"/>
  <c r="W392" i="5"/>
  <c r="P392" i="5"/>
  <c r="I392" i="5" s="1"/>
  <c r="W363" i="5"/>
  <c r="P363" i="5"/>
  <c r="I363" i="5" s="1"/>
  <c r="O401" i="9"/>
  <c r="H401" i="9" s="1"/>
  <c r="AA401" i="9"/>
  <c r="V401" i="9" s="1"/>
  <c r="AA258" i="9"/>
  <c r="V258" i="9" s="1"/>
  <c r="O258" i="9"/>
  <c r="H258" i="9" s="1"/>
  <c r="W420" i="5"/>
  <c r="P420" i="5"/>
  <c r="I420" i="5" s="1"/>
  <c r="AA392" i="9"/>
  <c r="V392" i="9" s="1"/>
  <c r="O392" i="9"/>
  <c r="H392" i="9" s="1"/>
  <c r="AA329" i="9"/>
  <c r="V329" i="9" s="1"/>
  <c r="O329" i="9"/>
  <c r="H329" i="9" s="1"/>
  <c r="AA272" i="9"/>
  <c r="V272" i="9" s="1"/>
  <c r="O272" i="9"/>
  <c r="H272" i="9" s="1"/>
  <c r="AA298" i="9"/>
  <c r="V298" i="9" s="1"/>
  <c r="O298" i="9"/>
  <c r="H298" i="9" s="1"/>
  <c r="AA246" i="9"/>
  <c r="V246" i="9" s="1"/>
  <c r="O246" i="9"/>
  <c r="H246" i="9" s="1"/>
  <c r="O369" i="9"/>
  <c r="H369" i="9" s="1"/>
  <c r="AA369" i="9"/>
  <c r="V369" i="9" s="1"/>
  <c r="AA357" i="9"/>
  <c r="V357" i="9" s="1"/>
  <c r="O357" i="9"/>
  <c r="H357" i="9" s="1"/>
  <c r="O303" i="9"/>
  <c r="H303" i="9" s="1"/>
  <c r="AA303" i="9"/>
  <c r="V303" i="9" s="1"/>
  <c r="AA396" i="9"/>
  <c r="V396" i="9" s="1"/>
  <c r="O396" i="9"/>
  <c r="H396" i="9" s="1"/>
  <c r="AA247" i="9"/>
  <c r="V247" i="9" s="1"/>
  <c r="O247" i="9"/>
  <c r="H247" i="9" s="1"/>
  <c r="P266" i="5"/>
  <c r="I266" i="5" s="1"/>
  <c r="W266" i="5"/>
  <c r="W271" i="5"/>
  <c r="P271" i="5"/>
  <c r="I271" i="5" s="1"/>
  <c r="W387" i="5"/>
  <c r="P387" i="5"/>
  <c r="I387" i="5" s="1"/>
  <c r="O389" i="9"/>
  <c r="H389" i="9" s="1"/>
  <c r="AA389" i="9"/>
  <c r="V389" i="9" s="1"/>
  <c r="AA215" i="9"/>
  <c r="V215" i="9" s="1"/>
  <c r="O215" i="9"/>
  <c r="H215" i="9" s="1"/>
  <c r="U32" i="8"/>
  <c r="N32" i="8"/>
  <c r="G32" i="8" s="1"/>
  <c r="O239" i="9"/>
  <c r="H239" i="9" s="1"/>
  <c r="AA239" i="9"/>
  <c r="V239" i="9" s="1"/>
  <c r="AA211" i="9"/>
  <c r="V211" i="9" s="1"/>
  <c r="O211" i="9"/>
  <c r="H211" i="9" s="1"/>
  <c r="AA359" i="9"/>
  <c r="V359" i="9" s="1"/>
  <c r="O359" i="9"/>
  <c r="H359" i="9" s="1"/>
  <c r="W414" i="5"/>
  <c r="P414" i="5"/>
  <c r="I414" i="5" s="1"/>
  <c r="V10" i="10"/>
  <c r="O10" i="10"/>
  <c r="AA365" i="9"/>
  <c r="V365" i="9" s="1"/>
  <c r="O365" i="9"/>
  <c r="H365" i="9" s="1"/>
  <c r="AA366" i="9"/>
  <c r="V366" i="9" s="1"/>
  <c r="O366" i="9"/>
  <c r="H366" i="9" s="1"/>
  <c r="AA403" i="9"/>
  <c r="V403" i="9" s="1"/>
  <c r="O403" i="9"/>
  <c r="H403" i="9" s="1"/>
  <c r="P347" i="5"/>
  <c r="I347" i="5" s="1"/>
  <c r="W347" i="5"/>
  <c r="O271" i="9"/>
  <c r="H271" i="9" s="1"/>
  <c r="AA271" i="9"/>
  <c r="V271" i="9" s="1"/>
  <c r="AA293" i="9"/>
  <c r="V293" i="9" s="1"/>
  <c r="O293" i="9"/>
  <c r="H293" i="9" s="1"/>
  <c r="AA243" i="9"/>
  <c r="V243" i="9" s="1"/>
  <c r="O243" i="9"/>
  <c r="H243" i="9" s="1"/>
  <c r="O234" i="9"/>
  <c r="H234" i="9" s="1"/>
  <c r="AA234" i="9"/>
  <c r="V234" i="9" s="1"/>
  <c r="AA301" i="9"/>
  <c r="V301" i="9" s="1"/>
  <c r="O301" i="9"/>
  <c r="H301" i="9" s="1"/>
  <c r="W416" i="5"/>
  <c r="P416" i="5"/>
  <c r="I416" i="5" s="1"/>
  <c r="W329" i="5"/>
  <c r="P329" i="5"/>
  <c r="I329" i="5" s="1"/>
  <c r="AA229" i="9"/>
  <c r="V229" i="9" s="1"/>
  <c r="O229" i="9"/>
  <c r="H229" i="9" s="1"/>
  <c r="W333" i="5"/>
  <c r="P333" i="5"/>
  <c r="I333" i="5" s="1"/>
  <c r="P49" i="9"/>
  <c r="W224" i="5"/>
  <c r="P224" i="5"/>
  <c r="I224" i="5" s="1"/>
  <c r="P381" i="5"/>
  <c r="I381" i="5" s="1"/>
  <c r="W381" i="5"/>
  <c r="W332" i="5"/>
  <c r="P332" i="5"/>
  <c r="I332" i="5" s="1"/>
  <c r="W229" i="5"/>
  <c r="P229" i="5"/>
  <c r="I229" i="5" s="1"/>
  <c r="O336" i="9"/>
  <c r="H336" i="9" s="1"/>
  <c r="AA336" i="9"/>
  <c r="V336" i="9" s="1"/>
  <c r="O276" i="9"/>
  <c r="H276" i="9" s="1"/>
  <c r="AA276" i="9"/>
  <c r="V276" i="9" s="1"/>
  <c r="O223" i="9"/>
  <c r="H223" i="9" s="1"/>
  <c r="AA223" i="9"/>
  <c r="V223" i="9" s="1"/>
  <c r="O315" i="9"/>
  <c r="H315" i="9" s="1"/>
  <c r="AA315" i="9"/>
  <c r="V315" i="9" s="1"/>
  <c r="AA343" i="9"/>
  <c r="V343" i="9" s="1"/>
  <c r="O343" i="9"/>
  <c r="H343" i="9" s="1"/>
  <c r="W231" i="5"/>
  <c r="P231" i="5"/>
  <c r="I231" i="5" s="1"/>
  <c r="AA254" i="9"/>
  <c r="V254" i="9" s="1"/>
  <c r="O254" i="9"/>
  <c r="H254" i="9" s="1"/>
  <c r="W276" i="5"/>
  <c r="P276" i="5"/>
  <c r="I276" i="5" s="1"/>
  <c r="W277" i="5"/>
  <c r="P277" i="5"/>
  <c r="I277" i="5" s="1"/>
  <c r="P326" i="5"/>
  <c r="I326" i="5" s="1"/>
  <c r="W326" i="5"/>
  <c r="P419" i="5"/>
  <c r="I419" i="5" s="1"/>
  <c r="W419" i="5"/>
  <c r="W309" i="5"/>
  <c r="P309" i="5"/>
  <c r="I309" i="5" s="1"/>
  <c r="W325" i="5"/>
  <c r="P325" i="5"/>
  <c r="I325" i="5" s="1"/>
  <c r="W349" i="5"/>
  <c r="P349" i="5"/>
  <c r="I349" i="5" s="1"/>
  <c r="W410" i="5"/>
  <c r="P410" i="5"/>
  <c r="I410" i="5" s="1"/>
  <c r="P350" i="5"/>
  <c r="I350" i="5" s="1"/>
  <c r="W350" i="5"/>
  <c r="P264" i="5"/>
  <c r="I264" i="5" s="1"/>
  <c r="W264" i="5"/>
  <c r="AA328" i="9"/>
  <c r="V328" i="9" s="1"/>
  <c r="O328" i="9"/>
  <c r="H328" i="9" s="1"/>
  <c r="W360" i="5"/>
  <c r="P360" i="5"/>
  <c r="I360" i="5" s="1"/>
  <c r="W348" i="5"/>
  <c r="P348" i="5"/>
  <c r="I348" i="5" s="1"/>
  <c r="P371" i="5"/>
  <c r="I371" i="5" s="1"/>
  <c r="W371" i="5"/>
  <c r="AA265" i="9"/>
  <c r="V265" i="9" s="1"/>
  <c r="O265" i="9"/>
  <c r="H265" i="9" s="1"/>
  <c r="P225" i="5"/>
  <c r="I225" i="5" s="1"/>
  <c r="W225" i="5"/>
  <c r="P418" i="5"/>
  <c r="I418" i="5" s="1"/>
  <c r="W418" i="5"/>
  <c r="AA324" i="9"/>
  <c r="V324" i="9" s="1"/>
  <c r="O324" i="9"/>
  <c r="H324" i="9" s="1"/>
  <c r="AA209" i="9"/>
  <c r="V209" i="9" s="1"/>
  <c r="O209" i="9"/>
  <c r="H209" i="9" s="1"/>
  <c r="U30" i="8"/>
  <c r="N30" i="8"/>
  <c r="G30" i="8" s="1"/>
  <c r="AA237" i="9"/>
  <c r="V237" i="9" s="1"/>
  <c r="O237" i="9"/>
  <c r="H237" i="9" s="1"/>
  <c r="AA347" i="9"/>
  <c r="V347" i="9" s="1"/>
  <c r="O347" i="9"/>
  <c r="H347" i="9" s="1"/>
  <c r="W407" i="5"/>
  <c r="P407" i="5"/>
  <c r="I407" i="5" s="1"/>
  <c r="P323" i="5"/>
  <c r="I323" i="5" s="1"/>
  <c r="W323" i="5"/>
  <c r="AA342" i="9"/>
  <c r="V342" i="9" s="1"/>
  <c r="O342" i="9"/>
  <c r="H342" i="9" s="1"/>
  <c r="W345" i="5"/>
  <c r="P345" i="5"/>
  <c r="I345" i="5" s="1"/>
  <c r="AA360" i="9"/>
  <c r="V360" i="9" s="1"/>
  <c r="O360" i="9"/>
  <c r="H360" i="9" s="1"/>
  <c r="W343" i="5"/>
  <c r="P343" i="5"/>
  <c r="I343" i="5" s="1"/>
  <c r="AA260" i="9"/>
  <c r="V260" i="9" s="1"/>
  <c r="O260" i="9"/>
  <c r="H260" i="9" s="1"/>
  <c r="AA244" i="9"/>
  <c r="V244" i="9" s="1"/>
  <c r="O244" i="9"/>
  <c r="H244" i="9" s="1"/>
  <c r="AA224" i="9"/>
  <c r="V224" i="9" s="1"/>
  <c r="O224" i="9"/>
  <c r="H224" i="9" s="1"/>
  <c r="O208" i="9"/>
  <c r="H208" i="9" s="1"/>
  <c r="AA208" i="9"/>
  <c r="V208" i="9" s="1"/>
  <c r="O285" i="9"/>
  <c r="H285" i="9" s="1"/>
  <c r="AA285" i="9"/>
  <c r="V285" i="9" s="1"/>
  <c r="AA368" i="9"/>
  <c r="V368" i="9" s="1"/>
  <c r="O368" i="9"/>
  <c r="H368" i="9" s="1"/>
  <c r="P254" i="5"/>
  <c r="I254" i="5" s="1"/>
  <c r="W254" i="5"/>
  <c r="O250" i="9"/>
  <c r="H250" i="9" s="1"/>
  <c r="AA250" i="9"/>
  <c r="V250" i="9" s="1"/>
  <c r="AA283" i="9"/>
  <c r="V283" i="9" s="1"/>
  <c r="O283" i="9"/>
  <c r="H283" i="9" s="1"/>
  <c r="W298" i="5"/>
  <c r="P298" i="5"/>
  <c r="I298" i="5" s="1"/>
  <c r="W412" i="5"/>
  <c r="P412" i="5"/>
  <c r="I412" i="5" s="1"/>
  <c r="P369" i="5"/>
  <c r="I369" i="5" s="1"/>
  <c r="W369" i="5"/>
  <c r="P305" i="5"/>
  <c r="I305" i="5" s="1"/>
  <c r="W305" i="5"/>
  <c r="U41" i="8"/>
  <c r="N41" i="8"/>
  <c r="G41" i="8" s="1"/>
  <c r="O358" i="9"/>
  <c r="H358" i="9" s="1"/>
  <c r="AA358" i="9"/>
  <c r="V358" i="9" s="1"/>
  <c r="P159" i="9"/>
  <c r="P114" i="9"/>
  <c r="P181" i="9"/>
  <c r="W114" i="9"/>
  <c r="AC114" i="9" s="1"/>
  <c r="W388" i="5"/>
  <c r="P388" i="5"/>
  <c r="I388" i="5" s="1"/>
  <c r="W290" i="5"/>
  <c r="P290" i="5"/>
  <c r="I290" i="5" s="1"/>
  <c r="V17" i="10"/>
  <c r="W17" i="10" s="1"/>
  <c r="X17" i="10" s="1"/>
  <c r="R17" i="10" s="1"/>
  <c r="O17" i="10"/>
  <c r="P246" i="5"/>
  <c r="I246" i="5" s="1"/>
  <c r="W246" i="5"/>
  <c r="O279" i="9"/>
  <c r="H279" i="9" s="1"/>
  <c r="AA279" i="9"/>
  <c r="V279" i="9" s="1"/>
  <c r="W336" i="5"/>
  <c r="P336" i="5"/>
  <c r="I336" i="5" s="1"/>
  <c r="W352" i="5"/>
  <c r="P352" i="5"/>
  <c r="I352" i="5" s="1"/>
  <c r="O217" i="9"/>
  <c r="H217" i="9" s="1"/>
  <c r="AA217" i="9"/>
  <c r="V217" i="9" s="1"/>
  <c r="AA294" i="9"/>
  <c r="V294" i="9" s="1"/>
  <c r="O294" i="9"/>
  <c r="H294" i="9" s="1"/>
  <c r="V14" i="10"/>
  <c r="O14" i="10"/>
  <c r="O291" i="9"/>
  <c r="H291" i="9" s="1"/>
  <c r="AA291" i="9"/>
  <c r="V291" i="9" s="1"/>
  <c r="W383" i="5"/>
  <c r="P383" i="5"/>
  <c r="I383" i="5" s="1"/>
  <c r="O385" i="9"/>
  <c r="H385" i="9" s="1"/>
  <c r="AA385" i="9"/>
  <c r="V385" i="9" s="1"/>
  <c r="AA235" i="9"/>
  <c r="V235" i="9" s="1"/>
  <c r="O235" i="9"/>
  <c r="H235" i="9" s="1"/>
  <c r="P311" i="5"/>
  <c r="I311" i="5" s="1"/>
  <c r="W311" i="5"/>
  <c r="P295" i="5"/>
  <c r="I295" i="5" s="1"/>
  <c r="W295" i="5"/>
  <c r="AA326" i="9"/>
  <c r="V326" i="9" s="1"/>
  <c r="O326" i="9"/>
  <c r="H326" i="9" s="1"/>
  <c r="P240" i="5"/>
  <c r="I240" i="5" s="1"/>
  <c r="W240" i="5"/>
  <c r="O275" i="9"/>
  <c r="H275" i="9" s="1"/>
  <c r="AA275" i="9"/>
  <c r="V275" i="9" s="1"/>
  <c r="W285" i="5"/>
  <c r="P285" i="5"/>
  <c r="I285" i="5" s="1"/>
  <c r="U28" i="8"/>
  <c r="N28" i="8"/>
  <c r="G28" i="8" s="1"/>
  <c r="K28" i="8" s="1"/>
  <c r="U26" i="8"/>
  <c r="N26" i="8"/>
  <c r="G26" i="8" s="1"/>
  <c r="K26" i="8" s="1"/>
  <c r="AA337" i="9"/>
  <c r="V337" i="9" s="1"/>
  <c r="O337" i="9"/>
  <c r="H337" i="9" s="1"/>
  <c r="AA383" i="9"/>
  <c r="V383" i="9" s="1"/>
  <c r="O383" i="9"/>
  <c r="H383" i="9" s="1"/>
  <c r="P397" i="5"/>
  <c r="I397" i="5" s="1"/>
  <c r="W397" i="5"/>
  <c r="O333" i="9"/>
  <c r="H333" i="9" s="1"/>
  <c r="AA333" i="9"/>
  <c r="V333" i="9" s="1"/>
  <c r="P339" i="5"/>
  <c r="I339" i="5" s="1"/>
  <c r="W339" i="5"/>
  <c r="AA350" i="9"/>
  <c r="V350" i="9" s="1"/>
  <c r="O350" i="9"/>
  <c r="H350" i="9" s="1"/>
  <c r="P321" i="5"/>
  <c r="I321" i="5" s="1"/>
  <c r="W321" i="5"/>
  <c r="AA219" i="9"/>
  <c r="V219" i="9" s="1"/>
  <c r="O219" i="9"/>
  <c r="H219" i="9" s="1"/>
  <c r="AA225" i="9"/>
  <c r="V225" i="9" s="1"/>
  <c r="O225" i="9"/>
  <c r="H225" i="9" s="1"/>
  <c r="P365" i="5"/>
  <c r="I365" i="5" s="1"/>
  <c r="W365" i="5"/>
  <c r="O256" i="9"/>
  <c r="H256" i="9" s="1"/>
  <c r="AA256" i="9"/>
  <c r="V256" i="9" s="1"/>
  <c r="W242" i="5"/>
  <c r="P242" i="5"/>
  <c r="I242" i="5" s="1"/>
  <c r="AA214" i="9"/>
  <c r="V214" i="9" s="1"/>
  <c r="O214" i="9"/>
  <c r="H214" i="9" s="1"/>
  <c r="O281" i="9"/>
  <c r="H281" i="9" s="1"/>
  <c r="AA281" i="9"/>
  <c r="V281" i="9" s="1"/>
  <c r="U31" i="8"/>
  <c r="N31" i="8"/>
  <c r="G31" i="8" s="1"/>
  <c r="P291" i="5"/>
  <c r="I291" i="5" s="1"/>
  <c r="W291" i="5"/>
  <c r="V25" i="10"/>
  <c r="W25" i="10" s="1"/>
  <c r="X25" i="10" s="1"/>
  <c r="R25" i="10" s="1"/>
  <c r="O25" i="10"/>
  <c r="W364" i="5"/>
  <c r="P364" i="5"/>
  <c r="I364" i="5" s="1"/>
  <c r="O307" i="9"/>
  <c r="H307" i="9" s="1"/>
  <c r="AA307" i="9"/>
  <c r="V307" i="9" s="1"/>
  <c r="U27" i="8"/>
  <c r="N27" i="8"/>
  <c r="G27" i="8" s="1"/>
  <c r="K27" i="8" s="1"/>
  <c r="O311" i="9"/>
  <c r="H311" i="9" s="1"/>
  <c r="AA311" i="9"/>
  <c r="V311" i="9" s="1"/>
  <c r="W181" i="9"/>
  <c r="Q181" i="9" s="1"/>
  <c r="H181" i="9" s="1"/>
  <c r="P28" i="10"/>
  <c r="P31" i="10"/>
  <c r="W102" i="9"/>
  <c r="AC102" i="9" s="1"/>
  <c r="X102" i="9" s="1"/>
  <c r="R102" i="9" s="1"/>
  <c r="O334" i="9"/>
  <c r="H334" i="9" s="1"/>
  <c r="AA334" i="9"/>
  <c r="V334" i="9" s="1"/>
  <c r="P245" i="5"/>
  <c r="I245" i="5" s="1"/>
  <c r="W245" i="5"/>
  <c r="O233" i="9"/>
  <c r="H233" i="9" s="1"/>
  <c r="AA233" i="9"/>
  <c r="V233" i="9" s="1"/>
  <c r="AA388" i="9"/>
  <c r="V388" i="9" s="1"/>
  <c r="O388" i="9"/>
  <c r="H388" i="9" s="1"/>
  <c r="P289" i="5"/>
  <c r="I289" i="5" s="1"/>
  <c r="W289" i="5"/>
  <c r="P380" i="5"/>
  <c r="I380" i="5" s="1"/>
  <c r="W380" i="5"/>
  <c r="AA335" i="9"/>
  <c r="V335" i="9" s="1"/>
  <c r="O335" i="9"/>
  <c r="H335" i="9" s="1"/>
  <c r="AA299" i="9"/>
  <c r="V299" i="9" s="1"/>
  <c r="O299" i="9"/>
  <c r="H299" i="9" s="1"/>
  <c r="W279" i="5"/>
  <c r="P279" i="5"/>
  <c r="I279" i="5" s="1"/>
  <c r="W317" i="5"/>
  <c r="P317" i="5"/>
  <c r="I317" i="5" s="1"/>
  <c r="W253" i="5"/>
  <c r="P253" i="5"/>
  <c r="I253" i="5" s="1"/>
  <c r="P342" i="5"/>
  <c r="I342" i="5" s="1"/>
  <c r="W342" i="5"/>
  <c r="AA327" i="9"/>
  <c r="V327" i="9" s="1"/>
  <c r="O327" i="9"/>
  <c r="H327" i="9" s="1"/>
  <c r="W340" i="5"/>
  <c r="P340" i="5"/>
  <c r="I340" i="5" s="1"/>
  <c r="W356" i="5"/>
  <c r="P356" i="5"/>
  <c r="I356" i="5" s="1"/>
  <c r="O262" i="9"/>
  <c r="H262" i="9" s="1"/>
  <c r="AA262" i="9"/>
  <c r="V262" i="9" s="1"/>
  <c r="P255" i="5"/>
  <c r="I255" i="5" s="1"/>
  <c r="W255" i="5"/>
  <c r="P411" i="5"/>
  <c r="I411" i="5" s="1"/>
  <c r="W411" i="5"/>
  <c r="W354" i="5"/>
  <c r="P354" i="5"/>
  <c r="I354" i="5" s="1"/>
  <c r="W367" i="5"/>
  <c r="P367" i="5"/>
  <c r="I367" i="5" s="1"/>
  <c r="P303" i="5"/>
  <c r="I303" i="5" s="1"/>
  <c r="W303" i="5"/>
  <c r="P262" i="5"/>
  <c r="I262" i="5" s="1"/>
  <c r="W262" i="5"/>
  <c r="AA391" i="9"/>
  <c r="V391" i="9" s="1"/>
  <c r="O391" i="9"/>
  <c r="H391" i="9" s="1"/>
  <c r="P270" i="5"/>
  <c r="I270" i="5" s="1"/>
  <c r="W270" i="5"/>
  <c r="AA297" i="9"/>
  <c r="V297" i="9" s="1"/>
  <c r="O297" i="9"/>
  <c r="H297" i="9" s="1"/>
  <c r="AA304" i="9"/>
  <c r="V304" i="9" s="1"/>
  <c r="O304" i="9"/>
  <c r="H304" i="9" s="1"/>
  <c r="O367" i="9"/>
  <c r="H367" i="9" s="1"/>
  <c r="AA367" i="9"/>
  <c r="V367" i="9" s="1"/>
  <c r="P393" i="5"/>
  <c r="I393" i="5" s="1"/>
  <c r="W393" i="5"/>
  <c r="O331" i="9"/>
  <c r="H331" i="9" s="1"/>
  <c r="AA331" i="9"/>
  <c r="V331" i="9" s="1"/>
  <c r="P313" i="5"/>
  <c r="I313" i="5" s="1"/>
  <c r="W313" i="5"/>
  <c r="AA345" i="9"/>
  <c r="V345" i="9" s="1"/>
  <c r="O345" i="9"/>
  <c r="H345" i="9" s="1"/>
  <c r="W260" i="5"/>
  <c r="P260" i="5"/>
  <c r="I260" i="5" s="1"/>
  <c r="AA212" i="9"/>
  <c r="V212" i="9" s="1"/>
  <c r="O212" i="9"/>
  <c r="H212" i="9" s="1"/>
  <c r="P296" i="5"/>
  <c r="I296" i="5" s="1"/>
  <c r="W296" i="5"/>
  <c r="W293" i="5"/>
  <c r="P293" i="5"/>
  <c r="I293" i="5" s="1"/>
  <c r="AA241" i="9"/>
  <c r="V241" i="9" s="1"/>
  <c r="O241" i="9"/>
  <c r="H241" i="9" s="1"/>
  <c r="W273" i="5"/>
  <c r="P273" i="5"/>
  <c r="I273" i="5" s="1"/>
  <c r="AA218" i="9"/>
  <c r="V218" i="9" s="1"/>
  <c r="O218" i="9"/>
  <c r="H218" i="9" s="1"/>
  <c r="AA231" i="9"/>
  <c r="V231" i="9" s="1"/>
  <c r="O231" i="9"/>
  <c r="H231" i="9" s="1"/>
  <c r="AA230" i="9"/>
  <c r="V230" i="9" s="1"/>
  <c r="O230" i="9"/>
  <c r="H230" i="9" s="1"/>
  <c r="AA255" i="9"/>
  <c r="V255" i="9" s="1"/>
  <c r="O255" i="9"/>
  <c r="H255" i="9" s="1"/>
  <c r="W334" i="5"/>
  <c r="P334" i="5"/>
  <c r="I334" i="5" s="1"/>
  <c r="AA400" i="9"/>
  <c r="V400" i="9" s="1"/>
  <c r="O400" i="9"/>
  <c r="H400" i="9" s="1"/>
  <c r="AA376" i="9"/>
  <c r="V376" i="9" s="1"/>
  <c r="O376" i="9"/>
  <c r="H376" i="9" s="1"/>
  <c r="W261" i="5"/>
  <c r="P261" i="5"/>
  <c r="I261" i="5" s="1"/>
  <c r="AA251" i="9"/>
  <c r="V251" i="9" s="1"/>
  <c r="O251" i="9"/>
  <c r="H251" i="9" s="1"/>
  <c r="AA377" i="9"/>
  <c r="V377" i="9" s="1"/>
  <c r="O377" i="9"/>
  <c r="H377" i="9" s="1"/>
  <c r="W413" i="5"/>
  <c r="P413" i="5"/>
  <c r="I413" i="5" s="1"/>
  <c r="W288" i="5"/>
  <c r="P288" i="5"/>
  <c r="I288" i="5" s="1"/>
  <c r="P306" i="5"/>
  <c r="I306" i="5" s="1"/>
  <c r="W306" i="5"/>
  <c r="AA222" i="9"/>
  <c r="V222" i="9" s="1"/>
  <c r="O222" i="9"/>
  <c r="H222" i="9" s="1"/>
  <c r="W379" i="5"/>
  <c r="P379" i="5"/>
  <c r="I379" i="5" s="1"/>
  <c r="W259" i="5"/>
  <c r="P259" i="5"/>
  <c r="I259" i="5" s="1"/>
  <c r="W362" i="5"/>
  <c r="P362" i="5"/>
  <c r="I362" i="5" s="1"/>
  <c r="P315" i="5"/>
  <c r="I315" i="5" s="1"/>
  <c r="W315" i="5"/>
  <c r="W284" i="5"/>
  <c r="P284" i="5"/>
  <c r="I284" i="5" s="1"/>
  <c r="W415" i="5"/>
  <c r="P415" i="5"/>
  <c r="I415" i="5" s="1"/>
  <c r="AA349" i="9"/>
  <c r="V349" i="9" s="1"/>
  <c r="O349" i="9"/>
  <c r="H349" i="9" s="1"/>
  <c r="W368" i="5"/>
  <c r="P368" i="5"/>
  <c r="I368" i="5" s="1"/>
  <c r="V32" i="10"/>
  <c r="W32" i="10" s="1"/>
  <c r="X32" i="10" s="1"/>
  <c r="R32" i="10" s="1"/>
  <c r="O32" i="10"/>
  <c r="W297" i="5"/>
  <c r="P297" i="5"/>
  <c r="I297" i="5" s="1"/>
  <c r="W272" i="5"/>
  <c r="P272" i="5"/>
  <c r="I272" i="5" s="1"/>
  <c r="AA380" i="9"/>
  <c r="V380" i="9" s="1"/>
  <c r="O380" i="9"/>
  <c r="H380" i="9" s="1"/>
  <c r="W227" i="5"/>
  <c r="P227" i="5"/>
  <c r="I227" i="5" s="1"/>
  <c r="AA261" i="9"/>
  <c r="V261" i="9" s="1"/>
  <c r="O261" i="9"/>
  <c r="H261" i="9" s="1"/>
  <c r="AA344" i="9"/>
  <c r="V344" i="9" s="1"/>
  <c r="O344" i="9"/>
  <c r="H344" i="9" s="1"/>
  <c r="P377" i="5"/>
  <c r="I377" i="5" s="1"/>
  <c r="W377" i="5"/>
  <c r="W403" i="5"/>
  <c r="P403" i="5"/>
  <c r="I403" i="5" s="1"/>
  <c r="AA346" i="9"/>
  <c r="V346" i="9" s="1"/>
  <c r="O346" i="9"/>
  <c r="H346" i="9" s="1"/>
  <c r="AA387" i="9"/>
  <c r="V387" i="9" s="1"/>
  <c r="O387" i="9"/>
  <c r="H387" i="9" s="1"/>
  <c r="W301" i="5"/>
  <c r="P301" i="5"/>
  <c r="I301" i="5" s="1"/>
  <c r="AA270" i="9"/>
  <c r="V270" i="9" s="1"/>
  <c r="O270" i="9"/>
  <c r="H270" i="9" s="1"/>
  <c r="O362" i="9"/>
  <c r="H362" i="9" s="1"/>
  <c r="AA362" i="9"/>
  <c r="V362" i="9" s="1"/>
  <c r="P386" i="5"/>
  <c r="I386" i="5" s="1"/>
  <c r="W386" i="5"/>
  <c r="AA310" i="9"/>
  <c r="V310" i="9" s="1"/>
  <c r="O310" i="9"/>
  <c r="H310" i="9" s="1"/>
  <c r="W282" i="5"/>
  <c r="P282" i="5"/>
  <c r="I282" i="5" s="1"/>
  <c r="AA325" i="9"/>
  <c r="V325" i="9" s="1"/>
  <c r="O325" i="9"/>
  <c r="H325" i="9" s="1"/>
  <c r="U37" i="8"/>
  <c r="N37" i="8"/>
  <c r="G37" i="8" s="1"/>
  <c r="P366" i="5"/>
  <c r="I366" i="5" s="1"/>
  <c r="W366" i="5"/>
  <c r="P394" i="5"/>
  <c r="I394" i="5" s="1"/>
  <c r="W394" i="5"/>
  <c r="W287" i="5"/>
  <c r="P287" i="5"/>
  <c r="I287" i="5" s="1"/>
  <c r="AA402" i="9"/>
  <c r="V402" i="9" s="1"/>
  <c r="O402" i="9"/>
  <c r="H402" i="9" s="1"/>
  <c r="O378" i="9"/>
  <c r="H378" i="9" s="1"/>
  <c r="AA378" i="9"/>
  <c r="V378" i="9" s="1"/>
  <c r="P374" i="5"/>
  <c r="I374" i="5" s="1"/>
  <c r="W374" i="5"/>
  <c r="AA259" i="9"/>
  <c r="V259" i="9" s="1"/>
  <c r="O259" i="9"/>
  <c r="H259" i="9" s="1"/>
  <c r="O322" i="9"/>
  <c r="H322" i="9" s="1"/>
  <c r="AA322" i="9"/>
  <c r="V322" i="9" s="1"/>
  <c r="W320" i="5"/>
  <c r="P320" i="5"/>
  <c r="I320" i="5" s="1"/>
  <c r="O289" i="9"/>
  <c r="H289" i="9" s="1"/>
  <c r="AA289" i="9"/>
  <c r="V289" i="9" s="1"/>
  <c r="W267" i="5"/>
  <c r="P267" i="5"/>
  <c r="I267" i="5" s="1"/>
  <c r="AA305" i="9"/>
  <c r="V305" i="9" s="1"/>
  <c r="O305" i="9"/>
  <c r="H305" i="9" s="1"/>
  <c r="U33" i="8"/>
  <c r="N33" i="8"/>
  <c r="G33" i="8" s="1"/>
  <c r="P358" i="5"/>
  <c r="I358" i="5" s="1"/>
  <c r="W358" i="5"/>
  <c r="P398" i="5"/>
  <c r="I398" i="5" s="1"/>
  <c r="W398" i="5"/>
  <c r="O386" i="9"/>
  <c r="H386" i="9" s="1"/>
  <c r="AA386" i="9"/>
  <c r="V386" i="9" s="1"/>
  <c r="AA364" i="9"/>
  <c r="V364" i="9" s="1"/>
  <c r="O364" i="9"/>
  <c r="H364" i="9" s="1"/>
  <c r="W96" i="5"/>
  <c r="Q96" i="5" s="1"/>
  <c r="P318" i="5"/>
  <c r="I318" i="5" s="1"/>
  <c r="W318" i="5"/>
  <c r="AA320" i="9"/>
  <c r="V320" i="9" s="1"/>
  <c r="O320" i="9"/>
  <c r="H320" i="9" s="1"/>
  <c r="P401" i="5"/>
  <c r="I401" i="5" s="1"/>
  <c r="W401" i="5"/>
  <c r="O361" i="9"/>
  <c r="H361" i="9" s="1"/>
  <c r="AA361" i="9"/>
  <c r="V361" i="9" s="1"/>
  <c r="O240" i="9"/>
  <c r="H240" i="9" s="1"/>
  <c r="AA240" i="9"/>
  <c r="V240" i="9" s="1"/>
  <c r="O393" i="9"/>
  <c r="H393" i="9" s="1"/>
  <c r="AA393" i="9"/>
  <c r="V393" i="9" s="1"/>
  <c r="P327" i="5"/>
  <c r="I327" i="5" s="1"/>
  <c r="W327" i="5"/>
  <c r="W324" i="5"/>
  <c r="P324" i="5"/>
  <c r="I324" i="5" s="1"/>
  <c r="W322" i="5"/>
  <c r="P322" i="5"/>
  <c r="I322" i="5" s="1"/>
  <c r="P310" i="5"/>
  <c r="I310" i="5" s="1"/>
  <c r="W310" i="5"/>
  <c r="W330" i="5"/>
  <c r="P330" i="5"/>
  <c r="I330" i="5" s="1"/>
  <c r="O313" i="9"/>
  <c r="H313" i="9" s="1"/>
  <c r="AA313" i="9"/>
  <c r="V313" i="9" s="1"/>
  <c r="O381" i="9"/>
  <c r="H381" i="9" s="1"/>
  <c r="AA381" i="9"/>
  <c r="V381" i="9" s="1"/>
  <c r="W237" i="5"/>
  <c r="P237" i="5"/>
  <c r="I237" i="5" s="1"/>
  <c r="AA339" i="9"/>
  <c r="V339" i="9" s="1"/>
  <c r="O339" i="9"/>
  <c r="H339" i="9" s="1"/>
  <c r="O253" i="9"/>
  <c r="H253" i="9" s="1"/>
  <c r="AA253" i="9"/>
  <c r="V253" i="9" s="1"/>
  <c r="W233" i="5"/>
  <c r="P233" i="5"/>
  <c r="I233" i="5" s="1"/>
  <c r="W404" i="5"/>
  <c r="P404" i="5"/>
  <c r="I404" i="5" s="1"/>
  <c r="AA249" i="9"/>
  <c r="V249" i="9" s="1"/>
  <c r="O249" i="9"/>
  <c r="H249" i="9" s="1"/>
  <c r="W312" i="5"/>
  <c r="P312" i="5"/>
  <c r="I312" i="5" s="1"/>
  <c r="AA273" i="9"/>
  <c r="V273" i="9" s="1"/>
  <c r="O273" i="9"/>
  <c r="H273" i="9" s="1"/>
  <c r="W281" i="5"/>
  <c r="P281" i="5"/>
  <c r="I281" i="5" s="1"/>
  <c r="P241" i="5"/>
  <c r="I241" i="5" s="1"/>
  <c r="W241" i="5"/>
  <c r="O220" i="9"/>
  <c r="H220" i="9" s="1"/>
  <c r="AA220" i="9"/>
  <c r="V220" i="9" s="1"/>
  <c r="W243" i="5"/>
  <c r="P243" i="5"/>
  <c r="I243" i="5" s="1"/>
  <c r="AA316" i="9"/>
  <c r="V316" i="9" s="1"/>
  <c r="O316" i="9"/>
  <c r="H316" i="9" s="1"/>
  <c r="W130" i="9"/>
  <c r="AC130" i="9" s="1"/>
  <c r="X130" i="9" s="1"/>
  <c r="R130" i="9" s="1"/>
  <c r="W94" i="9"/>
  <c r="AC94" i="9" s="1"/>
  <c r="O248" i="9"/>
  <c r="H248" i="9" s="1"/>
  <c r="AA248" i="9"/>
  <c r="V248" i="9" s="1"/>
  <c r="W236" i="5"/>
  <c r="P236" i="5"/>
  <c r="I236" i="5" s="1"/>
  <c r="P250" i="5"/>
  <c r="I250" i="5" s="1"/>
  <c r="W250" i="5"/>
  <c r="AA302" i="9"/>
  <c r="V302" i="9" s="1"/>
  <c r="O302" i="9"/>
  <c r="H302" i="9" s="1"/>
  <c r="W308" i="5"/>
  <c r="P308" i="5"/>
  <c r="I308" i="5" s="1"/>
  <c r="P396" i="5"/>
  <c r="I396" i="5" s="1"/>
  <c r="W396" i="5"/>
  <c r="AA290" i="9"/>
  <c r="V290" i="9" s="1"/>
  <c r="O290" i="9"/>
  <c r="H290" i="9" s="1"/>
  <c r="O210" i="9"/>
  <c r="H210" i="9" s="1"/>
  <c r="AA210" i="9"/>
  <c r="V210" i="9" s="1"/>
  <c r="AA221" i="9"/>
  <c r="V221" i="9" s="1"/>
  <c r="O221" i="9"/>
  <c r="H221" i="9" s="1"/>
  <c r="O282" i="9"/>
  <c r="H282" i="9" s="1"/>
  <c r="AA282" i="9"/>
  <c r="V282" i="9" s="1"/>
  <c r="W249" i="5"/>
  <c r="P249" i="5"/>
  <c r="I249" i="5" s="1"/>
  <c r="AA295" i="9"/>
  <c r="V295" i="9" s="1"/>
  <c r="O295" i="9"/>
  <c r="H295" i="9" s="1"/>
  <c r="W286" i="5"/>
  <c r="P286" i="5"/>
  <c r="I286" i="5" s="1"/>
  <c r="W268" i="5"/>
  <c r="P268" i="5"/>
  <c r="I268" i="5" s="1"/>
  <c r="O330" i="9"/>
  <c r="H330" i="9" s="1"/>
  <c r="AA330" i="9"/>
  <c r="V330" i="9" s="1"/>
  <c r="AA372" i="9"/>
  <c r="V372" i="9" s="1"/>
  <c r="O372" i="9"/>
  <c r="H372" i="9" s="1"/>
  <c r="W265" i="5"/>
  <c r="P265" i="5"/>
  <c r="I265" i="5" s="1"/>
  <c r="AA226" i="9"/>
  <c r="V226" i="9" s="1"/>
  <c r="O226" i="9"/>
  <c r="H226" i="9" s="1"/>
  <c r="P299" i="5"/>
  <c r="I299" i="5" s="1"/>
  <c r="W299" i="5"/>
  <c r="W258" i="5"/>
  <c r="P258" i="5"/>
  <c r="I258" i="5" s="1"/>
  <c r="W251" i="5"/>
  <c r="P251" i="5"/>
  <c r="I251" i="5" s="1"/>
  <c r="P373" i="5"/>
  <c r="I373" i="5" s="1"/>
  <c r="W373" i="5"/>
  <c r="U46" i="8"/>
  <c r="N46" i="8"/>
  <c r="G46" i="8" s="1"/>
  <c r="AA309" i="9"/>
  <c r="V309" i="9" s="1"/>
  <c r="O309" i="9"/>
  <c r="H309" i="9" s="1"/>
  <c r="AA354" i="9"/>
  <c r="V354" i="9" s="1"/>
  <c r="O354" i="9"/>
  <c r="H354" i="9" s="1"/>
  <c r="P370" i="5"/>
  <c r="I370" i="5" s="1"/>
  <c r="W370" i="5"/>
  <c r="AA242" i="9"/>
  <c r="V242" i="9" s="1"/>
  <c r="O242" i="9"/>
  <c r="H242" i="9" s="1"/>
  <c r="O317" i="9"/>
  <c r="H317" i="9" s="1"/>
  <c r="AA317" i="9"/>
  <c r="V317" i="9" s="1"/>
  <c r="P252" i="5"/>
  <c r="I252" i="5" s="1"/>
  <c r="W252" i="5"/>
  <c r="O284" i="9"/>
  <c r="H284" i="9" s="1"/>
  <c r="AA284" i="9"/>
  <c r="V284" i="9" s="1"/>
  <c r="P256" i="5"/>
  <c r="I256" i="5" s="1"/>
  <c r="W256" i="5"/>
  <c r="AA296" i="9"/>
  <c r="V296" i="9" s="1"/>
  <c r="O296" i="9"/>
  <c r="H296" i="9" s="1"/>
  <c r="U29" i="8"/>
  <c r="N29" i="8"/>
  <c r="G29" i="8" s="1"/>
  <c r="K29" i="8" s="1"/>
  <c r="P232" i="5"/>
  <c r="I232" i="5" s="1"/>
  <c r="W232" i="5"/>
  <c r="P361" i="5"/>
  <c r="I361" i="5" s="1"/>
  <c r="W361" i="5"/>
  <c r="AA363" i="9"/>
  <c r="V363" i="9" s="1"/>
  <c r="O363" i="9"/>
  <c r="H363" i="9" s="1"/>
  <c r="AA341" i="9"/>
  <c r="V341" i="9" s="1"/>
  <c r="O341" i="9"/>
  <c r="H341" i="9" s="1"/>
  <c r="O278" i="9"/>
  <c r="H278" i="9" s="1"/>
  <c r="AA278" i="9"/>
  <c r="V278" i="9" s="1"/>
  <c r="P353" i="5"/>
  <c r="I353" i="5" s="1"/>
  <c r="W353" i="5"/>
  <c r="P263" i="5"/>
  <c r="I263" i="5" s="1"/>
  <c r="W263" i="5"/>
  <c r="O382" i="9"/>
  <c r="H382" i="9" s="1"/>
  <c r="AA382" i="9"/>
  <c r="V382" i="9" s="1"/>
  <c r="AA379" i="9"/>
  <c r="V379" i="9" s="1"/>
  <c r="O379" i="9"/>
  <c r="H379" i="9" s="1"/>
  <c r="O36" i="10"/>
  <c r="W235" i="5"/>
  <c r="P235" i="5"/>
  <c r="I235" i="5" s="1"/>
  <c r="W391" i="5"/>
  <c r="P391" i="5"/>
  <c r="I391" i="5" s="1"/>
  <c r="P238" i="5"/>
  <c r="I238" i="5" s="1"/>
  <c r="W238" i="5"/>
  <c r="W314" i="5"/>
  <c r="P314" i="5"/>
  <c r="I314" i="5" s="1"/>
  <c r="W417" i="5"/>
  <c r="P417" i="5"/>
  <c r="I417" i="5" s="1"/>
  <c r="W344" i="5"/>
  <c r="P344" i="5"/>
  <c r="I344" i="5" s="1"/>
  <c r="AA356" i="9"/>
  <c r="V356" i="9" s="1"/>
  <c r="O356" i="9"/>
  <c r="H356" i="9" s="1"/>
  <c r="P294" i="5"/>
  <c r="I294" i="5" s="1"/>
  <c r="W294" i="5"/>
  <c r="W335" i="5"/>
  <c r="P335" i="5"/>
  <c r="I335" i="5" s="1"/>
  <c r="P376" i="5"/>
  <c r="I376" i="5" s="1"/>
  <c r="W376" i="5"/>
  <c r="P421" i="5"/>
  <c r="I421" i="5" s="1"/>
  <c r="W421" i="5"/>
  <c r="AA352" i="9"/>
  <c r="V352" i="9" s="1"/>
  <c r="O352" i="9"/>
  <c r="H352" i="9" s="1"/>
  <c r="P405" i="5"/>
  <c r="I405" i="5" s="1"/>
  <c r="W405" i="5"/>
  <c r="AA206" i="9"/>
  <c r="V206" i="9" s="1"/>
  <c r="O206" i="9"/>
  <c r="H206" i="9" s="1"/>
  <c r="W378" i="5"/>
  <c r="P378" i="5"/>
  <c r="I378" i="5" s="1"/>
  <c r="P399" i="5"/>
  <c r="I399" i="5" s="1"/>
  <c r="W399" i="5"/>
  <c r="P382" i="5"/>
  <c r="I382" i="5" s="1"/>
  <c r="W382" i="5"/>
  <c r="W338" i="5"/>
  <c r="P338" i="5"/>
  <c r="I338" i="5" s="1"/>
  <c r="W355" i="5"/>
  <c r="P355" i="5"/>
  <c r="I355" i="5" s="1"/>
  <c r="O300" i="9"/>
  <c r="H300" i="9" s="1"/>
  <c r="AA300" i="9"/>
  <c r="V300" i="9" s="1"/>
  <c r="W300" i="5"/>
  <c r="P300" i="5"/>
  <c r="I300" i="5" s="1"/>
  <c r="U42" i="8"/>
  <c r="N42" i="8"/>
  <c r="G42" i="8" s="1"/>
  <c r="O288" i="9"/>
  <c r="H288" i="9" s="1"/>
  <c r="AA288" i="9"/>
  <c r="V288" i="9" s="1"/>
  <c r="AA319" i="9"/>
  <c r="V319" i="9" s="1"/>
  <c r="O319" i="9"/>
  <c r="H319" i="9" s="1"/>
  <c r="P389" i="5"/>
  <c r="I389" i="5" s="1"/>
  <c r="W389" i="5"/>
  <c r="AA228" i="9"/>
  <c r="V228" i="9" s="1"/>
  <c r="O228" i="9"/>
  <c r="H228" i="9" s="1"/>
  <c r="AA264" i="9"/>
  <c r="V264" i="9" s="1"/>
  <c r="O264" i="9"/>
  <c r="H264" i="9" s="1"/>
  <c r="U45" i="8"/>
  <c r="N45" i="8"/>
  <c r="G45" i="8" s="1"/>
  <c r="O277" i="9"/>
  <c r="H277" i="9" s="1"/>
  <c r="AA277" i="9"/>
  <c r="V277" i="9" s="1"/>
  <c r="P223" i="5"/>
  <c r="I223" i="5" s="1"/>
  <c r="W223" i="5"/>
  <c r="O267" i="9"/>
  <c r="H267" i="9" s="1"/>
  <c r="AA267" i="9"/>
  <c r="V267" i="9" s="1"/>
  <c r="AA390" i="9"/>
  <c r="V390" i="9" s="1"/>
  <c r="O390" i="9"/>
  <c r="H390" i="9" s="1"/>
  <c r="U44" i="8"/>
  <c r="N44" i="8"/>
  <c r="G44" i="8" s="1"/>
  <c r="AA399" i="9"/>
  <c r="V399" i="9" s="1"/>
  <c r="O399" i="9"/>
  <c r="H399" i="9" s="1"/>
  <c r="AA353" i="9"/>
  <c r="V353" i="9" s="1"/>
  <c r="O353" i="9"/>
  <c r="H353" i="9" s="1"/>
  <c r="W402" i="5"/>
  <c r="P402" i="5"/>
  <c r="I402" i="5" s="1"/>
  <c r="P86" i="9"/>
  <c r="P200" i="9"/>
  <c r="P74" i="9"/>
  <c r="W74" i="9"/>
  <c r="AC74" i="9" s="1"/>
  <c r="X74" i="9" s="1"/>
  <c r="R74" i="9" s="1"/>
  <c r="W195" i="9"/>
  <c r="AC195" i="9" s="1"/>
  <c r="P56" i="9"/>
  <c r="W56" i="9"/>
  <c r="AC56" i="9" s="1"/>
  <c r="P88" i="9"/>
  <c r="W88" i="9"/>
  <c r="AC88" i="9" s="1"/>
  <c r="P195" i="9"/>
  <c r="O24" i="8"/>
  <c r="O15" i="8"/>
  <c r="Q161" i="5"/>
  <c r="P65" i="9"/>
  <c r="P155" i="9"/>
  <c r="P140" i="9"/>
  <c r="P131" i="9"/>
  <c r="W140" i="9"/>
  <c r="AC140" i="9" s="1"/>
  <c r="AA96" i="9"/>
  <c r="V96" i="9" s="1"/>
  <c r="O96" i="9"/>
  <c r="P76" i="9"/>
  <c r="W76" i="9"/>
  <c r="AC76" i="9" s="1"/>
  <c r="W86" i="9"/>
  <c r="AC86" i="9" s="1"/>
  <c r="P113" i="9"/>
  <c r="W113" i="9"/>
  <c r="AC113" i="9" s="1"/>
  <c r="AA153" i="9"/>
  <c r="V153" i="9" s="1"/>
  <c r="O153" i="9"/>
  <c r="W53" i="9"/>
  <c r="AC53" i="9" s="1"/>
  <c r="X53" i="9" s="1"/>
  <c r="R53" i="9" s="1"/>
  <c r="W55" i="9"/>
  <c r="AC55" i="9" s="1"/>
  <c r="P50" i="9"/>
  <c r="W175" i="9"/>
  <c r="AC175" i="9" s="1"/>
  <c r="P102" i="9"/>
  <c r="P123" i="9"/>
  <c r="P26" i="9"/>
  <c r="P63" i="9"/>
  <c r="P122" i="9"/>
  <c r="P85" i="9"/>
  <c r="P160" i="9"/>
  <c r="W85" i="9"/>
  <c r="AC85" i="9" s="1"/>
  <c r="P41" i="9"/>
  <c r="Q131" i="5"/>
  <c r="X80" i="5"/>
  <c r="R80" i="5" s="1"/>
  <c r="W65" i="9"/>
  <c r="Q65" i="9" s="1"/>
  <c r="H65" i="9" s="1"/>
  <c r="P53" i="9"/>
  <c r="Q137" i="5"/>
  <c r="W63" i="9"/>
  <c r="AC63" i="9" s="1"/>
  <c r="X63" i="9" s="1"/>
  <c r="R63" i="9" s="1"/>
  <c r="W122" i="9"/>
  <c r="AC122" i="9" s="1"/>
  <c r="W160" i="9"/>
  <c r="AC160" i="9" s="1"/>
  <c r="P12" i="9"/>
  <c r="W12" i="9"/>
  <c r="AC12" i="9" s="1"/>
  <c r="P193" i="9"/>
  <c r="W193" i="9"/>
  <c r="AC193" i="9" s="1"/>
  <c r="P139" i="9"/>
  <c r="J137" i="9"/>
  <c r="J193" i="9"/>
  <c r="J63" i="9"/>
  <c r="J174" i="9"/>
  <c r="AC60" i="9"/>
  <c r="X60" i="9" s="1"/>
  <c r="R60" i="9" s="1"/>
  <c r="J60" i="9"/>
  <c r="J130" i="9"/>
  <c r="J96" i="9"/>
  <c r="J24" i="9"/>
  <c r="J190" i="9"/>
  <c r="AC50" i="9"/>
  <c r="X50" i="9" s="1"/>
  <c r="R50" i="9" s="1"/>
  <c r="J50" i="9"/>
  <c r="J178" i="9"/>
  <c r="J89" i="9"/>
  <c r="J165" i="9"/>
  <c r="AC168" i="9"/>
  <c r="X168" i="9" s="1"/>
  <c r="R168" i="9" s="1"/>
  <c r="J168" i="9"/>
  <c r="J134" i="9"/>
  <c r="J37" i="9"/>
  <c r="J74" i="9"/>
  <c r="J102" i="9"/>
  <c r="J201" i="9"/>
  <c r="J185" i="9"/>
  <c r="J189" i="9"/>
  <c r="J85" i="9"/>
  <c r="J112" i="9"/>
  <c r="AC107" i="9"/>
  <c r="X107" i="9" s="1"/>
  <c r="R107" i="9" s="1"/>
  <c r="J107" i="9"/>
  <c r="J143" i="9"/>
  <c r="J84" i="9"/>
  <c r="J161" i="9"/>
  <c r="J141" i="9"/>
  <c r="J58" i="9"/>
  <c r="J119" i="9"/>
  <c r="J195" i="9"/>
  <c r="J160" i="9"/>
  <c r="J182" i="9"/>
  <c r="J42" i="9"/>
  <c r="J116" i="9"/>
  <c r="J61" i="9"/>
  <c r="J181" i="9"/>
  <c r="J139" i="9"/>
  <c r="AC149" i="9"/>
  <c r="X149" i="9" s="1"/>
  <c r="R149" i="9" s="1"/>
  <c r="J149" i="9"/>
  <c r="J158" i="9"/>
  <c r="J157" i="9"/>
  <c r="J91" i="9"/>
  <c r="J65" i="9"/>
  <c r="J79" i="9"/>
  <c r="J146" i="9"/>
  <c r="J114" i="9"/>
  <c r="J177" i="9"/>
  <c r="J170" i="9"/>
  <c r="J53" i="9"/>
  <c r="Y73" i="5"/>
  <c r="S73" i="5" s="1"/>
  <c r="K73" i="5"/>
  <c r="J118" i="9"/>
  <c r="J109" i="9"/>
  <c r="J93" i="9"/>
  <c r="J49" i="9"/>
  <c r="J131" i="9"/>
  <c r="J123" i="9"/>
  <c r="J20" i="9"/>
  <c r="J169" i="9"/>
  <c r="J200" i="9"/>
  <c r="J56" i="9"/>
  <c r="K64" i="5"/>
  <c r="K131" i="5"/>
  <c r="J138" i="9"/>
  <c r="J106" i="9"/>
  <c r="K108" i="5"/>
  <c r="K137" i="5"/>
  <c r="J172" i="9"/>
  <c r="J140" i="9"/>
  <c r="J72" i="9"/>
  <c r="K28" i="5"/>
  <c r="K82" i="5"/>
  <c r="J122" i="9"/>
  <c r="J76" i="9"/>
  <c r="J8" i="9"/>
  <c r="K134" i="5"/>
  <c r="J12" i="9"/>
  <c r="J204" i="9"/>
  <c r="J64" i="9"/>
  <c r="K174" i="5"/>
  <c r="I24" i="8"/>
  <c r="K71" i="5"/>
  <c r="K207" i="5"/>
  <c r="K217" i="5"/>
  <c r="J94" i="9"/>
  <c r="J135" i="9"/>
  <c r="J41" i="9"/>
  <c r="J152" i="9"/>
  <c r="W155" i="9"/>
  <c r="AC155" i="9" s="1"/>
  <c r="W167" i="9"/>
  <c r="AC167" i="9" s="1"/>
  <c r="W108" i="9"/>
  <c r="AC108" i="9" s="1"/>
  <c r="W7" i="9"/>
  <c r="AC7" i="9" s="1"/>
  <c r="P128" i="9"/>
  <c r="W34" i="9"/>
  <c r="AC34" i="9" s="1"/>
  <c r="J191" i="9"/>
  <c r="J35" i="9"/>
  <c r="P202" i="9"/>
  <c r="W104" i="9"/>
  <c r="AC104" i="9" s="1"/>
  <c r="P33" i="9"/>
  <c r="P129" i="9"/>
  <c r="W33" i="9"/>
  <c r="AC33" i="9" s="1"/>
  <c r="X160" i="5"/>
  <c r="K160" i="5" s="1"/>
  <c r="J15" i="10"/>
  <c r="W142" i="9"/>
  <c r="W43" i="9"/>
  <c r="AC43" i="9" s="1"/>
  <c r="Q157" i="5"/>
  <c r="I157" i="5" s="1"/>
  <c r="W39" i="9"/>
  <c r="Q39" i="9" s="1"/>
  <c r="V14" i="8"/>
  <c r="I14" i="8" s="1"/>
  <c r="P47" i="9"/>
  <c r="J10" i="9"/>
  <c r="J25" i="9"/>
  <c r="X157" i="5"/>
  <c r="R157" i="5" s="1"/>
  <c r="P7" i="9"/>
  <c r="W126" i="9"/>
  <c r="O14" i="8"/>
  <c r="P34" i="9"/>
  <c r="W47" i="9"/>
  <c r="AC47" i="9" s="1"/>
  <c r="J202" i="9"/>
  <c r="J34" i="9"/>
  <c r="J163" i="9"/>
  <c r="P121" i="9"/>
  <c r="X69" i="5"/>
  <c r="R69" i="5" s="1"/>
  <c r="X64" i="5"/>
  <c r="R64" i="5" s="1"/>
  <c r="P35" i="9"/>
  <c r="W121" i="9"/>
  <c r="AC121" i="9" s="1"/>
  <c r="W202" i="9"/>
  <c r="AC202" i="9" s="1"/>
  <c r="W35" i="9"/>
  <c r="AC35" i="9" s="1"/>
  <c r="P147" i="9"/>
  <c r="P136" i="9"/>
  <c r="P133" i="9"/>
  <c r="J44" i="9"/>
  <c r="J7" i="9"/>
  <c r="J128" i="9"/>
  <c r="P163" i="9"/>
  <c r="W128" i="9"/>
  <c r="AC128" i="9" s="1"/>
  <c r="W163" i="9"/>
  <c r="AC163" i="9" s="1"/>
  <c r="P95" i="9"/>
  <c r="P142" i="9"/>
  <c r="P43" i="9"/>
  <c r="P39" i="9"/>
  <c r="W151" i="9"/>
  <c r="AC151" i="9" s="1"/>
  <c r="W147" i="9"/>
  <c r="AC147" i="9" s="1"/>
  <c r="W136" i="9"/>
  <c r="AC136" i="9" s="1"/>
  <c r="W133" i="9"/>
  <c r="W120" i="9"/>
  <c r="AC120" i="9" s="1"/>
  <c r="P32" i="9"/>
  <c r="P57" i="9"/>
  <c r="J120" i="9"/>
  <c r="W159" i="9"/>
  <c r="AC159" i="9" s="1"/>
  <c r="P54" i="9"/>
  <c r="P164" i="9"/>
  <c r="W150" i="9"/>
  <c r="AC150" i="9" s="1"/>
  <c r="J57" i="9"/>
  <c r="W164" i="9"/>
  <c r="AC164" i="9" s="1"/>
  <c r="J150" i="9"/>
  <c r="P120" i="9"/>
  <c r="P176" i="9"/>
  <c r="W144" i="9"/>
  <c r="AC144" i="9" s="1"/>
  <c r="X28" i="5"/>
  <c r="R28" i="5" s="1"/>
  <c r="P17" i="9"/>
  <c r="P38" i="9"/>
  <c r="J17" i="9"/>
  <c r="J97" i="9"/>
  <c r="W17" i="9"/>
  <c r="AC17" i="9" s="1"/>
  <c r="W38" i="9"/>
  <c r="AC38" i="9" s="1"/>
  <c r="J45" i="9"/>
  <c r="J164" i="9"/>
  <c r="P103" i="9"/>
  <c r="J103" i="9"/>
  <c r="J192" i="9"/>
  <c r="P82" i="9"/>
  <c r="Q215" i="5"/>
  <c r="P9" i="9"/>
  <c r="P99" i="9"/>
  <c r="P192" i="9"/>
  <c r="P162" i="9"/>
  <c r="W103" i="9"/>
  <c r="AC103" i="9" s="1"/>
  <c r="J99" i="9"/>
  <c r="J159" i="9"/>
  <c r="W99" i="9"/>
  <c r="AC99" i="9" s="1"/>
  <c r="W90" i="9"/>
  <c r="AC90" i="9" s="1"/>
  <c r="W192" i="9"/>
  <c r="AC192" i="9" s="1"/>
  <c r="P97" i="9"/>
  <c r="V8" i="8"/>
  <c r="I8" i="8" s="1"/>
  <c r="P150" i="9"/>
  <c r="Q207" i="5"/>
  <c r="W48" i="9"/>
  <c r="W162" i="9"/>
  <c r="AC162" i="9" s="1"/>
  <c r="W9" i="9"/>
  <c r="AC9" i="9" s="1"/>
  <c r="W19" i="9"/>
  <c r="W28" i="9"/>
  <c r="AC28" i="9" s="1"/>
  <c r="Q142" i="5"/>
  <c r="X34" i="5"/>
  <c r="R34" i="5" s="1"/>
  <c r="P29" i="9"/>
  <c r="J78" i="9"/>
  <c r="X142" i="5"/>
  <c r="Y142" i="5" s="1"/>
  <c r="S142" i="5" s="1"/>
  <c r="P22" i="9"/>
  <c r="W29" i="9"/>
  <c r="Q29" i="9" s="1"/>
  <c r="W22" i="9"/>
  <c r="J101" i="9"/>
  <c r="P16" i="9"/>
  <c r="X56" i="5"/>
  <c r="R56" i="5" s="1"/>
  <c r="J121" i="9"/>
  <c r="J16" i="9"/>
  <c r="J9" i="9"/>
  <c r="Q134" i="5"/>
  <c r="I134" i="5" s="1"/>
  <c r="W101" i="9"/>
  <c r="AC101" i="9" s="1"/>
  <c r="W16" i="9"/>
  <c r="AC16" i="9" s="1"/>
  <c r="J62" i="9"/>
  <c r="W176" i="9"/>
  <c r="AC176" i="9" s="1"/>
  <c r="W105" i="9"/>
  <c r="AC105" i="9" s="1"/>
  <c r="Q149" i="5"/>
  <c r="X215" i="5"/>
  <c r="P100" i="9"/>
  <c r="X57" i="5"/>
  <c r="R57" i="5" s="1"/>
  <c r="P108" i="9"/>
  <c r="P27" i="9"/>
  <c r="P68" i="9"/>
  <c r="P144" i="9"/>
  <c r="X149" i="5"/>
  <c r="Y149" i="5" s="1"/>
  <c r="S149" i="5" s="1"/>
  <c r="J196" i="9"/>
  <c r="P173" i="9"/>
  <c r="X76" i="5"/>
  <c r="R76" i="5" s="1"/>
  <c r="O8" i="8"/>
  <c r="P179" i="9"/>
  <c r="J167" i="9"/>
  <c r="J38" i="9"/>
  <c r="W100" i="9"/>
  <c r="AC100" i="9" s="1"/>
  <c r="W199" i="9"/>
  <c r="AC199" i="9" s="1"/>
  <c r="W179" i="9"/>
  <c r="AC179" i="9" s="1"/>
  <c r="P166" i="9"/>
  <c r="J176" i="9"/>
  <c r="W68" i="9"/>
  <c r="AC68" i="9" s="1"/>
  <c r="W173" i="9"/>
  <c r="AC173" i="9" s="1"/>
  <c r="W197" i="9"/>
  <c r="AC197" i="9" s="1"/>
  <c r="P167" i="9"/>
  <c r="P104" i="9"/>
  <c r="W166" i="9"/>
  <c r="Q166" i="9" s="1"/>
  <c r="J144" i="9"/>
  <c r="J43" i="9"/>
  <c r="J55" i="9"/>
  <c r="P55" i="9"/>
  <c r="J136" i="9"/>
  <c r="J59" i="9"/>
  <c r="J47" i="9"/>
  <c r="J46" i="9"/>
  <c r="Q133" i="5"/>
  <c r="W69" i="9"/>
  <c r="AC69" i="9" s="1"/>
  <c r="J90" i="9"/>
  <c r="X114" i="5"/>
  <c r="R114" i="5" s="1"/>
  <c r="X101" i="5"/>
  <c r="R101" i="5" s="1"/>
  <c r="P105" i="9"/>
  <c r="J199" i="9"/>
  <c r="J110" i="9"/>
  <c r="J32" i="10"/>
  <c r="P81" i="9"/>
  <c r="J145" i="9"/>
  <c r="P83" i="9"/>
  <c r="P92" i="9"/>
  <c r="X133" i="5"/>
  <c r="W83" i="9"/>
  <c r="AC83" i="9" s="1"/>
  <c r="W92" i="9"/>
  <c r="AC92" i="9" s="1"/>
  <c r="W81" i="9"/>
  <c r="AC81" i="9" s="1"/>
  <c r="Q136" i="5"/>
  <c r="P132" i="9"/>
  <c r="P51" i="9"/>
  <c r="X136" i="5"/>
  <c r="P14" i="9"/>
  <c r="W132" i="9"/>
  <c r="AC132" i="9" s="1"/>
  <c r="W51" i="9"/>
  <c r="AC51" i="9" s="1"/>
  <c r="P111" i="9"/>
  <c r="X97" i="5"/>
  <c r="R97" i="5" s="1"/>
  <c r="P117" i="9"/>
  <c r="J83" i="9"/>
  <c r="J105" i="9"/>
  <c r="J173" i="9"/>
  <c r="W14" i="9"/>
  <c r="AC14" i="9" s="1"/>
  <c r="P69" i="9"/>
  <c r="W111" i="9"/>
  <c r="AC111" i="9" s="1"/>
  <c r="W117" i="9"/>
  <c r="AC117" i="9" s="1"/>
  <c r="J51" i="9"/>
  <c r="J117" i="9"/>
  <c r="W30" i="9"/>
  <c r="AC30" i="9" s="1"/>
  <c r="P151" i="9"/>
  <c r="P66" i="9"/>
  <c r="P197" i="9"/>
  <c r="P77" i="9"/>
  <c r="P23" i="9"/>
  <c r="J104" i="9"/>
  <c r="W180" i="9"/>
  <c r="AC180" i="9" s="1"/>
  <c r="J151" i="9"/>
  <c r="W95" i="9"/>
  <c r="AC95" i="9" s="1"/>
  <c r="P67" i="9"/>
  <c r="W13" i="9"/>
  <c r="AC13" i="9" s="1"/>
  <c r="W67" i="9"/>
  <c r="Q67" i="9" s="1"/>
  <c r="P30" i="9"/>
  <c r="Q200" i="5"/>
  <c r="X106" i="5"/>
  <c r="R106" i="5" s="1"/>
  <c r="X200" i="5"/>
  <c r="X66" i="5"/>
  <c r="R66" i="5" s="1"/>
  <c r="X220" i="5"/>
  <c r="V13" i="8"/>
  <c r="P13" i="8" s="1"/>
  <c r="P180" i="9"/>
  <c r="Q220" i="5"/>
  <c r="P13" i="9"/>
  <c r="P18" i="9"/>
  <c r="J13" i="9"/>
  <c r="J184" i="9"/>
  <c r="W18" i="9"/>
  <c r="AC18" i="9" s="1"/>
  <c r="J66" i="9"/>
  <c r="W66" i="9"/>
  <c r="AC66" i="9" s="1"/>
  <c r="W23" i="9"/>
  <c r="P186" i="9"/>
  <c r="P70" i="9"/>
  <c r="W186" i="9"/>
  <c r="AC186" i="9" s="1"/>
  <c r="W70" i="9"/>
  <c r="AC70" i="9" s="1"/>
  <c r="W184" i="9"/>
  <c r="AC184" i="9" s="1"/>
  <c r="J180" i="9"/>
  <c r="J125" i="9"/>
  <c r="Q163" i="5"/>
  <c r="X163" i="5"/>
  <c r="P183" i="9"/>
  <c r="W183" i="9"/>
  <c r="AC183" i="9" s="1"/>
  <c r="J183" i="9"/>
  <c r="J113" i="9"/>
  <c r="X54" i="5"/>
  <c r="R54" i="5" s="1"/>
  <c r="J175" i="9"/>
  <c r="J26" i="9"/>
  <c r="J86" i="9"/>
  <c r="P124" i="9"/>
  <c r="X48" i="5"/>
  <c r="R48" i="5" s="1"/>
  <c r="W32" i="9"/>
  <c r="AC32" i="9" s="1"/>
  <c r="J98" i="9"/>
  <c r="W124" i="9"/>
  <c r="AC124" i="9" s="1"/>
  <c r="Q213" i="5"/>
  <c r="J54" i="9"/>
  <c r="P71" i="9"/>
  <c r="X40" i="5"/>
  <c r="R40" i="5" s="1"/>
  <c r="X213" i="5"/>
  <c r="J31" i="9"/>
  <c r="J23" i="10"/>
  <c r="W71" i="9"/>
  <c r="AC71" i="9" s="1"/>
  <c r="P98" i="9"/>
  <c r="J11" i="9"/>
  <c r="I15" i="8"/>
  <c r="P23" i="10"/>
  <c r="W98" i="9"/>
  <c r="AC98" i="9" s="1"/>
  <c r="J32" i="9"/>
  <c r="J188" i="9"/>
  <c r="W54" i="9"/>
  <c r="AC54" i="9" s="1"/>
  <c r="X62" i="5"/>
  <c r="R62" i="5" s="1"/>
  <c r="W129" i="9"/>
  <c r="AC129" i="9" s="1"/>
  <c r="W27" i="9"/>
  <c r="AC27" i="9" s="1"/>
  <c r="O13" i="8"/>
  <c r="G13" i="8" s="1"/>
  <c r="J68" i="9"/>
  <c r="J14" i="9"/>
  <c r="P15" i="9"/>
  <c r="X44" i="5"/>
  <c r="R44" i="5" s="1"/>
  <c r="W15" i="9"/>
  <c r="AC15" i="9" s="1"/>
  <c r="J87" i="9"/>
  <c r="P36" i="9"/>
  <c r="P198" i="9"/>
  <c r="P187" i="9"/>
  <c r="J187" i="9"/>
  <c r="J198" i="9"/>
  <c r="W36" i="9"/>
  <c r="AC36" i="9" s="1"/>
  <c r="P87" i="9"/>
  <c r="W187" i="9"/>
  <c r="AC187" i="9" s="1"/>
  <c r="W87" i="9"/>
  <c r="AC87" i="9" s="1"/>
  <c r="J27" i="9"/>
  <c r="P101" i="9"/>
  <c r="P28" i="9"/>
  <c r="W82" i="9"/>
  <c r="AC82" i="9" s="1"/>
  <c r="P40" i="9"/>
  <c r="Q158" i="5"/>
  <c r="W40" i="9"/>
  <c r="X158" i="5"/>
  <c r="P154" i="9"/>
  <c r="W154" i="9"/>
  <c r="AC154" i="9" s="1"/>
  <c r="W198" i="9"/>
  <c r="AC198" i="9" s="1"/>
  <c r="P52" i="9"/>
  <c r="Q219" i="5"/>
  <c r="X219" i="5"/>
  <c r="W52" i="9"/>
  <c r="AC52" i="9" s="1"/>
  <c r="X81" i="5"/>
  <c r="R81" i="5" s="1"/>
  <c r="R36" i="10"/>
  <c r="Q36" i="10"/>
  <c r="Y124" i="5"/>
  <c r="S124" i="5" s="1"/>
  <c r="R124" i="5"/>
  <c r="I124" i="5" s="1"/>
  <c r="M124" i="5" s="1"/>
  <c r="Y154" i="5"/>
  <c r="S154" i="5" s="1"/>
  <c r="R154" i="5"/>
  <c r="I154" i="5" s="1"/>
  <c r="Y216" i="5"/>
  <c r="S216" i="5" s="1"/>
  <c r="R216" i="5"/>
  <c r="I216" i="5" s="1"/>
  <c r="S150" i="5"/>
  <c r="R150" i="5"/>
  <c r="I150" i="5" s="1"/>
  <c r="M150" i="5" s="1"/>
  <c r="Q107" i="9"/>
  <c r="H107" i="9" s="1"/>
  <c r="Y132" i="5"/>
  <c r="S132" i="5" s="1"/>
  <c r="R132" i="5"/>
  <c r="I132" i="5" s="1"/>
  <c r="M132" i="5" s="1"/>
  <c r="Y171" i="5"/>
  <c r="S171" i="5" s="1"/>
  <c r="Y169" i="5"/>
  <c r="S169" i="5" s="1"/>
  <c r="R169" i="5"/>
  <c r="I169" i="5" s="1"/>
  <c r="Y14" i="5"/>
  <c r="S14" i="5" s="1"/>
  <c r="Y162" i="5"/>
  <c r="S162" i="5" s="1"/>
  <c r="R162" i="5"/>
  <c r="I162" i="5" s="1"/>
  <c r="Y191" i="5"/>
  <c r="S191" i="5" s="1"/>
  <c r="R191" i="5"/>
  <c r="I191" i="5" s="1"/>
  <c r="Y137" i="5"/>
  <c r="S137" i="5" s="1"/>
  <c r="R137" i="5"/>
  <c r="I137" i="5" s="1"/>
  <c r="M50" i="5"/>
  <c r="R27" i="10"/>
  <c r="Q27" i="10"/>
  <c r="H27" i="10" s="1"/>
  <c r="Y38" i="5"/>
  <c r="S38" i="5" s="1"/>
  <c r="Y221" i="5"/>
  <c r="S221" i="5" s="1"/>
  <c r="R221" i="5"/>
  <c r="I221" i="5" s="1"/>
  <c r="Y135" i="5"/>
  <c r="S135" i="5" s="1"/>
  <c r="R135" i="5"/>
  <c r="I135" i="5" s="1"/>
  <c r="M135" i="5" s="1"/>
  <c r="Q50" i="9"/>
  <c r="H50" i="9" s="1"/>
  <c r="Y187" i="5"/>
  <c r="S187" i="5" s="1"/>
  <c r="R187" i="5"/>
  <c r="I187" i="5" s="1"/>
  <c r="Y10" i="5"/>
  <c r="S10" i="5" s="1"/>
  <c r="Y217" i="5"/>
  <c r="S217" i="5" s="1"/>
  <c r="R217" i="5"/>
  <c r="I217" i="5" s="1"/>
  <c r="Y131" i="5"/>
  <c r="S131" i="5" s="1"/>
  <c r="R131" i="5"/>
  <c r="I131" i="5" s="1"/>
  <c r="M131" i="5" s="1"/>
  <c r="Y183" i="5"/>
  <c r="S183" i="5" s="1"/>
  <c r="R183" i="5"/>
  <c r="I183" i="5" s="1"/>
  <c r="Y192" i="5"/>
  <c r="S192" i="5" s="1"/>
  <c r="R192" i="5"/>
  <c r="I192" i="5" s="1"/>
  <c r="Y195" i="5"/>
  <c r="S195" i="5" s="1"/>
  <c r="R195" i="5"/>
  <c r="I195" i="5" s="1"/>
  <c r="Y123" i="5"/>
  <c r="S123" i="5" s="1"/>
  <c r="R30" i="10"/>
  <c r="Q30" i="10"/>
  <c r="H30" i="10" s="1"/>
  <c r="X115" i="9"/>
  <c r="R115" i="9" s="1"/>
  <c r="Q115" i="9"/>
  <c r="H115" i="9" s="1"/>
  <c r="Y202" i="5"/>
  <c r="S202" i="5" s="1"/>
  <c r="R202" i="5"/>
  <c r="I202" i="5" s="1"/>
  <c r="Y41" i="5"/>
  <c r="S41" i="5" s="1"/>
  <c r="Y166" i="5"/>
  <c r="S166" i="5" s="1"/>
  <c r="R166" i="5"/>
  <c r="I166" i="5" s="1"/>
  <c r="Y148" i="5"/>
  <c r="S148" i="5" s="1"/>
  <c r="Y144" i="5"/>
  <c r="S144" i="5" s="1"/>
  <c r="R144" i="5"/>
  <c r="I144" i="5" s="1"/>
  <c r="M144" i="5" s="1"/>
  <c r="Y193" i="5"/>
  <c r="S193" i="5" s="1"/>
  <c r="R193" i="5"/>
  <c r="I193" i="5" s="1"/>
  <c r="Y75" i="5"/>
  <c r="S75" i="5" s="1"/>
  <c r="M75" i="5"/>
  <c r="W15" i="8"/>
  <c r="Q15" i="8" s="1"/>
  <c r="P15" i="8"/>
  <c r="G15" i="8" s="1"/>
  <c r="R22" i="10"/>
  <c r="Q22" i="10"/>
  <c r="H22" i="10" s="1"/>
  <c r="Y175" i="5"/>
  <c r="S175" i="5" s="1"/>
  <c r="R175" i="5"/>
  <c r="I175" i="5" s="1"/>
  <c r="Y222" i="5"/>
  <c r="S222" i="5" s="1"/>
  <c r="R222" i="5"/>
  <c r="I222" i="5" s="1"/>
  <c r="Y172" i="5"/>
  <c r="S172" i="5" s="1"/>
  <c r="R172" i="5"/>
  <c r="I172" i="5" s="1"/>
  <c r="Y203" i="5"/>
  <c r="S203" i="5" s="1"/>
  <c r="R203" i="5"/>
  <c r="I203" i="5" s="1"/>
  <c r="Y93" i="5"/>
  <c r="S93" i="5" s="1"/>
  <c r="R24" i="10"/>
  <c r="Q24" i="10"/>
  <c r="H24" i="10" s="1"/>
  <c r="Y118" i="5"/>
  <c r="S118" i="5" s="1"/>
  <c r="R16" i="10"/>
  <c r="Q16" i="10"/>
  <c r="H16" i="10" s="1"/>
  <c r="R31" i="10"/>
  <c r="Q31" i="10"/>
  <c r="Y79" i="5"/>
  <c r="S79" i="5" s="1"/>
  <c r="M79" i="5"/>
  <c r="Y125" i="5"/>
  <c r="S125" i="5" s="1"/>
  <c r="R125" i="5"/>
  <c r="I125" i="5" s="1"/>
  <c r="M125" i="5" s="1"/>
  <c r="Q149" i="9"/>
  <c r="H149" i="9" s="1"/>
  <c r="Q23" i="10"/>
  <c r="R23" i="10"/>
  <c r="Y122" i="5"/>
  <c r="S122" i="5" s="1"/>
  <c r="R122" i="5"/>
  <c r="I122" i="5" s="1"/>
  <c r="M122" i="5" s="1"/>
  <c r="Y26" i="5"/>
  <c r="S26" i="5" s="1"/>
  <c r="R19" i="10"/>
  <c r="Q19" i="10"/>
  <c r="H19" i="10" s="1"/>
  <c r="M109" i="5"/>
  <c r="Q178" i="9"/>
  <c r="H178" i="9" s="1"/>
  <c r="Y20" i="5"/>
  <c r="S20" i="5" s="1"/>
  <c r="M20" i="5"/>
  <c r="Y112" i="5"/>
  <c r="S112" i="5" s="1"/>
  <c r="R13" i="10"/>
  <c r="Q13" i="10"/>
  <c r="H13" i="10" s="1"/>
  <c r="M100" i="5"/>
  <c r="M24" i="5"/>
  <c r="Y127" i="5"/>
  <c r="S127" i="5" s="1"/>
  <c r="R127" i="5"/>
  <c r="I127" i="5" s="1"/>
  <c r="M127" i="5" s="1"/>
  <c r="Y107" i="5"/>
  <c r="S107" i="5" s="1"/>
  <c r="M107" i="5"/>
  <c r="R11" i="10"/>
  <c r="Q11" i="10"/>
  <c r="H11" i="10" s="1"/>
  <c r="R26" i="10"/>
  <c r="Q26" i="10"/>
  <c r="H26" i="10" s="1"/>
  <c r="Y36" i="5"/>
  <c r="S36" i="5" s="1"/>
  <c r="Y198" i="5"/>
  <c r="S198" i="5" s="1"/>
  <c r="R198" i="5"/>
  <c r="I198" i="5" s="1"/>
  <c r="X169" i="9"/>
  <c r="R169" i="9" s="1"/>
  <c r="Q169" i="9"/>
  <c r="H169" i="9" s="1"/>
  <c r="Y130" i="5"/>
  <c r="S130" i="5" s="1"/>
  <c r="R130" i="5"/>
  <c r="I130" i="5" s="1"/>
  <c r="M130" i="5" s="1"/>
  <c r="M78" i="5"/>
  <c r="Y190" i="5"/>
  <c r="S190" i="5" s="1"/>
  <c r="R190" i="5"/>
  <c r="I190" i="5" s="1"/>
  <c r="Y197" i="5"/>
  <c r="S197" i="5" s="1"/>
  <c r="R197" i="5"/>
  <c r="I197" i="5" s="1"/>
  <c r="Y103" i="5"/>
  <c r="S103" i="5" s="1"/>
  <c r="R9" i="10"/>
  <c r="Q9" i="10"/>
  <c r="H9" i="10" s="1"/>
  <c r="Y15" i="5"/>
  <c r="S15" i="5" s="1"/>
  <c r="M15" i="5"/>
  <c r="W18" i="8"/>
  <c r="Q18" i="8" s="1"/>
  <c r="P18" i="8"/>
  <c r="G18" i="8" s="1"/>
  <c r="R20" i="10"/>
  <c r="Q20" i="10"/>
  <c r="H20" i="10" s="1"/>
  <c r="R12" i="10"/>
  <c r="Q12" i="10"/>
  <c r="H12" i="10" s="1"/>
  <c r="Y121" i="5"/>
  <c r="S121" i="5" s="1"/>
  <c r="Y159" i="5"/>
  <c r="S159" i="5" s="1"/>
  <c r="R159" i="5"/>
  <c r="I159" i="5" s="1"/>
  <c r="Y155" i="5"/>
  <c r="S155" i="5" s="1"/>
  <c r="R155" i="5"/>
  <c r="I155" i="5" s="1"/>
  <c r="Q118" i="9"/>
  <c r="H118" i="9" s="1"/>
  <c r="Y204" i="5"/>
  <c r="S204" i="5" s="1"/>
  <c r="R204" i="5"/>
  <c r="I204" i="5" s="1"/>
  <c r="Y138" i="5"/>
  <c r="S138" i="5" s="1"/>
  <c r="R138" i="5"/>
  <c r="I138" i="5" s="1"/>
  <c r="M138" i="5" s="1"/>
  <c r="Y147" i="5"/>
  <c r="S147" i="5" s="1"/>
  <c r="R147" i="5"/>
  <c r="I147" i="5" s="1"/>
  <c r="Y177" i="5"/>
  <c r="S177" i="5" s="1"/>
  <c r="R177" i="5"/>
  <c r="I177" i="5" s="1"/>
  <c r="R29" i="10"/>
  <c r="Q29" i="10"/>
  <c r="H29" i="10" s="1"/>
  <c r="Y176" i="5"/>
  <c r="S176" i="5" s="1"/>
  <c r="R176" i="5"/>
  <c r="I176" i="5" s="1"/>
  <c r="R7" i="10"/>
  <c r="Q7" i="10"/>
  <c r="H7" i="10" s="1"/>
  <c r="Y178" i="5"/>
  <c r="S178" i="5" s="1"/>
  <c r="R178" i="5"/>
  <c r="I178" i="5" s="1"/>
  <c r="Q170" i="9"/>
  <c r="H170" i="9" s="1"/>
  <c r="Y188" i="5"/>
  <c r="S188" i="5" s="1"/>
  <c r="R188" i="5"/>
  <c r="I188" i="5" s="1"/>
  <c r="Y25" i="5"/>
  <c r="S25" i="5" s="1"/>
  <c r="Y95" i="5"/>
  <c r="S95" i="5" s="1"/>
  <c r="Y184" i="5"/>
  <c r="S184" i="5" s="1"/>
  <c r="R184" i="5"/>
  <c r="I184" i="5" s="1"/>
  <c r="Y164" i="5"/>
  <c r="S164" i="5" s="1"/>
  <c r="R164" i="5"/>
  <c r="I164" i="5" s="1"/>
  <c r="Y29" i="5"/>
  <c r="S29" i="5" s="1"/>
  <c r="Y180" i="5"/>
  <c r="S180" i="5" s="1"/>
  <c r="R180" i="5"/>
  <c r="I180" i="5" s="1"/>
  <c r="Y205" i="5"/>
  <c r="S205" i="5" s="1"/>
  <c r="R205" i="5"/>
  <c r="I205" i="5" s="1"/>
  <c r="Y74" i="5"/>
  <c r="S74" i="5" s="1"/>
  <c r="Y145" i="5"/>
  <c r="S145" i="5" s="1"/>
  <c r="R145" i="5"/>
  <c r="I145" i="5" s="1"/>
  <c r="M145" i="5" s="1"/>
  <c r="Y173" i="5"/>
  <c r="S173" i="5" s="1"/>
  <c r="R173" i="5"/>
  <c r="I173" i="5" s="1"/>
  <c r="Y102" i="5"/>
  <c r="S102" i="5" s="1"/>
  <c r="Y179" i="5"/>
  <c r="S179" i="5" s="1"/>
  <c r="R179" i="5"/>
  <c r="I179" i="5" s="1"/>
  <c r="M42" i="5"/>
  <c r="Y207" i="5"/>
  <c r="S207" i="5" s="1"/>
  <c r="R207" i="5"/>
  <c r="Q168" i="9"/>
  <c r="H168" i="9" s="1"/>
  <c r="P22" i="8"/>
  <c r="G22" i="8" s="1"/>
  <c r="K22" i="8" s="1"/>
  <c r="W22" i="8"/>
  <c r="Q22" i="8" s="1"/>
  <c r="Y99" i="5"/>
  <c r="S99" i="5" s="1"/>
  <c r="Y189" i="5"/>
  <c r="S189" i="5" s="1"/>
  <c r="R189" i="5"/>
  <c r="I189" i="5" s="1"/>
  <c r="Y185" i="5"/>
  <c r="S185" i="5" s="1"/>
  <c r="R185" i="5"/>
  <c r="I185" i="5" s="1"/>
  <c r="Y12" i="5"/>
  <c r="S12" i="5" s="1"/>
  <c r="Y129" i="5"/>
  <c r="S129" i="5" s="1"/>
  <c r="R129" i="5"/>
  <c r="I129" i="5" s="1"/>
  <c r="M129" i="5" s="1"/>
  <c r="Y113" i="5"/>
  <c r="S113" i="5" s="1"/>
  <c r="Y128" i="5"/>
  <c r="S128" i="5" s="1"/>
  <c r="R128" i="5"/>
  <c r="I128" i="5" s="1"/>
  <c r="M128" i="5" s="1"/>
  <c r="Y212" i="5"/>
  <c r="S212" i="5" s="1"/>
  <c r="Y141" i="5"/>
  <c r="S141" i="5" s="1"/>
  <c r="R141" i="5"/>
  <c r="I141" i="5" s="1"/>
  <c r="M141" i="5" s="1"/>
  <c r="Y120" i="5"/>
  <c r="S120" i="5" s="1"/>
  <c r="Q165" i="9"/>
  <c r="H165" i="9" s="1"/>
  <c r="Y126" i="5"/>
  <c r="S126" i="5" s="1"/>
  <c r="R126" i="5"/>
  <c r="I126" i="5" s="1"/>
  <c r="M126" i="5" s="1"/>
  <c r="Y86" i="5"/>
  <c r="S86" i="5" s="1"/>
  <c r="R28" i="10"/>
  <c r="Q28" i="10"/>
  <c r="R35" i="10"/>
  <c r="Q35" i="10"/>
  <c r="H35" i="10" s="1"/>
  <c r="Y168" i="5"/>
  <c r="S168" i="5" s="1"/>
  <c r="R168" i="5"/>
  <c r="I168" i="5" s="1"/>
  <c r="M52" i="5"/>
  <c r="P12" i="8"/>
  <c r="G12" i="8" s="1"/>
  <c r="W12" i="8"/>
  <c r="Q12" i="8" s="1"/>
  <c r="Y206" i="5"/>
  <c r="S206" i="5" s="1"/>
  <c r="R206" i="5"/>
  <c r="I206" i="5" s="1"/>
  <c r="Y165" i="5"/>
  <c r="S165" i="5" s="1"/>
  <c r="R165" i="5"/>
  <c r="I165" i="5" s="1"/>
  <c r="Q8" i="10"/>
  <c r="H8" i="10" s="1"/>
  <c r="R8" i="10"/>
  <c r="Y161" i="5"/>
  <c r="S161" i="5" s="1"/>
  <c r="R161" i="5"/>
  <c r="I161" i="5" s="1"/>
  <c r="Y146" i="5"/>
  <c r="S146" i="5" s="1"/>
  <c r="R146" i="5"/>
  <c r="I146" i="5" s="1"/>
  <c r="M146" i="5" s="1"/>
  <c r="Y174" i="5"/>
  <c r="S174" i="5" s="1"/>
  <c r="R174" i="5"/>
  <c r="I174" i="5" s="1"/>
  <c r="M119" i="5"/>
  <c r="Y140" i="5"/>
  <c r="S140" i="5" s="1"/>
  <c r="R140" i="5"/>
  <c r="I140" i="5" s="1"/>
  <c r="M140" i="5" s="1"/>
  <c r="Y59" i="5"/>
  <c r="S59" i="5" s="1"/>
  <c r="M59" i="5"/>
  <c r="Y170" i="5"/>
  <c r="S170" i="5" s="1"/>
  <c r="R170" i="5"/>
  <c r="I170" i="5" s="1"/>
  <c r="Y49" i="5"/>
  <c r="S49" i="5" s="1"/>
  <c r="M49" i="5"/>
  <c r="Y201" i="5"/>
  <c r="S201" i="5" s="1"/>
  <c r="R201" i="5"/>
  <c r="I201" i="5" s="1"/>
  <c r="Y45" i="5"/>
  <c r="S45" i="5" s="1"/>
  <c r="M91" i="5"/>
  <c r="M31" i="5"/>
  <c r="Y19" i="5" l="1"/>
  <c r="S19" i="5" s="1"/>
  <c r="Y94" i="5"/>
  <c r="S94" i="5" s="1"/>
  <c r="R94" i="5"/>
  <c r="Y100" i="5"/>
  <c r="S100" i="5" s="1"/>
  <c r="R100" i="5"/>
  <c r="Y50" i="5"/>
  <c r="S50" i="5" s="1"/>
  <c r="R50" i="5"/>
  <c r="Y24" i="5"/>
  <c r="S24" i="5" s="1"/>
  <c r="R24" i="5"/>
  <c r="Y33" i="5"/>
  <c r="S33" i="5" s="1"/>
  <c r="X23" i="5"/>
  <c r="R23" i="5" s="1"/>
  <c r="Y35" i="5"/>
  <c r="S35" i="5" s="1"/>
  <c r="R35" i="5"/>
  <c r="Y98" i="5"/>
  <c r="S98" i="5" s="1"/>
  <c r="Y104" i="5"/>
  <c r="S104" i="5" s="1"/>
  <c r="R104" i="5"/>
  <c r="Y83" i="5"/>
  <c r="S83" i="5" s="1"/>
  <c r="R83" i="5"/>
  <c r="Y30" i="5"/>
  <c r="S30" i="5" s="1"/>
  <c r="R30" i="5"/>
  <c r="Y110" i="5"/>
  <c r="S110" i="5" s="1"/>
  <c r="R110" i="5"/>
  <c r="Y111" i="5"/>
  <c r="S111" i="5" s="1"/>
  <c r="R111" i="5"/>
  <c r="Y31" i="5"/>
  <c r="S31" i="5" s="1"/>
  <c r="R31" i="5"/>
  <c r="Y70" i="5"/>
  <c r="S70" i="5" s="1"/>
  <c r="R70" i="5"/>
  <c r="Y21" i="5"/>
  <c r="S21" i="5" s="1"/>
  <c r="R21" i="5"/>
  <c r="Y47" i="5"/>
  <c r="S47" i="5" s="1"/>
  <c r="R47" i="5"/>
  <c r="Y63" i="5"/>
  <c r="S63" i="5" s="1"/>
  <c r="R63" i="5"/>
  <c r="Y16" i="5"/>
  <c r="S16" i="5" s="1"/>
  <c r="Y68" i="5"/>
  <c r="S68" i="5" s="1"/>
  <c r="R68" i="5"/>
  <c r="Y55" i="5"/>
  <c r="S55" i="5" s="1"/>
  <c r="R55" i="5"/>
  <c r="Y52" i="5"/>
  <c r="S52" i="5" s="1"/>
  <c r="R52" i="5"/>
  <c r="M108" i="5"/>
  <c r="M120" i="5"/>
  <c r="Y42" i="5"/>
  <c r="S42" i="5" s="1"/>
  <c r="M25" i="5"/>
  <c r="Y71" i="5"/>
  <c r="S71" i="5" s="1"/>
  <c r="Y78" i="5"/>
  <c r="S78" i="5" s="1"/>
  <c r="Y82" i="5"/>
  <c r="S82" i="5" s="1"/>
  <c r="X105" i="5"/>
  <c r="R105" i="5" s="1"/>
  <c r="Y119" i="5"/>
  <c r="S119" i="5" s="1"/>
  <c r="M121" i="5"/>
  <c r="M93" i="5"/>
  <c r="M99" i="5"/>
  <c r="M29" i="5"/>
  <c r="M102" i="5"/>
  <c r="Y18" i="5"/>
  <c r="S18" i="5" s="1"/>
  <c r="X51" i="5"/>
  <c r="M38" i="5"/>
  <c r="Y108" i="5"/>
  <c r="S108" i="5" s="1"/>
  <c r="X65" i="5"/>
  <c r="R65" i="5" s="1"/>
  <c r="M113" i="5"/>
  <c r="M18" i="5"/>
  <c r="M10" i="5"/>
  <c r="M14" i="5"/>
  <c r="X43" i="5"/>
  <c r="R43" i="5" s="1"/>
  <c r="K21" i="5"/>
  <c r="M21" i="5" s="1"/>
  <c r="M16" i="5"/>
  <c r="K19" i="5"/>
  <c r="M19" i="5" s="1"/>
  <c r="X61" i="5"/>
  <c r="R61" i="5" s="1"/>
  <c r="M45" i="5"/>
  <c r="K111" i="5"/>
  <c r="M111" i="5" s="1"/>
  <c r="K110" i="5"/>
  <c r="M110" i="5" s="1"/>
  <c r="K30" i="5"/>
  <c r="M30" i="5" s="1"/>
  <c r="M41" i="5"/>
  <c r="X9" i="5"/>
  <c r="R9" i="5" s="1"/>
  <c r="K12" i="5"/>
  <c r="M12" i="5" s="1"/>
  <c r="X7" i="5"/>
  <c r="R7" i="5" s="1"/>
  <c r="X8" i="5"/>
  <c r="R8" i="5" s="1"/>
  <c r="K23" i="5"/>
  <c r="M23" i="5" s="1"/>
  <c r="Y56" i="5"/>
  <c r="S56" i="5" s="1"/>
  <c r="K55" i="5"/>
  <c r="M55" i="5" s="1"/>
  <c r="X46" i="5"/>
  <c r="R46" i="5" s="1"/>
  <c r="K47" i="5"/>
  <c r="M47" i="5" s="1"/>
  <c r="K53" i="5"/>
  <c r="M53" i="5" s="1"/>
  <c r="K51" i="5"/>
  <c r="K33" i="5"/>
  <c r="M33" i="5"/>
  <c r="Y34" i="5"/>
  <c r="S34" i="5" s="1"/>
  <c r="X32" i="5"/>
  <c r="R32" i="5" s="1"/>
  <c r="X37" i="5"/>
  <c r="K36" i="5"/>
  <c r="M36" i="5" s="1"/>
  <c r="K104" i="5"/>
  <c r="M104" i="5" s="1"/>
  <c r="Y109" i="5"/>
  <c r="S109" i="5" s="1"/>
  <c r="K105" i="5"/>
  <c r="K103" i="5"/>
  <c r="M103" i="5" s="1"/>
  <c r="K94" i="5"/>
  <c r="M94" i="5" s="1"/>
  <c r="K98" i="5"/>
  <c r="M98" i="5" s="1"/>
  <c r="K97" i="5"/>
  <c r="M95" i="5"/>
  <c r="K60" i="5"/>
  <c r="M60" i="5" s="1"/>
  <c r="Y60" i="5"/>
  <c r="S60" i="5" s="1"/>
  <c r="X58" i="5"/>
  <c r="R58" i="5" s="1"/>
  <c r="K89" i="5"/>
  <c r="M89" i="5" s="1"/>
  <c r="Y89" i="5"/>
  <c r="S89" i="5" s="1"/>
  <c r="X91" i="5"/>
  <c r="R91" i="5" s="1"/>
  <c r="X90" i="5"/>
  <c r="R90" i="5" s="1"/>
  <c r="X92" i="5"/>
  <c r="R92" i="5" s="1"/>
  <c r="X87" i="5"/>
  <c r="R87" i="5" s="1"/>
  <c r="X85" i="5"/>
  <c r="R85" i="5" s="1"/>
  <c r="K83" i="5"/>
  <c r="M83" i="5" s="1"/>
  <c r="K88" i="5"/>
  <c r="M88" i="5" s="1"/>
  <c r="Y88" i="5"/>
  <c r="S88" i="5" s="1"/>
  <c r="Y28" i="5"/>
  <c r="S28" i="5" s="1"/>
  <c r="K26" i="5"/>
  <c r="M26" i="5" s="1"/>
  <c r="K27" i="5"/>
  <c r="M27" i="5" s="1"/>
  <c r="Y27" i="5"/>
  <c r="S27" i="5" s="1"/>
  <c r="M118" i="5"/>
  <c r="K112" i="5"/>
  <c r="M112" i="5" s="1"/>
  <c r="M115" i="5"/>
  <c r="X117" i="5"/>
  <c r="R117" i="5" s="1"/>
  <c r="K68" i="5"/>
  <c r="M68" i="5" s="1"/>
  <c r="K66" i="5"/>
  <c r="X67" i="5"/>
  <c r="R67" i="5" s="1"/>
  <c r="Y64" i="5"/>
  <c r="S64" i="5" s="1"/>
  <c r="K63" i="5"/>
  <c r="M63" i="5" s="1"/>
  <c r="K76" i="5"/>
  <c r="X77" i="5"/>
  <c r="K80" i="5"/>
  <c r="K70" i="5"/>
  <c r="M70" i="5" s="1"/>
  <c r="K69" i="5"/>
  <c r="K72" i="5"/>
  <c r="M72" i="5" s="1"/>
  <c r="Y72" i="5"/>
  <c r="S72" i="5" s="1"/>
  <c r="P184" i="9"/>
  <c r="P46" i="9"/>
  <c r="P199" i="9"/>
  <c r="W25" i="9"/>
  <c r="AC25" i="9" s="1"/>
  <c r="AC24" i="9"/>
  <c r="X24" i="9" s="1"/>
  <c r="R24" i="9" s="1"/>
  <c r="X204" i="9"/>
  <c r="R204" i="9" s="1"/>
  <c r="W77" i="9"/>
  <c r="AC77" i="9" s="1"/>
  <c r="W143" i="9"/>
  <c r="AC143" i="9" s="1"/>
  <c r="X143" i="9" s="1"/>
  <c r="R143" i="9" s="1"/>
  <c r="P90" i="9"/>
  <c r="X178" i="9"/>
  <c r="R178" i="9" s="1"/>
  <c r="W148" i="9"/>
  <c r="AC148" i="9" s="1"/>
  <c r="P196" i="9"/>
  <c r="W45" i="9"/>
  <c r="AC45" i="9" s="1"/>
  <c r="P148" i="9"/>
  <c r="P143" i="9"/>
  <c r="P145" i="9"/>
  <c r="P48" i="9"/>
  <c r="P45" i="9"/>
  <c r="W46" i="9"/>
  <c r="AC46" i="9" s="1"/>
  <c r="AC20" i="9"/>
  <c r="X20" i="9" s="1"/>
  <c r="R20" i="9" s="1"/>
  <c r="W152" i="9"/>
  <c r="AC152" i="9" s="1"/>
  <c r="P175" i="9"/>
  <c r="P152" i="9"/>
  <c r="W93" i="9"/>
  <c r="AC93" i="9" s="1"/>
  <c r="X93" i="9" s="1"/>
  <c r="R93" i="9" s="1"/>
  <c r="X57" i="9"/>
  <c r="R57" i="9" s="1"/>
  <c r="W158" i="9"/>
  <c r="P93" i="9"/>
  <c r="W200" i="9"/>
  <c r="AC200" i="9" s="1"/>
  <c r="W145" i="9"/>
  <c r="AC145" i="9" s="1"/>
  <c r="W41" i="9"/>
  <c r="AC41" i="9" s="1"/>
  <c r="W10" i="9"/>
  <c r="AC10" i="9" s="1"/>
  <c r="P25" i="9"/>
  <c r="W139" i="9"/>
  <c r="AC139" i="9" s="1"/>
  <c r="X139" i="9" s="1"/>
  <c r="R139" i="9" s="1"/>
  <c r="P126" i="9"/>
  <c r="K12" i="8"/>
  <c r="R171" i="5"/>
  <c r="I171" i="5" s="1"/>
  <c r="R212" i="5"/>
  <c r="I212" i="5" s="1"/>
  <c r="R167" i="5"/>
  <c r="I167" i="5" s="1"/>
  <c r="Y167" i="5"/>
  <c r="S167" i="5" s="1"/>
  <c r="W16" i="8"/>
  <c r="Q16" i="8" s="1"/>
  <c r="P16" i="8"/>
  <c r="G16" i="8" s="1"/>
  <c r="K16" i="8" s="1"/>
  <c r="W25" i="8"/>
  <c r="Q25" i="8" s="1"/>
  <c r="W24" i="8"/>
  <c r="Q24" i="8" s="1"/>
  <c r="R209" i="5"/>
  <c r="I209" i="5" s="1"/>
  <c r="R143" i="5"/>
  <c r="I143" i="5" s="1"/>
  <c r="M143" i="5" s="1"/>
  <c r="Y143" i="5"/>
  <c r="S143" i="5" s="1"/>
  <c r="Q143" i="5"/>
  <c r="R139" i="5"/>
  <c r="I139" i="5" s="1"/>
  <c r="M139" i="5" s="1"/>
  <c r="X116" i="5"/>
  <c r="R116" i="5" s="1"/>
  <c r="M82" i="5"/>
  <c r="Y208" i="5"/>
  <c r="S208" i="5" s="1"/>
  <c r="X13" i="5"/>
  <c r="R13" i="5" s="1"/>
  <c r="M73" i="5"/>
  <c r="R148" i="5"/>
  <c r="I148" i="5" s="1"/>
  <c r="M148" i="5" s="1"/>
  <c r="R186" i="5"/>
  <c r="I186" i="5" s="1"/>
  <c r="Q211" i="5"/>
  <c r="Y115" i="5"/>
  <c r="S115" i="5" s="1"/>
  <c r="R218" i="5"/>
  <c r="I218" i="5" s="1"/>
  <c r="Y182" i="5"/>
  <c r="S182" i="5" s="1"/>
  <c r="R211" i="5"/>
  <c r="I211" i="5" s="1"/>
  <c r="Y211" i="5"/>
  <c r="S211" i="5" s="1"/>
  <c r="R208" i="5"/>
  <c r="I208" i="5" s="1"/>
  <c r="R182" i="5"/>
  <c r="I182" i="5" s="1"/>
  <c r="Q123" i="5"/>
  <c r="Y218" i="5"/>
  <c r="S218" i="5" s="1"/>
  <c r="R123" i="5"/>
  <c r="I123" i="5" s="1"/>
  <c r="M123" i="5" s="1"/>
  <c r="P21" i="9"/>
  <c r="W21" i="9"/>
  <c r="AC21" i="9" s="1"/>
  <c r="V10" i="8"/>
  <c r="I10" i="8" s="1"/>
  <c r="Q218" i="5"/>
  <c r="Y186" i="5"/>
  <c r="S186" i="5" s="1"/>
  <c r="Y139" i="5"/>
  <c r="S139" i="5" s="1"/>
  <c r="M71" i="5"/>
  <c r="X84" i="5"/>
  <c r="R84" i="5" s="1"/>
  <c r="K24" i="8"/>
  <c r="M137" i="5"/>
  <c r="M134" i="5"/>
  <c r="P9" i="8"/>
  <c r="G9" i="8" s="1"/>
  <c r="K9" i="8" s="1"/>
  <c r="X214" i="5"/>
  <c r="Q214" i="5"/>
  <c r="W11" i="8"/>
  <c r="Q11" i="8" s="1"/>
  <c r="P11" i="8"/>
  <c r="G11" i="8" s="1"/>
  <c r="K11" i="8" s="1"/>
  <c r="V17" i="8"/>
  <c r="Y160" i="5"/>
  <c r="S160" i="5" s="1"/>
  <c r="K15" i="8"/>
  <c r="O9" i="8"/>
  <c r="W9" i="8"/>
  <c r="Q9" i="8" s="1"/>
  <c r="Y23" i="5"/>
  <c r="S23" i="5" s="1"/>
  <c r="W7" i="8"/>
  <c r="Q7" i="8" s="1"/>
  <c r="P7" i="8"/>
  <c r="G7" i="8" s="1"/>
  <c r="K7" i="8" s="1"/>
  <c r="X194" i="5"/>
  <c r="W138" i="9"/>
  <c r="AC138" i="9" s="1"/>
  <c r="W196" i="9"/>
  <c r="AC196" i="9" s="1"/>
  <c r="Q119" i="9"/>
  <c r="H119" i="9" s="1"/>
  <c r="X55" i="9"/>
  <c r="R55" i="9" s="1"/>
  <c r="P203" i="9"/>
  <c r="Q146" i="9"/>
  <c r="H146" i="9" s="1"/>
  <c r="X146" i="9"/>
  <c r="R146" i="9" s="1"/>
  <c r="W62" i="9"/>
  <c r="AC62" i="9" s="1"/>
  <c r="W78" i="9"/>
  <c r="AC78" i="9" s="1"/>
  <c r="Q97" i="9"/>
  <c r="X97" i="9"/>
  <c r="R97" i="9" s="1"/>
  <c r="AC131" i="9"/>
  <c r="X131" i="9" s="1"/>
  <c r="R131" i="9" s="1"/>
  <c r="P110" i="9"/>
  <c r="Q134" i="9"/>
  <c r="H134" i="9" s="1"/>
  <c r="X135" i="9"/>
  <c r="R135" i="9" s="1"/>
  <c r="P194" i="9"/>
  <c r="W194" i="9"/>
  <c r="AC194" i="9" s="1"/>
  <c r="X125" i="9"/>
  <c r="R125" i="9" s="1"/>
  <c r="W203" i="9"/>
  <c r="Q203" i="9" s="1"/>
  <c r="W75" i="9"/>
  <c r="AC75" i="9" s="1"/>
  <c r="Q125" i="9"/>
  <c r="H125" i="9" s="1"/>
  <c r="Q37" i="9"/>
  <c r="H37" i="9" s="1"/>
  <c r="P201" i="9"/>
  <c r="W110" i="9"/>
  <c r="AC110" i="9" s="1"/>
  <c r="P75" i="9"/>
  <c r="Q84" i="9"/>
  <c r="H84" i="9" s="1"/>
  <c r="P62" i="9"/>
  <c r="P138" i="9"/>
  <c r="W141" i="9"/>
  <c r="AC141" i="9" s="1"/>
  <c r="X141" i="9" s="1"/>
  <c r="R141" i="9" s="1"/>
  <c r="Q135" i="9"/>
  <c r="H135" i="9" s="1"/>
  <c r="P91" i="9"/>
  <c r="X113" i="9"/>
  <c r="R113" i="9" s="1"/>
  <c r="W91" i="9"/>
  <c r="P127" i="9"/>
  <c r="P191" i="9"/>
  <c r="W79" i="9"/>
  <c r="AC79" i="9" s="1"/>
  <c r="X79" i="9" s="1"/>
  <c r="R79" i="9" s="1"/>
  <c r="P79" i="9"/>
  <c r="AC116" i="9"/>
  <c r="X116" i="9" s="1"/>
  <c r="R116" i="9" s="1"/>
  <c r="Q174" i="9"/>
  <c r="H174" i="9" s="1"/>
  <c r="Q86" i="9"/>
  <c r="H86" i="9" s="1"/>
  <c r="Q72" i="9"/>
  <c r="H72" i="9" s="1"/>
  <c r="Q172" i="9"/>
  <c r="H172" i="9" s="1"/>
  <c r="X172" i="9"/>
  <c r="R172" i="9" s="1"/>
  <c r="P137" i="9"/>
  <c r="W127" i="9"/>
  <c r="AC127" i="9" s="1"/>
  <c r="W185" i="9"/>
  <c r="Q49" i="9"/>
  <c r="H49" i="9" s="1"/>
  <c r="Q123" i="9"/>
  <c r="H123" i="9" s="1"/>
  <c r="W201" i="9"/>
  <c r="W44" i="9"/>
  <c r="AC44" i="9" s="1"/>
  <c r="Q161" i="9"/>
  <c r="H161" i="9" s="1"/>
  <c r="P141" i="9"/>
  <c r="P185" i="9"/>
  <c r="P44" i="9"/>
  <c r="L20" i="9"/>
  <c r="P11" i="9"/>
  <c r="P10" i="9"/>
  <c r="W11" i="9"/>
  <c r="AC11" i="9" s="1"/>
  <c r="Q204" i="9"/>
  <c r="H204" i="9" s="1"/>
  <c r="Q73" i="9"/>
  <c r="H73" i="9" s="1"/>
  <c r="P78" i="9"/>
  <c r="W31" i="9"/>
  <c r="AC31" i="9" s="1"/>
  <c r="W58" i="9"/>
  <c r="AC58" i="9" s="1"/>
  <c r="X58" i="9" s="1"/>
  <c r="R58" i="9" s="1"/>
  <c r="X73" i="9"/>
  <c r="R73" i="9" s="1"/>
  <c r="P31" i="9"/>
  <c r="W59" i="9"/>
  <c r="AC59" i="9" s="1"/>
  <c r="W191" i="9"/>
  <c r="AC191" i="9" s="1"/>
  <c r="P58" i="9"/>
  <c r="P59" i="9"/>
  <c r="W188" i="9"/>
  <c r="AC188" i="9" s="1"/>
  <c r="P156" i="9"/>
  <c r="X26" i="9"/>
  <c r="R26" i="9" s="1"/>
  <c r="P188" i="9"/>
  <c r="W156" i="9"/>
  <c r="AC156" i="9" s="1"/>
  <c r="X156" i="9" s="1"/>
  <c r="R156" i="9" s="1"/>
  <c r="Q130" i="9"/>
  <c r="H130" i="9" s="1"/>
  <c r="Q55" i="9"/>
  <c r="H55" i="9" s="1"/>
  <c r="W171" i="9"/>
  <c r="AC171" i="9" s="1"/>
  <c r="W157" i="9"/>
  <c r="AC157" i="9" s="1"/>
  <c r="X157" i="9" s="1"/>
  <c r="R157" i="9" s="1"/>
  <c r="X86" i="9"/>
  <c r="R86" i="9" s="1"/>
  <c r="P171" i="9"/>
  <c r="Q80" i="9"/>
  <c r="H80" i="9" s="1"/>
  <c r="P157" i="9"/>
  <c r="Q177" i="9"/>
  <c r="H177" i="9" s="1"/>
  <c r="X80" i="9"/>
  <c r="R80" i="9" s="1"/>
  <c r="Q26" i="9"/>
  <c r="H26" i="9" s="1"/>
  <c r="X41" i="9"/>
  <c r="R41" i="9" s="1"/>
  <c r="Q114" i="9"/>
  <c r="H114" i="9" s="1"/>
  <c r="X114" i="9"/>
  <c r="R114" i="9" s="1"/>
  <c r="Y53" i="5"/>
  <c r="S53" i="5" s="1"/>
  <c r="AB182" i="9"/>
  <c r="W182" i="9" s="1"/>
  <c r="P182" i="9"/>
  <c r="AB89" i="9"/>
  <c r="W89" i="9" s="1"/>
  <c r="P89" i="9"/>
  <c r="Q74" i="9"/>
  <c r="H74" i="9" s="1"/>
  <c r="R156" i="5"/>
  <c r="I156" i="5" s="1"/>
  <c r="Y156" i="5"/>
  <c r="S156" i="5" s="1"/>
  <c r="R196" i="5"/>
  <c r="I196" i="5" s="1"/>
  <c r="Y196" i="5"/>
  <c r="S196" i="5" s="1"/>
  <c r="V23" i="8"/>
  <c r="I23" i="8" s="1"/>
  <c r="V20" i="8"/>
  <c r="O20" i="8"/>
  <c r="X11" i="5"/>
  <c r="R11" i="5" s="1"/>
  <c r="M80" i="5"/>
  <c r="X155" i="9"/>
  <c r="R155" i="9" s="1"/>
  <c r="AB112" i="9"/>
  <c r="W112" i="9" s="1"/>
  <c r="P112" i="9"/>
  <c r="AB106" i="9"/>
  <c r="W106" i="9" s="1"/>
  <c r="P106" i="9"/>
  <c r="W8" i="9"/>
  <c r="P8" i="9"/>
  <c r="X17" i="5"/>
  <c r="R17" i="5" s="1"/>
  <c r="O19" i="8"/>
  <c r="V19" i="8"/>
  <c r="X22" i="5"/>
  <c r="R22" i="5" s="1"/>
  <c r="X210" i="5"/>
  <c r="Q210" i="5"/>
  <c r="X199" i="5"/>
  <c r="Q199" i="5"/>
  <c r="X120" i="9"/>
  <c r="R120" i="9" s="1"/>
  <c r="W14" i="8"/>
  <c r="Q14" i="8" s="1"/>
  <c r="AB64" i="9"/>
  <c r="W64" i="9" s="1"/>
  <c r="P64" i="9"/>
  <c r="X175" i="9"/>
  <c r="R175" i="9" s="1"/>
  <c r="Q155" i="9"/>
  <c r="H155" i="9" s="1"/>
  <c r="O21" i="8"/>
  <c r="V21" i="8"/>
  <c r="X39" i="5"/>
  <c r="R39" i="5" s="1"/>
  <c r="P33" i="10"/>
  <c r="Q113" i="9"/>
  <c r="H113" i="9" s="1"/>
  <c r="AB109" i="9"/>
  <c r="W109" i="9" s="1"/>
  <c r="P109" i="9"/>
  <c r="AB42" i="9"/>
  <c r="W42" i="9" s="1"/>
  <c r="P42" i="9"/>
  <c r="Q102" i="9"/>
  <c r="H102" i="9" s="1"/>
  <c r="AC181" i="9"/>
  <c r="X181" i="9" s="1"/>
  <c r="R181" i="9" s="1"/>
  <c r="Q17" i="10"/>
  <c r="W137" i="9"/>
  <c r="Q137" i="9" s="1"/>
  <c r="H137" i="9" s="1"/>
  <c r="AB61" i="9"/>
  <c r="W61" i="9" s="1"/>
  <c r="P61" i="9"/>
  <c r="Q25" i="10"/>
  <c r="H25" i="10" s="1"/>
  <c r="Y97" i="5"/>
  <c r="S97" i="5" s="1"/>
  <c r="Q53" i="9"/>
  <c r="H53" i="9" s="1"/>
  <c r="Q57" i="9"/>
  <c r="AC190" i="9"/>
  <c r="X190" i="9" s="1"/>
  <c r="R190" i="9" s="1"/>
  <c r="H17" i="10"/>
  <c r="X122" i="9"/>
  <c r="R122" i="9" s="1"/>
  <c r="Q56" i="9"/>
  <c r="H56" i="9" s="1"/>
  <c r="H31" i="10"/>
  <c r="X181" i="5"/>
  <c r="Q181" i="5"/>
  <c r="H28" i="10"/>
  <c r="Q121" i="9"/>
  <c r="H36" i="10"/>
  <c r="X47" i="9"/>
  <c r="R47" i="9" s="1"/>
  <c r="AB189" i="9"/>
  <c r="W189" i="9" s="1"/>
  <c r="P189" i="9"/>
  <c r="P17" i="10"/>
  <c r="Q122" i="9"/>
  <c r="H122" i="9" s="1"/>
  <c r="Q32" i="10"/>
  <c r="Y80" i="5"/>
  <c r="S80" i="5" s="1"/>
  <c r="P32" i="10"/>
  <c r="X94" i="9"/>
  <c r="R94" i="9" s="1"/>
  <c r="Q94" i="9"/>
  <c r="H94" i="9" s="1"/>
  <c r="Q195" i="9"/>
  <c r="H195" i="9" s="1"/>
  <c r="X195" i="9"/>
  <c r="R195" i="9" s="1"/>
  <c r="Q85" i="9"/>
  <c r="H85" i="9" s="1"/>
  <c r="X85" i="9"/>
  <c r="R85" i="9" s="1"/>
  <c r="R160" i="5"/>
  <c r="Q77" i="9"/>
  <c r="AB322" i="9"/>
  <c r="W322" i="9" s="1"/>
  <c r="P322" i="9"/>
  <c r="P275" i="9"/>
  <c r="AB275" i="9"/>
  <c r="W275" i="9" s="1"/>
  <c r="AB283" i="9"/>
  <c r="W283" i="9" s="1"/>
  <c r="P283" i="9"/>
  <c r="AB284" i="9"/>
  <c r="W284" i="9" s="1"/>
  <c r="P284" i="9"/>
  <c r="P297" i="9"/>
  <c r="AB297" i="9"/>
  <c r="W297" i="9" s="1"/>
  <c r="P327" i="9"/>
  <c r="AB327" i="9"/>
  <c r="W327" i="9" s="1"/>
  <c r="P217" i="9"/>
  <c r="AB217" i="9"/>
  <c r="W217" i="9" s="1"/>
  <c r="P348" i="9"/>
  <c r="AB348" i="9"/>
  <c r="W348" i="9" s="1"/>
  <c r="P264" i="9"/>
  <c r="AB264" i="9"/>
  <c r="W264" i="9" s="1"/>
  <c r="P363" i="9"/>
  <c r="AB363" i="9"/>
  <c r="W363" i="9" s="1"/>
  <c r="AB290" i="9"/>
  <c r="W290" i="9" s="1"/>
  <c r="P290" i="9"/>
  <c r="AB393" i="9"/>
  <c r="W393" i="9" s="1"/>
  <c r="P393" i="9"/>
  <c r="AB349" i="9"/>
  <c r="W349" i="9" s="1"/>
  <c r="P349" i="9"/>
  <c r="AB255" i="9"/>
  <c r="W255" i="9" s="1"/>
  <c r="P255" i="9"/>
  <c r="AB342" i="9"/>
  <c r="W342" i="9" s="1"/>
  <c r="P342" i="9"/>
  <c r="AB271" i="9"/>
  <c r="W271" i="9" s="1"/>
  <c r="P271" i="9"/>
  <c r="AB226" i="9"/>
  <c r="W226" i="9" s="1"/>
  <c r="P226" i="9"/>
  <c r="P295" i="9"/>
  <c r="AB295" i="9"/>
  <c r="W295" i="9" s="1"/>
  <c r="AB259" i="9"/>
  <c r="W259" i="9" s="1"/>
  <c r="P259" i="9"/>
  <c r="P346" i="9"/>
  <c r="AB346" i="9"/>
  <c r="W346" i="9" s="1"/>
  <c r="P209" i="9"/>
  <c r="AB209" i="9"/>
  <c r="W209" i="9" s="1"/>
  <c r="P286" i="9"/>
  <c r="AB286" i="9"/>
  <c r="W286" i="9" s="1"/>
  <c r="P266" i="9"/>
  <c r="AB266" i="9"/>
  <c r="W266" i="9" s="1"/>
  <c r="P228" i="9"/>
  <c r="AB228" i="9"/>
  <c r="W228" i="9" s="1"/>
  <c r="P380" i="9"/>
  <c r="AB380" i="9"/>
  <c r="W380" i="9" s="1"/>
  <c r="P244" i="9"/>
  <c r="AB244" i="9"/>
  <c r="W244" i="9" s="1"/>
  <c r="AB303" i="9"/>
  <c r="W303" i="9" s="1"/>
  <c r="P303" i="9"/>
  <c r="P272" i="9"/>
  <c r="AB272" i="9"/>
  <c r="W272" i="9" s="1"/>
  <c r="AB263" i="9"/>
  <c r="W263" i="9" s="1"/>
  <c r="P263" i="9"/>
  <c r="P305" i="9"/>
  <c r="AB305" i="9"/>
  <c r="W305" i="9" s="1"/>
  <c r="AB205" i="9"/>
  <c r="W205" i="9" s="1"/>
  <c r="P205" i="9"/>
  <c r="P282" i="9"/>
  <c r="AB282" i="9"/>
  <c r="W282" i="9" s="1"/>
  <c r="P262" i="9"/>
  <c r="AB262" i="9"/>
  <c r="W262" i="9" s="1"/>
  <c r="AB395" i="9"/>
  <c r="W395" i="9" s="1"/>
  <c r="P395" i="9"/>
  <c r="P232" i="9"/>
  <c r="AB232" i="9"/>
  <c r="W232" i="9" s="1"/>
  <c r="P238" i="9"/>
  <c r="AB238" i="9"/>
  <c r="W238" i="9" s="1"/>
  <c r="P319" i="9"/>
  <c r="AB319" i="9"/>
  <c r="W319" i="9" s="1"/>
  <c r="P330" i="9"/>
  <c r="AB330" i="9"/>
  <c r="W330" i="9" s="1"/>
  <c r="P339" i="9"/>
  <c r="AB339" i="9"/>
  <c r="W339" i="9" s="1"/>
  <c r="AB212" i="9"/>
  <c r="W212" i="9" s="1"/>
  <c r="P212" i="9"/>
  <c r="AB347" i="9"/>
  <c r="W347" i="9" s="1"/>
  <c r="P347" i="9"/>
  <c r="P370" i="9"/>
  <c r="AB370" i="9"/>
  <c r="W370" i="9" s="1"/>
  <c r="P344" i="9"/>
  <c r="AB344" i="9"/>
  <c r="W344" i="9" s="1"/>
  <c r="AB218" i="9"/>
  <c r="W218" i="9" s="1"/>
  <c r="P218" i="9"/>
  <c r="AB343" i="9"/>
  <c r="W343" i="9" s="1"/>
  <c r="P343" i="9"/>
  <c r="P369" i="9"/>
  <c r="AB369" i="9"/>
  <c r="W369" i="9" s="1"/>
  <c r="AB323" i="9"/>
  <c r="W323" i="9" s="1"/>
  <c r="P323" i="9"/>
  <c r="P296" i="9"/>
  <c r="AB296" i="9"/>
  <c r="W296" i="9" s="1"/>
  <c r="P316" i="9"/>
  <c r="AB316" i="9"/>
  <c r="W316" i="9" s="1"/>
  <c r="P360" i="9"/>
  <c r="AB360" i="9"/>
  <c r="W360" i="9" s="1"/>
  <c r="AB332" i="9"/>
  <c r="W332" i="9" s="1"/>
  <c r="P332" i="9"/>
  <c r="P394" i="9"/>
  <c r="AB394" i="9"/>
  <c r="W394" i="9" s="1"/>
  <c r="AB210" i="9"/>
  <c r="W210" i="9" s="1"/>
  <c r="P210" i="9"/>
  <c r="P381" i="9"/>
  <c r="AB381" i="9"/>
  <c r="W381" i="9" s="1"/>
  <c r="P304" i="9"/>
  <c r="AB304" i="9"/>
  <c r="W304" i="9" s="1"/>
  <c r="AB225" i="9"/>
  <c r="W225" i="9" s="1"/>
  <c r="P225" i="9"/>
  <c r="P265" i="9"/>
  <c r="AB265" i="9"/>
  <c r="W265" i="9" s="1"/>
  <c r="AB365" i="9"/>
  <c r="W365" i="9" s="1"/>
  <c r="P365" i="9"/>
  <c r="P278" i="9"/>
  <c r="AB278" i="9"/>
  <c r="W278" i="9" s="1"/>
  <c r="Q250" i="5"/>
  <c r="X250" i="5"/>
  <c r="Q413" i="5"/>
  <c r="X413" i="5"/>
  <c r="P389" i="9"/>
  <c r="AB389" i="9"/>
  <c r="W389" i="9" s="1"/>
  <c r="AB375" i="9"/>
  <c r="W375" i="9" s="1"/>
  <c r="P375" i="9"/>
  <c r="Q248" i="5"/>
  <c r="X248" i="5"/>
  <c r="AB213" i="9"/>
  <c r="W213" i="9" s="1"/>
  <c r="P213" i="9"/>
  <c r="P404" i="9"/>
  <c r="AB404" i="9"/>
  <c r="W404" i="9" s="1"/>
  <c r="X338" i="5"/>
  <c r="Q338" i="5"/>
  <c r="X374" i="5"/>
  <c r="Q374" i="5"/>
  <c r="X227" i="5"/>
  <c r="Q227" i="5"/>
  <c r="Q259" i="5"/>
  <c r="X259" i="5"/>
  <c r="Q334" i="5"/>
  <c r="X334" i="5"/>
  <c r="X253" i="5"/>
  <c r="Q253" i="5"/>
  <c r="X289" i="5"/>
  <c r="Q289" i="5"/>
  <c r="Q242" i="5"/>
  <c r="X242" i="5"/>
  <c r="P350" i="9"/>
  <c r="AB350" i="9"/>
  <c r="W350" i="9" s="1"/>
  <c r="O41" i="8"/>
  <c r="V41" i="8"/>
  <c r="AB250" i="9"/>
  <c r="W250" i="9" s="1"/>
  <c r="P250" i="9"/>
  <c r="P224" i="9"/>
  <c r="AB224" i="9"/>
  <c r="W224" i="9" s="1"/>
  <c r="X225" i="5"/>
  <c r="Q225" i="5"/>
  <c r="AB328" i="9"/>
  <c r="W328" i="9" s="1"/>
  <c r="P328" i="9"/>
  <c r="X309" i="5"/>
  <c r="Q309" i="5"/>
  <c r="X231" i="5"/>
  <c r="Q231" i="5"/>
  <c r="X333" i="5"/>
  <c r="Q333" i="5"/>
  <c r="AB359" i="9"/>
  <c r="W359" i="9" s="1"/>
  <c r="P359" i="9"/>
  <c r="P298" i="9"/>
  <c r="AB298" i="9"/>
  <c r="W298" i="9" s="1"/>
  <c r="AB268" i="9"/>
  <c r="W268" i="9" s="1"/>
  <c r="P268" i="9"/>
  <c r="V35" i="8"/>
  <c r="O35" i="8"/>
  <c r="P245" i="9"/>
  <c r="AB245" i="9"/>
  <c r="W245" i="9" s="1"/>
  <c r="X257" i="5"/>
  <c r="Q257" i="5"/>
  <c r="P312" i="9"/>
  <c r="AB312" i="9"/>
  <c r="W312" i="9" s="1"/>
  <c r="V39" i="8"/>
  <c r="O39" i="8"/>
  <c r="X56" i="9"/>
  <c r="R56" i="9" s="1"/>
  <c r="P15" i="10"/>
  <c r="O45" i="8"/>
  <c r="V45" i="8"/>
  <c r="P288" i="9"/>
  <c r="AB288" i="9"/>
  <c r="W288" i="9" s="1"/>
  <c r="X382" i="5"/>
  <c r="Q382" i="5"/>
  <c r="P352" i="9"/>
  <c r="AB352" i="9"/>
  <c r="W352" i="9" s="1"/>
  <c r="X235" i="5"/>
  <c r="Q235" i="5"/>
  <c r="V29" i="8"/>
  <c r="O29" i="8"/>
  <c r="Q373" i="5"/>
  <c r="X373" i="5"/>
  <c r="Q265" i="5"/>
  <c r="X265" i="5"/>
  <c r="Q237" i="5"/>
  <c r="X237" i="5"/>
  <c r="X322" i="5"/>
  <c r="Q322" i="5"/>
  <c r="Q401" i="5"/>
  <c r="X401" i="5"/>
  <c r="P386" i="9"/>
  <c r="AB386" i="9"/>
  <c r="W386" i="9" s="1"/>
  <c r="Q267" i="5"/>
  <c r="X267" i="5"/>
  <c r="V37" i="8"/>
  <c r="O37" i="8"/>
  <c r="P377" i="9"/>
  <c r="AB377" i="9"/>
  <c r="W377" i="9" s="1"/>
  <c r="Q273" i="5"/>
  <c r="X273" i="5"/>
  <c r="X260" i="5"/>
  <c r="Q260" i="5"/>
  <c r="Q303" i="5"/>
  <c r="X303" i="5"/>
  <c r="X291" i="5"/>
  <c r="Q291" i="5"/>
  <c r="AB256" i="9"/>
  <c r="W256" i="9" s="1"/>
  <c r="P256" i="9"/>
  <c r="Q383" i="5"/>
  <c r="X383" i="5"/>
  <c r="Q305" i="5"/>
  <c r="X305" i="5"/>
  <c r="Q345" i="5"/>
  <c r="X345" i="5"/>
  <c r="AB237" i="9"/>
  <c r="W237" i="9" s="1"/>
  <c r="P237" i="9"/>
  <c r="X264" i="5"/>
  <c r="Q264" i="5"/>
  <c r="X419" i="5"/>
  <c r="Q419" i="5"/>
  <c r="P229" i="9"/>
  <c r="AB229" i="9"/>
  <c r="W229" i="9" s="1"/>
  <c r="AB401" i="9"/>
  <c r="W401" i="9" s="1"/>
  <c r="P401" i="9"/>
  <c r="X408" i="5"/>
  <c r="Q408" i="5"/>
  <c r="P355" i="9"/>
  <c r="AB355" i="9"/>
  <c r="W355" i="9" s="1"/>
  <c r="Q400" i="5"/>
  <c r="X400" i="5"/>
  <c r="X307" i="5"/>
  <c r="Q307" i="5"/>
  <c r="O44" i="8"/>
  <c r="V44" i="8"/>
  <c r="X236" i="5"/>
  <c r="Q236" i="5"/>
  <c r="Q243" i="5"/>
  <c r="X243" i="5"/>
  <c r="P249" i="9"/>
  <c r="AB249" i="9"/>
  <c r="W249" i="9" s="1"/>
  <c r="P289" i="9"/>
  <c r="AB289" i="9"/>
  <c r="W289" i="9" s="1"/>
  <c r="P378" i="9"/>
  <c r="AB378" i="9"/>
  <c r="W378" i="9" s="1"/>
  <c r="Q403" i="5"/>
  <c r="X403" i="5"/>
  <c r="Q379" i="5"/>
  <c r="X379" i="5"/>
  <c r="Q317" i="5"/>
  <c r="X317" i="5"/>
  <c r="P311" i="9"/>
  <c r="AB311" i="9"/>
  <c r="W311" i="9" s="1"/>
  <c r="AB326" i="9"/>
  <c r="W326" i="9" s="1"/>
  <c r="P326" i="9"/>
  <c r="AB291" i="9"/>
  <c r="W291" i="9" s="1"/>
  <c r="P291" i="9"/>
  <c r="X352" i="5"/>
  <c r="Q352" i="5"/>
  <c r="X388" i="5"/>
  <c r="Q388" i="5"/>
  <c r="P243" i="9"/>
  <c r="AB243" i="9"/>
  <c r="W243" i="9" s="1"/>
  <c r="AB403" i="9"/>
  <c r="W403" i="9" s="1"/>
  <c r="P403" i="9"/>
  <c r="X387" i="5"/>
  <c r="Q387" i="5"/>
  <c r="X331" i="5"/>
  <c r="Q331" i="5"/>
  <c r="Q328" i="5"/>
  <c r="X328" i="5"/>
  <c r="Q409" i="5"/>
  <c r="X409" i="5"/>
  <c r="Q385" i="5"/>
  <c r="X385" i="5"/>
  <c r="P306" i="9"/>
  <c r="AB306" i="9"/>
  <c r="W306" i="9" s="1"/>
  <c r="P269" i="9"/>
  <c r="AB269" i="9"/>
  <c r="W269" i="9" s="1"/>
  <c r="X292" i="5"/>
  <c r="Q292" i="5"/>
  <c r="Q274" i="5"/>
  <c r="X274" i="5"/>
  <c r="P338" i="9"/>
  <c r="AB338" i="9"/>
  <c r="W338" i="9" s="1"/>
  <c r="P356" i="9"/>
  <c r="AB356" i="9"/>
  <c r="W356" i="9" s="1"/>
  <c r="P234" i="9"/>
  <c r="AB234" i="9"/>
  <c r="W234" i="9" s="1"/>
  <c r="X230" i="5"/>
  <c r="Q230" i="5"/>
  <c r="V46" i="8"/>
  <c r="O46" i="8"/>
  <c r="Q399" i="5"/>
  <c r="X399" i="5"/>
  <c r="X421" i="5"/>
  <c r="Q421" i="5"/>
  <c r="Q344" i="5"/>
  <c r="X344" i="5"/>
  <c r="AB341" i="9"/>
  <c r="W341" i="9" s="1"/>
  <c r="P341" i="9"/>
  <c r="AB242" i="9"/>
  <c r="W242" i="9" s="1"/>
  <c r="P242" i="9"/>
  <c r="P372" i="9"/>
  <c r="AB372" i="9"/>
  <c r="W372" i="9" s="1"/>
  <c r="X249" i="5"/>
  <c r="Q249" i="5"/>
  <c r="AB248" i="9"/>
  <c r="W248" i="9" s="1"/>
  <c r="P248" i="9"/>
  <c r="P220" i="9"/>
  <c r="AB220" i="9"/>
  <c r="W220" i="9" s="1"/>
  <c r="X324" i="5"/>
  <c r="Q324" i="5"/>
  <c r="P320" i="9"/>
  <c r="AB320" i="9"/>
  <c r="W320" i="9" s="1"/>
  <c r="Q398" i="5"/>
  <c r="X398" i="5"/>
  <c r="P325" i="9"/>
  <c r="AB325" i="9"/>
  <c r="W325" i="9" s="1"/>
  <c r="P270" i="9"/>
  <c r="AB270" i="9"/>
  <c r="W270" i="9" s="1"/>
  <c r="X377" i="5"/>
  <c r="Q377" i="5"/>
  <c r="AB222" i="9"/>
  <c r="W222" i="9" s="1"/>
  <c r="P222" i="9"/>
  <c r="AB241" i="9"/>
  <c r="W241" i="9" s="1"/>
  <c r="P241" i="9"/>
  <c r="P345" i="9"/>
  <c r="AB345" i="9"/>
  <c r="W345" i="9" s="1"/>
  <c r="Q356" i="5"/>
  <c r="X356" i="5"/>
  <c r="AB388" i="9"/>
  <c r="W388" i="9" s="1"/>
  <c r="P388" i="9"/>
  <c r="Q365" i="5"/>
  <c r="X365" i="5"/>
  <c r="X339" i="5"/>
  <c r="Q339" i="5"/>
  <c r="O26" i="8"/>
  <c r="V26" i="8"/>
  <c r="X295" i="5"/>
  <c r="Q295" i="5"/>
  <c r="Q369" i="5"/>
  <c r="X369" i="5"/>
  <c r="Q254" i="5"/>
  <c r="X254" i="5"/>
  <c r="X350" i="5"/>
  <c r="Q350" i="5"/>
  <c r="Q326" i="5"/>
  <c r="X326" i="5"/>
  <c r="Q229" i="5"/>
  <c r="X229" i="5"/>
  <c r="V40" i="8"/>
  <c r="O40" i="8"/>
  <c r="P292" i="9"/>
  <c r="AB292" i="9"/>
  <c r="W292" i="9" s="1"/>
  <c r="P274" i="9"/>
  <c r="AB274" i="9"/>
  <c r="W274" i="9" s="1"/>
  <c r="W34" i="10"/>
  <c r="P34" i="10"/>
  <c r="P364" i="9"/>
  <c r="AB364" i="9"/>
  <c r="W364" i="9" s="1"/>
  <c r="AB336" i="9"/>
  <c r="W336" i="9" s="1"/>
  <c r="P336" i="9"/>
  <c r="P258" i="9"/>
  <c r="AB258" i="9"/>
  <c r="W258" i="9" s="1"/>
  <c r="X375" i="5"/>
  <c r="Q375" i="5"/>
  <c r="P236" i="9"/>
  <c r="AB236" i="9"/>
  <c r="W236" i="9" s="1"/>
  <c r="X341" i="5"/>
  <c r="Q341" i="5"/>
  <c r="P317" i="9"/>
  <c r="AB317" i="9"/>
  <c r="W317" i="9" s="1"/>
  <c r="X312" i="5"/>
  <c r="Q312" i="5"/>
  <c r="AB362" i="9"/>
  <c r="W362" i="9" s="1"/>
  <c r="P362" i="9"/>
  <c r="Q290" i="5"/>
  <c r="X290" i="5"/>
  <c r="Y69" i="5"/>
  <c r="S69" i="5" s="1"/>
  <c r="Q28" i="9"/>
  <c r="P390" i="9"/>
  <c r="AB390" i="9"/>
  <c r="W390" i="9" s="1"/>
  <c r="V42" i="8"/>
  <c r="O42" i="8"/>
  <c r="AB379" i="9"/>
  <c r="W379" i="9" s="1"/>
  <c r="P379" i="9"/>
  <c r="X370" i="5"/>
  <c r="Q370" i="5"/>
  <c r="Q251" i="5"/>
  <c r="X251" i="5"/>
  <c r="Q396" i="5"/>
  <c r="X396" i="5"/>
  <c r="X404" i="5"/>
  <c r="Q404" i="5"/>
  <c r="Q327" i="5"/>
  <c r="X327" i="5"/>
  <c r="Q415" i="5"/>
  <c r="X415" i="5"/>
  <c r="P251" i="9"/>
  <c r="AB251" i="9"/>
  <c r="W251" i="9" s="1"/>
  <c r="X367" i="5"/>
  <c r="Q367" i="5"/>
  <c r="Q279" i="5"/>
  <c r="X279" i="5"/>
  <c r="AB233" i="9"/>
  <c r="W233" i="9" s="1"/>
  <c r="P233" i="9"/>
  <c r="X336" i="5"/>
  <c r="Q336" i="5"/>
  <c r="V30" i="8"/>
  <c r="O30" i="8"/>
  <c r="P366" i="9"/>
  <c r="AB366" i="9"/>
  <c r="W366" i="9" s="1"/>
  <c r="AB211" i="9"/>
  <c r="W211" i="9" s="1"/>
  <c r="P211" i="9"/>
  <c r="Q271" i="5"/>
  <c r="X271" i="5"/>
  <c r="X363" i="5"/>
  <c r="Q363" i="5"/>
  <c r="P374" i="9"/>
  <c r="AB374" i="9"/>
  <c r="W374" i="9" s="1"/>
  <c r="X390" i="5"/>
  <c r="Q390" i="5"/>
  <c r="X302" i="5"/>
  <c r="Q302" i="5"/>
  <c r="X368" i="5"/>
  <c r="Q368" i="5"/>
  <c r="P396" i="9"/>
  <c r="AB396" i="9"/>
  <c r="W396" i="9" s="1"/>
  <c r="AB314" i="9"/>
  <c r="W314" i="9" s="1"/>
  <c r="P314" i="9"/>
  <c r="AB399" i="9"/>
  <c r="W399" i="9" s="1"/>
  <c r="P399" i="9"/>
  <c r="P337" i="9"/>
  <c r="AB337" i="9"/>
  <c r="W337" i="9" s="1"/>
  <c r="Q12" i="9"/>
  <c r="H12" i="9" s="1"/>
  <c r="L12" i="9" s="1"/>
  <c r="AC65" i="9"/>
  <c r="X65" i="9" s="1"/>
  <c r="R65" i="9" s="1"/>
  <c r="P267" i="9"/>
  <c r="AB267" i="9"/>
  <c r="W267" i="9" s="1"/>
  <c r="Q376" i="5"/>
  <c r="X376" i="5"/>
  <c r="X417" i="5"/>
  <c r="Q417" i="5"/>
  <c r="P382" i="9"/>
  <c r="AB382" i="9"/>
  <c r="W382" i="9" s="1"/>
  <c r="Q256" i="5"/>
  <c r="X256" i="5"/>
  <c r="X241" i="5"/>
  <c r="Q241" i="5"/>
  <c r="AB313" i="9"/>
  <c r="W313" i="9" s="1"/>
  <c r="P313" i="9"/>
  <c r="Q358" i="5"/>
  <c r="X358" i="5"/>
  <c r="Q320" i="5"/>
  <c r="X320" i="5"/>
  <c r="P402" i="9"/>
  <c r="AB402" i="9"/>
  <c r="W402" i="9" s="1"/>
  <c r="X272" i="5"/>
  <c r="Q272" i="5"/>
  <c r="X313" i="5"/>
  <c r="Q313" i="5"/>
  <c r="Q340" i="5"/>
  <c r="X340" i="5"/>
  <c r="V31" i="8"/>
  <c r="O31" i="8"/>
  <c r="P333" i="9"/>
  <c r="AB333" i="9"/>
  <c r="W333" i="9" s="1"/>
  <c r="V28" i="8"/>
  <c r="O28" i="8"/>
  <c r="Q311" i="5"/>
  <c r="X311" i="5"/>
  <c r="AB279" i="9"/>
  <c r="W279" i="9" s="1"/>
  <c r="P279" i="9"/>
  <c r="X323" i="5"/>
  <c r="Q323" i="5"/>
  <c r="X371" i="5"/>
  <c r="Q371" i="5"/>
  <c r="X332" i="5"/>
  <c r="Q332" i="5"/>
  <c r="X329" i="5"/>
  <c r="Q329" i="5"/>
  <c r="P239" i="9"/>
  <c r="AB239" i="9"/>
  <c r="W239" i="9" s="1"/>
  <c r="X266" i="5"/>
  <c r="Q266" i="5"/>
  <c r="AB357" i="9"/>
  <c r="W357" i="9" s="1"/>
  <c r="P357" i="9"/>
  <c r="P329" i="9"/>
  <c r="AB329" i="9"/>
  <c r="W329" i="9" s="1"/>
  <c r="X247" i="5"/>
  <c r="Q247" i="5"/>
  <c r="Q234" i="5"/>
  <c r="X234" i="5"/>
  <c r="Q359" i="5"/>
  <c r="X359" i="5"/>
  <c r="X316" i="5"/>
  <c r="Q316" i="5"/>
  <c r="Q395" i="5"/>
  <c r="X395" i="5"/>
  <c r="AB367" i="9"/>
  <c r="W367" i="9" s="1"/>
  <c r="P367" i="9"/>
  <c r="Q347" i="5"/>
  <c r="X347" i="5"/>
  <c r="W18" i="10"/>
  <c r="P18" i="10"/>
  <c r="P398" i="9"/>
  <c r="AB398" i="9"/>
  <c r="W398" i="9" s="1"/>
  <c r="X76" i="9"/>
  <c r="R76" i="9" s="1"/>
  <c r="X28" i="9"/>
  <c r="R28" i="9" s="1"/>
  <c r="X12" i="9"/>
  <c r="R12" i="9" s="1"/>
  <c r="P25" i="10"/>
  <c r="X300" i="5"/>
  <c r="Q300" i="5"/>
  <c r="X378" i="5"/>
  <c r="Q378" i="5"/>
  <c r="Q258" i="5"/>
  <c r="X258" i="5"/>
  <c r="Q233" i="5"/>
  <c r="X233" i="5"/>
  <c r="Q318" i="5"/>
  <c r="X318" i="5"/>
  <c r="Q282" i="5"/>
  <c r="X282" i="5"/>
  <c r="Q284" i="5"/>
  <c r="X284" i="5"/>
  <c r="X306" i="5"/>
  <c r="Q306" i="5"/>
  <c r="X261" i="5"/>
  <c r="Q261" i="5"/>
  <c r="AB230" i="9"/>
  <c r="W230" i="9" s="1"/>
  <c r="P230" i="9"/>
  <c r="X293" i="5"/>
  <c r="Q293" i="5"/>
  <c r="Q354" i="5"/>
  <c r="X354" i="5"/>
  <c r="Q245" i="5"/>
  <c r="X245" i="5"/>
  <c r="V27" i="8"/>
  <c r="O27" i="8"/>
  <c r="P281" i="9"/>
  <c r="AB281" i="9"/>
  <c r="W281" i="9" s="1"/>
  <c r="W14" i="10"/>
  <c r="P14" i="10"/>
  <c r="X412" i="5"/>
  <c r="Q412" i="5"/>
  <c r="P368" i="9"/>
  <c r="AB368" i="9"/>
  <c r="W368" i="9" s="1"/>
  <c r="P260" i="9"/>
  <c r="AB260" i="9"/>
  <c r="W260" i="9" s="1"/>
  <c r="Q410" i="5"/>
  <c r="X410" i="5"/>
  <c r="Q277" i="5"/>
  <c r="X277" i="5"/>
  <c r="AB315" i="9"/>
  <c r="W315" i="9" s="1"/>
  <c r="P315" i="9"/>
  <c r="X381" i="5"/>
  <c r="Q381" i="5"/>
  <c r="X392" i="5"/>
  <c r="Q392" i="5"/>
  <c r="AB318" i="9"/>
  <c r="W318" i="9" s="1"/>
  <c r="P318" i="9"/>
  <c r="AB371" i="9"/>
  <c r="W371" i="9" s="1"/>
  <c r="P371" i="9"/>
  <c r="X384" i="5"/>
  <c r="Q384" i="5"/>
  <c r="AB373" i="9"/>
  <c r="W373" i="9" s="1"/>
  <c r="P373" i="9"/>
  <c r="Q357" i="5"/>
  <c r="X357" i="5"/>
  <c r="V36" i="8"/>
  <c r="O36" i="8"/>
  <c r="X226" i="5"/>
  <c r="Q226" i="5"/>
  <c r="Q346" i="5"/>
  <c r="X346" i="5"/>
  <c r="Q422" i="5"/>
  <c r="X422" i="5"/>
  <c r="Q278" i="5"/>
  <c r="X278" i="5"/>
  <c r="X262" i="5"/>
  <c r="Q262" i="5"/>
  <c r="P300" i="9"/>
  <c r="AB300" i="9"/>
  <c r="W300" i="9" s="1"/>
  <c r="Q314" i="5"/>
  <c r="X314" i="5"/>
  <c r="X308" i="5"/>
  <c r="Q308" i="5"/>
  <c r="X301" i="5"/>
  <c r="Q301" i="5"/>
  <c r="X315" i="5"/>
  <c r="Q315" i="5"/>
  <c r="X411" i="5"/>
  <c r="Q411" i="5"/>
  <c r="AB299" i="9"/>
  <c r="W299" i="9" s="1"/>
  <c r="P299" i="9"/>
  <c r="AB307" i="9"/>
  <c r="W307" i="9" s="1"/>
  <c r="P307" i="9"/>
  <c r="Q285" i="5"/>
  <c r="X285" i="5"/>
  <c r="Q246" i="5"/>
  <c r="X246" i="5"/>
  <c r="P285" i="9"/>
  <c r="AB285" i="9"/>
  <c r="W285" i="9" s="1"/>
  <c r="P223" i="9"/>
  <c r="AB223" i="9"/>
  <c r="W223" i="9" s="1"/>
  <c r="X416" i="5"/>
  <c r="Q416" i="5"/>
  <c r="AB293" i="9"/>
  <c r="W293" i="9" s="1"/>
  <c r="P293" i="9"/>
  <c r="AB247" i="9"/>
  <c r="W247" i="9" s="1"/>
  <c r="P247" i="9"/>
  <c r="P392" i="9"/>
  <c r="AB392" i="9"/>
  <c r="W392" i="9" s="1"/>
  <c r="X228" i="5"/>
  <c r="Q228" i="5"/>
  <c r="Q372" i="5"/>
  <c r="X372" i="5"/>
  <c r="P280" i="9"/>
  <c r="AB280" i="9"/>
  <c r="W280" i="9" s="1"/>
  <c r="V34" i="8"/>
  <c r="O34" i="8"/>
  <c r="O38" i="8"/>
  <c r="V38" i="8"/>
  <c r="P287" i="9"/>
  <c r="AB287" i="9"/>
  <c r="W287" i="9" s="1"/>
  <c r="P351" i="9"/>
  <c r="AB351" i="9"/>
  <c r="W351" i="9" s="1"/>
  <c r="Q406" i="5"/>
  <c r="X406" i="5"/>
  <c r="V43" i="8"/>
  <c r="O43" i="8"/>
  <c r="P8" i="8"/>
  <c r="X72" i="9"/>
  <c r="R72" i="9" s="1"/>
  <c r="P353" i="9"/>
  <c r="AB353" i="9"/>
  <c r="W353" i="9" s="1"/>
  <c r="X223" i="5"/>
  <c r="Q223" i="5"/>
  <c r="Q389" i="5"/>
  <c r="X389" i="5"/>
  <c r="Q335" i="5"/>
  <c r="X335" i="5"/>
  <c r="Q238" i="5"/>
  <c r="X238" i="5"/>
  <c r="X361" i="5"/>
  <c r="Q361" i="5"/>
  <c r="Q268" i="5"/>
  <c r="X268" i="5"/>
  <c r="Q281" i="5"/>
  <c r="X281" i="5"/>
  <c r="X96" i="5"/>
  <c r="R96" i="5" s="1"/>
  <c r="V33" i="8"/>
  <c r="O33" i="8"/>
  <c r="X394" i="5"/>
  <c r="Q394" i="5"/>
  <c r="AB310" i="9"/>
  <c r="W310" i="9" s="1"/>
  <c r="P310" i="9"/>
  <c r="AB261" i="9"/>
  <c r="W261" i="9" s="1"/>
  <c r="P261" i="9"/>
  <c r="P376" i="9"/>
  <c r="AB376" i="9"/>
  <c r="W376" i="9" s="1"/>
  <c r="P231" i="9"/>
  <c r="AB231" i="9"/>
  <c r="W231" i="9" s="1"/>
  <c r="P334" i="9"/>
  <c r="AB334" i="9"/>
  <c r="W334" i="9" s="1"/>
  <c r="AB214" i="9"/>
  <c r="W214" i="9" s="1"/>
  <c r="P214" i="9"/>
  <c r="AB235" i="9"/>
  <c r="W235" i="9" s="1"/>
  <c r="P235" i="9"/>
  <c r="P294" i="9"/>
  <c r="AB294" i="9"/>
  <c r="W294" i="9" s="1"/>
  <c r="X298" i="5"/>
  <c r="Q298" i="5"/>
  <c r="X343" i="5"/>
  <c r="Q343" i="5"/>
  <c r="Q407" i="5"/>
  <c r="X407" i="5"/>
  <c r="Q348" i="5"/>
  <c r="X348" i="5"/>
  <c r="Q349" i="5"/>
  <c r="X349" i="5"/>
  <c r="X276" i="5"/>
  <c r="Q276" i="5"/>
  <c r="O32" i="8"/>
  <c r="V32" i="8"/>
  <c r="X280" i="5"/>
  <c r="Q280" i="5"/>
  <c r="P207" i="9"/>
  <c r="AB207" i="9"/>
  <c r="W207" i="9" s="1"/>
  <c r="Q269" i="5"/>
  <c r="X269" i="5"/>
  <c r="P227" i="9"/>
  <c r="AB227" i="9"/>
  <c r="W227" i="9" s="1"/>
  <c r="Q351" i="5"/>
  <c r="X351" i="5"/>
  <c r="W21" i="10"/>
  <c r="P21" i="10"/>
  <c r="X304" i="5"/>
  <c r="Q304" i="5"/>
  <c r="AB405" i="9"/>
  <c r="W405" i="9" s="1"/>
  <c r="P405" i="9"/>
  <c r="P321" i="9"/>
  <c r="AB321" i="9"/>
  <c r="W321" i="9" s="1"/>
  <c r="P340" i="9"/>
  <c r="AB340" i="9"/>
  <c r="W340" i="9" s="1"/>
  <c r="Q337" i="5"/>
  <c r="X337" i="5"/>
  <c r="Q391" i="5"/>
  <c r="X391" i="5"/>
  <c r="X240" i="5"/>
  <c r="Q240" i="5"/>
  <c r="X414" i="5"/>
  <c r="Q414" i="5"/>
  <c r="P252" i="9"/>
  <c r="AB252" i="9"/>
  <c r="W252" i="9" s="1"/>
  <c r="Q402" i="5"/>
  <c r="X402" i="5"/>
  <c r="P206" i="9"/>
  <c r="AB206" i="9"/>
  <c r="W206" i="9" s="1"/>
  <c r="Q263" i="5"/>
  <c r="X263" i="5"/>
  <c r="P354" i="9"/>
  <c r="AB354" i="9"/>
  <c r="W354" i="9" s="1"/>
  <c r="X299" i="5"/>
  <c r="Q299" i="5"/>
  <c r="AB221" i="9"/>
  <c r="W221" i="9" s="1"/>
  <c r="P221" i="9"/>
  <c r="AB253" i="9"/>
  <c r="W253" i="9" s="1"/>
  <c r="P253" i="9"/>
  <c r="Q287" i="5"/>
  <c r="X287" i="5"/>
  <c r="X297" i="5"/>
  <c r="Q297" i="5"/>
  <c r="X296" i="5"/>
  <c r="Q296" i="5"/>
  <c r="P331" i="9"/>
  <c r="AB331" i="9"/>
  <c r="W331" i="9" s="1"/>
  <c r="X270" i="5"/>
  <c r="Q270" i="5"/>
  <c r="Q397" i="5"/>
  <c r="X397" i="5"/>
  <c r="P257" i="9"/>
  <c r="AB257" i="9"/>
  <c r="W257" i="9" s="1"/>
  <c r="Y66" i="5"/>
  <c r="S66" i="5" s="1"/>
  <c r="Q47" i="9"/>
  <c r="X294" i="5"/>
  <c r="Q294" i="5"/>
  <c r="Q353" i="5"/>
  <c r="X353" i="5"/>
  <c r="AB309" i="9"/>
  <c r="W309" i="9" s="1"/>
  <c r="P309" i="9"/>
  <c r="AB302" i="9"/>
  <c r="W302" i="9" s="1"/>
  <c r="P302" i="9"/>
  <c r="Q330" i="5"/>
  <c r="X330" i="5"/>
  <c r="AB240" i="9"/>
  <c r="W240" i="9" s="1"/>
  <c r="P240" i="9"/>
  <c r="AB387" i="9"/>
  <c r="W387" i="9" s="1"/>
  <c r="P387" i="9"/>
  <c r="X288" i="5"/>
  <c r="Q288" i="5"/>
  <c r="Q393" i="5"/>
  <c r="X393" i="5"/>
  <c r="X255" i="5"/>
  <c r="Q255" i="5"/>
  <c r="X342" i="5"/>
  <c r="Q342" i="5"/>
  <c r="P335" i="9"/>
  <c r="AB335" i="9"/>
  <c r="W335" i="9" s="1"/>
  <c r="P219" i="9"/>
  <c r="AB219" i="9"/>
  <c r="W219" i="9" s="1"/>
  <c r="AB358" i="9"/>
  <c r="W358" i="9" s="1"/>
  <c r="P358" i="9"/>
  <c r="P208" i="9"/>
  <c r="AB208" i="9"/>
  <c r="W208" i="9" s="1"/>
  <c r="P324" i="9"/>
  <c r="AB324" i="9"/>
  <c r="W324" i="9" s="1"/>
  <c r="P276" i="9"/>
  <c r="AB276" i="9"/>
  <c r="W276" i="9" s="1"/>
  <c r="X224" i="5"/>
  <c r="Q224" i="5"/>
  <c r="P301" i="9"/>
  <c r="AB301" i="9"/>
  <c r="W301" i="9" s="1"/>
  <c r="W10" i="10"/>
  <c r="P10" i="10"/>
  <c r="Q420" i="5"/>
  <c r="X420" i="5"/>
  <c r="P216" i="9"/>
  <c r="AB216" i="9"/>
  <c r="W216" i="9" s="1"/>
  <c r="Q239" i="5"/>
  <c r="X239" i="5"/>
  <c r="X275" i="5"/>
  <c r="Q275" i="5"/>
  <c r="AB397" i="9"/>
  <c r="W397" i="9" s="1"/>
  <c r="P397" i="9"/>
  <c r="P308" i="9"/>
  <c r="AB308" i="9"/>
  <c r="W308" i="9" s="1"/>
  <c r="Q244" i="5"/>
  <c r="X244" i="5"/>
  <c r="Q283" i="5"/>
  <c r="X283" i="5"/>
  <c r="X319" i="5"/>
  <c r="Q319" i="5"/>
  <c r="AB361" i="9"/>
  <c r="W361" i="9" s="1"/>
  <c r="P361" i="9"/>
  <c r="P277" i="9"/>
  <c r="AB277" i="9"/>
  <c r="W277" i="9" s="1"/>
  <c r="X355" i="5"/>
  <c r="Q355" i="5"/>
  <c r="Q405" i="5"/>
  <c r="X405" i="5"/>
  <c r="Q232" i="5"/>
  <c r="X232" i="5"/>
  <c r="X252" i="5"/>
  <c r="Q252" i="5"/>
  <c r="Q286" i="5"/>
  <c r="X286" i="5"/>
  <c r="P273" i="9"/>
  <c r="AB273" i="9"/>
  <c r="W273" i="9" s="1"/>
  <c r="Q310" i="5"/>
  <c r="X310" i="5"/>
  <c r="X366" i="5"/>
  <c r="Q366" i="5"/>
  <c r="X386" i="5"/>
  <c r="Q386" i="5"/>
  <c r="X362" i="5"/>
  <c r="Q362" i="5"/>
  <c r="P400" i="9"/>
  <c r="AB400" i="9"/>
  <c r="W400" i="9" s="1"/>
  <c r="AB391" i="9"/>
  <c r="W391" i="9" s="1"/>
  <c r="P391" i="9"/>
  <c r="X380" i="5"/>
  <c r="Q380" i="5"/>
  <c r="X364" i="5"/>
  <c r="Q364" i="5"/>
  <c r="Q321" i="5"/>
  <c r="X321" i="5"/>
  <c r="AB383" i="9"/>
  <c r="W383" i="9" s="1"/>
  <c r="P383" i="9"/>
  <c r="P385" i="9"/>
  <c r="AB385" i="9"/>
  <c r="W385" i="9" s="1"/>
  <c r="Q418" i="5"/>
  <c r="X418" i="5"/>
  <c r="X360" i="5"/>
  <c r="Q360" i="5"/>
  <c r="X325" i="5"/>
  <c r="Q325" i="5"/>
  <c r="P254" i="9"/>
  <c r="AB254" i="9"/>
  <c r="W254" i="9" s="1"/>
  <c r="AB215" i="9"/>
  <c r="W215" i="9" s="1"/>
  <c r="P215" i="9"/>
  <c r="P246" i="9"/>
  <c r="AB246" i="9"/>
  <c r="W246" i="9" s="1"/>
  <c r="X423" i="5"/>
  <c r="Q423" i="5"/>
  <c r="AB384" i="9"/>
  <c r="W384" i="9" s="1"/>
  <c r="P384" i="9"/>
  <c r="X121" i="9"/>
  <c r="R121" i="9" s="1"/>
  <c r="Q14" i="9"/>
  <c r="Q32" i="9"/>
  <c r="X32" i="9"/>
  <c r="R32" i="9" s="1"/>
  <c r="Q120" i="9"/>
  <c r="Q105" i="9"/>
  <c r="X136" i="9"/>
  <c r="R136" i="9" s="1"/>
  <c r="Q140" i="9"/>
  <c r="H140" i="9" s="1"/>
  <c r="Q128" i="9"/>
  <c r="Q88" i="9"/>
  <c r="H88" i="9" s="1"/>
  <c r="Q176" i="9"/>
  <c r="X88" i="9"/>
  <c r="R88" i="9" s="1"/>
  <c r="Q136" i="9"/>
  <c r="X140" i="9"/>
  <c r="R140" i="9" s="1"/>
  <c r="X128" i="9"/>
  <c r="R128" i="9" s="1"/>
  <c r="X187" i="9"/>
  <c r="R187" i="9" s="1"/>
  <c r="Q143" i="9"/>
  <c r="H143" i="9" s="1"/>
  <c r="Q76" i="9"/>
  <c r="H76" i="9" s="1"/>
  <c r="Q175" i="9"/>
  <c r="H175" i="9" s="1"/>
  <c r="X46" i="9"/>
  <c r="R46" i="9" s="1"/>
  <c r="AB96" i="9"/>
  <c r="W96" i="9" s="1"/>
  <c r="P96" i="9"/>
  <c r="Q139" i="9"/>
  <c r="H139" i="9" s="1"/>
  <c r="AB153" i="9"/>
  <c r="W153" i="9" s="1"/>
  <c r="P153" i="9"/>
  <c r="X77" i="9"/>
  <c r="R77" i="9" s="1"/>
  <c r="X38" i="9"/>
  <c r="R38" i="9" s="1"/>
  <c r="Q108" i="9"/>
  <c r="X51" i="9"/>
  <c r="R51" i="9" s="1"/>
  <c r="X193" i="9"/>
  <c r="R193" i="9" s="1"/>
  <c r="Q150" i="9"/>
  <c r="X108" i="9"/>
  <c r="R108" i="9" s="1"/>
  <c r="Y76" i="5"/>
  <c r="S76" i="5" s="1"/>
  <c r="X150" i="9"/>
  <c r="R150" i="9" s="1"/>
  <c r="Q69" i="9"/>
  <c r="Q63" i="9"/>
  <c r="H63" i="9" s="1"/>
  <c r="X176" i="9"/>
  <c r="R176" i="9" s="1"/>
  <c r="X13" i="9"/>
  <c r="R13" i="9" s="1"/>
  <c r="Q132" i="9"/>
  <c r="Q45" i="9"/>
  <c r="Q7" i="9"/>
  <c r="H7" i="9" s="1"/>
  <c r="L7" i="9" s="1"/>
  <c r="X7" i="9"/>
  <c r="R7" i="9" s="1"/>
  <c r="R15" i="10"/>
  <c r="Q18" i="9"/>
  <c r="Q15" i="10"/>
  <c r="X18" i="9"/>
  <c r="R18" i="9" s="1"/>
  <c r="W8" i="8"/>
  <c r="Q8" i="8" s="1"/>
  <c r="X167" i="9"/>
  <c r="R167" i="9" s="1"/>
  <c r="Q180" i="9"/>
  <c r="Q35" i="9"/>
  <c r="H35" i="9" s="1"/>
  <c r="X159" i="9"/>
  <c r="R159" i="9" s="1"/>
  <c r="X180" i="9"/>
  <c r="R180" i="9" s="1"/>
  <c r="X35" i="9"/>
  <c r="R35" i="9" s="1"/>
  <c r="Q193" i="9"/>
  <c r="H193" i="9" s="1"/>
  <c r="X105" i="9"/>
  <c r="R105" i="9" s="1"/>
  <c r="Q164" i="9"/>
  <c r="Q104" i="9"/>
  <c r="Q144" i="9"/>
  <c r="X164" i="9"/>
  <c r="R164" i="9" s="1"/>
  <c r="X151" i="9"/>
  <c r="R151" i="9" s="1"/>
  <c r="X144" i="9"/>
  <c r="R144" i="9" s="1"/>
  <c r="Q167" i="9"/>
  <c r="Q159" i="9"/>
  <c r="H159" i="9" s="1"/>
  <c r="Q160" i="9"/>
  <c r="H160" i="9" s="1"/>
  <c r="X160" i="9"/>
  <c r="R160" i="9" s="1"/>
  <c r="P14" i="8"/>
  <c r="X25" i="9"/>
  <c r="R25" i="9" s="1"/>
  <c r="Y158" i="5"/>
  <c r="S158" i="5" s="1"/>
  <c r="K158" i="5"/>
  <c r="Y44" i="5"/>
  <c r="S44" i="5" s="1"/>
  <c r="K44" i="5"/>
  <c r="H127" i="9"/>
  <c r="H32" i="10"/>
  <c r="H110" i="9"/>
  <c r="H150" i="9"/>
  <c r="AC142" i="9"/>
  <c r="X142" i="9" s="1"/>
  <c r="R142" i="9" s="1"/>
  <c r="J142" i="9"/>
  <c r="J77" i="9"/>
  <c r="J124" i="9"/>
  <c r="J171" i="9"/>
  <c r="J71" i="9"/>
  <c r="J75" i="9"/>
  <c r="Y54" i="5"/>
  <c r="S54" i="5" s="1"/>
  <c r="K54" i="5"/>
  <c r="J70" i="9"/>
  <c r="H180" i="9"/>
  <c r="J18" i="9"/>
  <c r="J69" i="9"/>
  <c r="J81" i="9"/>
  <c r="H145" i="9"/>
  <c r="Y114" i="5"/>
  <c r="S114" i="5" s="1"/>
  <c r="K114" i="5"/>
  <c r="J197" i="9"/>
  <c r="H196" i="9"/>
  <c r="H176" i="9"/>
  <c r="Y219" i="5"/>
  <c r="S219" i="5" s="1"/>
  <c r="K219" i="5"/>
  <c r="Y163" i="5"/>
  <c r="S163" i="5" s="1"/>
  <c r="K163" i="5"/>
  <c r="J186" i="9"/>
  <c r="M66" i="5"/>
  <c r="J95" i="9"/>
  <c r="Y133" i="5"/>
  <c r="S133" i="5" s="1"/>
  <c r="K133" i="5"/>
  <c r="H105" i="9"/>
  <c r="H108" i="9"/>
  <c r="AC19" i="9"/>
  <c r="X19" i="9" s="1"/>
  <c r="R19" i="9" s="1"/>
  <c r="J19" i="9"/>
  <c r="H43" i="9"/>
  <c r="AC126" i="9"/>
  <c r="X126" i="9" s="1"/>
  <c r="R126" i="9" s="1"/>
  <c r="J126" i="9"/>
  <c r="I13" i="8"/>
  <c r="K13" i="8" s="1"/>
  <c r="J203" i="9"/>
  <c r="J15" i="9"/>
  <c r="J36" i="9"/>
  <c r="Y220" i="5"/>
  <c r="S220" i="5" s="1"/>
  <c r="K220" i="5"/>
  <c r="AC67" i="9"/>
  <c r="X67" i="9" s="1"/>
  <c r="R67" i="9" s="1"/>
  <c r="J67" i="9"/>
  <c r="H69" i="9"/>
  <c r="H167" i="9"/>
  <c r="G8" i="8"/>
  <c r="K8" i="8" s="1"/>
  <c r="K57" i="5"/>
  <c r="H156" i="9"/>
  <c r="J28" i="9"/>
  <c r="AC40" i="9"/>
  <c r="X40" i="9" s="1"/>
  <c r="R40" i="9" s="1"/>
  <c r="J40" i="9"/>
  <c r="J52" i="9"/>
  <c r="H23" i="10"/>
  <c r="R213" i="5"/>
  <c r="I213" i="5" s="1"/>
  <c r="K213" i="5"/>
  <c r="Y48" i="5"/>
  <c r="S48" i="5" s="1"/>
  <c r="K48" i="5"/>
  <c r="J154" i="9"/>
  <c r="J30" i="9"/>
  <c r="M97" i="5"/>
  <c r="J132" i="9"/>
  <c r="J111" i="9"/>
  <c r="J156" i="9"/>
  <c r="J162" i="9"/>
  <c r="K81" i="5"/>
  <c r="Y40" i="5"/>
  <c r="S40" i="5" s="1"/>
  <c r="K40" i="5"/>
  <c r="Y136" i="5"/>
  <c r="S136" i="5" s="1"/>
  <c r="K136" i="5"/>
  <c r="H166" i="9"/>
  <c r="J179" i="9"/>
  <c r="M69" i="5"/>
  <c r="H28" i="9"/>
  <c r="J129" i="9"/>
  <c r="K116" i="5"/>
  <c r="H71" i="9"/>
  <c r="H18" i="9"/>
  <c r="Y200" i="5"/>
  <c r="S200" i="5" s="1"/>
  <c r="K200" i="5"/>
  <c r="J127" i="9"/>
  <c r="J21" i="9"/>
  <c r="J92" i="9"/>
  <c r="AC166" i="9"/>
  <c r="X166" i="9" s="1"/>
  <c r="R166" i="9" s="1"/>
  <c r="J166" i="9"/>
  <c r="R33" i="10"/>
  <c r="J33" i="10"/>
  <c r="K65" i="5"/>
  <c r="AC29" i="9"/>
  <c r="X29" i="9" s="1"/>
  <c r="R29" i="9" s="1"/>
  <c r="J29" i="9"/>
  <c r="AC48" i="9"/>
  <c r="X48" i="9" s="1"/>
  <c r="R48" i="9" s="1"/>
  <c r="J48" i="9"/>
  <c r="H203" i="9"/>
  <c r="J82" i="9"/>
  <c r="Y62" i="5"/>
  <c r="S62" i="5" s="1"/>
  <c r="K62" i="5"/>
  <c r="Y106" i="5"/>
  <c r="S106" i="5" s="1"/>
  <c r="K106" i="5"/>
  <c r="J194" i="9"/>
  <c r="H67" i="9"/>
  <c r="H77" i="9"/>
  <c r="H14" i="9"/>
  <c r="L14" i="9" s="1"/>
  <c r="H132" i="9"/>
  <c r="Y101" i="5"/>
  <c r="S101" i="5" s="1"/>
  <c r="K101" i="5"/>
  <c r="H173" i="9"/>
  <c r="R149" i="5"/>
  <c r="I149" i="5" s="1"/>
  <c r="K149" i="5"/>
  <c r="I160" i="5"/>
  <c r="Y215" i="5"/>
  <c r="S215" i="5" s="1"/>
  <c r="K215" i="5"/>
  <c r="J100" i="9"/>
  <c r="AC22" i="9"/>
  <c r="X22" i="9" s="1"/>
  <c r="R22" i="9" s="1"/>
  <c r="J22" i="9"/>
  <c r="H192" i="9"/>
  <c r="AC133" i="9"/>
  <c r="X133" i="9" s="1"/>
  <c r="R133" i="9" s="1"/>
  <c r="J133" i="9"/>
  <c r="H136" i="9"/>
  <c r="H46" i="9"/>
  <c r="J33" i="9"/>
  <c r="J108" i="9"/>
  <c r="K34" i="5"/>
  <c r="K142" i="5"/>
  <c r="H97" i="9"/>
  <c r="H120" i="9"/>
  <c r="H164" i="9"/>
  <c r="H57" i="9"/>
  <c r="H39" i="9"/>
  <c r="H163" i="9"/>
  <c r="J148" i="9"/>
  <c r="H202" i="9"/>
  <c r="J155" i="9"/>
  <c r="H121" i="9"/>
  <c r="H128" i="9"/>
  <c r="K56" i="5"/>
  <c r="H45" i="9"/>
  <c r="H34" i="9"/>
  <c r="H33" i="9"/>
  <c r="H104" i="9"/>
  <c r="H144" i="9"/>
  <c r="H22" i="9"/>
  <c r="H29" i="9"/>
  <c r="I207" i="5"/>
  <c r="H32" i="9"/>
  <c r="H148" i="9"/>
  <c r="AC39" i="9"/>
  <c r="X39" i="9" s="1"/>
  <c r="R39" i="9" s="1"/>
  <c r="J39" i="9"/>
  <c r="K157" i="5"/>
  <c r="H95" i="9"/>
  <c r="G14" i="8"/>
  <c r="K14" i="8" s="1"/>
  <c r="H78" i="9"/>
  <c r="J147" i="9"/>
  <c r="H147" i="9"/>
  <c r="H47" i="9"/>
  <c r="H15" i="10"/>
  <c r="X33" i="9"/>
  <c r="R33" i="9" s="1"/>
  <c r="Y157" i="5"/>
  <c r="S157" i="5" s="1"/>
  <c r="Q90" i="9"/>
  <c r="H90" i="9" s="1"/>
  <c r="Q183" i="9"/>
  <c r="H183" i="9" s="1"/>
  <c r="Q17" i="9"/>
  <c r="H17" i="9" s="1"/>
  <c r="L17" i="9" s="1"/>
  <c r="X90" i="9"/>
  <c r="R90" i="9" s="1"/>
  <c r="X17" i="9"/>
  <c r="R17" i="9" s="1"/>
  <c r="Q133" i="9"/>
  <c r="H133" i="9" s="1"/>
  <c r="R136" i="5"/>
  <c r="I136" i="5" s="1"/>
  <c r="X104" i="9"/>
  <c r="R104" i="9" s="1"/>
  <c r="Y57" i="5"/>
  <c r="S57" i="5" s="1"/>
  <c r="X147" i="9"/>
  <c r="R147" i="9" s="1"/>
  <c r="Q30" i="9"/>
  <c r="H30" i="9" s="1"/>
  <c r="Q197" i="9"/>
  <c r="H197" i="9" s="1"/>
  <c r="X14" i="9"/>
  <c r="R14" i="9" s="1"/>
  <c r="Q147" i="9"/>
  <c r="X34" i="9"/>
  <c r="R34" i="9" s="1"/>
  <c r="Q82" i="9"/>
  <c r="H82" i="9" s="1"/>
  <c r="Q19" i="9"/>
  <c r="H19" i="9" s="1"/>
  <c r="X30" i="9"/>
  <c r="R30" i="9" s="1"/>
  <c r="X197" i="9"/>
  <c r="R197" i="9" s="1"/>
  <c r="Q16" i="9"/>
  <c r="H16" i="9" s="1"/>
  <c r="L16" i="9" s="1"/>
  <c r="Q40" i="9"/>
  <c r="H40" i="9" s="1"/>
  <c r="Q34" i="9"/>
  <c r="X82" i="9"/>
  <c r="R82" i="9" s="1"/>
  <c r="Q126" i="9"/>
  <c r="H126" i="9" s="1"/>
  <c r="Q13" i="9"/>
  <c r="H13" i="9" s="1"/>
  <c r="L13" i="9" s="1"/>
  <c r="Q142" i="9"/>
  <c r="H142" i="9" s="1"/>
  <c r="Q46" i="9"/>
  <c r="Q151" i="9"/>
  <c r="H151" i="9" s="1"/>
  <c r="X16" i="9"/>
  <c r="R16" i="9" s="1"/>
  <c r="Q100" i="9"/>
  <c r="H100" i="9" s="1"/>
  <c r="R142" i="5"/>
  <c r="I142" i="5" s="1"/>
  <c r="Q10" i="9"/>
  <c r="H10" i="9" s="1"/>
  <c r="L10" i="9" s="1"/>
  <c r="Q43" i="9"/>
  <c r="X100" i="9"/>
  <c r="R100" i="9" s="1"/>
  <c r="Q163" i="9"/>
  <c r="Q99" i="9"/>
  <c r="H99" i="9" s="1"/>
  <c r="Q51" i="9"/>
  <c r="H51" i="9" s="1"/>
  <c r="X43" i="9"/>
  <c r="R43" i="9" s="1"/>
  <c r="X163" i="9"/>
  <c r="R163" i="9" s="1"/>
  <c r="Q66" i="9"/>
  <c r="H66" i="9" s="1"/>
  <c r="X183" i="9"/>
  <c r="R183" i="9" s="1"/>
  <c r="X66" i="9"/>
  <c r="R66" i="9" s="1"/>
  <c r="Q81" i="9"/>
  <c r="H81" i="9" s="1"/>
  <c r="Q184" i="9"/>
  <c r="H184" i="9" s="1"/>
  <c r="X184" i="9"/>
  <c r="R184" i="9" s="1"/>
  <c r="Q33" i="9"/>
  <c r="Q33" i="10"/>
  <c r="H33" i="10" s="1"/>
  <c r="Q179" i="9"/>
  <c r="H179" i="9" s="1"/>
  <c r="X83" i="9"/>
  <c r="R83" i="9" s="1"/>
  <c r="Q202" i="9"/>
  <c r="Q83" i="9"/>
  <c r="H83" i="9" s="1"/>
  <c r="Q117" i="9"/>
  <c r="H117" i="9" s="1"/>
  <c r="X117" i="9"/>
  <c r="R117" i="9" s="1"/>
  <c r="X179" i="9"/>
  <c r="R179" i="9" s="1"/>
  <c r="Q48" i="9"/>
  <c r="H48" i="9" s="1"/>
  <c r="Q25" i="9"/>
  <c r="H25" i="9" s="1"/>
  <c r="X202" i="9"/>
  <c r="R202" i="9" s="1"/>
  <c r="M28" i="5"/>
  <c r="Q192" i="9"/>
  <c r="Q22" i="9"/>
  <c r="M64" i="5"/>
  <c r="X192" i="9"/>
  <c r="R192" i="9" s="1"/>
  <c r="X44" i="9"/>
  <c r="R44" i="9" s="1"/>
  <c r="X69" i="9"/>
  <c r="R69" i="9" s="1"/>
  <c r="Q187" i="9"/>
  <c r="H187" i="9" s="1"/>
  <c r="X196" i="9"/>
  <c r="R196" i="9" s="1"/>
  <c r="X45" i="9"/>
  <c r="R45" i="9" s="1"/>
  <c r="X99" i="9"/>
  <c r="R99" i="9" s="1"/>
  <c r="X132" i="9"/>
  <c r="R132" i="9" s="1"/>
  <c r="Q9" i="9"/>
  <c r="H9" i="9" s="1"/>
  <c r="L9" i="9" s="1"/>
  <c r="X9" i="9"/>
  <c r="R9" i="9" s="1"/>
  <c r="R158" i="5"/>
  <c r="I158" i="5" s="1"/>
  <c r="Q38" i="9"/>
  <c r="H38" i="9" s="1"/>
  <c r="Q98" i="9"/>
  <c r="H98" i="9" s="1"/>
  <c r="Q68" i="9"/>
  <c r="H68" i="9" s="1"/>
  <c r="Y134" i="5"/>
  <c r="S134" i="5" s="1"/>
  <c r="X68" i="9"/>
  <c r="R68" i="9" s="1"/>
  <c r="R215" i="5"/>
  <c r="I215" i="5" s="1"/>
  <c r="Q70" i="9"/>
  <c r="H70" i="9" s="1"/>
  <c r="Q103" i="9"/>
  <c r="H103" i="9" s="1"/>
  <c r="Q101" i="9"/>
  <c r="H101" i="9" s="1"/>
  <c r="Y81" i="5"/>
  <c r="S81" i="5" s="1"/>
  <c r="X70" i="9"/>
  <c r="R70" i="9" s="1"/>
  <c r="X103" i="9"/>
  <c r="R103" i="9" s="1"/>
  <c r="X101" i="9"/>
  <c r="R101" i="9" s="1"/>
  <c r="Q54" i="9"/>
  <c r="H54" i="9" s="1"/>
  <c r="Q173" i="9"/>
  <c r="X81" i="9"/>
  <c r="R81" i="9" s="1"/>
  <c r="X98" i="9"/>
  <c r="R98" i="9" s="1"/>
  <c r="Q162" i="9"/>
  <c r="H162" i="9" s="1"/>
  <c r="Q11" i="9"/>
  <c r="H11" i="9" s="1"/>
  <c r="L11" i="9" s="1"/>
  <c r="X162" i="9"/>
  <c r="R162" i="9" s="1"/>
  <c r="X54" i="9"/>
  <c r="R54" i="9" s="1"/>
  <c r="X173" i="9"/>
  <c r="R173" i="9" s="1"/>
  <c r="Q111" i="9"/>
  <c r="H111" i="9" s="1"/>
  <c r="X111" i="9"/>
  <c r="R111" i="9" s="1"/>
  <c r="R133" i="5"/>
  <c r="I133" i="5" s="1"/>
  <c r="Q23" i="9"/>
  <c r="L23" i="9" s="1"/>
  <c r="Q199" i="9"/>
  <c r="H199" i="9" s="1"/>
  <c r="X27" i="9"/>
  <c r="R27" i="9" s="1"/>
  <c r="X23" i="9"/>
  <c r="R23" i="9" s="1"/>
  <c r="X199" i="9"/>
  <c r="R199" i="9" s="1"/>
  <c r="X194" i="9"/>
  <c r="R194" i="9" s="1"/>
  <c r="X154" i="9"/>
  <c r="R154" i="9" s="1"/>
  <c r="Q87" i="9"/>
  <c r="H87" i="9" s="1"/>
  <c r="W13" i="8"/>
  <c r="Q13" i="8" s="1"/>
  <c r="Q171" i="9"/>
  <c r="H171" i="9" s="1"/>
  <c r="R163" i="5"/>
  <c r="I163" i="5" s="1"/>
  <c r="Q95" i="9"/>
  <c r="X186" i="9"/>
  <c r="R186" i="9" s="1"/>
  <c r="X95" i="9"/>
  <c r="R95" i="9" s="1"/>
  <c r="X87" i="9"/>
  <c r="R87" i="9" s="1"/>
  <c r="X171" i="9"/>
  <c r="R171" i="9" s="1"/>
  <c r="Q92" i="9"/>
  <c r="H92" i="9" s="1"/>
  <c r="X92" i="9"/>
  <c r="R92" i="9" s="1"/>
  <c r="Q36" i="9"/>
  <c r="H36" i="9" s="1"/>
  <c r="Q186" i="9"/>
  <c r="H186" i="9" s="1"/>
  <c r="R200" i="5"/>
  <c r="I200" i="5" s="1"/>
  <c r="R220" i="5"/>
  <c r="I220" i="5" s="1"/>
  <c r="Y213" i="5"/>
  <c r="S213" i="5" s="1"/>
  <c r="X129" i="9"/>
  <c r="R129" i="9" s="1"/>
  <c r="X71" i="9"/>
  <c r="R71" i="9" s="1"/>
  <c r="Q154" i="9"/>
  <c r="H154" i="9" s="1"/>
  <c r="Q27" i="9"/>
  <c r="H27" i="9" s="1"/>
  <c r="X36" i="9"/>
  <c r="R36" i="9" s="1"/>
  <c r="X52" i="9"/>
  <c r="R52" i="9" s="1"/>
  <c r="Q52" i="9"/>
  <c r="H52" i="9" s="1"/>
  <c r="Q71" i="9"/>
  <c r="R219" i="5"/>
  <c r="I219" i="5" s="1"/>
  <c r="Q129" i="9"/>
  <c r="H129" i="9" s="1"/>
  <c r="Q124" i="9"/>
  <c r="H124" i="9" s="1"/>
  <c r="X124" i="9"/>
  <c r="R124" i="9" s="1"/>
  <c r="Q198" i="9"/>
  <c r="H198" i="9" s="1"/>
  <c r="Q15" i="9"/>
  <c r="H15" i="9" s="1"/>
  <c r="X15" i="9"/>
  <c r="R15" i="9" s="1"/>
  <c r="X198" i="9"/>
  <c r="R198" i="9" s="1"/>
  <c r="Y37" i="5" l="1"/>
  <c r="S37" i="5" s="1"/>
  <c r="R37" i="5"/>
  <c r="Y77" i="5"/>
  <c r="S77" i="5" s="1"/>
  <c r="R77" i="5"/>
  <c r="Y51" i="5"/>
  <c r="S51" i="5" s="1"/>
  <c r="R51" i="5"/>
  <c r="Y85" i="5"/>
  <c r="S85" i="5" s="1"/>
  <c r="Y105" i="5"/>
  <c r="S105" i="5" s="1"/>
  <c r="Y116" i="5"/>
  <c r="S116" i="5" s="1"/>
  <c r="M51" i="5"/>
  <c r="M76" i="5"/>
  <c r="Y65" i="5"/>
  <c r="S65" i="5" s="1"/>
  <c r="M105" i="5"/>
  <c r="K43" i="5"/>
  <c r="M43" i="5" s="1"/>
  <c r="Y43" i="5"/>
  <c r="S43" i="5" s="1"/>
  <c r="K61" i="5"/>
  <c r="M61" i="5" s="1"/>
  <c r="Y61" i="5"/>
  <c r="S61" i="5" s="1"/>
  <c r="K9" i="5"/>
  <c r="M9" i="5" s="1"/>
  <c r="Y9" i="5"/>
  <c r="S9" i="5" s="1"/>
  <c r="K7" i="5"/>
  <c r="M7" i="5" s="1"/>
  <c r="Y7" i="5"/>
  <c r="S7" i="5" s="1"/>
  <c r="K8" i="5"/>
  <c r="M8" i="5" s="1"/>
  <c r="Y8" i="5"/>
  <c r="S8" i="5" s="1"/>
  <c r="K46" i="5"/>
  <c r="M46" i="5" s="1"/>
  <c r="Y46" i="5"/>
  <c r="S46" i="5" s="1"/>
  <c r="K32" i="5"/>
  <c r="M32" i="5" s="1"/>
  <c r="Y32" i="5"/>
  <c r="S32" i="5" s="1"/>
  <c r="K37" i="5"/>
  <c r="M37" i="5" s="1"/>
  <c r="K58" i="5"/>
  <c r="M58" i="5" s="1"/>
  <c r="Y58" i="5"/>
  <c r="S58" i="5" s="1"/>
  <c r="Y91" i="5"/>
  <c r="S91" i="5" s="1"/>
  <c r="K90" i="5"/>
  <c r="M90" i="5" s="1"/>
  <c r="Y90" i="5"/>
  <c r="S90" i="5" s="1"/>
  <c r="K92" i="5"/>
  <c r="M92" i="5" s="1"/>
  <c r="Y92" i="5"/>
  <c r="S92" i="5" s="1"/>
  <c r="K87" i="5"/>
  <c r="M87" i="5" s="1"/>
  <c r="Y87" i="5"/>
  <c r="S87" i="5" s="1"/>
  <c r="K85" i="5"/>
  <c r="M85" i="5" s="1"/>
  <c r="K117" i="5"/>
  <c r="M117" i="5" s="1"/>
  <c r="Y117" i="5"/>
  <c r="S117" i="5" s="1"/>
  <c r="K67" i="5"/>
  <c r="M67" i="5" s="1"/>
  <c r="Y67" i="5"/>
  <c r="S67" i="5" s="1"/>
  <c r="K77" i="5"/>
  <c r="M77" i="5" s="1"/>
  <c r="X11" i="9"/>
  <c r="R11" i="9" s="1"/>
  <c r="X148" i="9"/>
  <c r="R148" i="9" s="1"/>
  <c r="Q148" i="9"/>
  <c r="X152" i="9"/>
  <c r="R152" i="9" s="1"/>
  <c r="Q152" i="9"/>
  <c r="H152" i="9" s="1"/>
  <c r="Q41" i="9"/>
  <c r="H41" i="9" s="1"/>
  <c r="Q141" i="9"/>
  <c r="H141" i="9" s="1"/>
  <c r="X78" i="9"/>
  <c r="R78" i="9" s="1"/>
  <c r="Q93" i="9"/>
  <c r="H93" i="9" s="1"/>
  <c r="X138" i="9"/>
  <c r="R138" i="9" s="1"/>
  <c r="Q194" i="9"/>
  <c r="H194" i="9" s="1"/>
  <c r="X21" i="9"/>
  <c r="R21" i="9" s="1"/>
  <c r="Q156" i="9"/>
  <c r="Q191" i="9"/>
  <c r="H191" i="9" s="1"/>
  <c r="X200" i="9"/>
  <c r="R200" i="9" s="1"/>
  <c r="AC203" i="9"/>
  <c r="X203" i="9" s="1"/>
  <c r="R203" i="9" s="1"/>
  <c r="Q21" i="9"/>
  <c r="H21" i="9" s="1"/>
  <c r="L21" i="9" s="1"/>
  <c r="X10" i="9"/>
  <c r="R10" i="9" s="1"/>
  <c r="Q200" i="9"/>
  <c r="H200" i="9" s="1"/>
  <c r="X31" i="9"/>
  <c r="R31" i="9" s="1"/>
  <c r="Q145" i="9"/>
  <c r="X75" i="9"/>
  <c r="R75" i="9" s="1"/>
  <c r="Q31" i="9"/>
  <c r="H31" i="9" s="1"/>
  <c r="X145" i="9"/>
  <c r="R145" i="9" s="1"/>
  <c r="Q138" i="9"/>
  <c r="H138" i="9" s="1"/>
  <c r="AC158" i="9"/>
  <c r="X158" i="9" s="1"/>
  <c r="R158" i="9" s="1"/>
  <c r="Q158" i="9"/>
  <c r="H158" i="9" s="1"/>
  <c r="Q44" i="9"/>
  <c r="H44" i="9" s="1"/>
  <c r="Q196" i="9"/>
  <c r="L19" i="9"/>
  <c r="W10" i="8"/>
  <c r="Q10" i="8" s="1"/>
  <c r="P10" i="8"/>
  <c r="G10" i="8" s="1"/>
  <c r="K10" i="8" s="1"/>
  <c r="M62" i="5"/>
  <c r="K13" i="5"/>
  <c r="Y13" i="5"/>
  <c r="S13" i="5" s="1"/>
  <c r="M54" i="5"/>
  <c r="M133" i="5"/>
  <c r="Y84" i="5"/>
  <c r="S84" i="5" s="1"/>
  <c r="M84" i="5"/>
  <c r="M57" i="5"/>
  <c r="M44" i="5"/>
  <c r="M116" i="5"/>
  <c r="I17" i="8"/>
  <c r="P17" i="8"/>
  <c r="G17" i="8" s="1"/>
  <c r="W17" i="8"/>
  <c r="Q17" i="8" s="1"/>
  <c r="M56" i="5"/>
  <c r="M106" i="5"/>
  <c r="M65" i="5"/>
  <c r="M48" i="5"/>
  <c r="M149" i="5"/>
  <c r="M81" i="5"/>
  <c r="K194" i="5"/>
  <c r="R194" i="5"/>
  <c r="I194" i="5" s="1"/>
  <c r="Y194" i="5"/>
  <c r="S194" i="5" s="1"/>
  <c r="K214" i="5"/>
  <c r="Y214" i="5"/>
  <c r="S214" i="5" s="1"/>
  <c r="R214" i="5"/>
  <c r="I214" i="5" s="1"/>
  <c r="M40" i="5"/>
  <c r="M34" i="5"/>
  <c r="M101" i="5"/>
  <c r="M114" i="5"/>
  <c r="X127" i="9"/>
  <c r="R127" i="9" s="1"/>
  <c r="Q75" i="9"/>
  <c r="H75" i="9" s="1"/>
  <c r="Q78" i="9"/>
  <c r="X62" i="9"/>
  <c r="R62" i="9" s="1"/>
  <c r="Q62" i="9"/>
  <c r="H62" i="9" s="1"/>
  <c r="X191" i="9"/>
  <c r="R191" i="9" s="1"/>
  <c r="X110" i="9"/>
  <c r="R110" i="9" s="1"/>
  <c r="Q127" i="9"/>
  <c r="Q110" i="9"/>
  <c r="X59" i="9"/>
  <c r="R59" i="9" s="1"/>
  <c r="Q79" i="9"/>
  <c r="H79" i="9" s="1"/>
  <c r="Q58" i="9"/>
  <c r="H58" i="9" s="1"/>
  <c r="AC91" i="9"/>
  <c r="X91" i="9" s="1"/>
  <c r="R91" i="9" s="1"/>
  <c r="Q91" i="9"/>
  <c r="H91" i="9" s="1"/>
  <c r="L15" i="9"/>
  <c r="Q157" i="9"/>
  <c r="H157" i="9" s="1"/>
  <c r="AC201" i="9"/>
  <c r="X201" i="9" s="1"/>
  <c r="R201" i="9" s="1"/>
  <c r="Q201" i="9"/>
  <c r="H201" i="9" s="1"/>
  <c r="Q59" i="9"/>
  <c r="H59" i="9" s="1"/>
  <c r="Q185" i="9"/>
  <c r="H185" i="9" s="1"/>
  <c r="AC185" i="9"/>
  <c r="X185" i="9" s="1"/>
  <c r="R185" i="9" s="1"/>
  <c r="Q188" i="9"/>
  <c r="H188" i="9" s="1"/>
  <c r="X188" i="9"/>
  <c r="R188" i="9" s="1"/>
  <c r="P23" i="8"/>
  <c r="G23" i="8" s="1"/>
  <c r="K23" i="8" s="1"/>
  <c r="W23" i="8"/>
  <c r="Q23" i="8" s="1"/>
  <c r="M136" i="5"/>
  <c r="M142" i="5"/>
  <c r="AC89" i="9"/>
  <c r="X89" i="9" s="1"/>
  <c r="R89" i="9" s="1"/>
  <c r="Q89" i="9"/>
  <c r="H89" i="9" s="1"/>
  <c r="Q182" i="9"/>
  <c r="H182" i="9" s="1"/>
  <c r="AC182" i="9"/>
  <c r="X182" i="9" s="1"/>
  <c r="R182" i="9" s="1"/>
  <c r="K11" i="5"/>
  <c r="Y11" i="5"/>
  <c r="S11" i="5" s="1"/>
  <c r="I20" i="8"/>
  <c r="P20" i="8"/>
  <c r="G20" i="8" s="1"/>
  <c r="W20" i="8"/>
  <c r="Q20" i="8" s="1"/>
  <c r="AC8" i="9"/>
  <c r="X8" i="9" s="1"/>
  <c r="R8" i="9" s="1"/>
  <c r="Q8" i="9"/>
  <c r="H8" i="9" s="1"/>
  <c r="L8" i="9" s="1"/>
  <c r="AC64" i="9"/>
  <c r="X64" i="9" s="1"/>
  <c r="R64" i="9" s="1"/>
  <c r="Q64" i="9"/>
  <c r="H64" i="9" s="1"/>
  <c r="K199" i="5"/>
  <c r="R199" i="5"/>
  <c r="I199" i="5" s="1"/>
  <c r="Y199" i="5"/>
  <c r="S199" i="5" s="1"/>
  <c r="AC137" i="9"/>
  <c r="X137" i="9" s="1"/>
  <c r="R137" i="9" s="1"/>
  <c r="K39" i="5"/>
  <c r="Y39" i="5"/>
  <c r="S39" i="5" s="1"/>
  <c r="I21" i="8"/>
  <c r="W21" i="8"/>
  <c r="Q21" i="8" s="1"/>
  <c r="P21" i="8"/>
  <c r="G21" i="8" s="1"/>
  <c r="K210" i="5"/>
  <c r="Y210" i="5"/>
  <c r="S210" i="5" s="1"/>
  <c r="R210" i="5"/>
  <c r="I210" i="5" s="1"/>
  <c r="AC106" i="9"/>
  <c r="X106" i="9" s="1"/>
  <c r="R106" i="9" s="1"/>
  <c r="Q106" i="9"/>
  <c r="H106" i="9" s="1"/>
  <c r="K22" i="5"/>
  <c r="Y22" i="5"/>
  <c r="S22" i="5" s="1"/>
  <c r="AC112" i="9"/>
  <c r="X112" i="9" s="1"/>
  <c r="R112" i="9" s="1"/>
  <c r="Q112" i="9"/>
  <c r="H112" i="9" s="1"/>
  <c r="I19" i="8"/>
  <c r="W19" i="8"/>
  <c r="Q19" i="8" s="1"/>
  <c r="P19" i="8"/>
  <c r="G19" i="8" s="1"/>
  <c r="K17" i="5"/>
  <c r="Y17" i="5"/>
  <c r="S17" i="5" s="1"/>
  <c r="AC42" i="9"/>
  <c r="X42" i="9" s="1"/>
  <c r="R42" i="9" s="1"/>
  <c r="Q42" i="9"/>
  <c r="H42" i="9" s="1"/>
  <c r="AC109" i="9"/>
  <c r="X109" i="9" s="1"/>
  <c r="R109" i="9" s="1"/>
  <c r="Q109" i="9"/>
  <c r="H109" i="9" s="1"/>
  <c r="AC61" i="9"/>
  <c r="X61" i="9" s="1"/>
  <c r="R61" i="9" s="1"/>
  <c r="Q61" i="9"/>
  <c r="H61" i="9" s="1"/>
  <c r="K181" i="5"/>
  <c r="Y181" i="5"/>
  <c r="S181" i="5" s="1"/>
  <c r="R181" i="5"/>
  <c r="I181" i="5" s="1"/>
  <c r="AC189" i="9"/>
  <c r="X189" i="9" s="1"/>
  <c r="R189" i="9" s="1"/>
  <c r="Q189" i="9"/>
  <c r="H189" i="9" s="1"/>
  <c r="AC215" i="9"/>
  <c r="X215" i="9" s="1"/>
  <c r="R215" i="9" s="1"/>
  <c r="Q215" i="9"/>
  <c r="Q358" i="9"/>
  <c r="AC358" i="9"/>
  <c r="X358" i="9" s="1"/>
  <c r="R358" i="9" s="1"/>
  <c r="AC321" i="9"/>
  <c r="X321" i="9" s="1"/>
  <c r="R321" i="9" s="1"/>
  <c r="Q321" i="9"/>
  <c r="Q281" i="9"/>
  <c r="AC281" i="9"/>
  <c r="X281" i="9" s="1"/>
  <c r="R281" i="9" s="1"/>
  <c r="AC337" i="9"/>
  <c r="X337" i="9" s="1"/>
  <c r="R337" i="9" s="1"/>
  <c r="Q337" i="9"/>
  <c r="Q366" i="9"/>
  <c r="AC366" i="9"/>
  <c r="X366" i="9" s="1"/>
  <c r="R366" i="9" s="1"/>
  <c r="Q251" i="9"/>
  <c r="AC251" i="9"/>
  <c r="X251" i="9" s="1"/>
  <c r="R251" i="9" s="1"/>
  <c r="Q234" i="9"/>
  <c r="AC234" i="9"/>
  <c r="X234" i="9" s="1"/>
  <c r="R234" i="9" s="1"/>
  <c r="Q219" i="9"/>
  <c r="AC219" i="9"/>
  <c r="X219" i="9" s="1"/>
  <c r="R219" i="9" s="1"/>
  <c r="Q207" i="9"/>
  <c r="AC207" i="9"/>
  <c r="X207" i="9" s="1"/>
  <c r="R207" i="9" s="1"/>
  <c r="Q293" i="9"/>
  <c r="AC293" i="9"/>
  <c r="X293" i="9" s="1"/>
  <c r="R293" i="9" s="1"/>
  <c r="Q333" i="9"/>
  <c r="AC333" i="9"/>
  <c r="X333" i="9" s="1"/>
  <c r="R333" i="9" s="1"/>
  <c r="AC270" i="9"/>
  <c r="X270" i="9" s="1"/>
  <c r="R270" i="9" s="1"/>
  <c r="Q270" i="9"/>
  <c r="AC403" i="9"/>
  <c r="X403" i="9" s="1"/>
  <c r="R403" i="9" s="1"/>
  <c r="Q403" i="9"/>
  <c r="Q284" i="9"/>
  <c r="AC284" i="9"/>
  <c r="X284" i="9" s="1"/>
  <c r="R284" i="9" s="1"/>
  <c r="AC316" i="9"/>
  <c r="X316" i="9" s="1"/>
  <c r="R316" i="9" s="1"/>
  <c r="Q316" i="9"/>
  <c r="AC354" i="9"/>
  <c r="X354" i="9" s="1"/>
  <c r="R354" i="9" s="1"/>
  <c r="Q354" i="9"/>
  <c r="Q258" i="9"/>
  <c r="AC258" i="9"/>
  <c r="X258" i="9" s="1"/>
  <c r="R258" i="9" s="1"/>
  <c r="AC365" i="9"/>
  <c r="X365" i="9" s="1"/>
  <c r="R365" i="9" s="1"/>
  <c r="Q365" i="9"/>
  <c r="Q394" i="9"/>
  <c r="AC394" i="9"/>
  <c r="X394" i="9" s="1"/>
  <c r="R394" i="9" s="1"/>
  <c r="AC238" i="9"/>
  <c r="X238" i="9" s="1"/>
  <c r="R238" i="9" s="1"/>
  <c r="Q238" i="9"/>
  <c r="AC342" i="9"/>
  <c r="X342" i="9" s="1"/>
  <c r="R342" i="9" s="1"/>
  <c r="Q342" i="9"/>
  <c r="AC362" i="9"/>
  <c r="X362" i="9" s="1"/>
  <c r="R362" i="9" s="1"/>
  <c r="Q362" i="9"/>
  <c r="AC268" i="9"/>
  <c r="X268" i="9" s="1"/>
  <c r="R268" i="9" s="1"/>
  <c r="Q268" i="9"/>
  <c r="AC232" i="9"/>
  <c r="X232" i="9" s="1"/>
  <c r="R232" i="9" s="1"/>
  <c r="Q232" i="9"/>
  <c r="AC348" i="9"/>
  <c r="X348" i="9" s="1"/>
  <c r="R348" i="9" s="1"/>
  <c r="Q348" i="9"/>
  <c r="AC340" i="9"/>
  <c r="X340" i="9" s="1"/>
  <c r="R340" i="9" s="1"/>
  <c r="Q340" i="9"/>
  <c r="Q384" i="9"/>
  <c r="AC384" i="9"/>
  <c r="X384" i="9" s="1"/>
  <c r="R384" i="9" s="1"/>
  <c r="Q314" i="9"/>
  <c r="AC314" i="9"/>
  <c r="X314" i="9" s="1"/>
  <c r="R314" i="9" s="1"/>
  <c r="AC336" i="9"/>
  <c r="X336" i="9" s="1"/>
  <c r="R336" i="9" s="1"/>
  <c r="Q336" i="9"/>
  <c r="AC347" i="9"/>
  <c r="X347" i="9" s="1"/>
  <c r="R347" i="9" s="1"/>
  <c r="Q347" i="9"/>
  <c r="Q398" i="9"/>
  <c r="AC398" i="9"/>
  <c r="X398" i="9" s="1"/>
  <c r="R398" i="9" s="1"/>
  <c r="AC343" i="9"/>
  <c r="X343" i="9" s="1"/>
  <c r="R343" i="9" s="1"/>
  <c r="Q343" i="9"/>
  <c r="AC324" i="9"/>
  <c r="X324" i="9" s="1"/>
  <c r="R324" i="9" s="1"/>
  <c r="Q324" i="9"/>
  <c r="Q390" i="9"/>
  <c r="AC390" i="9"/>
  <c r="X390" i="9" s="1"/>
  <c r="R390" i="9" s="1"/>
  <c r="Q372" i="9"/>
  <c r="AC372" i="9"/>
  <c r="X372" i="9" s="1"/>
  <c r="R372" i="9" s="1"/>
  <c r="Q352" i="9"/>
  <c r="AC352" i="9"/>
  <c r="X352" i="9" s="1"/>
  <c r="R352" i="9" s="1"/>
  <c r="AC312" i="9"/>
  <c r="X312" i="9" s="1"/>
  <c r="R312" i="9" s="1"/>
  <c r="Q312" i="9"/>
  <c r="Q259" i="9"/>
  <c r="AC259" i="9"/>
  <c r="X259" i="9" s="1"/>
  <c r="R259" i="9" s="1"/>
  <c r="AC353" i="9"/>
  <c r="X353" i="9" s="1"/>
  <c r="R353" i="9" s="1"/>
  <c r="Q353" i="9"/>
  <c r="Q331" i="9"/>
  <c r="AC331" i="9"/>
  <c r="X331" i="9" s="1"/>
  <c r="R331" i="9" s="1"/>
  <c r="AC211" i="9"/>
  <c r="X211" i="9" s="1"/>
  <c r="R211" i="9" s="1"/>
  <c r="Q211" i="9"/>
  <c r="AC236" i="9"/>
  <c r="X236" i="9" s="1"/>
  <c r="R236" i="9" s="1"/>
  <c r="Q236" i="9"/>
  <c r="Q404" i="9"/>
  <c r="AC404" i="9"/>
  <c r="X404" i="9" s="1"/>
  <c r="R404" i="9" s="1"/>
  <c r="AC304" i="9"/>
  <c r="X304" i="9" s="1"/>
  <c r="R304" i="9" s="1"/>
  <c r="Q304" i="9"/>
  <c r="AC246" i="9"/>
  <c r="X246" i="9" s="1"/>
  <c r="R246" i="9" s="1"/>
  <c r="Q246" i="9"/>
  <c r="Q392" i="9"/>
  <c r="AC392" i="9"/>
  <c r="X392" i="9" s="1"/>
  <c r="R392" i="9" s="1"/>
  <c r="AC279" i="9"/>
  <c r="X279" i="9" s="1"/>
  <c r="R279" i="9" s="1"/>
  <c r="Q279" i="9"/>
  <c r="AC359" i="9"/>
  <c r="X359" i="9" s="1"/>
  <c r="R359" i="9" s="1"/>
  <c r="Q359" i="9"/>
  <c r="AC339" i="9"/>
  <c r="X339" i="9" s="1"/>
  <c r="R339" i="9" s="1"/>
  <c r="Q339" i="9"/>
  <c r="AC322" i="9"/>
  <c r="X322" i="9" s="1"/>
  <c r="R322" i="9" s="1"/>
  <c r="Q322" i="9"/>
  <c r="Y240" i="5"/>
  <c r="S240" i="5" s="1"/>
  <c r="R240" i="5"/>
  <c r="Q405" i="9"/>
  <c r="AC405" i="9"/>
  <c r="X405" i="9" s="1"/>
  <c r="R405" i="9" s="1"/>
  <c r="Y407" i="5"/>
  <c r="S407" i="5" s="1"/>
  <c r="R407" i="5"/>
  <c r="Q214" i="9"/>
  <c r="AC214" i="9"/>
  <c r="X214" i="9" s="1"/>
  <c r="R214" i="9" s="1"/>
  <c r="Y238" i="5"/>
  <c r="S238" i="5" s="1"/>
  <c r="R238" i="5"/>
  <c r="AC247" i="9"/>
  <c r="X247" i="9" s="1"/>
  <c r="R247" i="9" s="1"/>
  <c r="Q247" i="9"/>
  <c r="Y285" i="5"/>
  <c r="S285" i="5" s="1"/>
  <c r="R285" i="5"/>
  <c r="R346" i="5"/>
  <c r="Y346" i="5"/>
  <c r="S346" i="5" s="1"/>
  <c r="R384" i="5"/>
  <c r="Y384" i="5"/>
  <c r="S384" i="5" s="1"/>
  <c r="R277" i="5"/>
  <c r="Y277" i="5"/>
  <c r="S277" i="5" s="1"/>
  <c r="X14" i="10"/>
  <c r="R14" i="10" s="1"/>
  <c r="Q14" i="10"/>
  <c r="H14" i="10" s="1"/>
  <c r="R233" i="5"/>
  <c r="Y233" i="5"/>
  <c r="S233" i="5" s="1"/>
  <c r="Y316" i="5"/>
  <c r="S316" i="5" s="1"/>
  <c r="R316" i="5"/>
  <c r="R266" i="5"/>
  <c r="Y266" i="5"/>
  <c r="S266" i="5" s="1"/>
  <c r="Q374" i="9"/>
  <c r="AC374" i="9"/>
  <c r="X374" i="9" s="1"/>
  <c r="R374" i="9" s="1"/>
  <c r="P30" i="8"/>
  <c r="W30" i="8"/>
  <c r="Q30" i="8" s="1"/>
  <c r="R415" i="5"/>
  <c r="Y415" i="5"/>
  <c r="S415" i="5" s="1"/>
  <c r="R290" i="5"/>
  <c r="Y290" i="5"/>
  <c r="S290" i="5" s="1"/>
  <c r="R365" i="5"/>
  <c r="Y365" i="5"/>
  <c r="S365" i="5" s="1"/>
  <c r="Q222" i="9"/>
  <c r="AC222" i="9"/>
  <c r="X222" i="9" s="1"/>
  <c r="R222" i="9" s="1"/>
  <c r="AC320" i="9"/>
  <c r="X320" i="9" s="1"/>
  <c r="R320" i="9" s="1"/>
  <c r="Q320" i="9"/>
  <c r="Y274" i="5"/>
  <c r="S274" i="5" s="1"/>
  <c r="R274" i="5"/>
  <c r="Y379" i="5"/>
  <c r="S379" i="5" s="1"/>
  <c r="R379" i="5"/>
  <c r="Y408" i="5"/>
  <c r="S408" i="5" s="1"/>
  <c r="R408" i="5"/>
  <c r="R345" i="5"/>
  <c r="Y345" i="5"/>
  <c r="S345" i="5" s="1"/>
  <c r="R401" i="5"/>
  <c r="Y401" i="5"/>
  <c r="S401" i="5" s="1"/>
  <c r="P35" i="8"/>
  <c r="W35" i="8"/>
  <c r="Q35" i="8" s="1"/>
  <c r="Y231" i="5"/>
  <c r="S231" i="5" s="1"/>
  <c r="R231" i="5"/>
  <c r="R248" i="5"/>
  <c r="Y248" i="5"/>
  <c r="S248" i="5" s="1"/>
  <c r="Q278" i="9"/>
  <c r="AC278" i="9"/>
  <c r="X278" i="9" s="1"/>
  <c r="R278" i="9" s="1"/>
  <c r="Q381" i="9"/>
  <c r="AC381" i="9"/>
  <c r="X381" i="9" s="1"/>
  <c r="R381" i="9" s="1"/>
  <c r="AC360" i="9"/>
  <c r="X360" i="9" s="1"/>
  <c r="R360" i="9" s="1"/>
  <c r="Q360" i="9"/>
  <c r="AC305" i="9"/>
  <c r="X305" i="9" s="1"/>
  <c r="R305" i="9" s="1"/>
  <c r="Q305" i="9"/>
  <c r="AC346" i="9"/>
  <c r="X346" i="9" s="1"/>
  <c r="R346" i="9" s="1"/>
  <c r="Q346" i="9"/>
  <c r="X10" i="10"/>
  <c r="R10" i="10" s="1"/>
  <c r="Q10" i="10"/>
  <c r="H10" i="10" s="1"/>
  <c r="R255" i="5"/>
  <c r="Y255" i="5"/>
  <c r="S255" i="5" s="1"/>
  <c r="Q302" i="9"/>
  <c r="AC302" i="9"/>
  <c r="X302" i="9" s="1"/>
  <c r="R302" i="9" s="1"/>
  <c r="R391" i="5"/>
  <c r="Y391" i="5"/>
  <c r="S391" i="5" s="1"/>
  <c r="AC334" i="9"/>
  <c r="X334" i="9" s="1"/>
  <c r="R334" i="9" s="1"/>
  <c r="Q334" i="9"/>
  <c r="Y394" i="5"/>
  <c r="S394" i="5" s="1"/>
  <c r="R394" i="5"/>
  <c r="W34" i="8"/>
  <c r="Q34" i="8" s="1"/>
  <c r="P34" i="8"/>
  <c r="R308" i="5"/>
  <c r="Y308" i="5"/>
  <c r="S308" i="5" s="1"/>
  <c r="AC230" i="9"/>
  <c r="X230" i="9" s="1"/>
  <c r="R230" i="9" s="1"/>
  <c r="Q230" i="9"/>
  <c r="R359" i="5"/>
  <c r="Y359" i="5"/>
  <c r="S359" i="5" s="1"/>
  <c r="AC239" i="9"/>
  <c r="X239" i="9" s="1"/>
  <c r="R239" i="9" s="1"/>
  <c r="Q239" i="9"/>
  <c r="Q313" i="9"/>
  <c r="AC313" i="9"/>
  <c r="X313" i="9" s="1"/>
  <c r="R313" i="9" s="1"/>
  <c r="Q267" i="9"/>
  <c r="AC267" i="9"/>
  <c r="X267" i="9" s="1"/>
  <c r="R267" i="9" s="1"/>
  <c r="AC379" i="9"/>
  <c r="X379" i="9" s="1"/>
  <c r="R379" i="9" s="1"/>
  <c r="Q379" i="9"/>
  <c r="X34" i="10"/>
  <c r="R34" i="10" s="1"/>
  <c r="Q34" i="10"/>
  <c r="H34" i="10" s="1"/>
  <c r="R350" i="5"/>
  <c r="Y350" i="5"/>
  <c r="S350" i="5" s="1"/>
  <c r="Y328" i="5"/>
  <c r="S328" i="5" s="1"/>
  <c r="R328" i="5"/>
  <c r="R388" i="5"/>
  <c r="Y388" i="5"/>
  <c r="S388" i="5" s="1"/>
  <c r="Q401" i="9"/>
  <c r="AC401" i="9"/>
  <c r="X401" i="9" s="1"/>
  <c r="R401" i="9" s="1"/>
  <c r="R260" i="5"/>
  <c r="Y260" i="5"/>
  <c r="S260" i="5" s="1"/>
  <c r="R235" i="5"/>
  <c r="Y235" i="5"/>
  <c r="S235" i="5" s="1"/>
  <c r="Q350" i="9"/>
  <c r="AC350" i="9"/>
  <c r="X350" i="9" s="1"/>
  <c r="R350" i="9" s="1"/>
  <c r="AC228" i="9"/>
  <c r="X228" i="9" s="1"/>
  <c r="R228" i="9" s="1"/>
  <c r="Q228" i="9"/>
  <c r="AC363" i="9"/>
  <c r="X363" i="9" s="1"/>
  <c r="R363" i="9" s="1"/>
  <c r="Q363" i="9"/>
  <c r="AC391" i="9"/>
  <c r="X391" i="9" s="1"/>
  <c r="R391" i="9" s="1"/>
  <c r="Q391" i="9"/>
  <c r="AC277" i="9"/>
  <c r="X277" i="9" s="1"/>
  <c r="R277" i="9" s="1"/>
  <c r="Q277" i="9"/>
  <c r="Q400" i="9"/>
  <c r="AC400" i="9"/>
  <c r="X400" i="9" s="1"/>
  <c r="R400" i="9" s="1"/>
  <c r="AC301" i="9"/>
  <c r="X301" i="9" s="1"/>
  <c r="R301" i="9" s="1"/>
  <c r="Q301" i="9"/>
  <c r="Y393" i="5"/>
  <c r="S393" i="5" s="1"/>
  <c r="R393" i="5"/>
  <c r="AC206" i="9"/>
  <c r="X206" i="9" s="1"/>
  <c r="R206" i="9" s="1"/>
  <c r="Q206" i="9"/>
  <c r="R304" i="5"/>
  <c r="Y304" i="5"/>
  <c r="S304" i="5" s="1"/>
  <c r="R335" i="5"/>
  <c r="Y335" i="5"/>
  <c r="S335" i="5" s="1"/>
  <c r="Q280" i="9"/>
  <c r="AC280" i="9"/>
  <c r="X280" i="9" s="1"/>
  <c r="R280" i="9" s="1"/>
  <c r="R314" i="5"/>
  <c r="Y314" i="5"/>
  <c r="S314" i="5" s="1"/>
  <c r="AC371" i="9"/>
  <c r="X371" i="9" s="1"/>
  <c r="R371" i="9" s="1"/>
  <c r="Q371" i="9"/>
  <c r="R410" i="5"/>
  <c r="Y410" i="5"/>
  <c r="S410" i="5" s="1"/>
  <c r="R258" i="5"/>
  <c r="Y258" i="5"/>
  <c r="S258" i="5" s="1"/>
  <c r="Y311" i="5"/>
  <c r="S311" i="5" s="1"/>
  <c r="R311" i="5"/>
  <c r="R313" i="5"/>
  <c r="Y313" i="5"/>
  <c r="S313" i="5" s="1"/>
  <c r="Q396" i="9"/>
  <c r="AC396" i="9"/>
  <c r="X396" i="9" s="1"/>
  <c r="R396" i="9" s="1"/>
  <c r="Y363" i="5"/>
  <c r="S363" i="5" s="1"/>
  <c r="R363" i="5"/>
  <c r="Y336" i="5"/>
  <c r="S336" i="5" s="1"/>
  <c r="R336" i="5"/>
  <c r="Y327" i="5"/>
  <c r="S327" i="5" s="1"/>
  <c r="R327" i="5"/>
  <c r="Q274" i="9"/>
  <c r="AC274" i="9"/>
  <c r="X274" i="9" s="1"/>
  <c r="R274" i="9" s="1"/>
  <c r="R254" i="5"/>
  <c r="Y254" i="5"/>
  <c r="S254" i="5" s="1"/>
  <c r="W46" i="8"/>
  <c r="Q46" i="8" s="1"/>
  <c r="P46" i="8"/>
  <c r="Y403" i="5"/>
  <c r="S403" i="5" s="1"/>
  <c r="R403" i="5"/>
  <c r="Y236" i="5"/>
  <c r="S236" i="5" s="1"/>
  <c r="R236" i="5"/>
  <c r="R305" i="5"/>
  <c r="Y305" i="5"/>
  <c r="S305" i="5" s="1"/>
  <c r="Y273" i="5"/>
  <c r="S273" i="5" s="1"/>
  <c r="R273" i="5"/>
  <c r="P39" i="8"/>
  <c r="W39" i="8"/>
  <c r="Q39" i="8" s="1"/>
  <c r="R309" i="5"/>
  <c r="Y309" i="5"/>
  <c r="S309" i="5" s="1"/>
  <c r="R227" i="5"/>
  <c r="Y227" i="5"/>
  <c r="S227" i="5" s="1"/>
  <c r="Q210" i="9"/>
  <c r="AC210" i="9"/>
  <c r="X210" i="9" s="1"/>
  <c r="R210" i="9" s="1"/>
  <c r="AC212" i="9"/>
  <c r="X212" i="9" s="1"/>
  <c r="R212" i="9" s="1"/>
  <c r="Q212" i="9"/>
  <c r="Q264" i="9"/>
  <c r="AC264" i="9"/>
  <c r="X264" i="9" s="1"/>
  <c r="R264" i="9" s="1"/>
  <c r="R286" i="5"/>
  <c r="Y286" i="5"/>
  <c r="S286" i="5" s="1"/>
  <c r="Q397" i="9"/>
  <c r="AC397" i="9"/>
  <c r="X397" i="9" s="1"/>
  <c r="R397" i="9" s="1"/>
  <c r="AC309" i="9"/>
  <c r="X309" i="9" s="1"/>
  <c r="R309" i="9" s="1"/>
  <c r="Q309" i="9"/>
  <c r="Y270" i="5"/>
  <c r="S270" i="5" s="1"/>
  <c r="R270" i="5"/>
  <c r="AC253" i="9"/>
  <c r="X253" i="9" s="1"/>
  <c r="R253" i="9" s="1"/>
  <c r="Q253" i="9"/>
  <c r="Y337" i="5"/>
  <c r="S337" i="5" s="1"/>
  <c r="R337" i="5"/>
  <c r="Y280" i="5"/>
  <c r="S280" i="5" s="1"/>
  <c r="R280" i="5"/>
  <c r="Y343" i="5"/>
  <c r="S343" i="5" s="1"/>
  <c r="R343" i="5"/>
  <c r="AC231" i="9"/>
  <c r="X231" i="9" s="1"/>
  <c r="R231" i="9" s="1"/>
  <c r="Q231" i="9"/>
  <c r="P33" i="8"/>
  <c r="W33" i="8"/>
  <c r="Q33" i="8" s="1"/>
  <c r="P43" i="8"/>
  <c r="W43" i="8"/>
  <c r="Q43" i="8" s="1"/>
  <c r="Q307" i="9"/>
  <c r="AC307" i="9"/>
  <c r="X307" i="9" s="1"/>
  <c r="R307" i="9" s="1"/>
  <c r="Y226" i="5"/>
  <c r="S226" i="5" s="1"/>
  <c r="R226" i="5"/>
  <c r="Y261" i="5"/>
  <c r="S261" i="5" s="1"/>
  <c r="R261" i="5"/>
  <c r="R234" i="5"/>
  <c r="Y234" i="5"/>
  <c r="S234" i="5" s="1"/>
  <c r="R241" i="5"/>
  <c r="Y241" i="5"/>
  <c r="S241" i="5" s="1"/>
  <c r="Y271" i="5"/>
  <c r="S271" i="5" s="1"/>
  <c r="R271" i="5"/>
  <c r="R375" i="5"/>
  <c r="Y375" i="5"/>
  <c r="S375" i="5" s="1"/>
  <c r="Y324" i="5"/>
  <c r="S324" i="5" s="1"/>
  <c r="R324" i="5"/>
  <c r="R292" i="5"/>
  <c r="Y292" i="5"/>
  <c r="S292" i="5" s="1"/>
  <c r="R352" i="5"/>
  <c r="Y352" i="5"/>
  <c r="S352" i="5" s="1"/>
  <c r="P44" i="8"/>
  <c r="W44" i="8"/>
  <c r="Q44" i="8" s="1"/>
  <c r="Y322" i="5"/>
  <c r="S322" i="5" s="1"/>
  <c r="R322" i="5"/>
  <c r="Y242" i="5"/>
  <c r="S242" i="5" s="1"/>
  <c r="R242" i="5"/>
  <c r="AC375" i="9"/>
  <c r="X375" i="9" s="1"/>
  <c r="R375" i="9" s="1"/>
  <c r="Q375" i="9"/>
  <c r="AC263" i="9"/>
  <c r="X263" i="9" s="1"/>
  <c r="R263" i="9" s="1"/>
  <c r="Q263" i="9"/>
  <c r="Q308" i="9"/>
  <c r="AC308" i="9"/>
  <c r="X308" i="9" s="1"/>
  <c r="R308" i="9" s="1"/>
  <c r="AC361" i="9"/>
  <c r="X361" i="9" s="1"/>
  <c r="R361" i="9" s="1"/>
  <c r="Q361" i="9"/>
  <c r="R353" i="5"/>
  <c r="Y353" i="5"/>
  <c r="S353" i="5" s="1"/>
  <c r="R402" i="5"/>
  <c r="Y402" i="5"/>
  <c r="S402" i="5" s="1"/>
  <c r="X21" i="10"/>
  <c r="R21" i="10" s="1"/>
  <c r="Q21" i="10"/>
  <c r="H21" i="10" s="1"/>
  <c r="P32" i="8"/>
  <c r="W32" i="8"/>
  <c r="Q32" i="8" s="1"/>
  <c r="K96" i="5"/>
  <c r="Y96" i="5"/>
  <c r="S96" i="5" s="1"/>
  <c r="R389" i="5"/>
  <c r="Y389" i="5"/>
  <c r="S389" i="5" s="1"/>
  <c r="Y406" i="5"/>
  <c r="S406" i="5" s="1"/>
  <c r="R406" i="5"/>
  <c r="Y372" i="5"/>
  <c r="S372" i="5" s="1"/>
  <c r="R372" i="5"/>
  <c r="Q300" i="9"/>
  <c r="AC300" i="9"/>
  <c r="X300" i="9" s="1"/>
  <c r="R300" i="9" s="1"/>
  <c r="AC318" i="9"/>
  <c r="X318" i="9" s="1"/>
  <c r="R318" i="9" s="1"/>
  <c r="Q318" i="9"/>
  <c r="AC260" i="9"/>
  <c r="X260" i="9" s="1"/>
  <c r="R260" i="9" s="1"/>
  <c r="Q260" i="9"/>
  <c r="X18" i="10"/>
  <c r="R18" i="10" s="1"/>
  <c r="Q18" i="10"/>
  <c r="H18" i="10" s="1"/>
  <c r="Y329" i="5"/>
  <c r="S329" i="5" s="1"/>
  <c r="R329" i="5"/>
  <c r="R272" i="5"/>
  <c r="Y272" i="5"/>
  <c r="S272" i="5" s="1"/>
  <c r="Y256" i="5"/>
  <c r="S256" i="5" s="1"/>
  <c r="R256" i="5"/>
  <c r="Q233" i="9"/>
  <c r="AC233" i="9"/>
  <c r="X233" i="9" s="1"/>
  <c r="R233" i="9" s="1"/>
  <c r="P42" i="8"/>
  <c r="W42" i="8"/>
  <c r="Q42" i="8" s="1"/>
  <c r="AC292" i="9"/>
  <c r="X292" i="9" s="1"/>
  <c r="R292" i="9" s="1"/>
  <c r="Q292" i="9"/>
  <c r="Y369" i="5"/>
  <c r="S369" i="5" s="1"/>
  <c r="R369" i="5"/>
  <c r="Q388" i="9"/>
  <c r="AC388" i="9"/>
  <c r="X388" i="9" s="1"/>
  <c r="R388" i="9" s="1"/>
  <c r="Y377" i="5"/>
  <c r="S377" i="5" s="1"/>
  <c r="R377" i="5"/>
  <c r="AC220" i="9"/>
  <c r="X220" i="9" s="1"/>
  <c r="R220" i="9" s="1"/>
  <c r="Q220" i="9"/>
  <c r="Q242" i="9"/>
  <c r="AC242" i="9"/>
  <c r="X242" i="9" s="1"/>
  <c r="R242" i="9" s="1"/>
  <c r="R230" i="5"/>
  <c r="Y230" i="5"/>
  <c r="S230" i="5" s="1"/>
  <c r="AC269" i="9"/>
  <c r="X269" i="9" s="1"/>
  <c r="R269" i="9" s="1"/>
  <c r="Q269" i="9"/>
  <c r="R331" i="5"/>
  <c r="Y331" i="5"/>
  <c r="S331" i="5" s="1"/>
  <c r="Q378" i="9"/>
  <c r="AC378" i="9"/>
  <c r="X378" i="9" s="1"/>
  <c r="R378" i="9" s="1"/>
  <c r="AC229" i="9"/>
  <c r="X229" i="9" s="1"/>
  <c r="R229" i="9" s="1"/>
  <c r="Q229" i="9"/>
  <c r="R383" i="5"/>
  <c r="Y383" i="5"/>
  <c r="S383" i="5" s="1"/>
  <c r="Q377" i="9"/>
  <c r="AC377" i="9"/>
  <c r="X377" i="9" s="1"/>
  <c r="R377" i="9" s="1"/>
  <c r="R237" i="5"/>
  <c r="Y237" i="5"/>
  <c r="S237" i="5" s="1"/>
  <c r="AC298" i="9"/>
  <c r="X298" i="9" s="1"/>
  <c r="R298" i="9" s="1"/>
  <c r="Q298" i="9"/>
  <c r="AC328" i="9"/>
  <c r="X328" i="9" s="1"/>
  <c r="R328" i="9" s="1"/>
  <c r="Q328" i="9"/>
  <c r="R374" i="5"/>
  <c r="Y374" i="5"/>
  <c r="S374" i="5" s="1"/>
  <c r="Q272" i="9"/>
  <c r="AC272" i="9"/>
  <c r="X272" i="9" s="1"/>
  <c r="R272" i="9" s="1"/>
  <c r="Q266" i="9"/>
  <c r="AC266" i="9"/>
  <c r="X266" i="9" s="1"/>
  <c r="R266" i="9" s="1"/>
  <c r="Q255" i="9"/>
  <c r="AC255" i="9"/>
  <c r="X255" i="9" s="1"/>
  <c r="R255" i="9" s="1"/>
  <c r="Y355" i="5"/>
  <c r="S355" i="5" s="1"/>
  <c r="R355" i="5"/>
  <c r="AC221" i="9"/>
  <c r="X221" i="9" s="1"/>
  <c r="R221" i="9" s="1"/>
  <c r="Q221" i="9"/>
  <c r="Y362" i="5"/>
  <c r="S362" i="5" s="1"/>
  <c r="R362" i="5"/>
  <c r="Y275" i="5"/>
  <c r="S275" i="5" s="1"/>
  <c r="R275" i="5"/>
  <c r="Y224" i="5"/>
  <c r="S224" i="5" s="1"/>
  <c r="R224" i="5"/>
  <c r="Y288" i="5"/>
  <c r="S288" i="5" s="1"/>
  <c r="R288" i="5"/>
  <c r="R351" i="5"/>
  <c r="Y351" i="5"/>
  <c r="S351" i="5" s="1"/>
  <c r="R298" i="5"/>
  <c r="Y298" i="5"/>
  <c r="S298" i="5" s="1"/>
  <c r="Q376" i="9"/>
  <c r="AC376" i="9"/>
  <c r="X376" i="9" s="1"/>
  <c r="R376" i="9" s="1"/>
  <c r="R416" i="5"/>
  <c r="Y416" i="5"/>
  <c r="S416" i="5" s="1"/>
  <c r="AC299" i="9"/>
  <c r="X299" i="9" s="1"/>
  <c r="R299" i="9" s="1"/>
  <c r="Q299" i="9"/>
  <c r="P36" i="8"/>
  <c r="W36" i="8"/>
  <c r="Q36" i="8" s="1"/>
  <c r="W27" i="8"/>
  <c r="Q27" i="8" s="1"/>
  <c r="P27" i="8"/>
  <c r="Y306" i="5"/>
  <c r="S306" i="5" s="1"/>
  <c r="R306" i="5"/>
  <c r="R378" i="5"/>
  <c r="Y378" i="5"/>
  <c r="S378" i="5" s="1"/>
  <c r="Y347" i="5"/>
  <c r="S347" i="5" s="1"/>
  <c r="R347" i="5"/>
  <c r="P28" i="8"/>
  <c r="W28" i="8"/>
  <c r="Q28" i="8" s="1"/>
  <c r="Q402" i="9"/>
  <c r="AC402" i="9"/>
  <c r="X402" i="9" s="1"/>
  <c r="R402" i="9" s="1"/>
  <c r="R368" i="5"/>
  <c r="Y368" i="5"/>
  <c r="S368" i="5" s="1"/>
  <c r="Y279" i="5"/>
  <c r="S279" i="5" s="1"/>
  <c r="R279" i="5"/>
  <c r="Y404" i="5"/>
  <c r="S404" i="5" s="1"/>
  <c r="R404" i="5"/>
  <c r="R356" i="5"/>
  <c r="Y356" i="5"/>
  <c r="S356" i="5" s="1"/>
  <c r="AC291" i="9"/>
  <c r="X291" i="9" s="1"/>
  <c r="R291" i="9" s="1"/>
  <c r="Q291" i="9"/>
  <c r="Q389" i="9"/>
  <c r="AC389" i="9"/>
  <c r="X389" i="9" s="1"/>
  <c r="R389" i="9" s="1"/>
  <c r="AC265" i="9"/>
  <c r="X265" i="9" s="1"/>
  <c r="R265" i="9" s="1"/>
  <c r="Q265" i="9"/>
  <c r="AC296" i="9"/>
  <c r="X296" i="9" s="1"/>
  <c r="R296" i="9" s="1"/>
  <c r="Q296" i="9"/>
  <c r="Q218" i="9"/>
  <c r="AC218" i="9"/>
  <c r="X218" i="9" s="1"/>
  <c r="R218" i="9" s="1"/>
  <c r="AC395" i="9"/>
  <c r="X395" i="9" s="1"/>
  <c r="R395" i="9" s="1"/>
  <c r="Q395" i="9"/>
  <c r="Q283" i="9"/>
  <c r="AC283" i="9"/>
  <c r="X283" i="9" s="1"/>
  <c r="R283" i="9" s="1"/>
  <c r="AC208" i="9"/>
  <c r="X208" i="9" s="1"/>
  <c r="R208" i="9" s="1"/>
  <c r="Q208" i="9"/>
  <c r="Q254" i="9"/>
  <c r="AC254" i="9"/>
  <c r="X254" i="9" s="1"/>
  <c r="R254" i="9" s="1"/>
  <c r="Y321" i="5"/>
  <c r="S321" i="5" s="1"/>
  <c r="R321" i="5"/>
  <c r="Y252" i="5"/>
  <c r="S252" i="5" s="1"/>
  <c r="R252" i="5"/>
  <c r="R319" i="5"/>
  <c r="Y319" i="5"/>
  <c r="S319" i="5" s="1"/>
  <c r="R239" i="5"/>
  <c r="Y239" i="5"/>
  <c r="S239" i="5" s="1"/>
  <c r="AC276" i="9"/>
  <c r="X276" i="9" s="1"/>
  <c r="R276" i="9" s="1"/>
  <c r="Q276" i="9"/>
  <c r="AC294" i="9"/>
  <c r="X294" i="9" s="1"/>
  <c r="R294" i="9" s="1"/>
  <c r="Q294" i="9"/>
  <c r="Y281" i="5"/>
  <c r="S281" i="5" s="1"/>
  <c r="R281" i="5"/>
  <c r="Q351" i="9"/>
  <c r="AC351" i="9"/>
  <c r="X351" i="9" s="1"/>
  <c r="R351" i="9" s="1"/>
  <c r="Q223" i="9"/>
  <c r="AC223" i="9"/>
  <c r="X223" i="9" s="1"/>
  <c r="R223" i="9" s="1"/>
  <c r="Y357" i="5"/>
  <c r="S357" i="5" s="1"/>
  <c r="R357" i="5"/>
  <c r="R392" i="5"/>
  <c r="Y392" i="5"/>
  <c r="S392" i="5" s="1"/>
  <c r="AC368" i="9"/>
  <c r="X368" i="9" s="1"/>
  <c r="R368" i="9" s="1"/>
  <c r="Q368" i="9"/>
  <c r="R245" i="5"/>
  <c r="Y245" i="5"/>
  <c r="S245" i="5" s="1"/>
  <c r="Y284" i="5"/>
  <c r="S284" i="5" s="1"/>
  <c r="R284" i="5"/>
  <c r="R247" i="5"/>
  <c r="Y247" i="5"/>
  <c r="S247" i="5" s="1"/>
  <c r="R332" i="5"/>
  <c r="Y332" i="5"/>
  <c r="S332" i="5" s="1"/>
  <c r="Q382" i="9"/>
  <c r="AC382" i="9"/>
  <c r="X382" i="9" s="1"/>
  <c r="R382" i="9" s="1"/>
  <c r="Y396" i="5"/>
  <c r="S396" i="5" s="1"/>
  <c r="R396" i="5"/>
  <c r="Y312" i="5"/>
  <c r="S312" i="5" s="1"/>
  <c r="R312" i="5"/>
  <c r="Q341" i="9"/>
  <c r="AC341" i="9"/>
  <c r="X341" i="9" s="1"/>
  <c r="R341" i="9" s="1"/>
  <c r="AC306" i="9"/>
  <c r="X306" i="9" s="1"/>
  <c r="R306" i="9" s="1"/>
  <c r="Q306" i="9"/>
  <c r="Y387" i="5"/>
  <c r="S387" i="5" s="1"/>
  <c r="R387" i="5"/>
  <c r="AC289" i="9"/>
  <c r="X289" i="9" s="1"/>
  <c r="R289" i="9" s="1"/>
  <c r="Q289" i="9"/>
  <c r="R307" i="5"/>
  <c r="Y307" i="5"/>
  <c r="S307" i="5" s="1"/>
  <c r="Y265" i="5"/>
  <c r="S265" i="5" s="1"/>
  <c r="R265" i="5"/>
  <c r="Y382" i="5"/>
  <c r="S382" i="5" s="1"/>
  <c r="R382" i="5"/>
  <c r="R225" i="5"/>
  <c r="Y225" i="5"/>
  <c r="S225" i="5" s="1"/>
  <c r="R289" i="5"/>
  <c r="Y289" i="5"/>
  <c r="S289" i="5" s="1"/>
  <c r="R338" i="5"/>
  <c r="Y338" i="5"/>
  <c r="S338" i="5" s="1"/>
  <c r="AC344" i="9"/>
  <c r="X344" i="9" s="1"/>
  <c r="R344" i="9" s="1"/>
  <c r="Q344" i="9"/>
  <c r="AC330" i="9"/>
  <c r="X330" i="9" s="1"/>
  <c r="R330" i="9" s="1"/>
  <c r="Q330" i="9"/>
  <c r="Q262" i="9"/>
  <c r="AC262" i="9"/>
  <c r="X262" i="9" s="1"/>
  <c r="R262" i="9" s="1"/>
  <c r="Q295" i="9"/>
  <c r="AC295" i="9"/>
  <c r="X295" i="9" s="1"/>
  <c r="R295" i="9" s="1"/>
  <c r="Q349" i="9"/>
  <c r="AC349" i="9"/>
  <c r="X349" i="9" s="1"/>
  <c r="R349" i="9" s="1"/>
  <c r="R397" i="5"/>
  <c r="Y397" i="5"/>
  <c r="S397" i="5" s="1"/>
  <c r="Y325" i="5"/>
  <c r="S325" i="5" s="1"/>
  <c r="R325" i="5"/>
  <c r="Y386" i="5"/>
  <c r="S386" i="5" s="1"/>
  <c r="R386" i="5"/>
  <c r="R232" i="5"/>
  <c r="Y232" i="5"/>
  <c r="S232" i="5" s="1"/>
  <c r="R283" i="5"/>
  <c r="Y283" i="5"/>
  <c r="S283" i="5" s="1"/>
  <c r="Q387" i="9"/>
  <c r="AC387" i="9"/>
  <c r="X387" i="9" s="1"/>
  <c r="R387" i="9" s="1"/>
  <c r="Y294" i="5"/>
  <c r="S294" i="5" s="1"/>
  <c r="R294" i="5"/>
  <c r="AC227" i="9"/>
  <c r="X227" i="9" s="1"/>
  <c r="R227" i="9" s="1"/>
  <c r="Q227" i="9"/>
  <c r="R276" i="5"/>
  <c r="Y276" i="5"/>
  <c r="S276" i="5" s="1"/>
  <c r="Y223" i="5"/>
  <c r="S223" i="5" s="1"/>
  <c r="R223" i="5"/>
  <c r="R228" i="5"/>
  <c r="Y228" i="5"/>
  <c r="S228" i="5" s="1"/>
  <c r="Y411" i="5"/>
  <c r="S411" i="5" s="1"/>
  <c r="R411" i="5"/>
  <c r="Y262" i="5"/>
  <c r="S262" i="5" s="1"/>
  <c r="R262" i="5"/>
  <c r="R300" i="5"/>
  <c r="Y300" i="5"/>
  <c r="S300" i="5" s="1"/>
  <c r="AC329" i="9"/>
  <c r="X329" i="9" s="1"/>
  <c r="R329" i="9" s="1"/>
  <c r="Q329" i="9"/>
  <c r="Y320" i="5"/>
  <c r="S320" i="5" s="1"/>
  <c r="R320" i="5"/>
  <c r="R302" i="5"/>
  <c r="Y302" i="5"/>
  <c r="S302" i="5" s="1"/>
  <c r="AC317" i="9"/>
  <c r="X317" i="9" s="1"/>
  <c r="R317" i="9" s="1"/>
  <c r="Q317" i="9"/>
  <c r="P40" i="8"/>
  <c r="W40" i="8"/>
  <c r="Q40" i="8" s="1"/>
  <c r="R295" i="5"/>
  <c r="Y295" i="5"/>
  <c r="S295" i="5" s="1"/>
  <c r="Q345" i="9"/>
  <c r="AC345" i="9"/>
  <c r="X345" i="9" s="1"/>
  <c r="R345" i="9" s="1"/>
  <c r="AC248" i="9"/>
  <c r="X248" i="9" s="1"/>
  <c r="R248" i="9" s="1"/>
  <c r="Q248" i="9"/>
  <c r="R344" i="5"/>
  <c r="Y344" i="5"/>
  <c r="S344" i="5" s="1"/>
  <c r="AC326" i="9"/>
  <c r="X326" i="9" s="1"/>
  <c r="R326" i="9" s="1"/>
  <c r="Q326" i="9"/>
  <c r="R400" i="5"/>
  <c r="Y400" i="5"/>
  <c r="S400" i="5" s="1"/>
  <c r="R419" i="5"/>
  <c r="Y419" i="5"/>
  <c r="S419" i="5" s="1"/>
  <c r="AC256" i="9"/>
  <c r="X256" i="9" s="1"/>
  <c r="R256" i="9" s="1"/>
  <c r="Q256" i="9"/>
  <c r="P37" i="8"/>
  <c r="W37" i="8"/>
  <c r="Q37" i="8" s="1"/>
  <c r="Q288" i="9"/>
  <c r="AC288" i="9"/>
  <c r="X288" i="9" s="1"/>
  <c r="R288" i="9" s="1"/>
  <c r="R257" i="5"/>
  <c r="Y257" i="5"/>
  <c r="S257" i="5" s="1"/>
  <c r="Q224" i="9"/>
  <c r="AC224" i="9"/>
  <c r="X224" i="9" s="1"/>
  <c r="R224" i="9" s="1"/>
  <c r="Q303" i="9"/>
  <c r="AC303" i="9"/>
  <c r="X303" i="9" s="1"/>
  <c r="R303" i="9" s="1"/>
  <c r="AC217" i="9"/>
  <c r="X217" i="9" s="1"/>
  <c r="R217" i="9" s="1"/>
  <c r="Q217" i="9"/>
  <c r="AC275" i="9"/>
  <c r="X275" i="9" s="1"/>
  <c r="R275" i="9" s="1"/>
  <c r="Q275" i="9"/>
  <c r="Y263" i="5"/>
  <c r="S263" i="5" s="1"/>
  <c r="R263" i="5"/>
  <c r="Y423" i="5"/>
  <c r="S423" i="5" s="1"/>
  <c r="R423" i="5"/>
  <c r="AC216" i="9"/>
  <c r="X216" i="9" s="1"/>
  <c r="R216" i="9" s="1"/>
  <c r="Q216" i="9"/>
  <c r="Q335" i="9"/>
  <c r="AC335" i="9"/>
  <c r="X335" i="9" s="1"/>
  <c r="R335" i="9" s="1"/>
  <c r="Y296" i="5"/>
  <c r="S296" i="5" s="1"/>
  <c r="R296" i="5"/>
  <c r="Y299" i="5"/>
  <c r="S299" i="5" s="1"/>
  <c r="R299" i="5"/>
  <c r="Q252" i="9"/>
  <c r="AC252" i="9"/>
  <c r="X252" i="9" s="1"/>
  <c r="R252" i="9" s="1"/>
  <c r="Y349" i="5"/>
  <c r="S349" i="5" s="1"/>
  <c r="R349" i="5"/>
  <c r="AC261" i="9"/>
  <c r="X261" i="9" s="1"/>
  <c r="R261" i="9" s="1"/>
  <c r="Q261" i="9"/>
  <c r="Y268" i="5"/>
  <c r="S268" i="5" s="1"/>
  <c r="R268" i="5"/>
  <c r="Q287" i="9"/>
  <c r="AC287" i="9"/>
  <c r="X287" i="9" s="1"/>
  <c r="R287" i="9" s="1"/>
  <c r="Q285" i="9"/>
  <c r="AC285" i="9"/>
  <c r="X285" i="9" s="1"/>
  <c r="R285" i="9" s="1"/>
  <c r="Y278" i="5"/>
  <c r="S278" i="5" s="1"/>
  <c r="R278" i="5"/>
  <c r="R381" i="5"/>
  <c r="Y381" i="5"/>
  <c r="S381" i="5" s="1"/>
  <c r="R354" i="5"/>
  <c r="Y354" i="5"/>
  <c r="S354" i="5" s="1"/>
  <c r="Y282" i="5"/>
  <c r="S282" i="5" s="1"/>
  <c r="R282" i="5"/>
  <c r="AC367" i="9"/>
  <c r="X367" i="9" s="1"/>
  <c r="R367" i="9" s="1"/>
  <c r="Q367" i="9"/>
  <c r="Y371" i="5"/>
  <c r="S371" i="5" s="1"/>
  <c r="R371" i="5"/>
  <c r="R367" i="5"/>
  <c r="Y367" i="5"/>
  <c r="S367" i="5" s="1"/>
  <c r="Y251" i="5"/>
  <c r="S251" i="5" s="1"/>
  <c r="R251" i="5"/>
  <c r="R229" i="5"/>
  <c r="Y229" i="5"/>
  <c r="S229" i="5" s="1"/>
  <c r="P26" i="8"/>
  <c r="W26" i="8"/>
  <c r="Q26" i="8" s="1"/>
  <c r="AC325" i="9"/>
  <c r="X325" i="9" s="1"/>
  <c r="R325" i="9" s="1"/>
  <c r="Q325" i="9"/>
  <c r="Q356" i="9"/>
  <c r="AC356" i="9"/>
  <c r="X356" i="9" s="1"/>
  <c r="R356" i="9" s="1"/>
  <c r="AC311" i="9"/>
  <c r="X311" i="9" s="1"/>
  <c r="R311" i="9" s="1"/>
  <c r="Q311" i="9"/>
  <c r="Y267" i="5"/>
  <c r="S267" i="5" s="1"/>
  <c r="R267" i="5"/>
  <c r="R373" i="5"/>
  <c r="Y373" i="5"/>
  <c r="S373" i="5" s="1"/>
  <c r="Y253" i="5"/>
  <c r="S253" i="5" s="1"/>
  <c r="R253" i="5"/>
  <c r="Y413" i="5"/>
  <c r="S413" i="5" s="1"/>
  <c r="R413" i="5"/>
  <c r="AC225" i="9"/>
  <c r="X225" i="9" s="1"/>
  <c r="R225" i="9" s="1"/>
  <c r="Q225" i="9"/>
  <c r="Q323" i="9"/>
  <c r="AC323" i="9"/>
  <c r="X323" i="9" s="1"/>
  <c r="R323" i="9" s="1"/>
  <c r="Q370" i="9"/>
  <c r="AC370" i="9"/>
  <c r="X370" i="9" s="1"/>
  <c r="R370" i="9" s="1"/>
  <c r="AC319" i="9"/>
  <c r="X319" i="9" s="1"/>
  <c r="R319" i="9" s="1"/>
  <c r="Q319" i="9"/>
  <c r="AC282" i="9"/>
  <c r="X282" i="9" s="1"/>
  <c r="R282" i="9" s="1"/>
  <c r="Q282" i="9"/>
  <c r="Q244" i="9"/>
  <c r="AC244" i="9"/>
  <c r="X244" i="9" s="1"/>
  <c r="R244" i="9" s="1"/>
  <c r="AC286" i="9"/>
  <c r="X286" i="9" s="1"/>
  <c r="R286" i="9" s="1"/>
  <c r="Q286" i="9"/>
  <c r="Q393" i="9"/>
  <c r="AC393" i="9"/>
  <c r="X393" i="9" s="1"/>
  <c r="R393" i="9" s="1"/>
  <c r="R360" i="5"/>
  <c r="Y360" i="5"/>
  <c r="S360" i="5" s="1"/>
  <c r="R364" i="5"/>
  <c r="Y364" i="5"/>
  <c r="S364" i="5" s="1"/>
  <c r="Y366" i="5"/>
  <c r="S366" i="5" s="1"/>
  <c r="R366" i="5"/>
  <c r="R405" i="5"/>
  <c r="Y405" i="5"/>
  <c r="S405" i="5" s="1"/>
  <c r="Y244" i="5"/>
  <c r="S244" i="5" s="1"/>
  <c r="R244" i="5"/>
  <c r="AC240" i="9"/>
  <c r="X240" i="9" s="1"/>
  <c r="R240" i="9" s="1"/>
  <c r="Q240" i="9"/>
  <c r="R269" i="5"/>
  <c r="Y269" i="5"/>
  <c r="S269" i="5" s="1"/>
  <c r="Y315" i="5"/>
  <c r="S315" i="5" s="1"/>
  <c r="R315" i="5"/>
  <c r="Q373" i="9"/>
  <c r="AC373" i="9"/>
  <c r="X373" i="9" s="1"/>
  <c r="R373" i="9" s="1"/>
  <c r="Q315" i="9"/>
  <c r="AC315" i="9"/>
  <c r="X315" i="9" s="1"/>
  <c r="R315" i="9" s="1"/>
  <c r="Y395" i="5"/>
  <c r="S395" i="5" s="1"/>
  <c r="R395" i="5"/>
  <c r="Y358" i="5"/>
  <c r="S358" i="5" s="1"/>
  <c r="R358" i="5"/>
  <c r="R417" i="5"/>
  <c r="Y417" i="5"/>
  <c r="S417" i="5" s="1"/>
  <c r="Q399" i="9"/>
  <c r="AC399" i="9"/>
  <c r="X399" i="9" s="1"/>
  <c r="R399" i="9" s="1"/>
  <c r="R390" i="5"/>
  <c r="Y390" i="5"/>
  <c r="S390" i="5" s="1"/>
  <c r="AC241" i="9"/>
  <c r="X241" i="9" s="1"/>
  <c r="R241" i="9" s="1"/>
  <c r="Q241" i="9"/>
  <c r="R385" i="5"/>
  <c r="Y385" i="5"/>
  <c r="S385" i="5" s="1"/>
  <c r="Q249" i="9"/>
  <c r="AC249" i="9"/>
  <c r="X249" i="9" s="1"/>
  <c r="R249" i="9" s="1"/>
  <c r="AC355" i="9"/>
  <c r="X355" i="9" s="1"/>
  <c r="R355" i="9" s="1"/>
  <c r="Q355" i="9"/>
  <c r="Y264" i="5"/>
  <c r="S264" i="5" s="1"/>
  <c r="R264" i="5"/>
  <c r="Y291" i="5"/>
  <c r="S291" i="5" s="1"/>
  <c r="R291" i="5"/>
  <c r="W45" i="8"/>
  <c r="Q45" i="8" s="1"/>
  <c r="P45" i="8"/>
  <c r="AC245" i="9"/>
  <c r="X245" i="9" s="1"/>
  <c r="R245" i="9" s="1"/>
  <c r="Q245" i="9"/>
  <c r="R334" i="5"/>
  <c r="Y334" i="5"/>
  <c r="S334" i="5" s="1"/>
  <c r="AC332" i="9"/>
  <c r="X332" i="9" s="1"/>
  <c r="R332" i="9" s="1"/>
  <c r="Q332" i="9"/>
  <c r="AC226" i="9"/>
  <c r="X226" i="9" s="1"/>
  <c r="R226" i="9" s="1"/>
  <c r="Q226" i="9"/>
  <c r="AC327" i="9"/>
  <c r="X327" i="9" s="1"/>
  <c r="R327" i="9" s="1"/>
  <c r="Q327" i="9"/>
  <c r="Q385" i="9"/>
  <c r="AC385" i="9"/>
  <c r="X385" i="9" s="1"/>
  <c r="R385" i="9" s="1"/>
  <c r="AC273" i="9"/>
  <c r="X273" i="9" s="1"/>
  <c r="R273" i="9" s="1"/>
  <c r="Q273" i="9"/>
  <c r="Y418" i="5"/>
  <c r="S418" i="5" s="1"/>
  <c r="R418" i="5"/>
  <c r="R310" i="5"/>
  <c r="Y310" i="5"/>
  <c r="S310" i="5" s="1"/>
  <c r="R420" i="5"/>
  <c r="Y420" i="5"/>
  <c r="S420" i="5" s="1"/>
  <c r="R330" i="5"/>
  <c r="Y330" i="5"/>
  <c r="S330" i="5" s="1"/>
  <c r="AC257" i="9"/>
  <c r="X257" i="9" s="1"/>
  <c r="R257" i="9" s="1"/>
  <c r="Q257" i="9"/>
  <c r="R297" i="5"/>
  <c r="Y297" i="5"/>
  <c r="S297" i="5" s="1"/>
  <c r="Y414" i="5"/>
  <c r="S414" i="5" s="1"/>
  <c r="R414" i="5"/>
  <c r="R348" i="5"/>
  <c r="Y348" i="5"/>
  <c r="S348" i="5" s="1"/>
  <c r="AC235" i="9"/>
  <c r="X235" i="9" s="1"/>
  <c r="R235" i="9" s="1"/>
  <c r="Q235" i="9"/>
  <c r="P38" i="8"/>
  <c r="W38" i="8"/>
  <c r="Q38" i="8" s="1"/>
  <c r="Y246" i="5"/>
  <c r="S246" i="5" s="1"/>
  <c r="R246" i="5"/>
  <c r="Y422" i="5"/>
  <c r="S422" i="5" s="1"/>
  <c r="R422" i="5"/>
  <c r="Y412" i="5"/>
  <c r="S412" i="5" s="1"/>
  <c r="R412" i="5"/>
  <c r="R318" i="5"/>
  <c r="Y318" i="5"/>
  <c r="S318" i="5" s="1"/>
  <c r="Q357" i="9"/>
  <c r="AC357" i="9"/>
  <c r="X357" i="9" s="1"/>
  <c r="R357" i="9" s="1"/>
  <c r="R323" i="5"/>
  <c r="Y323" i="5"/>
  <c r="S323" i="5" s="1"/>
  <c r="P31" i="8"/>
  <c r="W31" i="8"/>
  <c r="Q31" i="8" s="1"/>
  <c r="Y376" i="5"/>
  <c r="S376" i="5" s="1"/>
  <c r="R376" i="5"/>
  <c r="Y341" i="5"/>
  <c r="S341" i="5" s="1"/>
  <c r="R341" i="5"/>
  <c r="Q364" i="9"/>
  <c r="AC364" i="9"/>
  <c r="X364" i="9" s="1"/>
  <c r="R364" i="9" s="1"/>
  <c r="R326" i="5"/>
  <c r="Y326" i="5"/>
  <c r="S326" i="5" s="1"/>
  <c r="Y398" i="5"/>
  <c r="S398" i="5" s="1"/>
  <c r="R398" i="5"/>
  <c r="R249" i="5"/>
  <c r="Y249" i="5"/>
  <c r="S249" i="5" s="1"/>
  <c r="R421" i="5"/>
  <c r="Y421" i="5"/>
  <c r="S421" i="5" s="1"/>
  <c r="AC338" i="9"/>
  <c r="X338" i="9" s="1"/>
  <c r="R338" i="9" s="1"/>
  <c r="Q338" i="9"/>
  <c r="AC243" i="9"/>
  <c r="X243" i="9" s="1"/>
  <c r="R243" i="9" s="1"/>
  <c r="Q243" i="9"/>
  <c r="Y317" i="5"/>
  <c r="S317" i="5" s="1"/>
  <c r="R317" i="5"/>
  <c r="Y303" i="5"/>
  <c r="S303" i="5" s="1"/>
  <c r="R303" i="5"/>
  <c r="Q386" i="9"/>
  <c r="AC386" i="9"/>
  <c r="X386" i="9" s="1"/>
  <c r="R386" i="9" s="1"/>
  <c r="R333" i="5"/>
  <c r="Y333" i="5"/>
  <c r="S333" i="5" s="1"/>
  <c r="Q250" i="9"/>
  <c r="AC250" i="9"/>
  <c r="X250" i="9" s="1"/>
  <c r="R250" i="9" s="1"/>
  <c r="Y250" i="5"/>
  <c r="S250" i="5" s="1"/>
  <c r="R250" i="5"/>
  <c r="Q369" i="9"/>
  <c r="AC369" i="9"/>
  <c r="X369" i="9" s="1"/>
  <c r="R369" i="9" s="1"/>
  <c r="Q209" i="9"/>
  <c r="AC209" i="9"/>
  <c r="X209" i="9" s="1"/>
  <c r="R209" i="9" s="1"/>
  <c r="Q290" i="9"/>
  <c r="AC290" i="9"/>
  <c r="X290" i="9" s="1"/>
  <c r="R290" i="9" s="1"/>
  <c r="Q383" i="9"/>
  <c r="AC383" i="9"/>
  <c r="X383" i="9" s="1"/>
  <c r="R383" i="9" s="1"/>
  <c r="R380" i="5"/>
  <c r="Y380" i="5"/>
  <c r="S380" i="5" s="1"/>
  <c r="R342" i="5"/>
  <c r="Y342" i="5"/>
  <c r="S342" i="5" s="1"/>
  <c r="Y287" i="5"/>
  <c r="S287" i="5" s="1"/>
  <c r="R287" i="5"/>
  <c r="AC310" i="9"/>
  <c r="X310" i="9" s="1"/>
  <c r="R310" i="9" s="1"/>
  <c r="Q310" i="9"/>
  <c r="Y361" i="5"/>
  <c r="S361" i="5" s="1"/>
  <c r="R361" i="5"/>
  <c r="R301" i="5"/>
  <c r="Y301" i="5"/>
  <c r="S301" i="5" s="1"/>
  <c r="Y293" i="5"/>
  <c r="S293" i="5" s="1"/>
  <c r="R293" i="5"/>
  <c r="R340" i="5"/>
  <c r="Y340" i="5"/>
  <c r="S340" i="5" s="1"/>
  <c r="R370" i="5"/>
  <c r="Y370" i="5"/>
  <c r="S370" i="5" s="1"/>
  <c r="Y339" i="5"/>
  <c r="S339" i="5" s="1"/>
  <c r="R339" i="5"/>
  <c r="R399" i="5"/>
  <c r="Y399" i="5"/>
  <c r="S399" i="5" s="1"/>
  <c r="R409" i="5"/>
  <c r="Y409" i="5"/>
  <c r="S409" i="5" s="1"/>
  <c r="R243" i="5"/>
  <c r="Y243" i="5"/>
  <c r="S243" i="5" s="1"/>
  <c r="AC237" i="9"/>
  <c r="X237" i="9" s="1"/>
  <c r="R237" i="9" s="1"/>
  <c r="Q237" i="9"/>
  <c r="P29" i="8"/>
  <c r="W29" i="8"/>
  <c r="Q29" i="8" s="1"/>
  <c r="W41" i="8"/>
  <c r="Q41" i="8" s="1"/>
  <c r="P41" i="8"/>
  <c r="R259" i="5"/>
  <c r="Y259" i="5"/>
  <c r="S259" i="5" s="1"/>
  <c r="Q213" i="9"/>
  <c r="AC213" i="9"/>
  <c r="X213" i="9" s="1"/>
  <c r="R213" i="9" s="1"/>
  <c r="AC205" i="9"/>
  <c r="X205" i="9" s="1"/>
  <c r="R205" i="9" s="1"/>
  <c r="Q205" i="9"/>
  <c r="Q380" i="9"/>
  <c r="AC380" i="9"/>
  <c r="X380" i="9" s="1"/>
  <c r="R380" i="9" s="1"/>
  <c r="Q271" i="9"/>
  <c r="AC271" i="9"/>
  <c r="X271" i="9" s="1"/>
  <c r="R271" i="9" s="1"/>
  <c r="AC297" i="9"/>
  <c r="X297" i="9" s="1"/>
  <c r="R297" i="9" s="1"/>
  <c r="Q297" i="9"/>
  <c r="AC96" i="9"/>
  <c r="X96" i="9" s="1"/>
  <c r="R96" i="9" s="1"/>
  <c r="Q96" i="9"/>
  <c r="H96" i="9" s="1"/>
  <c r="AC153" i="9"/>
  <c r="X153" i="9" s="1"/>
  <c r="R153" i="9" s="1"/>
  <c r="Q153" i="9"/>
  <c r="H153" i="9" s="1"/>
  <c r="M22" i="5" l="1"/>
  <c r="M11" i="5"/>
  <c r="M13" i="5"/>
  <c r="M17" i="5"/>
  <c r="M96" i="5"/>
  <c r="K17" i="8"/>
  <c r="K21" i="8"/>
  <c r="M39" i="5"/>
  <c r="E10" i="13" a="1"/>
  <c r="E10" i="13" s="1"/>
  <c r="U22" i="3" s="1"/>
  <c r="K19" i="8"/>
  <c r="E12" i="13" a="1"/>
  <c r="E12" i="13" s="1"/>
  <c r="F30" i="13" s="1"/>
  <c r="E11" i="13" a="1"/>
  <c r="E11" i="13" s="1"/>
  <c r="K20" i="8"/>
  <c r="F28" i="13" l="1"/>
  <c r="E28" i="13"/>
  <c r="D28" i="13"/>
  <c r="E8" i="13" a="1"/>
  <c r="E8" i="13" s="1"/>
  <c r="D30" i="13"/>
  <c r="E30" i="13"/>
  <c r="U24" i="3"/>
  <c r="F29" i="13"/>
  <c r="E29" i="13"/>
  <c r="U23" i="3"/>
  <c r="D29" i="13"/>
  <c r="G28" i="13" l="1"/>
  <c r="G29" i="13"/>
  <c r="G30" i="13"/>
  <c r="U4" i="3"/>
  <c r="E19" i="1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<sst xmlns="http://schemas.openxmlformats.org/spreadsheetml/2006/main" count="1739" uniqueCount="488">
  <si>
    <t>Back to Index</t>
  </si>
  <si>
    <t>Source</t>
  </si>
  <si>
    <t>Unit</t>
  </si>
  <si>
    <t>Price cap</t>
  </si>
  <si>
    <t>Proposed price</t>
  </si>
  <si>
    <t>Compliance</t>
  </si>
  <si>
    <t>Notes</t>
  </si>
  <si>
    <t>End</t>
  </si>
  <si>
    <t>Inputs</t>
  </si>
  <si>
    <t>Input table 1 | General inputs</t>
  </si>
  <si>
    <t>Value</t>
  </si>
  <si>
    <t>DNSP name</t>
  </si>
  <si>
    <t>AusNet Services</t>
  </si>
  <si>
    <t>Year ending</t>
  </si>
  <si>
    <t>Forecast regulatory year (t)</t>
  </si>
  <si>
    <t>Current regulatory year (t-1)</t>
  </si>
  <si>
    <t>Calculated</t>
  </si>
  <si>
    <t>Current regulatory control period, first year</t>
  </si>
  <si>
    <t>Current regulatory control period, last year</t>
  </si>
  <si>
    <t>Current measurement quarter for CPI</t>
  </si>
  <si>
    <t>Previous measurement quarter for CPI</t>
  </si>
  <si>
    <t>Forecast inflation for current regulatory control period</t>
  </si>
  <si>
    <t>Determination</t>
  </si>
  <si>
    <t>AER</t>
  </si>
  <si>
    <t>Index value</t>
  </si>
  <si>
    <t>Inflation</t>
  </si>
  <si>
    <t>Applicable regulatory year</t>
  </si>
  <si>
    <t>ABS</t>
  </si>
  <si>
    <t>index</t>
  </si>
  <si>
    <t>Percent</t>
  </si>
  <si>
    <t>All now on Dec CPI</t>
  </si>
  <si>
    <t>PTRM</t>
  </si>
  <si>
    <t>Per cent</t>
  </si>
  <si>
    <t>$dollars</t>
  </si>
  <si>
    <t>Ancillary Network Services A-factor</t>
  </si>
  <si>
    <t>Public lighting A-factor</t>
  </si>
  <si>
    <t>unit</t>
  </si>
  <si>
    <t>Key:</t>
  </si>
  <si>
    <t>Unit Denominations</t>
  </si>
  <si>
    <t>Ref</t>
  </si>
  <si>
    <t>Cents</t>
  </si>
  <si>
    <t>cents</t>
  </si>
  <si>
    <t>Dollars</t>
  </si>
  <si>
    <t>Thousands</t>
  </si>
  <si>
    <t>$000</t>
  </si>
  <si>
    <t>Millions</t>
  </si>
  <si>
    <t>$millions</t>
  </si>
  <si>
    <t>Number</t>
  </si>
  <si>
    <t>number</t>
  </si>
  <si>
    <t>Factor</t>
  </si>
  <si>
    <t>factor</t>
  </si>
  <si>
    <t>Kilowatt hours</t>
  </si>
  <si>
    <t>kWh</t>
  </si>
  <si>
    <t>Megawatt hours</t>
  </si>
  <si>
    <t>MWh</t>
  </si>
  <si>
    <t>Gigawatt hours</t>
  </si>
  <si>
    <t>GWh</t>
  </si>
  <si>
    <t>Kilowatts</t>
  </si>
  <si>
    <t>kW</t>
  </si>
  <si>
    <t>Daily charges</t>
  </si>
  <si>
    <t>day</t>
  </si>
  <si>
    <t>Monthly charges</t>
  </si>
  <si>
    <t>month</t>
  </si>
  <si>
    <t>Low season charges</t>
  </si>
  <si>
    <t>lowsn</t>
  </si>
  <si>
    <t>High season charges</t>
  </si>
  <si>
    <t>highsn</t>
  </si>
  <si>
    <t>Annual charges</t>
  </si>
  <si>
    <t>year</t>
  </si>
  <si>
    <t>Actual</t>
  </si>
  <si>
    <t>Estimate</t>
  </si>
  <si>
    <t>Months</t>
  </si>
  <si>
    <t>month 1</t>
  </si>
  <si>
    <t>month 2</t>
  </si>
  <si>
    <t>month 3</t>
  </si>
  <si>
    <t>month 4</t>
  </si>
  <si>
    <t>month 5</t>
  </si>
  <si>
    <t>month 6</t>
  </si>
  <si>
    <t>month 7</t>
  </si>
  <si>
    <t>month 8</t>
  </si>
  <si>
    <t>month 9</t>
  </si>
  <si>
    <t>month 10</t>
  </si>
  <si>
    <t>month 11</t>
  </si>
  <si>
    <t>month 12</t>
  </si>
  <si>
    <t>Years</t>
  </si>
  <si>
    <t>Calendar Year</t>
  </si>
  <si>
    <t>Year Ending</t>
  </si>
  <si>
    <t>Financial Year</t>
  </si>
  <si>
    <t>Yr/end Vic</t>
  </si>
  <si>
    <t>Reg yr Vic</t>
  </si>
  <si>
    <t>HY21</t>
  </si>
  <si>
    <t>nominal</t>
  </si>
  <si>
    <t>Regulatory years</t>
  </si>
  <si>
    <t>Year</t>
  </si>
  <si>
    <t>Forecast period year 1</t>
  </si>
  <si>
    <t>calculated</t>
  </si>
  <si>
    <t>Forecast period year 2</t>
  </si>
  <si>
    <t>Forecast period year 3</t>
  </si>
  <si>
    <t>Forecast period year 4</t>
  </si>
  <si>
    <t>Forecast period year 5</t>
  </si>
  <si>
    <t>Ausgrid</t>
  </si>
  <si>
    <t>NSW</t>
  </si>
  <si>
    <t>Vic</t>
  </si>
  <si>
    <t>CitiPower</t>
  </si>
  <si>
    <t>Endeavour</t>
  </si>
  <si>
    <t>Energex</t>
  </si>
  <si>
    <t>Qld</t>
  </si>
  <si>
    <t>Ergon Energy</t>
  </si>
  <si>
    <t>Essential</t>
  </si>
  <si>
    <t>Evoenergy</t>
  </si>
  <si>
    <t>ACT</t>
  </si>
  <si>
    <t>Jemena</t>
  </si>
  <si>
    <t>Powercor</t>
  </si>
  <si>
    <t>Power and Water Corporation</t>
  </si>
  <si>
    <t>NT</t>
  </si>
  <si>
    <t>SA Power Networks</t>
  </si>
  <si>
    <t>SA</t>
  </si>
  <si>
    <t>TasNetworks</t>
  </si>
  <si>
    <t>Tas</t>
  </si>
  <si>
    <t>United Energy</t>
  </si>
  <si>
    <t>'General'</t>
  </si>
  <si>
    <t>Metering A-factor (exit fees for Vic)</t>
  </si>
  <si>
    <t>Input table 3 | Inflation</t>
  </si>
  <si>
    <t>Input table 2 | Other inputs</t>
  </si>
  <si>
    <t>Schedule 1 | Ancillary Network Services (fee-based)</t>
  </si>
  <si>
    <t>Schedule 2 | Labour rates for quoted services</t>
  </si>
  <si>
    <t>Schedule 3 | Public Lighting</t>
  </si>
  <si>
    <t>Schedule 4 | Metering (exit fees for Victoria)</t>
  </si>
  <si>
    <t>Electicity Distribution Network Service Provider</t>
  </si>
  <si>
    <t>Version Record</t>
  </si>
  <si>
    <t>Date</t>
  </si>
  <si>
    <t>Description</t>
  </si>
  <si>
    <t>Final determination AER input</t>
  </si>
  <si>
    <t>Annual AER input</t>
  </si>
  <si>
    <t>Updated AER input (e.g. placeholder updated for final submission)</t>
  </si>
  <si>
    <t>Final model for DNSP QA</t>
  </si>
  <si>
    <t>Annual DNSP input</t>
  </si>
  <si>
    <t>Final model for use in 2022/23 process</t>
  </si>
  <si>
    <t>Updated DNSP input (e.g. placeholder updated for final submission)</t>
  </si>
  <si>
    <t>Calculation</t>
  </si>
  <si>
    <t>N/A</t>
  </si>
  <si>
    <t>Final model for use in 2023/24 process</t>
  </si>
  <si>
    <t>Final model updated for 2024–29 determinations for use in 2024/25 initial pricing where applicable</t>
  </si>
  <si>
    <t>AER pricing model - price capped ACS</t>
  </si>
  <si>
    <t>Draft version of new model</t>
  </si>
  <si>
    <t>Contents</t>
  </si>
  <si>
    <t>Ancillary Network Services</t>
  </si>
  <si>
    <t>Public Lighting</t>
  </si>
  <si>
    <t>Metering</t>
  </si>
  <si>
    <t>Labour Rates</t>
  </si>
  <si>
    <t>General Inputs</t>
  </si>
  <si>
    <t>General inputs including business information, inflation, and x-factors</t>
  </si>
  <si>
    <t>Price caps, historical prices, proposed prices, and compliance checks for ancillary network services</t>
  </si>
  <si>
    <t>Price caps, historical prices, proposed prices, and compliance checks for labour rates used for quoted services</t>
  </si>
  <si>
    <t>Price caps, historical prices, proposed prices, and compliance checks for public lighting</t>
  </si>
  <si>
    <t>Price caps, historical prices, proposed prices, and compliance checks for metering (for Victoria this is related to metering exit fees)</t>
  </si>
  <si>
    <t>Lookup Tables</t>
  </si>
  <si>
    <t>Tables for lookups</t>
  </si>
  <si>
    <t>Inputs guide</t>
  </si>
  <si>
    <t>To be input by AER at beginning of regulatory control period:</t>
  </si>
  <si>
    <t>'General Inputs'!F8</t>
  </si>
  <si>
    <t>'General Inputs'!F9</t>
  </si>
  <si>
    <t>'General Inputs'!F10</t>
  </si>
  <si>
    <t>'General Inputs'!F12</t>
  </si>
  <si>
    <t>'General Inputs'!F16</t>
  </si>
  <si>
    <t>First year of regulatory control period</t>
  </si>
  <si>
    <t>'General Inputs'!F14:F15</t>
  </si>
  <si>
    <t>CPI measurement information</t>
  </si>
  <si>
    <t>Forecast inflation</t>
  </si>
  <si>
    <t>X-factors for ACS</t>
  </si>
  <si>
    <t>Approved year 1 price caps</t>
  </si>
  <si>
    <t>Approved labour rates for quoted services</t>
  </si>
  <si>
    <t>Approved public lighting services</t>
  </si>
  <si>
    <t>Approved metering services (exit fees for Vic)</t>
  </si>
  <si>
    <t>To be input by AER prior to annual pricing process each year:</t>
  </si>
  <si>
    <t>Month that year ends in (i.e. June for financial year)</t>
  </si>
  <si>
    <t>Forecast regulatory year for pricing proposal</t>
  </si>
  <si>
    <t>Any approved A-factors for ACS</t>
  </si>
  <si>
    <t>December CPI value</t>
  </si>
  <si>
    <t>To be input by DNSP prior to submission each year:</t>
  </si>
  <si>
    <t>Changelog (to detail completion of inputs, and any changes to inputs)</t>
  </si>
  <si>
    <t>Half-year inflation</t>
  </si>
  <si>
    <t>Tariff code</t>
  </si>
  <si>
    <t>ALL PRICES ARE EXCLUDING GST</t>
  </si>
  <si>
    <t>Charge</t>
  </si>
  <si>
    <t>per unit</t>
  </si>
  <si>
    <t>per hour</t>
  </si>
  <si>
    <t>per job</t>
  </si>
  <si>
    <t>base charge</t>
  </si>
  <si>
    <t>per day</t>
  </si>
  <si>
    <t>per month</t>
  </si>
  <si>
    <t>per year</t>
  </si>
  <si>
    <t>ACS - per unit</t>
  </si>
  <si>
    <t>ACS - per job</t>
  </si>
  <si>
    <t>ACS - per hour</t>
  </si>
  <si>
    <t>ACS - per day</t>
  </si>
  <si>
    <t>ACS - per month</t>
  </si>
  <si>
    <t>ACS - per year</t>
  </si>
  <si>
    <t>ACS - base charge</t>
  </si>
  <si>
    <t>PRICES</t>
  </si>
  <si>
    <t>PRICE CAPS</t>
  </si>
  <si>
    <t>X-FACTORS</t>
  </si>
  <si>
    <t>Metering X-factor (exit fees for Vic)</t>
  </si>
  <si>
    <t>Public lighting X-factor</t>
  </si>
  <si>
    <t>Ancillary Network Services X-factor</t>
  </si>
  <si>
    <t>'General Inputs'!K22:N25</t>
  </si>
  <si>
    <t>'Ancillary Network Services'!C7:F323</t>
  </si>
  <si>
    <t>Approved ancillary network services information</t>
  </si>
  <si>
    <t>'Ancillary Network Services'!T7:T323</t>
  </si>
  <si>
    <t>per fitting</t>
  </si>
  <si>
    <t>per meter</t>
  </si>
  <si>
    <t>ACS - per fitting</t>
  </si>
  <si>
    <t>ACS - per meter</t>
  </si>
  <si>
    <t>Australia</t>
  </si>
  <si>
    <t>'Labour Rates'!C7:E36</t>
  </si>
  <si>
    <t>'Public Lighting'!C7:F305</t>
  </si>
  <si>
    <t>'Public Lighting'!T7:T305</t>
  </si>
  <si>
    <t>'Metering'!C7:G36</t>
  </si>
  <si>
    <t>'Metering'!U7:U36</t>
  </si>
  <si>
    <t>'General Inputs'!K27:N30</t>
  </si>
  <si>
    <t>'General Inputs'!F37:F77</t>
  </si>
  <si>
    <t>'Ancillary Network Services'!N7:R323</t>
  </si>
  <si>
    <t>Proposed prices for forecast regulatory year - default to price cap</t>
  </si>
  <si>
    <t>'Ancillary Network Services'!Z7:AC323</t>
  </si>
  <si>
    <t>Individual X-factors where applicable - default to general input</t>
  </si>
  <si>
    <t>'Labour Rates'!M7:Q36</t>
  </si>
  <si>
    <t>'Public Lighting'!N7:R305</t>
  </si>
  <si>
    <t>'Public Lighting'!Z7:AC305</t>
  </si>
  <si>
    <t>'Metering'!O7:S36</t>
  </si>
  <si>
    <t>'Metering'!AA7:AD36</t>
  </si>
  <si>
    <t>'Labour Rates'!S7:S36</t>
  </si>
  <si>
    <r>
      <t>NOTE:</t>
    </r>
    <r>
      <rPr>
        <sz val="8"/>
        <rFont val="Arial"/>
        <family val="2"/>
      </rPr>
      <t xml:space="preserve"> All DNSP input cells have formulae as default to set prices to price caps</t>
    </r>
  </si>
  <si>
    <t>Version</t>
  </si>
  <si>
    <t>Cell range</t>
  </si>
  <si>
    <t>v1.01</t>
  </si>
  <si>
    <t>General changes made to model template to correct errors and omissions identified during initial preparation and pre-fill of models</t>
  </si>
  <si>
    <t>'Model update log'</t>
  </si>
  <si>
    <t>Added this update log, and relevant contents link on cover page</t>
  </si>
  <si>
    <t>Model update log</t>
  </si>
  <si>
    <t>Provides log of updates made to the model template (rather than changes between preliminary and final model submissions)</t>
  </si>
  <si>
    <t>Adjusted formula for proposed price and price cap outputs to reference row only rather than index/match for service name</t>
  </si>
  <si>
    <t>Updated for issues arising in 2022/23 pre-lodgement engagement proces</t>
  </si>
  <si>
    <t>Final updated model (from broader stakeholder consultation and revisions) for DNSP QA</t>
  </si>
  <si>
    <t>Output report 1 | Compliance</t>
  </si>
  <si>
    <t>Output report</t>
  </si>
  <si>
    <t>Report of compliance and other analysis</t>
  </si>
  <si>
    <t>Alternative Control Services</t>
  </si>
  <si>
    <t>Compliant?</t>
  </si>
  <si>
    <t>CPI</t>
  </si>
  <si>
    <t>General X-factor</t>
  </si>
  <si>
    <t>Total movement</t>
  </si>
  <si>
    <t>A-factor</t>
  </si>
  <si>
    <t>VALIDATION</t>
  </si>
  <si>
    <t>Output report 3 | General movements</t>
  </si>
  <si>
    <t>Output report 2 | Validations</t>
  </si>
  <si>
    <t>Validations</t>
  </si>
  <si>
    <t>Valid?</t>
  </si>
  <si>
    <t>Output Report</t>
  </si>
  <si>
    <t>v1.2</t>
  </si>
  <si>
    <t>Added Output report</t>
  </si>
  <si>
    <t>Added validation checks</t>
  </si>
  <si>
    <t>v3.0</t>
  </si>
  <si>
    <t>Increased ANS range by 100 rows</t>
  </si>
  <si>
    <t>Increased public lighting range by 100 rows</t>
  </si>
  <si>
    <t>Increased labour range by 10 rows</t>
  </si>
  <si>
    <t>Removed secondary metering component to reflect the removal of capital/non-capital split</t>
  </si>
  <si>
    <t>2025–26</t>
  </si>
  <si>
    <t>Retailer requested de-energisation of the customer's premises where the de-energisation can be performed at the premises ie by a method other than main switch seal (eg pole, pillar, transformer or meter isolation link)</t>
  </si>
  <si>
    <t>BUSINESS HOURS - NO CT</t>
  </si>
  <si>
    <t>AFTER HOURS - NO CT</t>
  </si>
  <si>
    <t>BUSINESS HOURS - CT</t>
  </si>
  <si>
    <t>AFTER HOURS - CT</t>
  </si>
  <si>
    <t>Retailer requested de-energisation (MSS)</t>
  </si>
  <si>
    <t>Retailer requests a re-energisation of the customer's premises where the customer has not paid their electricity account. No visual required</t>
  </si>
  <si>
    <t>Retailer requests a re-energisation for the customer's premises following a main switch seal (no visual required)</t>
  </si>
  <si>
    <t>Retailer or metering coordinator/provider requests a visual examination upon re-energisation (physical or remote) of the customer’s premises.</t>
  </si>
  <si>
    <t>Retailer or metering coordinator/provider requests a visual examination upon re-energisation (physical) of the customer’s premises where the customer has not paid their electricity account. NMI de-energised &gt; 30 days.</t>
  </si>
  <si>
    <t>Customer requested temporary connection (short term) and the recovery of the temporary builders supply. Excludes work on metering equipment.</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</si>
  <si>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travel time)</t>
  </si>
  <si>
    <t>Request to de-energise an unmetered supply point.</t>
  </si>
  <si>
    <t>BUSINESS HOURS - TRAFFIC CONTROL</t>
  </si>
  <si>
    <t>AFTER HOURS - TRAFFIC CONTROL</t>
  </si>
  <si>
    <t>Removal of Meter</t>
  </si>
  <si>
    <t>Customer requested Meter Accuracy Testing of type 5-6 meter (physically test meter)</t>
  </si>
  <si>
    <t>Inspection required to check reported or suspected fault and no fault in meter is found. (no physical meter test)</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</si>
  <si>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</si>
  <si>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t>
  </si>
  <si>
    <t>A request to make a change from one tariff to another tariff (Controlled Load)</t>
  </si>
  <si>
    <t>A request to make a change from one tariff to another tariff</t>
  </si>
  <si>
    <t>Change load control equipment (inc. time switch and relay install, modify and removal)</t>
  </si>
  <si>
    <t>Meter alteration – meter is being relocated or meter wiring altered and requires DNSP to visit site to verify the integrity of the metering equipment</t>
  </si>
  <si>
    <t>Customer requests a check read, transfer read or validation of an estimated read on the meter, may be due to reported error in the meter reading. This is only used to check the accuracy of the meter reading</t>
  </si>
  <si>
    <t>Site remains active and reading undertaken upon customer move in. Retail requested</t>
  </si>
  <si>
    <t>Special meter reading excluding final read. Retailer or customer requested</t>
  </si>
  <si>
    <t>Provision of load profile data where available – Retailer requested</t>
  </si>
  <si>
    <t>Reseal and inspection of meter after customer initiated work</t>
  </si>
  <si>
    <t>Permutations</t>
  </si>
  <si>
    <t>Admin Employee</t>
  </si>
  <si>
    <t>Professional Managerial</t>
  </si>
  <si>
    <t>Power Worker</t>
  </si>
  <si>
    <t>Technical Service Person</t>
  </si>
  <si>
    <t>Electrical System Designer</t>
  </si>
  <si>
    <t>Supervisor</t>
  </si>
  <si>
    <t>Para-Professional</t>
  </si>
  <si>
    <t>Apprentice</t>
  </si>
  <si>
    <t>System Operator</t>
  </si>
  <si>
    <t>Admin Employee - Overtime</t>
  </si>
  <si>
    <t>Professional Managerial - Overtime</t>
  </si>
  <si>
    <t>Power Worker - Overtime</t>
  </si>
  <si>
    <t>Technical Service Person - Overtime</t>
  </si>
  <si>
    <t>Electrical System Designer - Overtime</t>
  </si>
  <si>
    <t>Supervisor - Overtime</t>
  </si>
  <si>
    <t>Para-Professional - Overtime</t>
  </si>
  <si>
    <t>Apprentice - Overtime</t>
  </si>
  <si>
    <t>System Operator - Overtime</t>
  </si>
  <si>
    <t>Rate 1 - Energex Owned &amp; Operated</t>
  </si>
  <si>
    <t>Major Conventional</t>
  </si>
  <si>
    <t>Minor Conventional</t>
  </si>
  <si>
    <t>Major LED</t>
  </si>
  <si>
    <t>Minor LED</t>
  </si>
  <si>
    <t>Rate 2 - Gifted &amp; Energex Operated</t>
  </si>
  <si>
    <t>Rate 2A</t>
  </si>
  <si>
    <t>Rate 2B - Gifted &amp; Energex operated</t>
  </si>
  <si>
    <t>Service Code</t>
  </si>
  <si>
    <t>DNV2MBU</t>
  </si>
  <si>
    <t>DNV1MBU</t>
  </si>
  <si>
    <t>BUSINESS HOURS - NO PAYMENT NO CT</t>
  </si>
  <si>
    <t>DN$1MBU</t>
  </si>
  <si>
    <t>DNMS1MBU</t>
  </si>
  <si>
    <t>BUSINESS HOURS - NO PAYMENT CT</t>
  </si>
  <si>
    <t>DN$2MBU</t>
  </si>
  <si>
    <t>DNS$1MBU</t>
  </si>
  <si>
    <t>AFTER HOURS - NO PAYMENT NO CT</t>
  </si>
  <si>
    <t>MRCL1MBU</t>
  </si>
  <si>
    <t>MRCL2MBU</t>
  </si>
  <si>
    <t>MINS2MBU</t>
  </si>
  <si>
    <t>MINS1MBU</t>
  </si>
  <si>
    <t>MINSSUBU</t>
  </si>
  <si>
    <t>MINSMUBU</t>
  </si>
  <si>
    <t>SRCRBU</t>
  </si>
  <si>
    <t>RNRRBU</t>
  </si>
  <si>
    <t>SRTRBU</t>
  </si>
  <si>
    <t>MRCLT2MBU</t>
  </si>
  <si>
    <t>MRCT2MBU</t>
  </si>
  <si>
    <t>MRCLT1MBU</t>
  </si>
  <si>
    <t>MRCT1MBU</t>
  </si>
  <si>
    <t>MRCT1MAU</t>
  </si>
  <si>
    <t>MIMT2MBU</t>
  </si>
  <si>
    <t>MIMT1MBU</t>
  </si>
  <si>
    <t>MM2MBU</t>
  </si>
  <si>
    <t>MM1MBU</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</si>
  <si>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 Single Phase</t>
  </si>
  <si>
    <t>POASPBU</t>
  </si>
  <si>
    <t>POASPTCBU</t>
  </si>
  <si>
    <t>POASPAU</t>
  </si>
  <si>
    <t>POASPTCAU</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</si>
  <si>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 Multi Phase</t>
  </si>
  <si>
    <t>POAMPBU</t>
  </si>
  <si>
    <t>POAMPTCBU</t>
  </si>
  <si>
    <t>POAMPAU</t>
  </si>
  <si>
    <t>POAMPTCAU</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</si>
  <si>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 Single Phase</t>
  </si>
  <si>
    <t>OH2UGSPBU</t>
  </si>
  <si>
    <t>OH2UGSPTBU</t>
  </si>
  <si>
    <t>OH2UGSPAU</t>
  </si>
  <si>
    <t>OH2UGSPTAU</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</si>
  <si>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 Multi Phase</t>
  </si>
  <si>
    <t>OH2UGMPBU</t>
  </si>
  <si>
    <t>OH2UGMPTBU</t>
  </si>
  <si>
    <t>OH2UGMPAU</t>
  </si>
  <si>
    <t>OH2UGMPTAU</t>
  </si>
  <si>
    <t>RN$1MBU</t>
  </si>
  <si>
    <t>RN$2MBU</t>
  </si>
  <si>
    <t>RN$1MAU</t>
  </si>
  <si>
    <t>RNS$1MBU</t>
  </si>
  <si>
    <t>RNS1MBU</t>
  </si>
  <si>
    <t>RNS1MAU</t>
  </si>
  <si>
    <t>RNV1MBU</t>
  </si>
  <si>
    <t>RNV2MBU</t>
  </si>
  <si>
    <t>RNV1MAU</t>
  </si>
  <si>
    <t>RNV2MAU</t>
  </si>
  <si>
    <t>RN$V1MBU</t>
  </si>
  <si>
    <t>RN$V1MAU</t>
  </si>
  <si>
    <t>RN$V2MBU</t>
  </si>
  <si>
    <t>RM1MBU</t>
  </si>
  <si>
    <t>RM2MBU</t>
  </si>
  <si>
    <t>RM1MAU</t>
  </si>
  <si>
    <t>AAMRBU</t>
  </si>
  <si>
    <t>SA2BU</t>
  </si>
  <si>
    <t>BUSINESS HOURS - TRAFFIC CONTROL CT</t>
  </si>
  <si>
    <t>SA2TCBU</t>
  </si>
  <si>
    <t>SA1BU</t>
  </si>
  <si>
    <t>SA1TCBU</t>
  </si>
  <si>
    <t>SA2AU</t>
  </si>
  <si>
    <t>AFTER HOURS - TRAFFIC CONTROL CT</t>
  </si>
  <si>
    <t>SA2TCAU</t>
  </si>
  <si>
    <t>SA1AU</t>
  </si>
  <si>
    <t>SA1TCAU</t>
  </si>
  <si>
    <t>SA4BU</t>
  </si>
  <si>
    <t>SA4AU</t>
  </si>
  <si>
    <t>DNUMSBU</t>
  </si>
  <si>
    <t>DNUMSAU</t>
  </si>
  <si>
    <t>DNUMSTCBU</t>
  </si>
  <si>
    <t>DNUMSTCAU</t>
  </si>
  <si>
    <t>SA3BU</t>
  </si>
  <si>
    <t>SA3AU</t>
  </si>
  <si>
    <t>Service upgrade. For example, an upgrade from single phase to multi phase and/or increase capacity. Excludes work on metering equipment (if required). Overhead - Single to Multi Phase</t>
  </si>
  <si>
    <t>SEOMPBU</t>
  </si>
  <si>
    <t>SEOMPTCBU</t>
  </si>
  <si>
    <t>Service upgrade. For example, an upgrade from single phase to multi phase and/or increase capacity. Excludes work on metering equipment (if required). Overhead - Multi Phase Increase Capacity</t>
  </si>
  <si>
    <t>SEOCAPBU</t>
  </si>
  <si>
    <t>SEOCAPTCBU</t>
  </si>
  <si>
    <t>SEOMPAU</t>
  </si>
  <si>
    <t>SEOMPTCAU</t>
  </si>
  <si>
    <t>SEOCAPAU</t>
  </si>
  <si>
    <t>SEOCAPTCAU</t>
  </si>
  <si>
    <t>Service upgrade. For example, an upgrade from single phase to multi phase and/or increase capacity. Excludes work on metering equipment (if required). Underground  - Single to Multi Phase</t>
  </si>
  <si>
    <t>SEUMPBU</t>
  </si>
  <si>
    <t>SEUMPTCBU</t>
  </si>
  <si>
    <t>Service upgrade. For example, an upgrade from single phase to multi phase and/or increase capacity. Excludes work on metering equipment (if required). Underground - Multi Phase Increase Capacity</t>
  </si>
  <si>
    <t>SEUCAPBU</t>
  </si>
  <si>
    <t>SEUCAPTCBU</t>
  </si>
  <si>
    <t>SEUMPAU</t>
  </si>
  <si>
    <t>SEUMPTCAU</t>
  </si>
  <si>
    <t>SEUCAPAU</t>
  </si>
  <si>
    <t>SEUCAPTCAU</t>
  </si>
  <si>
    <t>NCT1MBU</t>
  </si>
  <si>
    <t>NCT1MAU</t>
  </si>
  <si>
    <t>NCT2MBU</t>
  </si>
  <si>
    <t>NCT2MAU</t>
  </si>
  <si>
    <t>Temporary de-energisation and re-energisation of supply to allow customer or contractor to work close - the supply will be disconnected - No Dismantling</t>
  </si>
  <si>
    <t>TDNNDBU</t>
  </si>
  <si>
    <t>TDNNDAU</t>
  </si>
  <si>
    <t>Temporary de-energisation and re-energisation of supply to allow customer or contractor to work close - the service may be physically dismantled or disconnected (e.g. overhead service dropped). This services includes switching if required. - Dismantling Single Phase</t>
  </si>
  <si>
    <t>TDNSPBU</t>
  </si>
  <si>
    <t>Temporary de-energisation and re-energisation of supply to allow customer or contractor to work close - the service may be physically dismantled or disconnected (e.g. overhead service dropped). This services includes switching if required. - Dismantling Multi Phase</t>
  </si>
  <si>
    <t>TDNMPBU</t>
  </si>
  <si>
    <t>TDNSPTCBU</t>
  </si>
  <si>
    <t>TDNMPTCBU</t>
  </si>
  <si>
    <t>TDNSPAU</t>
  </si>
  <si>
    <t>TDNMPAU</t>
  </si>
  <si>
    <t>AFTER HOURS - TRAFFIC CONTROL NO CT</t>
  </si>
  <si>
    <t>TDNSPTCAU</t>
  </si>
  <si>
    <t>TDNMPTCAU</t>
  </si>
  <si>
    <t>LPDBU</t>
  </si>
  <si>
    <t>Crews attend site at the customers request and is unable to perform job due to customers fault/fault of a third party.  TECHNICAL. Wasted travel time and wasted time at customer's premises - 2 crews</t>
  </si>
  <si>
    <t>USV2MBU</t>
  </si>
  <si>
    <t>USV2MAU</t>
  </si>
  <si>
    <t>Crews attend site at the customers request and is unable to perform job due to customers fault/fault of a third party.  TECHNICAL. Wasted travel time and wasted time at customer's premises - 1 crew</t>
  </si>
  <si>
    <t>USV1MBU</t>
  </si>
  <si>
    <t>USV1MAU</t>
  </si>
  <si>
    <t>USVNTBU</t>
  </si>
  <si>
    <t>USVNTAU</t>
  </si>
  <si>
    <t>Retailer requested de-energisation of the customer's premises where the de-energisation can be performed remotely</t>
  </si>
  <si>
    <t>Retailer requests Enexgex to abolish supply at a connection point and decommission a NMI.  May be used where a property is to be demolished; supply is no longer required; an alternative connection point is to be used; or a redundant supply is to be removed.  Overhead or Underground - Service Only</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</si>
  <si>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 - Service Only</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</si>
  <si>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travel time) - Meter Only</t>
  </si>
  <si>
    <t>MIMT1MAU</t>
  </si>
  <si>
    <t>MIMT2MAU</t>
  </si>
  <si>
    <t xml:space="preserve">BUSINESS HOURS - TECHNICAL </t>
  </si>
  <si>
    <t xml:space="preserve">AFTER HOURS - TECHNICAL </t>
  </si>
  <si>
    <t>Crews attend site at the customers request and is unable to perform job due to customers fault/fault of a third party. Wasted travel time.</t>
  </si>
  <si>
    <t>BUSINESS HOURS - NON-TECHNICAL</t>
  </si>
  <si>
    <t>AFTER HOURS - NON-TECHNICAL</t>
  </si>
  <si>
    <t>Security lighting small LED (W70, W100)</t>
  </si>
  <si>
    <t>Security lighting LED (W200)</t>
  </si>
  <si>
    <t>Security lighting small conventional (W150)</t>
  </si>
  <si>
    <t>Security lighting medium conventional (W250)</t>
  </si>
  <si>
    <t>Security lighting large conventional (W400)</t>
  </si>
  <si>
    <t>9520</t>
  </si>
  <si>
    <t>9521</t>
  </si>
  <si>
    <t>9522</t>
  </si>
  <si>
    <t>9523</t>
  </si>
  <si>
    <t>9524</t>
  </si>
  <si>
    <t xml:space="preserve">DAILY PRICE (For Network Price List) </t>
  </si>
  <si>
    <t>2025-26</t>
  </si>
  <si>
    <t>DAILY PRICE (For Network Price List)</t>
  </si>
  <si>
    <t>Rates for 2025-26 Price Caps have been rounded to 2 decimal places</t>
  </si>
  <si>
    <t>AF121 to AF127</t>
  </si>
  <si>
    <t>Daily Rates for 2025-26 Price Caps(rounded to 5 decimal places) for Security Lighting</t>
  </si>
  <si>
    <t>Daily Rates for 2025-26 Price Caps(rounded to 5 decimal places) for Public Lighting</t>
  </si>
  <si>
    <t>AE4 to AE23</t>
  </si>
  <si>
    <t>U7 to U121</t>
  </si>
  <si>
    <t>Property Search - Standard</t>
  </si>
  <si>
    <t>Property Search - Urgent</t>
  </si>
  <si>
    <t>MPSS</t>
  </si>
  <si>
    <t>MPSU</t>
  </si>
  <si>
    <t>DNRRRBU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</si>
</sst>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quot;$&quot;* #,##0.00_);_(&quot;$&quot;* \(#,##0.00\);_(&quot;$&quot;* &quot;-&quot;??_);_(@_)"/>
    <numFmt numFmtId="165" formatCode="_(* #,##0.00_);_(* \(#,##0.00\);_(* &quot;-&quot;??_);_(@_)"/>
    <numFmt numFmtId="166" formatCode="mmm\ yyyy"/>
    <numFmt numFmtId="167" formatCode="_-* #,##0_-;\-* #,##0_-;_-* &quot;-&quot;??_-;_-@_-"/>
    <numFmt numFmtId="168" formatCode="_(#,##0_);\(#,##0\);_(&quot;-&quot;_)"/>
    <numFmt numFmtId="169" formatCode="_(#,##0.00_);\(#,##0.00\);_(&quot;-&quot;_)"/>
    <numFmt numFmtId="170" formatCode="dd\-mmm"/>
    <numFmt numFmtId="171" formatCode="_-* #,##0.##_-;\-* #,##0.##_-;_-* &quot;-&quot;??_-;_-@_-"/>
    <numFmt numFmtId="172" formatCode="mmmm"/>
    <numFmt numFmtId="173" formatCode="[$-C09]mmm\-yyyy;@"/>
    <numFmt numFmtId="174" formatCode="0.0"/>
    <numFmt numFmtId="175" formatCode="_-* #,##0.0_-;\-* #,##0.0_-;_-* &quot;-&quot;??_-;_-@_-"/>
    <numFmt numFmtId="176" formatCode="_-* #,##0.00%_-;\-* #,##0.00%_-;_-* &quot;-&quot;??_-;_-@_-"/>
    <numFmt numFmtId="177" formatCode="_-* #,###_-;\-* #,###_-;_-* &quot;-&quot;??_-;_-@_-"/>
    <numFmt numFmtId="178" formatCode="_-* #,##0.00_-;\-* #,##0.00_-;_-* &quot;&quot;??_-;_-@_-"/>
    <numFmt numFmtId="179" formatCode="[$-C09]dd\-mmm\-yy;@"/>
    <numFmt numFmtId="180" formatCode="_-* #,##0.00%_-;\-* #,##0.00%_-;;_-@_-"/>
    <numFmt numFmtId="181" formatCode="0.00000"/>
    <numFmt numFmtId="182" formatCode="_-* #,##0.0000000_-;\-* #,##0.0000000_-;_-* &quot;-&quot;??_-;_-@_-"/>
    <numFmt numFmtId="183" formatCode="0.0000000"/>
    <numFmt numFmtId="184" formatCode="_-* #,##0.00000000_-;\-* #,##0.00000000_-;_-* &quot;-&quot;??_-;_-@_-"/>
    <numFmt numFmtId="185" formatCode="_-* #,##0.000000000_-;\-* #,##0.000000000_-;_-* &quot;-&quot;??_-;_-@_-"/>
    <numFmt numFmtId="186" formatCode="#,##0.00_ ;[Red]\-#,##0.00\ "/>
  </numFmts>
  <fonts count="30" x14ac:knownFonts="1">
    <font>
      <sz val="11"/>
      <color theme="1"/>
      <name val="Calibri"/>
      <family val="2"/>
      <scheme val="minor"/>
    </font>
    <font>
      <sz val="11"/>
      <color theme="1"/>
      <name val="Calibri"/>
      <family val="2"/>
      <scheme val="minor"/>
    </font>
    <font>
      <sz val="8"/>
      <color theme="1"/>
      <name val="Arial"/>
      <family val="2"/>
    </font>
    <font>
      <b/>
      <sz val="12"/>
      <color theme="1"/>
      <name val="Arial"/>
      <family val="2"/>
    </font>
    <font>
      <u/>
      <sz val="8"/>
      <color theme="1"/>
      <name val="Arial"/>
      <family val="2"/>
    </font>
    <font>
      <sz val="8"/>
      <color indexed="8"/>
      <name val="Arial"/>
      <family val="2"/>
    </font>
    <font>
      <b/>
      <sz val="8"/>
      <color theme="1"/>
      <name val="Arial"/>
      <family val="2"/>
    </font>
    <font>
      <u/>
      <sz val="8"/>
      <color theme="10"/>
      <name val="Arial"/>
      <family val="2"/>
    </font>
    <font>
      <i/>
      <sz val="10"/>
      <color theme="1"/>
      <name val="Arial"/>
      <family val="2"/>
    </font>
    <font>
      <b/>
      <sz val="8"/>
      <color indexed="9"/>
      <name val="Arial"/>
      <family val="2"/>
    </font>
    <font>
      <b/>
      <i/>
      <sz val="8"/>
      <color indexed="9"/>
      <name val="Arial"/>
      <family val="2"/>
    </font>
    <font>
      <b/>
      <i/>
      <sz val="8"/>
      <color theme="1"/>
      <name val="Arial"/>
      <family val="2"/>
    </font>
    <font>
      <b/>
      <i/>
      <sz val="8"/>
      <color theme="0"/>
      <name val="Arial"/>
      <family val="2"/>
    </font>
    <font>
      <i/>
      <sz val="8"/>
      <color indexed="8"/>
      <name val="Arial"/>
      <family val="2"/>
    </font>
    <font>
      <b/>
      <i/>
      <sz val="8"/>
      <name val="Arial"/>
      <family val="2"/>
    </font>
    <font>
      <b/>
      <sz val="10"/>
      <name val="Arial"/>
      <family val="2"/>
    </font>
    <font>
      <b/>
      <i/>
      <sz val="8"/>
      <color indexed="8"/>
      <name val="Arial"/>
      <family val="2"/>
    </font>
    <font>
      <sz val="8"/>
      <name val="Arial"/>
      <family val="2"/>
    </font>
    <font>
      <b/>
      <sz val="8"/>
      <name val="Arial"/>
      <family val="2"/>
    </font>
    <font>
      <b/>
      <sz val="8"/>
      <color indexed="8"/>
      <name val="Arial"/>
      <family val="2"/>
    </font>
    <font>
      <sz val="8"/>
      <color indexed="9"/>
      <name val="Arial"/>
      <family val="2"/>
    </font>
    <font>
      <i/>
      <u/>
      <sz val="10"/>
      <color indexed="12"/>
      <name val="Calibri"/>
      <family val="2"/>
    </font>
    <font>
      <b/>
      <sz val="26"/>
      <color theme="1"/>
      <name val="Arial"/>
      <family val="2"/>
    </font>
    <font>
      <i/>
      <sz val="11"/>
      <color theme="1"/>
      <name val="Arial"/>
      <family val="2"/>
    </font>
    <font>
      <u/>
      <sz val="10"/>
      <color indexed="12"/>
      <name val="Calibri"/>
      <family val="2"/>
    </font>
    <font>
      <sz val="10"/>
      <name val="Arial"/>
      <family val="2"/>
    </font>
    <font>
      <u/>
      <sz val="11"/>
      <color theme="10"/>
      <name val="Calibri"/>
      <family val="2"/>
      <scheme val="minor"/>
    </font>
    <font>
      <u/>
      <sz val="10"/>
      <color indexed="12"/>
      <name val="Arial"/>
      <family val="2"/>
    </font>
    <font>
      <sz val="10"/>
      <name val="MS Sans Serif"/>
      <family val="2"/>
    </font>
    <font>
      <b/>
      <sz val="8"/>
      <color theme="0" tint="-0.499984740745262"/>
      <name val="Arial"/>
      <family val="2"/>
    </font>
  </fonts>
  <fills count="1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indexed="48"/>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rgb="FFFFFFCC"/>
      </patternFill>
    </fill>
    <fill>
      <patternFill patternType="solid">
        <fgColor theme="0" tint="-4.9989318521683403E-2"/>
        <bgColor indexed="64"/>
      </patternFill>
    </fill>
  </fills>
  <borders count="13">
    <border>
      <left/>
      <right/>
      <top/>
      <bottom/>
      <diagonal/>
    </border>
    <border>
      <left/>
      <right/>
      <top/>
      <bottom style="medium">
        <color indexed="9"/>
      </bottom>
      <diagonal/>
    </border>
    <border>
      <left/>
      <right/>
      <top style="medium">
        <color indexed="9"/>
      </top>
      <bottom/>
      <diagonal/>
    </border>
    <border>
      <left/>
      <right/>
      <top style="thin">
        <color indexed="64"/>
      </top>
      <bottom style="thin">
        <color indexed="64"/>
      </bottom>
      <diagonal/>
    </border>
    <border>
      <left style="medium">
        <color indexed="18"/>
      </left>
      <right style="medium">
        <color indexed="18"/>
      </right>
      <top style="medium">
        <color indexed="18"/>
      </top>
      <bottom style="medium">
        <color indexed="18"/>
      </bottom>
      <diagonal/>
    </border>
    <border>
      <left style="hair">
        <color auto="1"/>
      </left>
      <right style="hair">
        <color auto="1"/>
      </right>
      <top style="hair">
        <color auto="1"/>
      </top>
      <bottom style="hair">
        <color auto="1"/>
      </bottom>
      <diagonal/>
    </border>
    <border>
      <left/>
      <right/>
      <top/>
      <bottom style="thin">
        <color indexed="64"/>
      </bottom>
      <diagonal/>
    </border>
    <border>
      <left/>
      <right/>
      <top style="hair">
        <color auto="1"/>
      </top>
      <bottom/>
      <diagonal/>
    </border>
    <border>
      <left/>
      <right/>
      <top style="thin">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
      <left style="thin">
        <color rgb="FFB2B2B2"/>
      </left>
      <right style="thin">
        <color rgb="FFB2B2B2"/>
      </right>
      <top style="thin">
        <color rgb="FFB2B2B2"/>
      </top>
      <bottom style="thin">
        <color rgb="FFB2B2B2"/>
      </bottom>
      <diagonal/>
    </border>
  </borders>
  <cellStyleXfs count="24">
    <xf numFmtId="0" fontId="0" fillId="0" borderId="0"/>
    <xf numFmtId="9" fontId="1" fillId="0" borderId="0" applyFont="0" applyFill="0" applyBorder="0" applyAlignment="0" applyProtection="0"/>
    <xf numFmtId="0" fontId="2" fillId="0" borderId="0"/>
    <xf numFmtId="0" fontId="7" fillId="0" borderId="0" applyNumberFormat="0" applyFill="0" applyBorder="0" applyAlignment="0" applyProtection="0"/>
    <xf numFmtId="168" fontId="17" fillId="0" borderId="4">
      <alignment horizontal="right" vertical="center"/>
      <protection locked="0"/>
    </xf>
    <xf numFmtId="9" fontId="2" fillId="0" borderId="0" applyFont="0" applyFill="0" applyBorder="0" applyAlignment="0" applyProtection="0"/>
    <xf numFmtId="0" fontId="25" fillId="0" borderId="0"/>
    <xf numFmtId="0" fontId="25" fillId="0" borderId="0"/>
    <xf numFmtId="165" fontId="25" fillId="0" borderId="0" applyFont="0" applyFill="0" applyBorder="0" applyAlignment="0" applyProtection="0"/>
    <xf numFmtId="0" fontId="25" fillId="0" borderId="0"/>
    <xf numFmtId="164"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xf numFmtId="0" fontId="27" fillId="0" borderId="0" applyNumberFormat="0" applyFill="0" applyBorder="0" applyAlignment="0" applyProtection="0">
      <alignment vertical="top"/>
      <protection locked="0"/>
    </xf>
    <xf numFmtId="0" fontId="25" fillId="0" borderId="0"/>
    <xf numFmtId="0" fontId="25" fillId="0" borderId="0"/>
    <xf numFmtId="0" fontId="28" fillId="0" borderId="0"/>
    <xf numFmtId="0" fontId="1" fillId="14" borderId="12" applyNumberFormat="0" applyFont="0" applyAlignment="0" applyProtection="0"/>
    <xf numFmtId="0" fontId="26" fillId="0" borderId="0" applyNumberFormat="0" applyFill="0" applyBorder="0" applyAlignment="0" applyProtection="0"/>
    <xf numFmtId="0" fontId="25" fillId="0" borderId="0"/>
    <xf numFmtId="0" fontId="25" fillId="0" borderId="0"/>
    <xf numFmtId="0" fontId="25" fillId="0" borderId="0"/>
    <xf numFmtId="0" fontId="25" fillId="0" borderId="0"/>
  </cellStyleXfs>
  <cellXfs count="252">
    <xf numFmtId="0" fontId="0" fillId="0" borderId="0" xfId="0"/>
    <xf numFmtId="0" fontId="2" fillId="2" borderId="0" xfId="2" applyFont="1" applyFill="1" applyBorder="1" applyProtection="1"/>
    <xf numFmtId="0" fontId="3" fillId="2" borderId="0" xfId="2" applyFont="1" applyFill="1" applyBorder="1" applyAlignment="1" applyProtection="1">
      <alignment horizontal="left" vertical="center"/>
    </xf>
    <xf numFmtId="0" fontId="3" fillId="2" borderId="0" xfId="2" applyFont="1" applyFill="1" applyBorder="1" applyAlignment="1" applyProtection="1">
      <alignment horizontal="left" indent="9"/>
    </xf>
    <xf numFmtId="0" fontId="4" fillId="2" borderId="0" xfId="2" applyFont="1" applyFill="1" applyBorder="1" applyAlignment="1" applyProtection="1"/>
    <xf numFmtId="0" fontId="2" fillId="0" borderId="0" xfId="2" applyFont="1" applyFill="1" applyBorder="1" applyProtection="1"/>
    <xf numFmtId="0" fontId="2" fillId="0" borderId="0" xfId="2" applyFont="1" applyFill="1" applyBorder="1" applyAlignment="1" applyProtection="1">
      <alignment horizontal="right"/>
    </xf>
    <xf numFmtId="0" fontId="5" fillId="0" borderId="0" xfId="2" applyFont="1" applyFill="1" applyBorder="1" applyAlignment="1" applyProtection="1">
      <alignment horizontal="center"/>
    </xf>
    <xf numFmtId="0" fontId="5" fillId="0" borderId="0" xfId="2" applyFont="1" applyFill="1" applyBorder="1" applyProtection="1"/>
    <xf numFmtId="165" fontId="6" fillId="0" borderId="0" xfId="2" applyNumberFormat="1" applyFont="1" applyFill="1" applyBorder="1" applyAlignment="1" applyProtection="1">
      <alignment horizontal="center"/>
    </xf>
    <xf numFmtId="0" fontId="7" fillId="0" borderId="0" xfId="3" applyFill="1" applyBorder="1" applyAlignment="1" applyProtection="1">
      <alignment horizontal="right"/>
    </xf>
    <xf numFmtId="0" fontId="2" fillId="0" borderId="0" xfId="2" applyProtection="1"/>
    <xf numFmtId="0" fontId="2" fillId="2" borderId="1" xfId="2" applyFont="1" applyFill="1" applyBorder="1" applyProtection="1"/>
    <xf numFmtId="0" fontId="8" fillId="2" borderId="1" xfId="2" applyFont="1" applyFill="1" applyBorder="1" applyAlignment="1" applyProtection="1">
      <alignment horizontal="left"/>
    </xf>
    <xf numFmtId="0" fontId="8" fillId="2" borderId="1" xfId="2" applyFont="1" applyFill="1" applyBorder="1" applyAlignment="1" applyProtection="1">
      <alignment horizontal="left" indent="9"/>
    </xf>
    <xf numFmtId="0" fontId="2" fillId="0" borderId="1" xfId="2" applyFont="1" applyFill="1" applyBorder="1" applyProtection="1"/>
    <xf numFmtId="0" fontId="6" fillId="0" borderId="1" xfId="2" applyFont="1" applyFill="1" applyBorder="1" applyProtection="1"/>
    <xf numFmtId="0" fontId="9" fillId="2" borderId="2" xfId="2" applyNumberFormat="1" applyFont="1" applyFill="1" applyBorder="1" applyProtection="1"/>
    <xf numFmtId="0" fontId="10" fillId="2" borderId="2" xfId="2" applyNumberFormat="1" applyFont="1" applyFill="1" applyBorder="1" applyAlignment="1" applyProtection="1">
      <alignment horizontal="center"/>
    </xf>
    <xf numFmtId="166" fontId="11" fillId="2" borderId="2" xfId="2" applyNumberFormat="1" applyFont="1" applyFill="1" applyBorder="1" applyAlignment="1" applyProtection="1">
      <alignment horizontal="left"/>
    </xf>
    <xf numFmtId="166" fontId="12" fillId="2" borderId="2" xfId="2" applyNumberFormat="1" applyFont="1" applyFill="1" applyBorder="1" applyAlignment="1" applyProtection="1">
      <alignment horizontal="center"/>
    </xf>
    <xf numFmtId="0" fontId="10" fillId="2" borderId="2" xfId="2" applyNumberFormat="1" applyFont="1" applyFill="1" applyBorder="1" applyProtection="1"/>
    <xf numFmtId="167" fontId="5" fillId="3" borderId="0" xfId="2" applyNumberFormat="1" applyFont="1" applyFill="1" applyProtection="1"/>
    <xf numFmtId="167" fontId="13" fillId="3" borderId="0" xfId="2" applyNumberFormat="1" applyFont="1" applyFill="1" applyAlignment="1" applyProtection="1">
      <alignment horizontal="center"/>
    </xf>
    <xf numFmtId="167" fontId="5" fillId="3" borderId="0" xfId="2" applyNumberFormat="1" applyFont="1" applyFill="1" applyAlignment="1" applyProtection="1">
      <alignment horizontal="center"/>
    </xf>
    <xf numFmtId="0" fontId="2" fillId="4" borderId="3" xfId="2" applyFill="1" applyBorder="1" applyProtection="1"/>
    <xf numFmtId="0" fontId="6" fillId="4" borderId="3" xfId="2" applyFont="1" applyFill="1" applyBorder="1" applyProtection="1"/>
    <xf numFmtId="0" fontId="11" fillId="4" borderId="3" xfId="2" applyFont="1" applyFill="1" applyBorder="1" applyAlignment="1" applyProtection="1">
      <alignment horizontal="center"/>
    </xf>
    <xf numFmtId="0" fontId="14" fillId="4" borderId="3" xfId="2" applyFont="1" applyFill="1" applyBorder="1" applyAlignment="1" applyProtection="1">
      <alignment horizontal="center" vertical="center"/>
    </xf>
    <xf numFmtId="0" fontId="14" fillId="4" borderId="3" xfId="2" applyFont="1" applyFill="1" applyBorder="1" applyAlignment="1" applyProtection="1">
      <alignment vertical="center"/>
    </xf>
    <xf numFmtId="1" fontId="14" fillId="4" borderId="3" xfId="2" applyNumberFormat="1" applyFont="1" applyFill="1" applyBorder="1" applyAlignment="1" applyProtection="1">
      <alignment horizontal="center" vertical="center"/>
    </xf>
    <xf numFmtId="1" fontId="11" fillId="4" borderId="3" xfId="2" applyNumberFormat="1" applyFont="1" applyFill="1" applyBorder="1" applyAlignment="1" applyProtection="1">
      <alignment horizontal="center"/>
    </xf>
    <xf numFmtId="166" fontId="11" fillId="4" borderId="3" xfId="2" applyNumberFormat="1" applyFont="1" applyFill="1" applyBorder="1" applyAlignment="1" applyProtection="1">
      <alignment horizontal="center" wrapText="1"/>
    </xf>
    <xf numFmtId="166" fontId="11" fillId="4" borderId="3" xfId="2" applyNumberFormat="1" applyFont="1" applyFill="1" applyBorder="1" applyAlignment="1" applyProtection="1">
      <alignment horizontal="center"/>
    </xf>
    <xf numFmtId="0" fontId="2" fillId="4" borderId="3" xfId="2" applyFill="1" applyBorder="1" applyAlignment="1" applyProtection="1">
      <alignment wrapText="1"/>
    </xf>
    <xf numFmtId="164" fontId="15" fillId="4" borderId="3" xfId="2" applyNumberFormat="1" applyFont="1" applyFill="1" applyBorder="1" applyAlignment="1" applyProtection="1">
      <alignment horizontal="center" wrapText="1"/>
    </xf>
    <xf numFmtId="167" fontId="5" fillId="0" borderId="0" xfId="2" applyNumberFormat="1" applyFont="1" applyProtection="1"/>
    <xf numFmtId="167" fontId="13" fillId="0" borderId="0" xfId="2" applyNumberFormat="1" applyFont="1" applyAlignment="1" applyProtection="1">
      <alignment horizontal="center"/>
    </xf>
    <xf numFmtId="167" fontId="13" fillId="0" borderId="0" xfId="2" applyNumberFormat="1" applyFont="1" applyBorder="1" applyAlignment="1" applyProtection="1">
      <alignment horizontal="center"/>
    </xf>
    <xf numFmtId="167" fontId="16" fillId="0" borderId="0" xfId="2" applyNumberFormat="1" applyFont="1" applyAlignment="1" applyProtection="1">
      <alignment horizontal="center"/>
    </xf>
    <xf numFmtId="169" fontId="18" fillId="0" borderId="0" xfId="4" applyNumberFormat="1" applyFont="1" applyFill="1" applyBorder="1" applyAlignment="1" applyProtection="1">
      <alignment horizontal="center" vertical="center"/>
    </xf>
    <xf numFmtId="167" fontId="5" fillId="0" borderId="0" xfId="2" applyNumberFormat="1" applyFont="1" applyFill="1" applyBorder="1" applyAlignment="1" applyProtection="1"/>
    <xf numFmtId="167" fontId="5" fillId="0" borderId="0" xfId="2" applyNumberFormat="1" applyFont="1" applyBorder="1" applyProtection="1"/>
    <xf numFmtId="167" fontId="5" fillId="0" borderId="0" xfId="2" applyNumberFormat="1" applyFont="1" applyFill="1" applyBorder="1" applyProtection="1"/>
    <xf numFmtId="167" fontId="16" fillId="0" borderId="0" xfId="2" applyNumberFormat="1" applyFont="1" applyFill="1" applyBorder="1" applyAlignment="1" applyProtection="1">
      <alignment horizontal="center"/>
    </xf>
    <xf numFmtId="0" fontId="2" fillId="0" borderId="0" xfId="2" applyFill="1" applyBorder="1" applyProtection="1"/>
    <xf numFmtId="167" fontId="5" fillId="0" borderId="0" xfId="2" applyNumberFormat="1" applyFont="1" applyFill="1" applyProtection="1"/>
    <xf numFmtId="167" fontId="16" fillId="0" borderId="0" xfId="2" applyNumberFormat="1" applyFont="1" applyFill="1" applyAlignment="1" applyProtection="1">
      <alignment horizontal="center"/>
    </xf>
    <xf numFmtId="0" fontId="2" fillId="0" borderId="0" xfId="2" applyFill="1" applyProtection="1"/>
    <xf numFmtId="167" fontId="13" fillId="0" borderId="0" xfId="2" applyNumberFormat="1" applyFont="1" applyFill="1" applyBorder="1" applyAlignment="1" applyProtection="1">
      <alignment horizontal="center"/>
    </xf>
    <xf numFmtId="0" fontId="5" fillId="0" borderId="0" xfId="2" applyNumberFormat="1" applyFont="1" applyProtection="1"/>
    <xf numFmtId="0" fontId="2" fillId="4" borderId="3" xfId="2" applyFont="1" applyFill="1" applyBorder="1" applyAlignment="1" applyProtection="1">
      <alignment horizontal="left"/>
    </xf>
    <xf numFmtId="0" fontId="15" fillId="4" borderId="3" xfId="2" applyFont="1" applyFill="1" applyBorder="1" applyAlignment="1" applyProtection="1">
      <alignment vertical="center"/>
    </xf>
    <xf numFmtId="0" fontId="7" fillId="2" borderId="0" xfId="3" applyFill="1" applyBorder="1" applyAlignment="1" applyProtection="1"/>
    <xf numFmtId="0" fontId="7" fillId="0" borderId="0" xfId="3" applyFill="1" applyBorder="1" applyAlignment="1" applyProtection="1"/>
    <xf numFmtId="0" fontId="5" fillId="0" borderId="0" xfId="2" applyFont="1" applyFill="1" applyBorder="1" applyAlignment="1" applyProtection="1"/>
    <xf numFmtId="0" fontId="2" fillId="3" borderId="0" xfId="2" applyFill="1" applyBorder="1" applyAlignment="1" applyProtection="1">
      <alignment wrapText="1"/>
    </xf>
    <xf numFmtId="0" fontId="2" fillId="3" borderId="0" xfId="2" applyFill="1" applyAlignment="1" applyProtection="1">
      <alignment wrapText="1"/>
    </xf>
    <xf numFmtId="0" fontId="2" fillId="3" borderId="0" xfId="2" applyFill="1" applyProtection="1"/>
    <xf numFmtId="167" fontId="18" fillId="0" borderId="0" xfId="2" applyNumberFormat="1" applyFont="1" applyProtection="1"/>
    <xf numFmtId="167" fontId="19" fillId="0" borderId="0" xfId="2" applyNumberFormat="1" applyFont="1" applyAlignment="1" applyProtection="1">
      <alignment horizontal="center"/>
    </xf>
    <xf numFmtId="167" fontId="19" fillId="0" borderId="0" xfId="2" applyNumberFormat="1" applyFont="1" applyProtection="1"/>
    <xf numFmtId="165" fontId="18" fillId="0" borderId="0" xfId="2" applyNumberFormat="1" applyFont="1" applyFill="1" applyBorder="1" applyAlignment="1" applyProtection="1">
      <alignment horizontal="center"/>
    </xf>
    <xf numFmtId="167" fontId="19" fillId="0" borderId="0" xfId="2" applyNumberFormat="1" applyFont="1" applyFill="1" applyBorder="1" applyAlignment="1" applyProtection="1">
      <alignment horizontal="center"/>
    </xf>
    <xf numFmtId="167" fontId="16" fillId="0" borderId="0" xfId="2" applyNumberFormat="1" applyFont="1" applyProtection="1"/>
    <xf numFmtId="167" fontId="19" fillId="0" borderId="0" xfId="2" applyNumberFormat="1" applyFont="1" applyFill="1" applyBorder="1" applyProtection="1"/>
    <xf numFmtId="173" fontId="5" fillId="0" borderId="0" xfId="2" applyNumberFormat="1" applyFont="1" applyAlignment="1" applyProtection="1">
      <alignment horizontal="left"/>
    </xf>
    <xf numFmtId="10" fontId="5" fillId="0" borderId="0" xfId="5" applyNumberFormat="1" applyFont="1" applyAlignment="1" applyProtection="1">
      <alignment horizontal="center"/>
    </xf>
    <xf numFmtId="167" fontId="13" fillId="0" borderId="0" xfId="2" applyNumberFormat="1" applyFont="1" applyAlignment="1" applyProtection="1">
      <alignment horizontal="left"/>
    </xf>
    <xf numFmtId="0" fontId="9" fillId="2" borderId="2" xfId="2" applyFont="1" applyFill="1" applyBorder="1" applyProtection="1"/>
    <xf numFmtId="167" fontId="5" fillId="0" borderId="0" xfId="2" applyNumberFormat="1" applyFont="1" applyAlignment="1" applyProtection="1">
      <alignment horizontal="left" indent="1"/>
    </xf>
    <xf numFmtId="167" fontId="13" fillId="8" borderId="5" xfId="2" applyNumberFormat="1" applyFont="1" applyFill="1" applyBorder="1" applyAlignment="1" applyProtection="1">
      <alignment horizontal="center"/>
    </xf>
    <xf numFmtId="167" fontId="13" fillId="0" borderId="7" xfId="2" applyNumberFormat="1" applyFont="1" applyFill="1" applyBorder="1" applyAlignment="1" applyProtection="1">
      <alignment horizontal="center"/>
    </xf>
    <xf numFmtId="165" fontId="13" fillId="0" borderId="0" xfId="2" applyNumberFormat="1" applyFont="1" applyFill="1" applyBorder="1" applyAlignment="1" applyProtection="1">
      <alignment horizontal="center"/>
    </xf>
    <xf numFmtId="0" fontId="2" fillId="2" borderId="0" xfId="2" applyFont="1" applyFill="1" applyBorder="1"/>
    <xf numFmtId="0" fontId="3" fillId="2" borderId="0" xfId="2" applyFont="1" applyFill="1" applyBorder="1" applyAlignment="1">
      <alignment horizontal="left" vertical="center"/>
    </xf>
    <xf numFmtId="0" fontId="8" fillId="2" borderId="0" xfId="2" applyFont="1" applyFill="1" applyBorder="1" applyAlignment="1">
      <alignment horizontal="left"/>
    </xf>
    <xf numFmtId="0" fontId="2" fillId="4" borderId="3" xfId="2" applyFill="1" applyBorder="1"/>
    <xf numFmtId="0" fontId="6" fillId="4" borderId="3" xfId="2" applyFont="1" applyFill="1" applyBorder="1"/>
    <xf numFmtId="0" fontId="15" fillId="4" borderId="3" xfId="2" applyFont="1" applyFill="1" applyBorder="1" applyAlignment="1">
      <alignment vertical="center"/>
    </xf>
    <xf numFmtId="0" fontId="2" fillId="4" borderId="3" xfId="2" applyFill="1" applyBorder="1" applyAlignment="1">
      <alignment wrapText="1"/>
    </xf>
    <xf numFmtId="164" fontId="15" fillId="4" borderId="3" xfId="2" applyNumberFormat="1" applyFont="1" applyFill="1" applyBorder="1" applyAlignment="1">
      <alignment horizontal="center" wrapText="1"/>
    </xf>
    <xf numFmtId="167" fontId="5" fillId="3" borderId="0" xfId="2" applyNumberFormat="1" applyFont="1" applyFill="1"/>
    <xf numFmtId="0" fontId="2" fillId="3" borderId="0" xfId="2" applyFill="1" applyBorder="1" applyAlignment="1">
      <alignment wrapText="1"/>
    </xf>
    <xf numFmtId="0" fontId="2" fillId="3" borderId="0" xfId="2" applyFill="1" applyAlignment="1">
      <alignment wrapText="1"/>
    </xf>
    <xf numFmtId="0" fontId="2" fillId="3" borderId="0" xfId="2" applyFill="1"/>
    <xf numFmtId="0" fontId="2" fillId="0" borderId="0" xfId="2" applyFill="1"/>
    <xf numFmtId="0" fontId="2" fillId="0" borderId="0" xfId="2"/>
    <xf numFmtId="167" fontId="5" fillId="0" borderId="0" xfId="2" applyNumberFormat="1" applyFont="1"/>
    <xf numFmtId="167" fontId="13" fillId="0" borderId="0" xfId="2" applyNumberFormat="1" applyFont="1"/>
    <xf numFmtId="167" fontId="5" fillId="0" borderId="5" xfId="2" applyNumberFormat="1" applyFont="1" applyBorder="1" applyAlignment="1" applyProtection="1">
      <alignment horizontal="left" indent="1"/>
    </xf>
    <xf numFmtId="167" fontId="13" fillId="0" borderId="0" xfId="2" quotePrefix="1" applyNumberFormat="1" applyFont="1" applyAlignment="1" applyProtection="1">
      <alignment horizontal="center"/>
    </xf>
    <xf numFmtId="167" fontId="13" fillId="0" borderId="11" xfId="2" applyNumberFormat="1" applyFont="1" applyFill="1" applyBorder="1" applyAlignment="1" applyProtection="1">
      <alignment horizontal="center"/>
    </xf>
    <xf numFmtId="178" fontId="5" fillId="6" borderId="5" xfId="2" applyNumberFormat="1" applyFont="1" applyFill="1" applyBorder="1" applyAlignment="1" applyProtection="1"/>
    <xf numFmtId="0" fontId="20" fillId="11" borderId="0" xfId="2" applyFont="1" applyFill="1" applyBorder="1"/>
    <xf numFmtId="0" fontId="20" fillId="11" borderId="0" xfId="2" applyFont="1" applyFill="1" applyBorder="1" applyAlignment="1">
      <alignment horizontal="right"/>
    </xf>
    <xf numFmtId="0" fontId="5" fillId="11" borderId="0" xfId="2" applyFont="1" applyFill="1" applyBorder="1" applyAlignment="1">
      <alignment horizontal="center"/>
    </xf>
    <xf numFmtId="0" fontId="5" fillId="11" borderId="0" xfId="2" applyFont="1" applyFill="1" applyBorder="1"/>
    <xf numFmtId="0" fontId="2" fillId="2" borderId="1" xfId="2" applyFont="1" applyFill="1" applyBorder="1"/>
    <xf numFmtId="0" fontId="8" fillId="2" borderId="1" xfId="2" applyFont="1" applyFill="1" applyBorder="1" applyAlignment="1">
      <alignment horizontal="left"/>
    </xf>
    <xf numFmtId="0" fontId="20" fillId="11" borderId="1" xfId="2" applyFont="1" applyFill="1" applyBorder="1"/>
    <xf numFmtId="167" fontId="18" fillId="0" borderId="0" xfId="3" applyNumberFormat="1" applyFont="1" applyAlignment="1" applyProtection="1"/>
    <xf numFmtId="167" fontId="19" fillId="0" borderId="6" xfId="2" applyNumberFormat="1" applyFont="1" applyBorder="1"/>
    <xf numFmtId="167" fontId="5" fillId="0" borderId="6" xfId="2" applyNumberFormat="1" applyFont="1" applyBorder="1"/>
    <xf numFmtId="167" fontId="19" fillId="8" borderId="0" xfId="2" applyNumberFormat="1" applyFont="1" applyFill="1"/>
    <xf numFmtId="167" fontId="19" fillId="0" borderId="0" xfId="2" applyNumberFormat="1" applyFont="1"/>
    <xf numFmtId="175" fontId="5" fillId="0" borderId="0" xfId="2" applyNumberFormat="1" applyFont="1"/>
    <xf numFmtId="17" fontId="5" fillId="0" borderId="0" xfId="2" applyNumberFormat="1" applyFont="1"/>
    <xf numFmtId="167" fontId="17" fillId="9" borderId="0" xfId="3" applyNumberFormat="1" applyFont="1" applyFill="1" applyAlignment="1" applyProtection="1"/>
    <xf numFmtId="175" fontId="13" fillId="0" borderId="0" xfId="2" applyNumberFormat="1" applyFont="1"/>
    <xf numFmtId="17" fontId="13" fillId="0" borderId="0" xfId="2" applyNumberFormat="1" applyFont="1"/>
    <xf numFmtId="0" fontId="13" fillId="0" borderId="0" xfId="2" applyNumberFormat="1" applyFont="1" applyAlignment="1">
      <alignment wrapText="1"/>
    </xf>
    <xf numFmtId="167" fontId="17" fillId="12" borderId="0" xfId="3" applyNumberFormat="1" applyFont="1" applyFill="1" applyAlignment="1" applyProtection="1"/>
    <xf numFmtId="167" fontId="17" fillId="7" borderId="0" xfId="3" applyNumberFormat="1" applyFont="1" applyFill="1" applyAlignment="1" applyProtection="1"/>
    <xf numFmtId="167" fontId="17" fillId="13" borderId="0" xfId="3" applyNumberFormat="1" applyFont="1" applyFill="1" applyAlignment="1" applyProtection="1"/>
    <xf numFmtId="167" fontId="17" fillId="5" borderId="0" xfId="3" applyNumberFormat="1" applyFont="1" applyFill="1" applyAlignment="1" applyProtection="1"/>
    <xf numFmtId="167" fontId="17" fillId="10" borderId="0" xfId="3" applyNumberFormat="1" applyFont="1" applyFill="1" applyAlignment="1" applyProtection="1"/>
    <xf numFmtId="167" fontId="17" fillId="0" borderId="0" xfId="3" applyNumberFormat="1" applyFont="1" applyAlignment="1" applyProtection="1"/>
    <xf numFmtId="0" fontId="13" fillId="0" borderId="0" xfId="2" applyNumberFormat="1" applyFont="1"/>
    <xf numFmtId="167" fontId="21" fillId="0" borderId="0" xfId="2" applyNumberFormat="1" applyFont="1" applyAlignment="1" applyProtection="1"/>
    <xf numFmtId="167" fontId="13" fillId="0" borderId="0" xfId="2" applyNumberFormat="1" applyFont="1" applyAlignment="1">
      <alignment wrapText="1"/>
    </xf>
    <xf numFmtId="179" fontId="5" fillId="0" borderId="0" xfId="2" applyNumberFormat="1" applyFont="1"/>
    <xf numFmtId="0" fontId="22" fillId="2" borderId="0" xfId="2" applyFont="1" applyFill="1" applyBorder="1" applyAlignment="1">
      <alignment horizontal="center" vertical="center"/>
    </xf>
    <xf numFmtId="0" fontId="23" fillId="2" borderId="1" xfId="2" applyFont="1" applyFill="1" applyBorder="1" applyAlignment="1">
      <alignment horizontal="center"/>
    </xf>
    <xf numFmtId="0" fontId="23" fillId="2" borderId="0" xfId="2" applyFont="1" applyFill="1" applyBorder="1" applyAlignment="1">
      <alignment horizontal="center"/>
    </xf>
    <xf numFmtId="167" fontId="17" fillId="0" borderId="0" xfId="3" quotePrefix="1" applyNumberFormat="1" applyFont="1" applyAlignment="1" applyProtection="1"/>
    <xf numFmtId="167" fontId="18" fillId="0" borderId="6" xfId="3" applyNumberFormat="1" applyFont="1" applyBorder="1" applyAlignment="1" applyProtection="1"/>
    <xf numFmtId="167" fontId="16" fillId="0" borderId="6" xfId="2" applyNumberFormat="1" applyFont="1" applyBorder="1"/>
    <xf numFmtId="167" fontId="13" fillId="0" borderId="6" xfId="2" applyNumberFormat="1" applyFont="1" applyBorder="1"/>
    <xf numFmtId="175" fontId="19" fillId="0" borderId="6" xfId="2" applyNumberFormat="1" applyFont="1" applyBorder="1"/>
    <xf numFmtId="0" fontId="13" fillId="0" borderId="6" xfId="2" applyNumberFormat="1" applyFont="1" applyBorder="1"/>
    <xf numFmtId="0" fontId="13" fillId="0" borderId="6" xfId="2" applyNumberFormat="1" applyFont="1" applyBorder="1" applyAlignment="1">
      <alignment wrapText="1"/>
    </xf>
    <xf numFmtId="0" fontId="13" fillId="0" borderId="0" xfId="2" applyNumberFormat="1" applyFont="1" applyBorder="1" applyAlignment="1">
      <alignment wrapText="1"/>
    </xf>
    <xf numFmtId="167" fontId="7" fillId="0" borderId="0" xfId="3" applyNumberFormat="1" applyAlignment="1" applyProtection="1"/>
    <xf numFmtId="167" fontId="7" fillId="0" borderId="0" xfId="3" quotePrefix="1" applyNumberFormat="1" applyAlignment="1" applyProtection="1"/>
    <xf numFmtId="10" fontId="5" fillId="0" borderId="0" xfId="1" applyNumberFormat="1" applyFont="1" applyProtection="1"/>
    <xf numFmtId="167" fontId="18" fillId="0" borderId="0" xfId="3" quotePrefix="1" applyNumberFormat="1" applyFont="1" applyAlignment="1" applyProtection="1"/>
    <xf numFmtId="0" fontId="5" fillId="8" borderId="5" xfId="2" applyNumberFormat="1" applyFont="1" applyFill="1" applyBorder="1" applyAlignment="1" applyProtection="1">
      <alignment horizontal="center"/>
    </xf>
    <xf numFmtId="172" fontId="5" fillId="8" borderId="5" xfId="2" applyNumberFormat="1" applyFont="1" applyFill="1" applyBorder="1" applyAlignment="1" applyProtection="1">
      <alignment horizontal="center"/>
    </xf>
    <xf numFmtId="0" fontId="5" fillId="9" borderId="5" xfId="2" applyNumberFormat="1" applyFont="1" applyFill="1" applyBorder="1" applyAlignment="1" applyProtection="1">
      <alignment horizontal="center"/>
    </xf>
    <xf numFmtId="1" fontId="5" fillId="0" borderId="5" xfId="2" applyNumberFormat="1" applyFont="1" applyFill="1" applyBorder="1" applyAlignment="1" applyProtection="1">
      <alignment horizontal="center"/>
    </xf>
    <xf numFmtId="1" fontId="5" fillId="8" borderId="5" xfId="2" applyNumberFormat="1" applyFont="1" applyFill="1" applyBorder="1" applyAlignment="1" applyProtection="1">
      <alignment horizontal="center"/>
    </xf>
    <xf numFmtId="10" fontId="5" fillId="8" borderId="5" xfId="1" applyNumberFormat="1" applyFont="1" applyFill="1" applyBorder="1" applyAlignment="1" applyProtection="1">
      <alignment horizontal="center"/>
    </xf>
    <xf numFmtId="1" fontId="5" fillId="0" borderId="0" xfId="2" applyNumberFormat="1" applyFont="1" applyFill="1" applyBorder="1" applyAlignment="1" applyProtection="1">
      <alignment horizontal="center"/>
    </xf>
    <xf numFmtId="176" fontId="5" fillId="5" borderId="5" xfId="1" applyNumberFormat="1" applyFont="1" applyFill="1" applyBorder="1" applyAlignment="1" applyProtection="1">
      <alignment horizontal="center"/>
    </xf>
    <xf numFmtId="49" fontId="5" fillId="0" borderId="5" xfId="2" applyNumberFormat="1" applyFont="1" applyFill="1" applyBorder="1" applyAlignment="1" applyProtection="1">
      <alignment horizontal="left" indent="1"/>
    </xf>
    <xf numFmtId="176" fontId="5" fillId="10" borderId="5" xfId="2" applyNumberFormat="1" applyFont="1" applyFill="1" applyBorder="1" applyAlignment="1" applyProtection="1">
      <alignment horizontal="center"/>
    </xf>
    <xf numFmtId="176" fontId="5" fillId="8" borderId="5" xfId="2" applyNumberFormat="1" applyFont="1" applyFill="1" applyBorder="1" applyAlignment="1" applyProtection="1">
      <alignment horizontal="center"/>
    </xf>
    <xf numFmtId="49" fontId="5" fillId="0" borderId="7" xfId="2" applyNumberFormat="1" applyFont="1" applyFill="1" applyBorder="1" applyAlignment="1" applyProtection="1">
      <alignment horizontal="left" indent="1"/>
    </xf>
    <xf numFmtId="171" fontId="5" fillId="0" borderId="7" xfId="2" applyNumberFormat="1" applyFont="1" applyFill="1" applyBorder="1" applyAlignment="1" applyProtection="1">
      <alignment horizontal="center"/>
    </xf>
    <xf numFmtId="49" fontId="5" fillId="0" borderId="0" xfId="2" applyNumberFormat="1" applyFont="1" applyFill="1" applyBorder="1" applyAlignment="1" applyProtection="1">
      <alignment horizontal="left" indent="1"/>
    </xf>
    <xf numFmtId="171" fontId="5" fillId="0" borderId="0" xfId="2" applyNumberFormat="1" applyFont="1" applyFill="1" applyBorder="1" applyAlignment="1" applyProtection="1">
      <alignment horizontal="center"/>
    </xf>
    <xf numFmtId="1" fontId="19" fillId="0" borderId="0" xfId="2" applyNumberFormat="1" applyFont="1" applyFill="1" applyBorder="1" applyAlignment="1" applyProtection="1">
      <alignment horizontal="center"/>
    </xf>
    <xf numFmtId="1" fontId="13" fillId="0" borderId="0" xfId="2" applyNumberFormat="1" applyFont="1" applyFill="1" applyBorder="1" applyAlignment="1" applyProtection="1">
      <alignment horizontal="center"/>
    </xf>
    <xf numFmtId="174" fontId="5" fillId="9" borderId="5" xfId="2" applyNumberFormat="1" applyFont="1" applyFill="1" applyBorder="1" applyAlignment="1" applyProtection="1">
      <alignment horizontal="center"/>
    </xf>
    <xf numFmtId="175" fontId="5" fillId="0" borderId="0" xfId="2" applyNumberFormat="1" applyFont="1" applyProtection="1"/>
    <xf numFmtId="175" fontId="19" fillId="0" borderId="0" xfId="2" applyNumberFormat="1" applyFont="1" applyProtection="1"/>
    <xf numFmtId="0" fontId="7" fillId="0" borderId="0" xfId="3" applyProtection="1"/>
    <xf numFmtId="49" fontId="5" fillId="8" borderId="5" xfId="2" applyNumberFormat="1" applyFont="1" applyFill="1" applyBorder="1" applyAlignment="1" applyProtection="1">
      <alignment horizontal="left" indent="1"/>
    </xf>
    <xf numFmtId="2" fontId="5" fillId="0" borderId="0" xfId="2" applyNumberFormat="1" applyFont="1" applyFill="1" applyBorder="1" applyAlignment="1" applyProtection="1"/>
    <xf numFmtId="178" fontId="5" fillId="7" borderId="5" xfId="2" applyNumberFormat="1" applyFont="1" applyFill="1" applyBorder="1" applyAlignment="1" applyProtection="1">
      <alignment horizontal="center"/>
    </xf>
    <xf numFmtId="165" fontId="5" fillId="8" borderId="5" xfId="2" applyNumberFormat="1" applyFont="1" applyFill="1" applyBorder="1" applyAlignment="1" applyProtection="1">
      <alignment horizontal="center"/>
    </xf>
    <xf numFmtId="178" fontId="5" fillId="5" borderId="5" xfId="2" applyNumberFormat="1" applyFont="1" applyFill="1" applyBorder="1" applyAlignment="1" applyProtection="1">
      <alignment horizontal="center"/>
    </xf>
    <xf numFmtId="178" fontId="5" fillId="0" borderId="0" xfId="2" applyNumberFormat="1" applyFont="1" applyFill="1" applyBorder="1" applyAlignment="1" applyProtection="1">
      <alignment horizontal="center"/>
    </xf>
    <xf numFmtId="2" fontId="5" fillId="0" borderId="0" xfId="2" applyNumberFormat="1" applyFont="1" applyFill="1" applyBorder="1" applyAlignment="1" applyProtection="1">
      <alignment horizontal="center"/>
    </xf>
    <xf numFmtId="165" fontId="5" fillId="0" borderId="0" xfId="2" applyNumberFormat="1" applyFont="1" applyFill="1" applyBorder="1" applyAlignment="1" applyProtection="1">
      <alignment horizontal="center"/>
    </xf>
    <xf numFmtId="165" fontId="5" fillId="7" borderId="5" xfId="2" applyNumberFormat="1" applyFont="1" applyFill="1" applyBorder="1" applyAlignment="1" applyProtection="1">
      <alignment horizontal="center"/>
    </xf>
    <xf numFmtId="177" fontId="5" fillId="7" borderId="5" xfId="2" applyNumberFormat="1" applyFont="1" applyFill="1" applyBorder="1" applyAlignment="1" applyProtection="1">
      <alignment horizontal="center"/>
    </xf>
    <xf numFmtId="0" fontId="2" fillId="2" borderId="0" xfId="2" applyFont="1" applyFill="1" applyBorder="1" applyAlignment="1" applyProtection="1">
      <alignment horizontal="right"/>
    </xf>
    <xf numFmtId="165" fontId="6" fillId="2" borderId="0" xfId="2" applyNumberFormat="1" applyFont="1" applyFill="1" applyBorder="1" applyAlignment="1" applyProtection="1">
      <alignment horizontal="center"/>
    </xf>
    <xf numFmtId="0" fontId="8" fillId="2" borderId="0" xfId="2" applyFont="1" applyFill="1" applyBorder="1" applyAlignment="1" applyProtection="1">
      <alignment horizontal="left"/>
    </xf>
    <xf numFmtId="0" fontId="8" fillId="2" borderId="0" xfId="2" applyFont="1" applyFill="1" applyBorder="1" applyAlignment="1" applyProtection="1">
      <alignment horizontal="left" indent="9"/>
    </xf>
    <xf numFmtId="167" fontId="13" fillId="3" borderId="0" xfId="2" applyNumberFormat="1" applyFont="1" applyFill="1" applyProtection="1"/>
    <xf numFmtId="167" fontId="13" fillId="0" borderId="0" xfId="2" applyNumberFormat="1" applyFont="1" applyProtection="1"/>
    <xf numFmtId="170" fontId="5" fillId="5" borderId="5" xfId="2" applyNumberFormat="1" applyFont="1" applyFill="1" applyBorder="1" applyAlignment="1" applyProtection="1">
      <alignment horizontal="center"/>
    </xf>
    <xf numFmtId="172" fontId="5" fillId="5" borderId="5" xfId="2" applyNumberFormat="1" applyFont="1" applyFill="1" applyBorder="1" applyAlignment="1" applyProtection="1">
      <alignment horizontal="center"/>
    </xf>
    <xf numFmtId="166" fontId="5" fillId="0" borderId="0" xfId="2" applyNumberFormat="1" applyFont="1" applyAlignment="1" applyProtection="1">
      <alignment horizontal="left" indent="1"/>
    </xf>
    <xf numFmtId="1" fontId="5" fillId="5" borderId="5" xfId="2" applyNumberFormat="1" applyFont="1" applyFill="1" applyBorder="1" applyAlignment="1" applyProtection="1">
      <alignment horizontal="center"/>
    </xf>
    <xf numFmtId="166" fontId="5" fillId="0" borderId="5" xfId="2" applyNumberFormat="1" applyFont="1" applyFill="1" applyBorder="1" applyAlignment="1" applyProtection="1">
      <alignment horizontal="center"/>
    </xf>
    <xf numFmtId="0" fontId="5" fillId="0" borderId="5" xfId="2" applyNumberFormat="1" applyFont="1" applyFill="1" applyBorder="1" applyAlignment="1" applyProtection="1">
      <alignment horizontal="center"/>
    </xf>
    <xf numFmtId="166" fontId="5" fillId="5" borderId="5" xfId="2" applyNumberFormat="1" applyFont="1" applyFill="1" applyBorder="1" applyAlignment="1" applyProtection="1">
      <alignment horizontal="center"/>
    </xf>
    <xf numFmtId="166" fontId="5" fillId="0" borderId="0" xfId="2" applyNumberFormat="1" applyFont="1" applyFill="1" applyBorder="1" applyAlignment="1" applyProtection="1">
      <alignment horizontal="center"/>
    </xf>
    <xf numFmtId="167" fontId="19" fillId="0" borderId="0" xfId="2" applyNumberFormat="1" applyFont="1" applyBorder="1" applyAlignment="1" applyProtection="1">
      <alignment horizontal="center"/>
    </xf>
    <xf numFmtId="0" fontId="5" fillId="5" borderId="9" xfId="2" applyNumberFormat="1" applyFont="1" applyFill="1" applyBorder="1" applyAlignment="1" applyProtection="1">
      <alignment horizontal="left"/>
    </xf>
    <xf numFmtId="0" fontId="5" fillId="5" borderId="10" xfId="2" applyNumberFormat="1" applyFont="1" applyFill="1" applyBorder="1" applyAlignment="1" applyProtection="1">
      <alignment horizontal="left"/>
    </xf>
    <xf numFmtId="167" fontId="5" fillId="0" borderId="5" xfId="2" applyNumberFormat="1" applyFont="1" applyBorder="1" applyProtection="1"/>
    <xf numFmtId="167" fontId="13" fillId="0" borderId="0" xfId="2" applyNumberFormat="1" applyFont="1" applyFill="1" applyAlignment="1" applyProtection="1">
      <alignment horizontal="center"/>
    </xf>
    <xf numFmtId="0" fontId="13" fillId="0" borderId="0" xfId="2" applyFont="1"/>
    <xf numFmtId="0" fontId="13" fillId="0" borderId="0" xfId="2" applyFont="1" applyAlignment="1">
      <alignment wrapText="1"/>
    </xf>
    <xf numFmtId="0" fontId="13" fillId="0" borderId="0" xfId="2" applyNumberFormat="1" applyFont="1" applyAlignment="1">
      <alignment wrapText="1"/>
    </xf>
    <xf numFmtId="0" fontId="13" fillId="0" borderId="0" xfId="2" applyNumberFormat="1" applyFont="1" applyAlignment="1">
      <alignment wrapText="1"/>
    </xf>
    <xf numFmtId="180" fontId="5" fillId="8" borderId="5" xfId="2" applyNumberFormat="1" applyFont="1" applyFill="1" applyBorder="1" applyAlignment="1" applyProtection="1">
      <alignment horizontal="center"/>
    </xf>
    <xf numFmtId="0" fontId="2" fillId="2" borderId="0" xfId="2" applyFill="1"/>
    <xf numFmtId="0" fontId="3" fillId="2" borderId="0" xfId="2" applyFont="1" applyFill="1" applyAlignment="1">
      <alignment horizontal="left" vertical="center"/>
    </xf>
    <xf numFmtId="0" fontId="3" fillId="2" borderId="0" xfId="2" applyFont="1" applyFill="1" applyAlignment="1">
      <alignment horizontal="left" indent="9"/>
    </xf>
    <xf numFmtId="0" fontId="4" fillId="0" borderId="0" xfId="2" applyFont="1"/>
    <xf numFmtId="0" fontId="2" fillId="0" borderId="0" xfId="2" applyAlignment="1">
      <alignment horizontal="right"/>
    </xf>
    <xf numFmtId="0" fontId="5" fillId="0" borderId="0" xfId="2" applyFont="1" applyAlignment="1">
      <alignment horizontal="center"/>
    </xf>
    <xf numFmtId="0" fontId="5" fillId="0" borderId="0" xfId="2" applyFont="1"/>
    <xf numFmtId="165" fontId="6" fillId="0" borderId="0" xfId="2" applyNumberFormat="1" applyFont="1" applyAlignment="1">
      <alignment horizontal="center"/>
    </xf>
    <xf numFmtId="0" fontId="8" fillId="2" borderId="0" xfId="2" applyFont="1" applyFill="1" applyAlignment="1">
      <alignment horizontal="left"/>
    </xf>
    <xf numFmtId="0" fontId="8" fillId="2" borderId="0" xfId="2" applyFont="1" applyFill="1" applyAlignment="1">
      <alignment horizontal="left" indent="9"/>
    </xf>
    <xf numFmtId="167" fontId="13" fillId="3" borderId="0" xfId="2" applyNumberFormat="1" applyFont="1" applyFill="1"/>
    <xf numFmtId="175" fontId="13" fillId="0" borderId="6" xfId="2" applyNumberFormat="1" applyFont="1" applyBorder="1"/>
    <xf numFmtId="0" fontId="13" fillId="0" borderId="6" xfId="2" applyFont="1" applyBorder="1"/>
    <xf numFmtId="167" fontId="5" fillId="0" borderId="0" xfId="2" quotePrefix="1" applyNumberFormat="1" applyFont="1"/>
    <xf numFmtId="167" fontId="24" fillId="0" borderId="0" xfId="2" applyNumberFormat="1" applyFont="1"/>
    <xf numFmtId="167" fontId="21" fillId="0" borderId="0" xfId="2" applyNumberFormat="1" applyFont="1"/>
    <xf numFmtId="0" fontId="13" fillId="0" borderId="0" xfId="2" applyNumberFormat="1" applyFont="1" applyAlignment="1">
      <alignment wrapText="1"/>
    </xf>
    <xf numFmtId="167" fontId="19" fillId="0" borderId="5" xfId="2" applyNumberFormat="1" applyFont="1" applyBorder="1" applyAlignment="1" applyProtection="1">
      <alignment horizontal="center"/>
    </xf>
    <xf numFmtId="167" fontId="5" fillId="0" borderId="0" xfId="2" applyNumberFormat="1" applyFont="1" applyAlignment="1" applyProtection="1">
      <alignment horizontal="center"/>
    </xf>
    <xf numFmtId="0" fontId="6" fillId="2" borderId="1" xfId="2" applyFont="1" applyFill="1" applyBorder="1" applyAlignment="1">
      <alignment horizontal="right"/>
    </xf>
    <xf numFmtId="167" fontId="5" fillId="3" borderId="0" xfId="2" applyNumberFormat="1" applyFont="1" applyFill="1" applyAlignment="1">
      <alignment horizontal="right"/>
    </xf>
    <xf numFmtId="0" fontId="2" fillId="4" borderId="3" xfId="2" applyFill="1" applyBorder="1" applyAlignment="1" applyProtection="1">
      <alignment horizontal="right" wrapText="1"/>
    </xf>
    <xf numFmtId="167" fontId="5" fillId="0" borderId="0" xfId="2" applyNumberFormat="1" applyFont="1" applyAlignment="1" applyProtection="1">
      <alignment horizontal="right"/>
    </xf>
    <xf numFmtId="164" fontId="15" fillId="4" borderId="3" xfId="2" applyNumberFormat="1" applyFont="1" applyFill="1" applyBorder="1" applyAlignment="1" applyProtection="1">
      <alignment horizontal="right" wrapText="1"/>
    </xf>
    <xf numFmtId="167" fontId="5" fillId="0" borderId="0" xfId="2" applyNumberFormat="1" applyFont="1" applyFill="1" applyBorder="1" applyAlignment="1" applyProtection="1">
      <alignment horizontal="right"/>
    </xf>
    <xf numFmtId="167" fontId="5" fillId="0" borderId="0" xfId="2" applyNumberFormat="1" applyFont="1" applyAlignment="1">
      <alignment horizontal="right"/>
    </xf>
    <xf numFmtId="166" fontId="13" fillId="5" borderId="5" xfId="5" applyNumberFormat="1" applyFont="1" applyFill="1" applyBorder="1" applyAlignment="1" applyProtection="1">
      <alignment horizontal="center"/>
    </xf>
    <xf numFmtId="167" fontId="19" fillId="6" borderId="5" xfId="2" applyNumberFormat="1" applyFont="1" applyFill="1" applyBorder="1" applyProtection="1"/>
    <xf numFmtId="167" fontId="5" fillId="6" borderId="5" xfId="2" applyNumberFormat="1" applyFont="1" applyFill="1" applyBorder="1" applyProtection="1"/>
    <xf numFmtId="167" fontId="5" fillId="0" borderId="5" xfId="2" applyNumberFormat="1" applyFont="1" applyBorder="1" applyAlignment="1" applyProtection="1">
      <alignment horizontal="center"/>
    </xf>
    <xf numFmtId="167" fontId="5" fillId="0" borderId="0" xfId="2" applyNumberFormat="1" applyFont="1" applyFill="1" applyAlignment="1" applyProtection="1">
      <alignment horizontal="right"/>
    </xf>
    <xf numFmtId="0" fontId="2" fillId="0" borderId="0" xfId="2" applyAlignment="1" applyProtection="1">
      <alignment horizontal="right"/>
    </xf>
    <xf numFmtId="165" fontId="6" fillId="0" borderId="0" xfId="2" applyNumberFormat="1" applyFont="1" applyFill="1" applyBorder="1" applyAlignment="1" applyProtection="1">
      <alignment horizontal="right"/>
    </xf>
    <xf numFmtId="0" fontId="5" fillId="0" borderId="0" xfId="2" applyFont="1" applyFill="1" applyBorder="1" applyAlignment="1" applyProtection="1">
      <alignment horizontal="right"/>
    </xf>
    <xf numFmtId="166" fontId="11" fillId="4" borderId="3" xfId="2" applyNumberFormat="1" applyFont="1" applyFill="1" applyBorder="1" applyAlignment="1" applyProtection="1">
      <alignment horizontal="right" wrapText="1"/>
    </xf>
    <xf numFmtId="169" fontId="18" fillId="0" borderId="0" xfId="4" applyNumberFormat="1" applyFont="1" applyFill="1" applyBorder="1" applyAlignment="1" applyProtection="1">
      <alignment horizontal="right" vertical="center"/>
    </xf>
    <xf numFmtId="171" fontId="5" fillId="0" borderId="0" xfId="2" applyNumberFormat="1" applyFont="1" applyFill="1" applyBorder="1" applyAlignment="1" applyProtection="1">
      <alignment horizontal="right"/>
    </xf>
    <xf numFmtId="174" fontId="5" fillId="9" borderId="5" xfId="2" applyNumberFormat="1" applyFont="1" applyFill="1" applyBorder="1" applyAlignment="1">
      <alignment horizontal="center"/>
    </xf>
    <xf numFmtId="176" fontId="5" fillId="9" borderId="5" xfId="2" applyNumberFormat="1" applyFont="1" applyFill="1" applyBorder="1" applyAlignment="1" applyProtection="1">
      <alignment horizontal="center"/>
    </xf>
    <xf numFmtId="176" fontId="19" fillId="5" borderId="5" xfId="1" applyNumberFormat="1" applyFont="1" applyFill="1" applyBorder="1" applyAlignment="1" applyProtection="1">
      <alignment horizontal="center"/>
    </xf>
    <xf numFmtId="49" fontId="19" fillId="8" borderId="5" xfId="2" applyNumberFormat="1" applyFont="1" applyFill="1" applyBorder="1" applyAlignment="1" applyProtection="1">
      <alignment horizontal="left" indent="1"/>
    </xf>
    <xf numFmtId="176" fontId="5" fillId="8" borderId="5" xfId="2" applyNumberFormat="1" applyFont="1" applyFill="1" applyBorder="1" applyAlignment="1">
      <alignment horizontal="center"/>
    </xf>
    <xf numFmtId="166" fontId="12" fillId="2" borderId="0" xfId="2" applyNumberFormat="1" applyFont="1" applyFill="1" applyBorder="1" applyAlignment="1" applyProtection="1">
      <alignment horizontal="center"/>
    </xf>
    <xf numFmtId="167" fontId="29" fillId="3" borderId="0" xfId="2" applyNumberFormat="1" applyFont="1" applyFill="1"/>
    <xf numFmtId="181" fontId="5" fillId="15" borderId="5" xfId="2" applyNumberFormat="1" applyFont="1" applyFill="1" applyBorder="1" applyAlignment="1">
      <alignment horizontal="center"/>
    </xf>
    <xf numFmtId="0" fontId="14" fillId="4" borderId="3" xfId="2" applyFont="1" applyFill="1" applyBorder="1" applyAlignment="1">
      <alignment horizontal="center"/>
    </xf>
    <xf numFmtId="182" fontId="5" fillId="0" borderId="0" xfId="2" applyNumberFormat="1" applyFont="1" applyProtection="1"/>
    <xf numFmtId="183" fontId="2" fillId="0" borderId="0" xfId="2" applyNumberFormat="1" applyProtection="1"/>
    <xf numFmtId="0" fontId="10" fillId="2" borderId="0" xfId="2" applyNumberFormat="1" applyFont="1" applyFill="1" applyBorder="1" applyProtection="1"/>
    <xf numFmtId="0" fontId="2" fillId="4" borderId="3" xfId="2" applyFill="1" applyBorder="1" applyAlignment="1" applyProtection="1">
      <alignment horizontal="center" wrapText="1"/>
    </xf>
    <xf numFmtId="184" fontId="5" fillId="0" borderId="0" xfId="2" applyNumberFormat="1" applyFont="1" applyAlignment="1" applyProtection="1">
      <alignment horizontal="center"/>
    </xf>
    <xf numFmtId="185" fontId="5" fillId="0" borderId="0" xfId="2" applyNumberFormat="1" applyFont="1" applyFill="1" applyProtection="1"/>
    <xf numFmtId="186" fontId="13" fillId="0" borderId="0" xfId="2" applyNumberFormat="1" applyFont="1" applyFill="1" applyBorder="1" applyAlignment="1" applyProtection="1">
      <alignment horizontal="center"/>
    </xf>
    <xf numFmtId="0" fontId="5" fillId="0" borderId="0" xfId="2" applyNumberFormat="1" applyFont="1" applyAlignment="1">
      <alignment wrapText="1"/>
    </xf>
    <xf numFmtId="0" fontId="13" fillId="0" borderId="0" xfId="2" applyNumberFormat="1" applyFont="1" applyAlignment="1">
      <alignment wrapText="1"/>
    </xf>
    <xf numFmtId="0" fontId="5" fillId="0" borderId="8" xfId="2" applyNumberFormat="1" applyFont="1" applyBorder="1" applyAlignment="1">
      <alignment wrapText="1"/>
    </xf>
    <xf numFmtId="0" fontId="5" fillId="0" borderId="0" xfId="2" applyFont="1" applyAlignment="1">
      <alignment wrapText="1"/>
    </xf>
    <xf numFmtId="167" fontId="19" fillId="3" borderId="6" xfId="2" applyNumberFormat="1" applyFont="1" applyFill="1" applyBorder="1" applyAlignment="1" applyProtection="1">
      <alignment horizontal="center"/>
    </xf>
    <xf numFmtId="0" fontId="5" fillId="5" borderId="9" xfId="2" applyNumberFormat="1" applyFont="1" applyFill="1" applyBorder="1" applyAlignment="1" applyProtection="1">
      <alignment horizontal="left"/>
    </xf>
    <xf numFmtId="0" fontId="5" fillId="5" borderId="10" xfId="2" applyNumberFormat="1" applyFont="1" applyFill="1" applyBorder="1" applyAlignment="1" applyProtection="1">
      <alignment horizontal="left"/>
    </xf>
  </cellXfs>
  <cellStyles count="24">
    <cellStyle name="Assumptions Right Number" xfId="4" xr:uid="{00000000-0005-0000-0000-000000000000}"/>
    <cellStyle name="Comma 2" xfId="8" xr:uid="{A7B889C4-7F3C-4204-A0EB-60D45036D6DD}"/>
    <cellStyle name="Currency 2" xfId="10" xr:uid="{C031E7C4-375F-4759-985A-6B1273E11C92}"/>
    <cellStyle name="Hyperlink" xfId="3" builtinId="8"/>
    <cellStyle name="Hyperlink 2" xfId="19" xr:uid="{8B34BBB7-4DAC-41B8-A167-8C089D95E81F}"/>
    <cellStyle name="Hyperlink 3" xfId="14" xr:uid="{7192B799-6FBC-47A1-BFD7-2D4FA09AE46F}"/>
    <cellStyle name="Normal" xfId="0" builtinId="0"/>
    <cellStyle name="Normal 2" xfId="2" xr:uid="{00000000-0005-0000-0000-000003000000}"/>
    <cellStyle name="Normal 2 2" xfId="23" xr:uid="{A1EAD263-2856-4998-88A7-B5F305B22D06}"/>
    <cellStyle name="Normal 2 3" xfId="15" xr:uid="{4E6667EF-EA03-423D-B23A-6204F96B5803}"/>
    <cellStyle name="Normal 2 4" xfId="9" xr:uid="{747E5611-98BE-4D19-B5BA-333CC04AF1A2}"/>
    <cellStyle name="Normal 3" xfId="16" xr:uid="{C1548476-CF6B-4551-B4E3-DCD7E87E4A0E}"/>
    <cellStyle name="Normal 3 2" xfId="17" xr:uid="{B4FA52AA-B4DE-4866-8FFB-CCB0B93D5095}"/>
    <cellStyle name="Normal 3 3" xfId="20" xr:uid="{5DBC1B86-8B28-41E0-8B5C-8F8A49FE4AFE}"/>
    <cellStyle name="Normal 4" xfId="13" xr:uid="{1EF9CCE7-9B04-431C-9A94-14086D79BB7F}"/>
    <cellStyle name="Normal 5" xfId="7" xr:uid="{3E76BAB9-3720-4E42-8121-BFE13A3BAB10}"/>
    <cellStyle name="Normal 6" xfId="6" xr:uid="{88B6026B-F129-4264-9446-A12A063681B1}"/>
    <cellStyle name="Normal 7" xfId="21" xr:uid="{1BB8F39A-EF86-4349-8884-809535211A39}"/>
    <cellStyle name="Normal 8" xfId="22" xr:uid="{2B2D4785-1B0F-4A98-A315-AA08E5D3E932}"/>
    <cellStyle name="Note 2" xfId="18" xr:uid="{E5FA6756-897E-4037-977F-5E6B9B9B58E6}"/>
    <cellStyle name="Percent" xfId="1" builtinId="5"/>
    <cellStyle name="Percent 2" xfId="5" xr:uid="{00000000-0005-0000-0000-000005000000}"/>
    <cellStyle name="Percent 2 2" xfId="12" xr:uid="{9660E08A-5259-4C3F-A631-95A116DED4C2}"/>
    <cellStyle name="Percent 3" xfId="11" xr:uid="{1F7B9593-F5BC-4B6C-AC3F-504833D5190B}"/>
  </cellStyles>
  <dxfs count="26">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fill>
        <patternFill patternType="none">
          <bgColor auto="1"/>
        </patternFill>
      </fill>
    </dxf>
    <dxf>
      <font>
        <b/>
        <i val="0"/>
        <color rgb="FFFF0000"/>
      </font>
    </dxf>
    <dxf>
      <font>
        <color rgb="FF00B05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114301</xdr:colOff>
      <xdr:row>1</xdr:row>
      <xdr:rowOff>66676</xdr:rowOff>
    </xdr:from>
    <xdr:to>
      <xdr:col>4</xdr:col>
      <xdr:colOff>857250</xdr:colOff>
      <xdr:row>2</xdr:row>
      <xdr:rowOff>281269</xdr:rowOff>
    </xdr:to>
    <xdr:pic>
      <xdr:nvPicPr>
        <xdr:cNvPr id="2" name="Picture 1">
          <a:extLst>
            <a:ext uri="{FF2B5EF4-FFF2-40B4-BE49-F238E27FC236}">
              <a16:creationId xmlns:a16="http://schemas.microsoft.com/office/drawing/2014/main" id="{C1D1025F-9A42-479A-8637-40516DE7D5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1" y="209551"/>
          <a:ext cx="2733674" cy="6432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dale\Work%20Folders\Pricing%20template%20model%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g125\Downloads\Pricing%20model%20template%20v1.0(12662453.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Tables"/>
      <sheetName val="Worksheet sizes"/>
      <sheetName val="To-do"/>
      <sheetName val="Pricing model"/>
      <sheetName val="Rules"/>
      <sheetName val="Mechanisms"/>
      <sheetName val="Outputs&gt;&gt;"/>
      <sheetName val="Compliance"/>
      <sheetName val="Price comparisons"/>
      <sheetName val="Tariff schedule"/>
      <sheetName val="Tables"/>
      <sheetName val="Cost movements"/>
      <sheetName val="Charts"/>
      <sheetName val="Charts example (to be removed)"/>
      <sheetName val="Inputs&gt;&gt;"/>
      <sheetName val="General"/>
      <sheetName val="Financial"/>
      <sheetName val="Actuals"/>
      <sheetName val="Metering"/>
      <sheetName val="Tariffs"/>
      <sheetName val="Qty"/>
      <sheetName val="Prop. prices"/>
      <sheetName val="Hist. prices"/>
      <sheetName val="Indicative prices"/>
      <sheetName val="Trial tariffs"/>
      <sheetName val="Tariff costs"/>
      <sheetName val="Calculations&gt;&gt;"/>
      <sheetName val="TAR"/>
      <sheetName val="Prop. rev. detail"/>
      <sheetName val="Hist. rev. detail"/>
      <sheetName val="Tariff revenue"/>
      <sheetName val="Total qty"/>
      <sheetName val="Accounts"/>
      <sheetName val="SC revenue"/>
      <sheetName val="Movements"/>
      <sheetName val="Charts example"/>
      <sheetName val="Check|Lis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ing model"/>
      <sheetName val="Outputs&gt;&gt;"/>
      <sheetName val="Tariff schedule"/>
      <sheetName val="Compliance"/>
      <sheetName val="Price comparisons"/>
      <sheetName val="Tables"/>
      <sheetName val="Cost movements"/>
      <sheetName val="Charts"/>
      <sheetName val="Inputs&gt;&gt;"/>
      <sheetName val="General"/>
      <sheetName val="Financial"/>
      <sheetName val="Actuals"/>
      <sheetName val="Metering"/>
      <sheetName val="Tariffs"/>
      <sheetName val="Qty"/>
      <sheetName val="Prop. prices"/>
      <sheetName val="Hist. prices"/>
      <sheetName val="Indicative prices"/>
      <sheetName val="Trial tariffs"/>
      <sheetName val="Tariff costs"/>
      <sheetName val="Calculations&gt;&gt;"/>
      <sheetName val="TAR"/>
      <sheetName val="Accounts"/>
      <sheetName val="Rev. summary"/>
      <sheetName val="Prop. revenue"/>
      <sheetName val="Hist. revenue"/>
      <sheetName val="SC revenue"/>
      <sheetName val="Total qty"/>
      <sheetName val="Movements"/>
      <sheetName val="Lookups"/>
      <sheetName val="Model update log"/>
    </sheetNames>
    <sheetDataSet>
      <sheetData sheetId="0"/>
      <sheetData sheetId="1"/>
      <sheetData sheetId="2"/>
      <sheetData sheetId="3"/>
      <sheetData sheetId="4"/>
      <sheetData sheetId="5"/>
      <sheetData sheetId="6"/>
      <sheetData sheetId="7"/>
      <sheetData sheetId="8"/>
      <sheetData sheetId="9">
        <row r="8">
          <cell r="F8" t="str">
            <v>AER</v>
          </cell>
        </row>
      </sheetData>
      <sheetData sheetId="10">
        <row r="5">
          <cell r="J5" t="str">
            <v>2018–19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8">
          <cell r="G8" t="str">
            <v>cents</v>
          </cell>
        </row>
      </sheetData>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sheetPr>
  <dimension ref="A1:BA82"/>
  <sheetViews>
    <sheetView showGridLines="0" zoomScaleNormal="100" workbookViewId="0">
      <selection activeCell="G47" sqref="G47"/>
    </sheetView>
  </sheetViews>
  <sheetFormatPr defaultColWidth="0" defaultRowHeight="11.25" customHeight="1" zeroHeight="1" x14ac:dyDescent="0.2"/>
  <cols>
    <col min="1" max="2" width="1.28515625" style="88" customWidth="1"/>
    <col min="3" max="3" width="24.5703125" style="88" customWidth="1"/>
    <col min="4" max="4" width="5.28515625" style="88" customWidth="1"/>
    <col min="5" max="5" width="40.85546875" style="88" customWidth="1"/>
    <col min="6" max="6" width="12.85546875" style="88" customWidth="1"/>
    <col min="7" max="7" width="17" style="88" customWidth="1"/>
    <col min="8" max="8" width="11.140625" style="88" customWidth="1"/>
    <col min="9" max="10" width="36" style="88" customWidth="1"/>
    <col min="11" max="11" width="5.5703125" style="88" customWidth="1"/>
    <col min="12" max="12" width="8" style="88" hidden="1" customWidth="1"/>
    <col min="13" max="20" width="8.42578125" style="88" hidden="1" customWidth="1"/>
    <col min="21" max="21" width="1.28515625" style="88" hidden="1" customWidth="1"/>
    <col min="22" max="22" width="9" style="88" hidden="1" customWidth="1"/>
    <col min="23" max="23" width="1.28515625" style="88" hidden="1" customWidth="1"/>
    <col min="24" max="16384" width="9" style="88" hidden="1"/>
  </cols>
  <sheetData>
    <row r="1" spans="1:53" ht="11.25" customHeight="1" x14ac:dyDescent="0.2"/>
    <row r="2" spans="1:53" s="94" customFormat="1" ht="33.75" x14ac:dyDescent="0.2">
      <c r="A2" s="74"/>
      <c r="B2" s="74"/>
      <c r="C2" s="74"/>
      <c r="D2" s="74"/>
      <c r="E2" s="74"/>
      <c r="F2" s="74"/>
      <c r="G2" s="122" t="s">
        <v>143</v>
      </c>
      <c r="H2" s="75"/>
      <c r="I2" s="74"/>
      <c r="J2" s="74"/>
      <c r="K2" s="74"/>
      <c r="M2" s="95"/>
      <c r="N2" s="96"/>
      <c r="O2" s="97"/>
    </row>
    <row r="3" spans="1:53" s="94" customFormat="1" ht="33.75" x14ac:dyDescent="0.2">
      <c r="A3" s="74"/>
      <c r="B3" s="74"/>
      <c r="C3" s="74"/>
      <c r="D3" s="74"/>
      <c r="E3" s="74"/>
      <c r="F3" s="74"/>
      <c r="G3" s="122" t="str">
        <f>DNSP&amp;" "&amp;forecastyear</f>
        <v>Energex 2025–26</v>
      </c>
      <c r="H3" s="75"/>
      <c r="I3" s="74"/>
      <c r="J3" s="74"/>
      <c r="K3" s="74"/>
      <c r="M3" s="95"/>
      <c r="N3" s="96"/>
      <c r="O3" s="97"/>
    </row>
    <row r="4" spans="1:53" s="100" customFormat="1" ht="13.5" customHeight="1" thickBot="1" x14ac:dyDescent="0.25">
      <c r="A4" s="98"/>
      <c r="B4" s="98"/>
      <c r="C4" s="98"/>
      <c r="D4" s="98"/>
      <c r="E4" s="98"/>
      <c r="F4" s="98"/>
      <c r="G4" s="123" t="s">
        <v>128</v>
      </c>
      <c r="H4" s="99"/>
      <c r="I4" s="98"/>
      <c r="J4" s="98"/>
      <c r="K4" s="98"/>
    </row>
    <row r="5" spans="1:53" s="94" customFormat="1" ht="13.5" customHeight="1" x14ac:dyDescent="0.2">
      <c r="A5" s="74"/>
      <c r="B5" s="74"/>
      <c r="C5" s="74"/>
      <c r="D5" s="74"/>
      <c r="E5" s="74"/>
      <c r="F5" s="74"/>
      <c r="G5" s="124"/>
      <c r="H5" s="76"/>
      <c r="I5" s="74"/>
      <c r="J5" s="74"/>
      <c r="K5" s="74"/>
    </row>
    <row r="6" spans="1:53" s="82" customFormat="1" ht="3" customHeight="1" x14ac:dyDescent="0.2"/>
    <row r="7" spans="1:53" s="87" customFormat="1" ht="12.75" x14ac:dyDescent="0.2">
      <c r="A7" s="77"/>
      <c r="B7" s="78"/>
      <c r="C7" s="77"/>
      <c r="D7" s="77"/>
      <c r="E7" s="77"/>
      <c r="F7" s="77"/>
      <c r="G7" s="77"/>
      <c r="H7" s="77"/>
      <c r="I7" s="77"/>
      <c r="J7" s="77"/>
      <c r="K7" s="77"/>
      <c r="L7" s="79"/>
      <c r="M7" s="79"/>
      <c r="N7" s="79"/>
      <c r="O7" s="79"/>
      <c r="P7" s="80"/>
      <c r="Q7" s="81"/>
      <c r="R7" s="80"/>
      <c r="S7" s="81"/>
      <c r="T7" s="80"/>
      <c r="U7" s="80"/>
      <c r="V7" s="80"/>
      <c r="W7" s="80"/>
      <c r="X7" s="80"/>
      <c r="Y7" s="80"/>
      <c r="Z7" s="80"/>
      <c r="AA7" s="80"/>
      <c r="AB7" s="81"/>
      <c r="AC7" s="81"/>
      <c r="AD7" s="83"/>
      <c r="AE7" s="83"/>
      <c r="AF7" s="83"/>
      <c r="AG7" s="83"/>
      <c r="AH7" s="84"/>
      <c r="AI7" s="85"/>
      <c r="AJ7" s="85"/>
      <c r="AK7" s="86"/>
      <c r="AL7" s="86"/>
      <c r="AM7" s="86"/>
      <c r="AN7" s="86"/>
      <c r="AO7" s="86"/>
      <c r="AP7" s="86"/>
      <c r="AQ7" s="86"/>
      <c r="AR7" s="86"/>
      <c r="AS7" s="86"/>
      <c r="AT7" s="86"/>
      <c r="AU7" s="86"/>
      <c r="AV7" s="86"/>
      <c r="AW7" s="86"/>
      <c r="AX7" s="86"/>
      <c r="AY7" s="86"/>
      <c r="AZ7" s="86"/>
      <c r="BA7" s="86"/>
    </row>
    <row r="8" spans="1:53" x14ac:dyDescent="0.2"/>
    <row r="9" spans="1:53" x14ac:dyDescent="0.2">
      <c r="C9" s="101" t="s">
        <v>37</v>
      </c>
      <c r="D9" s="89"/>
      <c r="E9" s="89"/>
      <c r="F9" s="89"/>
      <c r="G9" s="102" t="s">
        <v>129</v>
      </c>
      <c r="H9" s="103" t="s">
        <v>130</v>
      </c>
      <c r="I9" s="103" t="s">
        <v>131</v>
      </c>
      <c r="J9" s="103"/>
    </row>
    <row r="10" spans="1:53" x14ac:dyDescent="0.2">
      <c r="C10" s="104"/>
      <c r="D10" s="105"/>
      <c r="E10" s="88" t="s">
        <v>132</v>
      </c>
      <c r="F10" s="105"/>
      <c r="G10" s="106">
        <v>0.1</v>
      </c>
      <c r="H10" s="107">
        <v>44470</v>
      </c>
      <c r="I10" s="247" t="s">
        <v>144</v>
      </c>
      <c r="J10" s="247"/>
    </row>
    <row r="11" spans="1:53" x14ac:dyDescent="0.2">
      <c r="C11" s="108"/>
      <c r="D11" s="89"/>
      <c r="E11" s="88" t="s">
        <v>133</v>
      </c>
      <c r="F11" s="89"/>
      <c r="G11" s="109"/>
      <c r="H11" s="110"/>
      <c r="I11" s="246"/>
      <c r="J11" s="246"/>
    </row>
    <row r="12" spans="1:53" x14ac:dyDescent="0.2">
      <c r="C12" s="112"/>
      <c r="D12" s="89"/>
      <c r="E12" s="88" t="s">
        <v>134</v>
      </c>
      <c r="F12" s="89"/>
      <c r="G12" s="106">
        <v>0.2</v>
      </c>
      <c r="H12" s="107">
        <v>44501</v>
      </c>
      <c r="I12" s="245" t="s">
        <v>135</v>
      </c>
      <c r="J12" s="245"/>
    </row>
    <row r="13" spans="1:53" x14ac:dyDescent="0.2">
      <c r="C13" s="113"/>
      <c r="D13" s="89"/>
      <c r="E13" s="88" t="s">
        <v>136</v>
      </c>
      <c r="F13" s="89"/>
      <c r="G13" s="106">
        <v>1</v>
      </c>
      <c r="H13" s="107">
        <v>44531</v>
      </c>
      <c r="I13" s="245" t="s">
        <v>137</v>
      </c>
      <c r="J13" s="245"/>
    </row>
    <row r="14" spans="1:53" ht="11.25" customHeight="1" x14ac:dyDescent="0.2">
      <c r="C14" s="114"/>
      <c r="D14" s="89"/>
      <c r="E14" s="88" t="s">
        <v>138</v>
      </c>
      <c r="F14" s="89"/>
      <c r="G14" s="106">
        <v>1.1000000000000001</v>
      </c>
      <c r="H14" s="107">
        <v>44621</v>
      </c>
      <c r="I14" s="248" t="s">
        <v>241</v>
      </c>
      <c r="J14" s="248"/>
    </row>
    <row r="15" spans="1:53" ht="11.25" customHeight="1" x14ac:dyDescent="0.2">
      <c r="C15" s="115"/>
      <c r="D15" s="89"/>
      <c r="E15" s="88" t="s">
        <v>139</v>
      </c>
      <c r="F15" s="89"/>
      <c r="G15" s="106">
        <v>1.2</v>
      </c>
      <c r="H15" s="107">
        <v>44866</v>
      </c>
      <c r="I15" s="248" t="s">
        <v>242</v>
      </c>
      <c r="J15" s="248"/>
    </row>
    <row r="16" spans="1:53" x14ac:dyDescent="0.2">
      <c r="C16" s="116"/>
      <c r="D16" s="89"/>
      <c r="E16" s="88" t="s">
        <v>140</v>
      </c>
      <c r="F16" s="89"/>
      <c r="G16" s="106">
        <v>2</v>
      </c>
      <c r="H16" s="107">
        <v>44896</v>
      </c>
      <c r="I16" s="245" t="s">
        <v>141</v>
      </c>
      <c r="J16" s="245"/>
    </row>
    <row r="17" spans="1:53" x14ac:dyDescent="0.2">
      <c r="C17" s="117"/>
      <c r="D17" s="89"/>
      <c r="E17" s="89"/>
      <c r="F17" s="89"/>
      <c r="G17" s="106">
        <v>3</v>
      </c>
      <c r="H17" s="107">
        <v>45383</v>
      </c>
      <c r="I17" s="245" t="s">
        <v>142</v>
      </c>
      <c r="J17" s="245"/>
    </row>
    <row r="18" spans="1:53" x14ac:dyDescent="0.2">
      <c r="C18" s="117"/>
      <c r="D18" s="89"/>
      <c r="E18" s="89"/>
      <c r="F18" s="89"/>
      <c r="G18" s="109"/>
      <c r="H18" s="118"/>
      <c r="I18" s="111"/>
      <c r="J18" s="111"/>
    </row>
    <row r="19" spans="1:53" s="87" customFormat="1" ht="12.75" x14ac:dyDescent="0.2">
      <c r="A19" s="77"/>
      <c r="B19" s="78"/>
      <c r="C19" s="78" t="s">
        <v>145</v>
      </c>
      <c r="D19" s="77"/>
      <c r="E19" s="77"/>
      <c r="F19" s="77"/>
      <c r="G19" s="77"/>
      <c r="H19" s="77"/>
      <c r="I19" s="77"/>
      <c r="J19" s="77"/>
      <c r="K19" s="77"/>
      <c r="L19" s="79"/>
      <c r="M19" s="79"/>
      <c r="N19" s="79"/>
      <c r="O19" s="79"/>
      <c r="P19" s="80"/>
      <c r="Q19" s="81"/>
      <c r="R19" s="80"/>
      <c r="S19" s="81"/>
      <c r="T19" s="80"/>
      <c r="U19" s="80"/>
      <c r="V19" s="80"/>
      <c r="W19" s="80"/>
      <c r="X19" s="80"/>
      <c r="Y19" s="80"/>
      <c r="Z19" s="80"/>
      <c r="AA19" s="80"/>
      <c r="AB19" s="81"/>
      <c r="AC19" s="81"/>
      <c r="AD19" s="83"/>
      <c r="AE19" s="83"/>
      <c r="AF19" s="83"/>
      <c r="AG19" s="83"/>
      <c r="AH19" s="84"/>
      <c r="AI19" s="85"/>
      <c r="AJ19" s="85"/>
      <c r="AK19" s="86"/>
      <c r="AL19" s="86"/>
      <c r="AM19" s="86"/>
      <c r="AN19" s="86"/>
      <c r="AO19" s="86"/>
      <c r="AP19" s="86"/>
      <c r="AQ19" s="86"/>
      <c r="AR19" s="86"/>
      <c r="AS19" s="86"/>
      <c r="AT19" s="86"/>
      <c r="AU19" s="86"/>
      <c r="AV19" s="86"/>
      <c r="AW19" s="86"/>
      <c r="AX19" s="86"/>
      <c r="AY19" s="86"/>
      <c r="AZ19" s="86"/>
      <c r="BA19" s="86"/>
    </row>
    <row r="20" spans="1:53" x14ac:dyDescent="0.2">
      <c r="C20" s="117"/>
      <c r="D20" s="89"/>
      <c r="E20" s="89"/>
      <c r="F20" s="89"/>
      <c r="G20" s="109"/>
      <c r="H20" s="118"/>
      <c r="I20" s="111"/>
      <c r="J20" s="111"/>
    </row>
    <row r="21" spans="1:53" x14ac:dyDescent="0.2">
      <c r="C21" s="133" t="s">
        <v>244</v>
      </c>
      <c r="D21" s="89"/>
      <c r="E21" s="89" t="s">
        <v>245</v>
      </c>
      <c r="F21" s="89"/>
      <c r="G21" s="109"/>
      <c r="H21" s="118"/>
      <c r="I21" s="208"/>
      <c r="J21" s="208"/>
    </row>
    <row r="22" spans="1:53" x14ac:dyDescent="0.2">
      <c r="C22" s="133" t="s">
        <v>150</v>
      </c>
      <c r="D22" s="89"/>
      <c r="E22" s="89" t="s">
        <v>151</v>
      </c>
      <c r="F22" s="89"/>
      <c r="G22" s="109"/>
      <c r="H22" s="118"/>
      <c r="I22" s="111"/>
      <c r="J22" s="111"/>
    </row>
    <row r="23" spans="1:53" x14ac:dyDescent="0.2">
      <c r="C23" s="133" t="s">
        <v>146</v>
      </c>
      <c r="D23" s="89"/>
      <c r="E23" s="89" t="s">
        <v>152</v>
      </c>
      <c r="F23" s="89"/>
      <c r="G23" s="109"/>
      <c r="H23" s="118"/>
      <c r="I23" s="111"/>
      <c r="J23" s="111"/>
    </row>
    <row r="24" spans="1:53" x14ac:dyDescent="0.2">
      <c r="C24" s="133" t="s">
        <v>149</v>
      </c>
      <c r="D24" s="89"/>
      <c r="E24" s="89" t="s">
        <v>153</v>
      </c>
      <c r="F24" s="89"/>
      <c r="G24" s="109"/>
      <c r="H24" s="118"/>
      <c r="I24" s="111"/>
      <c r="J24" s="111"/>
    </row>
    <row r="25" spans="1:53" x14ac:dyDescent="0.2">
      <c r="C25" s="133" t="s">
        <v>147</v>
      </c>
      <c r="D25" s="89"/>
      <c r="E25" s="89" t="s">
        <v>154</v>
      </c>
      <c r="F25" s="89"/>
      <c r="G25" s="109"/>
      <c r="H25" s="118"/>
      <c r="I25" s="111"/>
      <c r="J25" s="111"/>
    </row>
    <row r="26" spans="1:53" x14ac:dyDescent="0.2">
      <c r="C26" s="133" t="s">
        <v>148</v>
      </c>
      <c r="D26" s="89"/>
      <c r="E26" s="89" t="s">
        <v>155</v>
      </c>
      <c r="F26" s="89"/>
      <c r="G26" s="109"/>
      <c r="H26" s="118"/>
      <c r="I26" s="111"/>
      <c r="J26" s="111"/>
    </row>
    <row r="27" spans="1:53" x14ac:dyDescent="0.2">
      <c r="C27" s="133" t="s">
        <v>156</v>
      </c>
      <c r="D27" s="89"/>
      <c r="E27" s="89" t="s">
        <v>157</v>
      </c>
      <c r="F27" s="89"/>
      <c r="G27" s="109"/>
      <c r="H27" s="118"/>
      <c r="I27" s="111"/>
      <c r="J27" s="111"/>
    </row>
    <row r="28" spans="1:53" x14ac:dyDescent="0.2">
      <c r="C28" s="133" t="s">
        <v>238</v>
      </c>
      <c r="D28" s="89"/>
      <c r="E28" s="89" t="s">
        <v>239</v>
      </c>
      <c r="F28" s="89"/>
      <c r="G28" s="109"/>
      <c r="H28" s="118"/>
      <c r="I28" s="190"/>
      <c r="J28" s="190"/>
    </row>
    <row r="29" spans="1:53" x14ac:dyDescent="0.2">
      <c r="C29" s="117"/>
      <c r="D29" s="89"/>
      <c r="E29" s="89"/>
      <c r="F29" s="89"/>
      <c r="G29" s="109"/>
      <c r="H29" s="118"/>
      <c r="I29" s="111"/>
      <c r="J29" s="111"/>
    </row>
    <row r="30" spans="1:53" s="87" customFormat="1" ht="12.75" x14ac:dyDescent="0.2">
      <c r="A30" s="77"/>
      <c r="B30" s="78"/>
      <c r="C30" s="78" t="s">
        <v>158</v>
      </c>
      <c r="D30" s="77"/>
      <c r="E30" s="77"/>
      <c r="F30" s="77"/>
      <c r="G30" s="77"/>
      <c r="H30" s="77"/>
      <c r="I30" s="77"/>
      <c r="J30" s="77"/>
      <c r="K30" s="77"/>
      <c r="L30" s="79"/>
      <c r="M30" s="79"/>
      <c r="N30" s="79"/>
      <c r="O30" s="79"/>
      <c r="P30" s="80"/>
      <c r="Q30" s="81"/>
      <c r="R30" s="80"/>
      <c r="S30" s="81"/>
      <c r="T30" s="80"/>
      <c r="U30" s="80"/>
      <c r="V30" s="80"/>
      <c r="W30" s="80"/>
      <c r="X30" s="80"/>
      <c r="Y30" s="80"/>
      <c r="Z30" s="80"/>
      <c r="AA30" s="80"/>
      <c r="AB30" s="81"/>
      <c r="AC30" s="81"/>
      <c r="AD30" s="83"/>
      <c r="AE30" s="83"/>
      <c r="AF30" s="83"/>
      <c r="AG30" s="83"/>
      <c r="AH30" s="84"/>
      <c r="AI30" s="85"/>
      <c r="AJ30" s="85"/>
      <c r="AK30" s="86"/>
      <c r="AL30" s="86"/>
      <c r="AM30" s="86"/>
      <c r="AN30" s="86"/>
      <c r="AO30" s="86"/>
      <c r="AP30" s="86"/>
      <c r="AQ30" s="86"/>
      <c r="AR30" s="86"/>
      <c r="AS30" s="86"/>
      <c r="AT30" s="86"/>
      <c r="AU30" s="86"/>
      <c r="AV30" s="86"/>
      <c r="AW30" s="86"/>
      <c r="AX30" s="86"/>
      <c r="AY30" s="86"/>
      <c r="AZ30" s="86"/>
      <c r="BA30" s="86"/>
    </row>
    <row r="31" spans="1:53" x14ac:dyDescent="0.2">
      <c r="C31" s="117"/>
      <c r="D31" s="89"/>
      <c r="E31" s="89"/>
      <c r="F31" s="89"/>
      <c r="G31" s="109"/>
      <c r="H31" s="118"/>
      <c r="I31" s="111"/>
      <c r="J31" s="111"/>
    </row>
    <row r="32" spans="1:53" x14ac:dyDescent="0.2">
      <c r="C32" s="126" t="s">
        <v>159</v>
      </c>
      <c r="D32" s="128"/>
      <c r="E32" s="128"/>
      <c r="F32" s="89"/>
      <c r="G32" s="129" t="s">
        <v>174</v>
      </c>
      <c r="H32" s="130"/>
      <c r="I32" s="131"/>
      <c r="J32" s="132"/>
    </row>
    <row r="33" spans="3:10" x14ac:dyDescent="0.2">
      <c r="C33" s="134" t="s">
        <v>160</v>
      </c>
      <c r="D33" s="89"/>
      <c r="E33" s="89" t="s">
        <v>11</v>
      </c>
      <c r="F33" s="89"/>
      <c r="G33" s="134" t="s">
        <v>162</v>
      </c>
      <c r="H33" s="118"/>
      <c r="I33" s="111" t="s">
        <v>176</v>
      </c>
      <c r="J33" s="111"/>
    </row>
    <row r="34" spans="3:10" x14ac:dyDescent="0.2">
      <c r="C34" s="134" t="s">
        <v>161</v>
      </c>
      <c r="D34" s="89"/>
      <c r="E34" s="89" t="s">
        <v>175</v>
      </c>
      <c r="F34" s="89"/>
      <c r="G34" s="134" t="s">
        <v>219</v>
      </c>
      <c r="H34" s="118"/>
      <c r="I34" s="111" t="s">
        <v>177</v>
      </c>
      <c r="J34" s="111"/>
    </row>
    <row r="35" spans="3:10" x14ac:dyDescent="0.2">
      <c r="C35" s="134" t="s">
        <v>163</v>
      </c>
      <c r="D35" s="89"/>
      <c r="E35" s="89" t="s">
        <v>165</v>
      </c>
      <c r="F35" s="89"/>
      <c r="G35" s="134" t="s">
        <v>220</v>
      </c>
      <c r="H35" s="118"/>
      <c r="I35" s="111" t="s">
        <v>178</v>
      </c>
      <c r="J35" s="111"/>
    </row>
    <row r="36" spans="3:10" x14ac:dyDescent="0.2">
      <c r="C36" s="134" t="s">
        <v>166</v>
      </c>
      <c r="D36" s="89"/>
      <c r="E36" s="89" t="s">
        <v>167</v>
      </c>
      <c r="F36" s="89"/>
      <c r="G36" s="109"/>
      <c r="H36" s="118"/>
      <c r="I36" s="111"/>
      <c r="J36" s="111"/>
    </row>
    <row r="37" spans="3:10" x14ac:dyDescent="0.2">
      <c r="C37" s="134" t="s">
        <v>164</v>
      </c>
      <c r="D37" s="89"/>
      <c r="E37" s="89" t="s">
        <v>168</v>
      </c>
      <c r="F37" s="89"/>
      <c r="G37" s="129" t="s">
        <v>179</v>
      </c>
      <c r="H37" s="130"/>
      <c r="I37" s="131"/>
      <c r="J37" s="132"/>
    </row>
    <row r="38" spans="3:10" x14ac:dyDescent="0.2">
      <c r="C38" s="134" t="s">
        <v>205</v>
      </c>
      <c r="D38" s="89"/>
      <c r="E38" s="89" t="s">
        <v>169</v>
      </c>
      <c r="F38" s="89"/>
      <c r="G38" s="134" t="s">
        <v>221</v>
      </c>
      <c r="H38" s="89"/>
      <c r="I38" s="89" t="s">
        <v>222</v>
      </c>
      <c r="J38" s="89"/>
    </row>
    <row r="39" spans="3:10" x14ac:dyDescent="0.2">
      <c r="C39" s="134" t="s">
        <v>206</v>
      </c>
      <c r="D39" s="89"/>
      <c r="E39" s="89" t="s">
        <v>207</v>
      </c>
      <c r="F39" s="89"/>
      <c r="G39" s="134" t="s">
        <v>225</v>
      </c>
      <c r="H39" s="89"/>
      <c r="I39" s="89" t="s">
        <v>222</v>
      </c>
      <c r="J39" s="89"/>
    </row>
    <row r="40" spans="3:10" x14ac:dyDescent="0.2">
      <c r="C40" s="134" t="s">
        <v>208</v>
      </c>
      <c r="D40" s="89"/>
      <c r="E40" s="89" t="s">
        <v>170</v>
      </c>
      <c r="F40" s="89"/>
      <c r="G40" s="134" t="s">
        <v>226</v>
      </c>
      <c r="H40" s="89"/>
      <c r="I40" s="89" t="s">
        <v>222</v>
      </c>
      <c r="J40" s="89"/>
    </row>
    <row r="41" spans="3:10" x14ac:dyDescent="0.2">
      <c r="C41" s="134" t="s">
        <v>223</v>
      </c>
      <c r="D41" s="89"/>
      <c r="E41" s="89" t="s">
        <v>224</v>
      </c>
      <c r="F41" s="89"/>
      <c r="G41" s="134" t="s">
        <v>228</v>
      </c>
      <c r="H41" s="89"/>
      <c r="I41" s="89" t="s">
        <v>222</v>
      </c>
      <c r="J41" s="89"/>
    </row>
    <row r="42" spans="3:10" x14ac:dyDescent="0.2">
      <c r="C42" s="134" t="s">
        <v>214</v>
      </c>
      <c r="D42" s="89"/>
      <c r="E42" s="89" t="s">
        <v>171</v>
      </c>
      <c r="F42" s="89"/>
      <c r="J42" s="89"/>
    </row>
    <row r="43" spans="3:10" x14ac:dyDescent="0.2">
      <c r="C43" s="134" t="s">
        <v>230</v>
      </c>
      <c r="D43" s="89"/>
      <c r="E43" s="89" t="s">
        <v>170</v>
      </c>
      <c r="F43" s="89"/>
      <c r="G43" s="136" t="s">
        <v>231</v>
      </c>
      <c r="J43" s="89"/>
    </row>
    <row r="44" spans="3:10" x14ac:dyDescent="0.2">
      <c r="C44" s="134" t="s">
        <v>215</v>
      </c>
      <c r="D44" s="89"/>
      <c r="E44" s="89" t="s">
        <v>172</v>
      </c>
      <c r="F44" s="89"/>
      <c r="J44" s="89"/>
    </row>
    <row r="45" spans="3:10" x14ac:dyDescent="0.2">
      <c r="C45" s="134" t="s">
        <v>216</v>
      </c>
      <c r="D45" s="89"/>
      <c r="E45" s="89" t="s">
        <v>170</v>
      </c>
      <c r="F45" s="89"/>
      <c r="J45" s="89"/>
    </row>
    <row r="46" spans="3:10" x14ac:dyDescent="0.2">
      <c r="C46" s="134" t="s">
        <v>227</v>
      </c>
      <c r="D46" s="89"/>
      <c r="E46" s="89" t="s">
        <v>224</v>
      </c>
      <c r="F46" s="89"/>
      <c r="G46" s="134"/>
      <c r="H46" s="89"/>
      <c r="I46" s="89"/>
      <c r="J46" s="89"/>
    </row>
    <row r="47" spans="3:10" x14ac:dyDescent="0.2">
      <c r="C47" s="134" t="s">
        <v>217</v>
      </c>
      <c r="D47" s="89"/>
      <c r="E47" s="89" t="s">
        <v>173</v>
      </c>
      <c r="F47" s="89"/>
      <c r="G47" s="125"/>
      <c r="H47" s="89"/>
      <c r="I47" s="89"/>
      <c r="J47" s="89"/>
    </row>
    <row r="48" spans="3:10" x14ac:dyDescent="0.2">
      <c r="C48" s="134" t="s">
        <v>218</v>
      </c>
      <c r="D48" s="89"/>
      <c r="E48" s="89" t="s">
        <v>170</v>
      </c>
      <c r="F48" s="89"/>
      <c r="H48" s="187"/>
      <c r="I48" s="188"/>
      <c r="J48" s="111"/>
    </row>
    <row r="49" spans="1:53" x14ac:dyDescent="0.2">
      <c r="C49" s="134" t="s">
        <v>229</v>
      </c>
      <c r="D49" s="89"/>
      <c r="E49" s="89" t="s">
        <v>224</v>
      </c>
      <c r="F49" s="89"/>
      <c r="G49" s="136"/>
      <c r="H49" s="187"/>
      <c r="I49" s="188"/>
      <c r="J49" s="189"/>
    </row>
    <row r="50" spans="1:53" x14ac:dyDescent="0.2">
      <c r="C50" s="125"/>
      <c r="D50" s="89"/>
      <c r="E50" s="89"/>
      <c r="F50" s="89"/>
      <c r="G50" s="109"/>
      <c r="H50" s="118"/>
      <c r="I50" s="111"/>
      <c r="J50" s="111"/>
    </row>
    <row r="51" spans="1:53" s="87" customFormat="1" ht="12.75" x14ac:dyDescent="0.2">
      <c r="A51" s="77"/>
      <c r="B51" s="78"/>
      <c r="C51" s="78" t="s">
        <v>180</v>
      </c>
      <c r="D51" s="77"/>
      <c r="E51" s="77"/>
      <c r="F51" s="77"/>
      <c r="G51" s="77"/>
      <c r="H51" s="77"/>
      <c r="I51" s="77"/>
      <c r="J51" s="77"/>
      <c r="K51" s="77"/>
      <c r="L51" s="79"/>
      <c r="M51" s="79"/>
      <c r="N51" s="79"/>
      <c r="O51" s="79"/>
      <c r="P51" s="80"/>
      <c r="Q51" s="81"/>
      <c r="R51" s="80"/>
      <c r="S51" s="81"/>
      <c r="T51" s="80"/>
      <c r="U51" s="80"/>
      <c r="V51" s="80"/>
      <c r="W51" s="80"/>
      <c r="X51" s="80"/>
      <c r="Y51" s="80"/>
      <c r="Z51" s="80"/>
      <c r="AA51" s="80"/>
      <c r="AB51" s="81"/>
      <c r="AC51" s="81"/>
      <c r="AD51" s="83"/>
      <c r="AE51" s="83"/>
      <c r="AF51" s="83"/>
      <c r="AG51" s="83"/>
      <c r="AH51" s="84"/>
      <c r="AI51" s="85"/>
      <c r="AJ51" s="85"/>
      <c r="AK51" s="86"/>
      <c r="AL51" s="86"/>
      <c r="AM51" s="86"/>
      <c r="AN51" s="86"/>
      <c r="AO51" s="86"/>
      <c r="AP51" s="86"/>
      <c r="AQ51" s="86"/>
      <c r="AR51" s="86"/>
      <c r="AS51" s="86"/>
      <c r="AT51" s="86"/>
      <c r="AU51" s="86"/>
      <c r="AV51" s="86"/>
      <c r="AW51" s="86"/>
      <c r="AX51" s="86"/>
      <c r="AY51" s="86"/>
      <c r="AZ51" s="86"/>
      <c r="BA51" s="86"/>
    </row>
    <row r="52" spans="1:53" x14ac:dyDescent="0.2">
      <c r="C52" s="117"/>
      <c r="D52" s="89"/>
      <c r="E52" s="89"/>
      <c r="F52" s="89"/>
      <c r="G52" s="109"/>
      <c r="H52" s="118"/>
      <c r="I52" s="111"/>
      <c r="J52" s="111"/>
    </row>
    <row r="53" spans="1:53" x14ac:dyDescent="0.2">
      <c r="C53" s="126" t="s">
        <v>130</v>
      </c>
      <c r="D53" s="127"/>
      <c r="E53" s="127" t="s">
        <v>131</v>
      </c>
      <c r="F53" s="128"/>
      <c r="G53" s="109"/>
      <c r="H53" s="118"/>
      <c r="I53" s="111"/>
      <c r="J53" s="111"/>
    </row>
    <row r="54" spans="1:53" x14ac:dyDescent="0.2">
      <c r="C54" s="117"/>
      <c r="D54" s="89"/>
      <c r="E54" s="89"/>
      <c r="F54" s="89"/>
      <c r="G54" s="109"/>
      <c r="H54" s="118"/>
      <c r="I54" s="111"/>
      <c r="J54" s="111"/>
    </row>
    <row r="55" spans="1:53" x14ac:dyDescent="0.2">
      <c r="C55" s="117"/>
      <c r="D55" s="89"/>
      <c r="E55" s="89"/>
      <c r="F55" s="89"/>
      <c r="G55" s="109"/>
      <c r="H55" s="118"/>
      <c r="I55" s="111"/>
      <c r="J55" s="111"/>
    </row>
    <row r="56" spans="1:53" x14ac:dyDescent="0.2">
      <c r="C56" s="117"/>
      <c r="D56" s="89"/>
      <c r="E56" s="89"/>
      <c r="F56" s="89"/>
      <c r="G56" s="109"/>
      <c r="H56" s="118"/>
      <c r="I56" s="111"/>
      <c r="J56" s="111"/>
    </row>
    <row r="57" spans="1:53" x14ac:dyDescent="0.2">
      <c r="C57" s="117"/>
      <c r="D57" s="89"/>
      <c r="E57" s="89"/>
      <c r="F57" s="89"/>
      <c r="G57" s="109"/>
      <c r="H57" s="118"/>
      <c r="I57" s="111"/>
      <c r="J57" s="111"/>
    </row>
    <row r="58" spans="1:53" x14ac:dyDescent="0.2">
      <c r="C58" s="117"/>
      <c r="D58" s="89"/>
      <c r="E58" s="89"/>
      <c r="F58" s="89"/>
      <c r="G58" s="109"/>
      <c r="H58" s="118"/>
      <c r="I58" s="111"/>
      <c r="J58" s="111"/>
    </row>
    <row r="59" spans="1:53" x14ac:dyDescent="0.2">
      <c r="C59" s="117"/>
      <c r="D59" s="89"/>
      <c r="E59" s="89"/>
      <c r="F59" s="89"/>
      <c r="G59" s="109"/>
      <c r="H59" s="118"/>
      <c r="I59" s="111"/>
      <c r="J59" s="111"/>
    </row>
    <row r="60" spans="1:53" x14ac:dyDescent="0.2">
      <c r="C60" s="117"/>
      <c r="D60" s="89"/>
      <c r="E60" s="89"/>
      <c r="F60" s="89"/>
      <c r="G60" s="109"/>
      <c r="H60" s="118"/>
      <c r="I60" s="111"/>
      <c r="J60" s="111"/>
    </row>
    <row r="61" spans="1:53" x14ac:dyDescent="0.2">
      <c r="C61" s="117"/>
      <c r="D61" s="89"/>
      <c r="E61" s="89"/>
      <c r="F61" s="89"/>
      <c r="G61" s="109"/>
      <c r="H61" s="118"/>
      <c r="I61" s="111"/>
      <c r="J61" s="111"/>
    </row>
    <row r="62" spans="1:53" x14ac:dyDescent="0.2">
      <c r="C62" s="117"/>
      <c r="D62" s="89"/>
      <c r="E62" s="89"/>
      <c r="F62" s="89"/>
      <c r="G62" s="109"/>
      <c r="H62" s="118"/>
      <c r="I62" s="111"/>
      <c r="J62" s="111"/>
    </row>
    <row r="63" spans="1:53" x14ac:dyDescent="0.2">
      <c r="C63" s="117"/>
      <c r="D63" s="89"/>
      <c r="E63" s="89"/>
      <c r="F63" s="89"/>
      <c r="G63" s="109"/>
      <c r="H63" s="118"/>
      <c r="I63" s="111"/>
      <c r="J63" s="111"/>
    </row>
    <row r="64" spans="1:53" x14ac:dyDescent="0.2">
      <c r="C64" s="117"/>
      <c r="D64" s="89"/>
      <c r="E64" s="89"/>
      <c r="F64" s="89"/>
      <c r="G64" s="109"/>
      <c r="H64" s="118"/>
      <c r="I64" s="111"/>
      <c r="J64" s="111"/>
    </row>
    <row r="65" spans="1:53" x14ac:dyDescent="0.2">
      <c r="C65" s="117"/>
      <c r="D65" s="89"/>
      <c r="E65" s="89"/>
      <c r="F65" s="89"/>
      <c r="G65" s="109"/>
      <c r="H65" s="118"/>
      <c r="I65" s="111"/>
      <c r="J65" s="111"/>
    </row>
    <row r="66" spans="1:53" x14ac:dyDescent="0.2">
      <c r="C66" s="117"/>
      <c r="D66" s="89"/>
      <c r="E66" s="89"/>
      <c r="F66" s="89"/>
      <c r="G66" s="109"/>
      <c r="H66" s="118"/>
      <c r="I66" s="111"/>
      <c r="J66" s="111"/>
    </row>
    <row r="67" spans="1:53" ht="12.75" x14ac:dyDescent="0.2">
      <c r="C67" s="119"/>
      <c r="D67" s="89"/>
      <c r="E67" s="89"/>
      <c r="F67" s="89"/>
      <c r="G67" s="89"/>
      <c r="H67" s="89"/>
      <c r="I67" s="120"/>
      <c r="J67" s="120"/>
    </row>
    <row r="68" spans="1:53" s="87" customFormat="1" ht="12.75" x14ac:dyDescent="0.2">
      <c r="A68" s="77"/>
      <c r="B68" s="78" t="s">
        <v>7</v>
      </c>
      <c r="C68" s="77"/>
      <c r="D68" s="77"/>
      <c r="E68" s="77"/>
      <c r="F68" s="77"/>
      <c r="G68" s="77"/>
      <c r="H68" s="77"/>
      <c r="I68" s="77"/>
      <c r="J68" s="77"/>
      <c r="K68" s="77"/>
      <c r="L68" s="79"/>
      <c r="M68" s="79"/>
      <c r="N68" s="79"/>
      <c r="O68" s="79"/>
      <c r="P68" s="80"/>
      <c r="Q68" s="81"/>
      <c r="R68" s="80"/>
      <c r="S68" s="81"/>
      <c r="T68" s="80"/>
      <c r="U68" s="80"/>
      <c r="V68" s="80"/>
      <c r="W68" s="80"/>
      <c r="X68" s="80"/>
      <c r="Y68" s="80"/>
      <c r="Z68" s="80"/>
      <c r="AA68" s="80"/>
      <c r="AB68" s="81"/>
      <c r="AC68" s="81"/>
      <c r="AD68" s="83"/>
      <c r="AE68" s="83"/>
      <c r="AF68" s="83"/>
      <c r="AG68" s="83"/>
      <c r="AH68" s="84"/>
      <c r="AI68" s="85"/>
      <c r="AJ68" s="85"/>
      <c r="AK68" s="86"/>
      <c r="AL68" s="86"/>
      <c r="AM68" s="86"/>
      <c r="AN68" s="86"/>
      <c r="AO68" s="86"/>
      <c r="AP68" s="86"/>
      <c r="AQ68" s="86"/>
      <c r="AR68" s="86"/>
      <c r="AS68" s="86"/>
      <c r="AT68" s="86"/>
      <c r="AU68" s="86"/>
      <c r="AV68" s="86"/>
      <c r="AW68" s="86"/>
      <c r="AX68" s="86"/>
      <c r="AY68" s="86"/>
      <c r="AZ68" s="86"/>
      <c r="BA68" s="86"/>
    </row>
    <row r="69" spans="1:53" hidden="1" x14ac:dyDescent="0.2">
      <c r="D69" s="89"/>
      <c r="E69" s="89"/>
      <c r="F69" s="89"/>
      <c r="G69" s="89"/>
      <c r="H69" s="89"/>
      <c r="I69" s="89"/>
      <c r="J69" s="89"/>
      <c r="L69" s="121"/>
    </row>
    <row r="70" spans="1:53" hidden="1" x14ac:dyDescent="0.2">
      <c r="D70" s="89"/>
      <c r="E70" s="89"/>
      <c r="F70" s="89"/>
      <c r="G70" s="89"/>
      <c r="H70" s="89"/>
      <c r="I70" s="89"/>
      <c r="J70" s="89"/>
      <c r="L70" s="121"/>
    </row>
    <row r="71" spans="1:53" hidden="1" x14ac:dyDescent="0.2">
      <c r="D71" s="89"/>
      <c r="E71" s="89"/>
      <c r="F71" s="89"/>
      <c r="G71" s="89"/>
      <c r="H71" s="89"/>
      <c r="I71" s="89"/>
      <c r="J71" s="89"/>
      <c r="L71" s="121"/>
    </row>
    <row r="72" spans="1:53" hidden="1" x14ac:dyDescent="0.2">
      <c r="D72" s="89"/>
      <c r="E72" s="89"/>
      <c r="F72" s="89"/>
      <c r="G72" s="89"/>
      <c r="H72" s="89"/>
      <c r="I72" s="89"/>
      <c r="J72" s="89"/>
      <c r="L72" s="121"/>
    </row>
    <row r="73" spans="1:53" hidden="1" x14ac:dyDescent="0.2">
      <c r="D73" s="89"/>
      <c r="E73" s="89"/>
      <c r="F73" s="89"/>
      <c r="G73" s="89"/>
      <c r="H73" s="89"/>
      <c r="I73" s="89"/>
      <c r="J73" s="89"/>
      <c r="L73" s="121"/>
    </row>
    <row r="74" spans="1:53" hidden="1" x14ac:dyDescent="0.2">
      <c r="C74" s="89"/>
      <c r="D74" s="89"/>
      <c r="E74" s="89"/>
      <c r="F74" s="89"/>
      <c r="G74" s="89"/>
      <c r="H74" s="89"/>
      <c r="I74" s="89"/>
      <c r="J74" s="89"/>
      <c r="L74" s="121"/>
    </row>
    <row r="75" spans="1:53" hidden="1" x14ac:dyDescent="0.2">
      <c r="C75" s="89"/>
      <c r="D75" s="89"/>
      <c r="E75" s="89"/>
      <c r="F75" s="89"/>
      <c r="G75" s="89"/>
      <c r="H75" s="89"/>
      <c r="I75" s="89"/>
      <c r="J75" s="89"/>
      <c r="L75" s="121"/>
    </row>
    <row r="76" spans="1:53" hidden="1" x14ac:dyDescent="0.2">
      <c r="C76" s="89"/>
      <c r="D76" s="89"/>
      <c r="E76" s="89"/>
      <c r="F76" s="89"/>
      <c r="G76" s="89"/>
      <c r="H76" s="89"/>
      <c r="I76" s="89"/>
      <c r="J76" s="89"/>
    </row>
    <row r="77" spans="1:53" hidden="1" x14ac:dyDescent="0.2">
      <c r="D77" s="89"/>
      <c r="E77" s="89"/>
      <c r="F77" s="89"/>
      <c r="G77" s="89"/>
      <c r="H77" s="89"/>
      <c r="I77" s="89"/>
      <c r="J77" s="89"/>
    </row>
    <row r="78" spans="1:53" hidden="1" x14ac:dyDescent="0.2">
      <c r="D78" s="89"/>
      <c r="E78" s="89"/>
      <c r="F78" s="89"/>
      <c r="G78" s="89"/>
      <c r="H78" s="89"/>
      <c r="I78" s="89"/>
      <c r="J78" s="89"/>
    </row>
    <row r="79" spans="1:53" hidden="1" x14ac:dyDescent="0.2">
      <c r="D79" s="89"/>
      <c r="E79" s="89"/>
      <c r="F79" s="89"/>
      <c r="G79" s="89"/>
      <c r="H79" s="89"/>
      <c r="I79" s="89"/>
      <c r="J79" s="89"/>
    </row>
    <row r="80" spans="1:53" hidden="1" x14ac:dyDescent="0.2">
      <c r="D80" s="89"/>
      <c r="E80" s="89"/>
      <c r="F80" s="89"/>
      <c r="G80" s="89"/>
      <c r="H80" s="89"/>
      <c r="I80" s="89"/>
      <c r="J80" s="89"/>
    </row>
    <row r="81" spans="3:10" hidden="1" x14ac:dyDescent="0.2">
      <c r="D81" s="89"/>
      <c r="E81" s="89"/>
      <c r="F81" s="89"/>
      <c r="G81" s="89"/>
      <c r="H81" s="89"/>
      <c r="I81" s="89"/>
      <c r="J81" s="89"/>
    </row>
    <row r="82" spans="3:10" ht="12.75" hidden="1" x14ac:dyDescent="0.2">
      <c r="C82" s="119"/>
      <c r="D82" s="89"/>
      <c r="E82" s="89"/>
      <c r="F82" s="89"/>
      <c r="G82" s="89"/>
      <c r="H82" s="89"/>
      <c r="I82" s="89"/>
      <c r="J82" s="89"/>
    </row>
  </sheetData>
  <mergeCells count="8">
    <mergeCell ref="I12:J12"/>
    <mergeCell ref="I11:J11"/>
    <mergeCell ref="I10:J10"/>
    <mergeCell ref="I17:J17"/>
    <mergeCell ref="I16:J16"/>
    <mergeCell ref="I15:J15"/>
    <mergeCell ref="I14:J14"/>
    <mergeCell ref="I13:J13"/>
  </mergeCells>
  <hyperlinks>
    <hyperlink ref="C22" location="'General Inputs'!A1" display="General Inputs" xr:uid="{00000000-0004-0000-0000-000000000000}"/>
    <hyperlink ref="C23" location="'Ancillary Network Services'!A1" display="Ancillary Network Services" xr:uid="{00000000-0004-0000-0000-000001000000}"/>
    <hyperlink ref="C24" location="'Labour Rates'!A1" display="Labour Rates" xr:uid="{00000000-0004-0000-0000-000002000000}"/>
    <hyperlink ref="C25" location="'Public Lighting'!A1" display="Public Lighting" xr:uid="{00000000-0004-0000-0000-000003000000}"/>
    <hyperlink ref="C26" location="Metering!A1" display="Metering" xr:uid="{00000000-0004-0000-0000-000004000000}"/>
    <hyperlink ref="C27" location="'Lookup Tables'!A1" display="Lookup Tables" xr:uid="{00000000-0004-0000-0000-000005000000}"/>
    <hyperlink ref="C33" location="'General Inputs'!F8" display="'General Inputs'!F8" xr:uid="{00000000-0004-0000-0000-000006000000}"/>
    <hyperlink ref="C34" location="'General Inputs'!F9" display="'General Inputs'!F9" xr:uid="{00000000-0004-0000-0000-000007000000}"/>
    <hyperlink ref="C35" location="'General Inputs'!F12" display="'General Inputs'!F12" xr:uid="{00000000-0004-0000-0000-000008000000}"/>
    <hyperlink ref="C36" location="'General Inputs'!F14:F15" display="'General Inputs'!F14:F15" xr:uid="{00000000-0004-0000-0000-000009000000}"/>
    <hyperlink ref="C37" location="'General Inputs'!F16" display="'General Inputs'!F16" xr:uid="{00000000-0004-0000-0000-00000A000000}"/>
    <hyperlink ref="C38" location="'General Inputs'!K22:N25" display="''General Inputs'!K22:N25" xr:uid="{00000000-0004-0000-0000-00000B000000}"/>
    <hyperlink ref="C39" location="'Ancillary Network Services'!C7:F323" display="''Ancillary Network Services'!C7:F323" xr:uid="{00000000-0004-0000-0000-00000C000000}"/>
    <hyperlink ref="C40" location="'Ancillary Network Services'!T7:T323" display="''Ancillary Network Services'!T7:T323" xr:uid="{00000000-0004-0000-0000-00000D000000}"/>
    <hyperlink ref="C42" location="'Labour Rates'!C7:E36" display="''Labour Rates'!C7:E36" xr:uid="{00000000-0004-0000-0000-00000E000000}"/>
    <hyperlink ref="C43" location="'Labour Rates'!S7:S36" display="''Labour Rates'!S7:S36" xr:uid="{00000000-0004-0000-0000-00000F000000}"/>
    <hyperlink ref="C44" location="'Public Lighting'!C7:F305" display="''Public Lighting'!C7:F305" xr:uid="{00000000-0004-0000-0000-000010000000}"/>
    <hyperlink ref="C45" location="'Public Lighting'!T7:T305" display="''Public Lighting'!T7:T305" xr:uid="{00000000-0004-0000-0000-000011000000}"/>
    <hyperlink ref="C47" location="Metering!C7:G36" display="''Metering'!C7:G36" xr:uid="{00000000-0004-0000-0000-000012000000}"/>
    <hyperlink ref="C48" location="Metering!U7:U36" display="''Metering'!U7:U36" xr:uid="{00000000-0004-0000-0000-000013000000}"/>
    <hyperlink ref="G33" location="'General Inputs'!F10" display="'General Inputs'!F10" xr:uid="{00000000-0004-0000-0000-000014000000}"/>
    <hyperlink ref="G34" location="'General Inputs'!K27:N30" display="''General Inputs'!K27:N30" xr:uid="{00000000-0004-0000-0000-000015000000}"/>
    <hyperlink ref="G35" location="'General Inputs'!F37:F77" display="''General Inputs'!F37:F77" xr:uid="{00000000-0004-0000-0000-000016000000}"/>
    <hyperlink ref="G38" location="'Ancillary Network Services'!N7:R323" display="''Ancillary Network Services'!N7:R323" xr:uid="{3FD6E011-862D-423F-8B1E-94F642E3364C}"/>
    <hyperlink ref="G39" location="'Labour Rates'!M7:Q36" display="''Labour Rates'!M7:Q36" xr:uid="{2DD17C05-71B9-4AC4-AC4F-89A5BD26433D}"/>
    <hyperlink ref="G40" location="'Public Lighting'!N7:R305" display="''Public Lighting'!N7:R305" xr:uid="{70AF10BB-FFD0-4E64-B508-4F723E816B7F}"/>
    <hyperlink ref="G41" location="Metering!O7:S36" display="''Metering'!O7:S36" xr:uid="{A938FBB1-D38D-4730-81EE-73F78D8EDCB2}"/>
    <hyperlink ref="C41" location="'Ancillary Network Services'!Z7:AC323" display="''Ancillary Network Services'!Z7:AC323" xr:uid="{009A4317-8F94-47AF-A981-208B33A925B0}"/>
    <hyperlink ref="C46" location="'Public Lighting'!Z7:AC305" display="''Public Lighting'!Z7:AC305" xr:uid="{B70D2F7E-0474-4F48-97BD-53870585C677}"/>
    <hyperlink ref="C49" location="Metering!AA7:AD36" display="''Metering'!AA7:AD36" xr:uid="{9FEC4A85-A229-42DB-B167-04897A0C5549}"/>
    <hyperlink ref="C28" location="'Model update log'!A1" display="Model update log" xr:uid="{674526E0-36B8-493D-9C23-D13B66373410}"/>
    <hyperlink ref="C21" location="'Output report'!A1" display="Output report" xr:uid="{DCD79418-6128-4A19-B66A-E6A8F2126F0E}"/>
  </hyperlinks>
  <pageMargins left="0.7" right="0.7" top="0.75" bottom="0.75" header="0.3" footer="0.3"/>
  <pageSetup paperSize="9" orientation="portrait" verticalDpi="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46FB9-601F-41FB-A770-C483AE75A809}">
  <sheetPr codeName="Sheet2">
    <tabColor theme="7" tint="0.79998168889431442"/>
  </sheetPr>
  <dimension ref="A1:AL49"/>
  <sheetViews>
    <sheetView showGridLines="0" tabSelected="1" zoomScaleNormal="100" workbookViewId="0"/>
  </sheetViews>
  <sheetFormatPr defaultColWidth="0" defaultRowHeight="0" customHeight="1" zeroHeight="1" x14ac:dyDescent="0.2"/>
  <cols>
    <col min="1" max="2" width="1.28515625" style="36" customWidth="1"/>
    <col min="3" max="3" width="38" style="36" customWidth="1"/>
    <col min="4" max="7" width="16.140625" style="37" customWidth="1"/>
    <col min="8" max="9" width="2.85546875" style="37" customWidth="1"/>
    <col min="10" max="13" width="9.28515625" style="36" customWidth="1"/>
    <col min="14" max="14" width="9.28515625" style="214" customWidth="1"/>
    <col min="15" max="29" width="9" style="36" hidden="1" customWidth="1"/>
    <col min="30" max="16384" width="9" style="36" hidden="1"/>
  </cols>
  <sheetData>
    <row r="1" spans="1:38" s="1" customFormat="1" ht="15.75" x14ac:dyDescent="0.25">
      <c r="B1" s="2" t="str">
        <f>'Pricing model - ACS'!G2&amp;" - "&amp;'Pricing model - ACS'!G3</f>
        <v>AER pricing model - price capped ACS - Energex 2025–26</v>
      </c>
      <c r="C1" s="2"/>
      <c r="D1" s="2"/>
      <c r="E1" s="2"/>
      <c r="F1" s="3"/>
      <c r="G1" s="3"/>
      <c r="H1" s="3"/>
      <c r="I1" s="3"/>
      <c r="J1" s="53"/>
      <c r="K1" s="53" t="s">
        <v>0</v>
      </c>
      <c r="L1" s="54"/>
      <c r="M1" s="54"/>
      <c r="N1" s="225"/>
    </row>
    <row r="2" spans="1:38" s="12" customFormat="1" ht="13.5" thickBot="1" x14ac:dyDescent="0.25">
      <c r="B2" s="13" t="str">
        <f>'Pricing model - ACS'!C21&amp;" - "&amp;'Pricing model - ACS'!E21</f>
        <v>Output report - Report of compliance and other analysis</v>
      </c>
      <c r="C2" s="13"/>
      <c r="D2" s="13"/>
      <c r="E2" s="13"/>
      <c r="F2" s="14"/>
      <c r="G2" s="14"/>
      <c r="H2" s="14"/>
      <c r="I2" s="14"/>
      <c r="N2" s="211" t="s">
        <v>252</v>
      </c>
    </row>
    <row r="3" spans="1:38" s="22" customFormat="1" ht="3" customHeight="1" x14ac:dyDescent="0.2">
      <c r="D3" s="23"/>
      <c r="E3" s="23"/>
      <c r="F3" s="23"/>
      <c r="G3" s="23"/>
      <c r="H3" s="23"/>
      <c r="I3" s="23"/>
      <c r="N3" s="212"/>
    </row>
    <row r="4" spans="1:38" s="22" customFormat="1" ht="11.25" x14ac:dyDescent="0.2">
      <c r="D4" s="23"/>
      <c r="E4" s="23"/>
      <c r="F4" s="23"/>
      <c r="G4" s="23"/>
      <c r="H4" s="23"/>
      <c r="I4" s="23"/>
      <c r="N4" s="212" t="str">
        <f>IF(COUNTIF(N5:N33,"CHECK")&gt;0,"CHECK","OK")</f>
        <v>OK</v>
      </c>
    </row>
    <row r="5" spans="1:38" s="11" customFormat="1" ht="12.75" x14ac:dyDescent="0.2">
      <c r="A5" s="25">
        <v>1</v>
      </c>
      <c r="B5" s="26" t="s">
        <v>243</v>
      </c>
      <c r="C5" s="25"/>
      <c r="D5" s="25"/>
      <c r="E5" s="25"/>
      <c r="F5" s="52"/>
      <c r="G5" s="52"/>
      <c r="H5" s="52"/>
      <c r="I5" s="52"/>
      <c r="J5" s="34"/>
      <c r="K5" s="35"/>
      <c r="L5" s="34"/>
      <c r="M5" s="35"/>
      <c r="N5" s="213"/>
      <c r="O5" s="56"/>
      <c r="P5" s="56"/>
      <c r="Q5" s="56"/>
      <c r="R5" s="56"/>
      <c r="S5" s="57"/>
      <c r="T5" s="58"/>
      <c r="U5" s="58"/>
      <c r="V5" s="48"/>
      <c r="W5" s="48"/>
      <c r="X5" s="48"/>
      <c r="Y5" s="48"/>
      <c r="Z5" s="48"/>
      <c r="AA5" s="48"/>
      <c r="AB5" s="48"/>
      <c r="AC5" s="48"/>
      <c r="AD5" s="48"/>
      <c r="AE5" s="48"/>
      <c r="AF5" s="48"/>
      <c r="AG5" s="48"/>
      <c r="AH5" s="48"/>
      <c r="AI5" s="48"/>
      <c r="AJ5" s="48"/>
      <c r="AK5" s="48"/>
      <c r="AL5" s="48"/>
    </row>
    <row r="6" spans="1:38" ht="11.25" x14ac:dyDescent="0.2"/>
    <row r="7" spans="1:38" ht="11.25" x14ac:dyDescent="0.2">
      <c r="C7" s="59"/>
      <c r="D7" s="39"/>
      <c r="E7" s="60" t="s">
        <v>247</v>
      </c>
      <c r="F7" s="60"/>
      <c r="H7" s="60"/>
      <c r="I7" s="36"/>
      <c r="J7" s="61"/>
    </row>
    <row r="8" spans="1:38" ht="11.25" x14ac:dyDescent="0.2">
      <c r="C8" s="219" t="s">
        <v>246</v>
      </c>
      <c r="D8" s="36"/>
      <c r="E8" s="209" t="str" cm="1">
        <f t="array" ref="E8">IF(OR(E10:E13="NON-COMPLIANT"),"NON-COMPLIANT","COMPLIANT")</f>
        <v>COMPLIANT</v>
      </c>
      <c r="H8" s="36"/>
      <c r="I8" s="36"/>
      <c r="N8" s="214" t="str">
        <f>IF(_xlfn.ISFORMULA(E8),"OK","CHECK")</f>
        <v>OK</v>
      </c>
    </row>
    <row r="9" spans="1:38" ht="11.25" x14ac:dyDescent="0.2">
      <c r="D9" s="36"/>
      <c r="E9" s="210"/>
      <c r="H9" s="36"/>
      <c r="I9" s="36"/>
    </row>
    <row r="10" spans="1:38" ht="11.25" x14ac:dyDescent="0.2">
      <c r="C10" s="220" t="s">
        <v>146</v>
      </c>
      <c r="D10" s="36"/>
      <c r="E10" s="209" t="str" cm="1">
        <f t="array" ref="E10">IF(AND('Ancillary Network Services'!C7:C423=""),"N/A",IF(OR('Ancillary Network Services'!M7:M423="NON-COMPLIANT"),"NON-COMPLIANT","COMPLIANT"))</f>
        <v>COMPLIANT</v>
      </c>
      <c r="F10" s="36"/>
      <c r="G10" s="36"/>
      <c r="H10" s="36"/>
      <c r="I10" s="36"/>
      <c r="N10" s="214" t="str">
        <f t="shared" ref="N10:N13" si="0">IF(_xlfn.ISFORMULA(E10),"OK","CHECK")</f>
        <v>OK</v>
      </c>
    </row>
    <row r="11" spans="1:38" ht="11.25" x14ac:dyDescent="0.2">
      <c r="C11" s="220" t="s">
        <v>149</v>
      </c>
      <c r="D11" s="36"/>
      <c r="E11" s="209" t="str" cm="1">
        <f t="array" ref="E11">IF(AND('Labour Rates'!C7:C46=""),"N/A",IF(OR('Labour Rates'!K7:K46="NON-COMPLIANT"),"NON-COMPLIANT","COMPLIANT"))</f>
        <v>COMPLIANT</v>
      </c>
      <c r="F11" s="36"/>
      <c r="G11" s="36"/>
      <c r="H11" s="36"/>
      <c r="I11" s="36"/>
      <c r="N11" s="214" t="str">
        <f t="shared" si="0"/>
        <v>OK</v>
      </c>
    </row>
    <row r="12" spans="1:38" ht="11.25" x14ac:dyDescent="0.2">
      <c r="C12" s="220" t="s">
        <v>147</v>
      </c>
      <c r="D12" s="36"/>
      <c r="E12" s="209" t="str" cm="1">
        <f t="array" ref="E12">IF(AND('Public Lighting'!C7:C405=""),"N/A",IF(OR('Public Lighting'!L7:L405="NON-COMPLIANT"),"NON-COMPLIANT","COMPLIANT"))</f>
        <v>COMPLIANT</v>
      </c>
      <c r="F12" s="36"/>
      <c r="G12" s="36"/>
      <c r="H12" s="36"/>
      <c r="I12" s="36"/>
      <c r="N12" s="214" t="str">
        <f t="shared" si="0"/>
        <v>OK</v>
      </c>
    </row>
    <row r="13" spans="1:38" ht="11.25" x14ac:dyDescent="0.2">
      <c r="C13" s="220" t="s">
        <v>148</v>
      </c>
      <c r="D13" s="36"/>
      <c r="E13" s="209" t="str" cm="1">
        <f t="array" ref="E13">IF(AND(Metering!C7:C36=""),"N/A",IF(OR(Metering!L7:L36="NON-COMPLIANT"),"NON-COMPLIANT","COMPLIANT"))</f>
        <v>N/A</v>
      </c>
      <c r="F13" s="36"/>
      <c r="G13" s="36"/>
      <c r="H13" s="36"/>
      <c r="I13" s="36"/>
      <c r="N13" s="214" t="str">
        <f t="shared" si="0"/>
        <v>OK</v>
      </c>
    </row>
    <row r="14" spans="1:38" ht="11.25" x14ac:dyDescent="0.2">
      <c r="E14" s="36"/>
      <c r="F14" s="36"/>
      <c r="G14" s="143"/>
      <c r="H14" s="43"/>
      <c r="I14" s="43"/>
      <c r="J14" s="43"/>
      <c r="K14" s="43"/>
      <c r="L14" s="43"/>
      <c r="M14" s="43"/>
      <c r="N14" s="216"/>
    </row>
    <row r="15" spans="1:38" s="11" customFormat="1" ht="11.25" x14ac:dyDescent="0.2">
      <c r="A15" s="25"/>
      <c r="B15" s="26" t="s">
        <v>254</v>
      </c>
      <c r="C15" s="25"/>
      <c r="D15" s="27"/>
      <c r="E15" s="27"/>
      <c r="F15" s="27"/>
      <c r="G15" s="27"/>
      <c r="H15" s="27"/>
      <c r="I15" s="27"/>
      <c r="J15" s="32"/>
      <c r="K15" s="32"/>
      <c r="L15" s="32"/>
      <c r="M15" s="32"/>
      <c r="N15" s="226"/>
    </row>
    <row r="16" spans="1:38" ht="11.25" x14ac:dyDescent="0.2">
      <c r="E16" s="36"/>
      <c r="F16" s="36"/>
      <c r="G16" s="143"/>
      <c r="H16" s="43"/>
      <c r="I16" s="43"/>
      <c r="J16" s="43"/>
      <c r="K16" s="43"/>
      <c r="L16" s="43"/>
      <c r="M16" s="43"/>
      <c r="N16" s="216"/>
    </row>
    <row r="17" spans="1:15" ht="11.25" x14ac:dyDescent="0.2">
      <c r="C17" s="61" t="s">
        <v>255</v>
      </c>
      <c r="D17" s="39"/>
      <c r="E17" s="60" t="s">
        <v>256</v>
      </c>
      <c r="F17" s="36"/>
      <c r="G17" s="143"/>
      <c r="H17" s="43"/>
      <c r="I17" s="43"/>
      <c r="J17" s="43"/>
      <c r="K17" s="43"/>
      <c r="L17" s="43"/>
      <c r="M17" s="43"/>
      <c r="N17" s="216"/>
    </row>
    <row r="18" spans="1:15" ht="11.25" x14ac:dyDescent="0.2">
      <c r="C18" s="220" t="s">
        <v>257</v>
      </c>
      <c r="D18" s="39"/>
      <c r="E18" s="209" t="str">
        <f>N4</f>
        <v>OK</v>
      </c>
      <c r="F18" s="36"/>
      <c r="G18" s="143"/>
      <c r="H18" s="43"/>
      <c r="I18" s="43"/>
      <c r="J18" s="43"/>
      <c r="K18" s="43"/>
      <c r="L18" s="43"/>
      <c r="M18" s="43"/>
      <c r="N18" s="214" t="str">
        <f>IF(_xlfn.ISFORMULA(E18),"OK","CHECK")</f>
        <v>OK</v>
      </c>
    </row>
    <row r="19" spans="1:15" ht="11.25" x14ac:dyDescent="0.2">
      <c r="C19" s="220" t="s">
        <v>150</v>
      </c>
      <c r="E19" s="221" t="str">
        <f ca="1">'General Inputs'!U4</f>
        <v>OK</v>
      </c>
      <c r="F19" s="36"/>
      <c r="G19" s="143"/>
      <c r="H19" s="43"/>
      <c r="I19" s="43"/>
      <c r="J19" s="43"/>
      <c r="K19" s="43"/>
      <c r="L19" s="43"/>
      <c r="M19" s="43"/>
      <c r="N19" s="214" t="str">
        <f t="shared" ref="N19:N23" si="1">IF(_xlfn.ISFORMULA(E19),"OK","CHECK")</f>
        <v>OK</v>
      </c>
    </row>
    <row r="20" spans="1:15" ht="11.25" x14ac:dyDescent="0.2">
      <c r="C20" s="220" t="s">
        <v>146</v>
      </c>
      <c r="E20" s="221" t="str">
        <f>'Ancillary Network Services'!AH3</f>
        <v>OK</v>
      </c>
      <c r="F20" s="36"/>
      <c r="G20" s="143"/>
      <c r="H20" s="43"/>
      <c r="I20" s="43"/>
      <c r="J20" s="43"/>
      <c r="K20" s="43"/>
      <c r="L20" s="43"/>
      <c r="M20" s="43"/>
      <c r="N20" s="214" t="str">
        <f t="shared" si="1"/>
        <v>OK</v>
      </c>
    </row>
    <row r="21" spans="1:15" ht="11.25" x14ac:dyDescent="0.2">
      <c r="C21" s="220" t="s">
        <v>149</v>
      </c>
      <c r="E21" s="221" t="str">
        <f>'Labour Rates'!Z3</f>
        <v>OK</v>
      </c>
      <c r="F21" s="36"/>
      <c r="G21" s="143"/>
      <c r="H21" s="43"/>
      <c r="I21" s="43"/>
      <c r="J21" s="43"/>
      <c r="K21" s="43"/>
      <c r="L21" s="43"/>
      <c r="M21" s="43"/>
      <c r="N21" s="214" t="str">
        <f t="shared" si="1"/>
        <v>OK</v>
      </c>
    </row>
    <row r="22" spans="1:15" ht="11.25" x14ac:dyDescent="0.2">
      <c r="C22" s="220" t="s">
        <v>147</v>
      </c>
      <c r="E22" s="221" t="str">
        <f>'Public Lighting'!AH3</f>
        <v>CHECK</v>
      </c>
      <c r="F22" s="36"/>
      <c r="G22" s="143"/>
      <c r="H22" s="43"/>
      <c r="I22" s="43"/>
      <c r="J22" s="43"/>
      <c r="K22" s="43"/>
      <c r="L22" s="43"/>
      <c r="M22" s="43"/>
      <c r="N22" s="214" t="str">
        <f t="shared" si="1"/>
        <v>OK</v>
      </c>
    </row>
    <row r="23" spans="1:15" ht="11.25" x14ac:dyDescent="0.2">
      <c r="C23" s="220" t="s">
        <v>148</v>
      </c>
      <c r="E23" s="221" t="str">
        <f>Metering!AF3</f>
        <v>OK</v>
      </c>
      <c r="F23" s="36"/>
      <c r="G23" s="143"/>
      <c r="H23" s="43"/>
      <c r="I23" s="43"/>
      <c r="J23" s="43"/>
      <c r="K23" s="43"/>
      <c r="L23" s="43"/>
      <c r="M23" s="43"/>
      <c r="N23" s="214" t="str">
        <f t="shared" si="1"/>
        <v>OK</v>
      </c>
    </row>
    <row r="24" spans="1:15" ht="11.25" x14ac:dyDescent="0.2">
      <c r="E24" s="36"/>
      <c r="F24" s="36"/>
      <c r="G24" s="143"/>
      <c r="H24" s="43"/>
      <c r="I24" s="43"/>
      <c r="J24" s="43"/>
      <c r="K24" s="43"/>
      <c r="L24" s="43"/>
      <c r="M24" s="43"/>
      <c r="N24" s="216"/>
    </row>
    <row r="25" spans="1:15" s="11" customFormat="1" ht="11.25" x14ac:dyDescent="0.2">
      <c r="A25" s="25"/>
      <c r="B25" s="26" t="s">
        <v>253</v>
      </c>
      <c r="C25" s="25"/>
      <c r="D25" s="27"/>
      <c r="E25" s="27"/>
      <c r="F25" s="27"/>
      <c r="G25" s="27"/>
      <c r="H25" s="27"/>
      <c r="I25" s="27"/>
      <c r="J25" s="32"/>
      <c r="K25" s="32"/>
      <c r="L25" s="32"/>
      <c r="M25" s="32"/>
      <c r="N25" s="226"/>
    </row>
    <row r="26" spans="1:15" s="11" customFormat="1" ht="11.25" x14ac:dyDescent="0.2">
      <c r="A26" s="36"/>
      <c r="B26" s="36"/>
      <c r="C26" s="70"/>
      <c r="D26" s="37"/>
      <c r="E26" s="39"/>
      <c r="F26" s="38"/>
      <c r="G26" s="39"/>
      <c r="H26" s="39"/>
      <c r="I26" s="37"/>
      <c r="J26" s="40"/>
      <c r="K26" s="40"/>
      <c r="L26" s="40"/>
      <c r="M26" s="40"/>
      <c r="N26" s="227"/>
    </row>
    <row r="27" spans="1:15" s="11" customFormat="1" ht="11.25" x14ac:dyDescent="0.2">
      <c r="A27" s="36"/>
      <c r="B27" s="36"/>
      <c r="C27" s="70"/>
      <c r="D27" s="60" t="s">
        <v>248</v>
      </c>
      <c r="E27" s="60" t="s">
        <v>249</v>
      </c>
      <c r="F27" s="60" t="s">
        <v>251</v>
      </c>
      <c r="G27" s="182" t="s">
        <v>250</v>
      </c>
      <c r="H27" s="39"/>
      <c r="I27" s="39"/>
      <c r="J27" s="37"/>
      <c r="K27" s="40"/>
      <c r="L27" s="40"/>
      <c r="M27" s="40"/>
      <c r="N27" s="227"/>
      <c r="O27" s="36"/>
    </row>
    <row r="28" spans="1:15" s="11" customFormat="1" ht="11.25" x14ac:dyDescent="0.2">
      <c r="A28" s="36"/>
      <c r="B28" s="36"/>
      <c r="C28" s="150" t="s">
        <v>146</v>
      </c>
      <c r="D28" s="144" t="e">
        <f>IF(E10="N/A","",INDEX('General Inputs'!$K$20:$N$20,1,MATCH(forecastyear,'General Inputs'!$K$18:$N$18)))</f>
        <v>#N/A</v>
      </c>
      <c r="E28" s="144" t="e">
        <f>IF(E10="N/A","",INDEX('General Inputs'!K22:N22,1,MATCH(forecastyear,'General Inputs'!$K$18:$N$18)))</f>
        <v>#N/A</v>
      </c>
      <c r="F28" s="144" t="e">
        <f>IF(E10="N/A","",IF(INDEX('General Inputs'!K26:N26,1,MATCH(forecastyear,'General Inputs'!$K$18:$N$18))="","",INDEX('General Inputs'!K26:N26,1,MATCH(forecastyear,'General Inputs'!$K$18:$N$18))))</f>
        <v>#N/A</v>
      </c>
      <c r="G28" s="231" t="e">
        <f>IF(E10="N/A","",(1+D28)*(1-E28)+IF(F28="",0,F28)-1)</f>
        <v>#N/A</v>
      </c>
      <c r="H28" s="39"/>
      <c r="I28" s="39"/>
      <c r="J28" s="39"/>
      <c r="K28" s="39"/>
      <c r="L28" s="39"/>
      <c r="M28" s="39"/>
      <c r="N28" s="214" t="str" cm="1">
        <f t="array" ref="N28">IF(SUMPRODUCT(--_xlfn.ISFORMULA(D28:G28))=4,"OK","CHECK")</f>
        <v>OK</v>
      </c>
      <c r="O28" s="36"/>
    </row>
    <row r="29" spans="1:15" s="11" customFormat="1" ht="11.25" x14ac:dyDescent="0.2">
      <c r="A29" s="36"/>
      <c r="B29" s="36"/>
      <c r="C29" s="150" t="s">
        <v>149</v>
      </c>
      <c r="D29" s="144" t="e">
        <f>IF(E11="N/A","",INDEX('General Inputs'!$K$20:$N$20,1,MATCH(forecastyear,'General Inputs'!$K$18:$N$18)))</f>
        <v>#N/A</v>
      </c>
      <c r="E29" s="144" t="e">
        <f>IF(E11="N/A","",INDEX('General Inputs'!K22:N22,1,MATCH(forecastyear,'General Inputs'!$K$18:$N$18)))</f>
        <v>#N/A</v>
      </c>
      <c r="F29" s="144" t="e">
        <f>IF(E11="N/A","",IF(INDEX('General Inputs'!K26:N26,1,MATCH(forecastyear,'General Inputs'!$K$18:$N$18))="","",INDEX('General Inputs'!K26:N26,1,MATCH(forecastyear,'General Inputs'!$K$18:$N$18))))</f>
        <v>#N/A</v>
      </c>
      <c r="G29" s="231" t="e">
        <f>IF(E11="N/A","",(1+D29)*(1-E29)+IF(F29="",0,F29)-1)</f>
        <v>#N/A</v>
      </c>
      <c r="H29" s="39"/>
      <c r="I29" s="39"/>
      <c r="J29" s="39"/>
      <c r="K29" s="39"/>
      <c r="L29" s="39"/>
      <c r="M29" s="39"/>
      <c r="N29" s="214" t="str" cm="1">
        <f t="array" ref="N29">IF(SUMPRODUCT(--_xlfn.ISFORMULA(D29:G29))=4,"OK","CHECK")</f>
        <v>OK</v>
      </c>
      <c r="O29" s="36"/>
    </row>
    <row r="30" spans="1:15" s="11" customFormat="1" ht="11.25" x14ac:dyDescent="0.2">
      <c r="A30" s="36"/>
      <c r="B30" s="36"/>
      <c r="C30" s="150" t="s">
        <v>147</v>
      </c>
      <c r="D30" s="144" t="e">
        <f>IF(E12="N/A","",INDEX('General Inputs'!$K$20:$N$20,1,MATCH(forecastyear,'General Inputs'!$K$18:$N$18)))</f>
        <v>#N/A</v>
      </c>
      <c r="E30" s="144" t="e">
        <f>IF(E12="N/A","",INDEX('General Inputs'!K23:N23,1,MATCH(forecastyear,'General Inputs'!$K$18:$N$18)))</f>
        <v>#N/A</v>
      </c>
      <c r="F30" s="144" t="e">
        <f>IF(E12="N/A","",IF(INDEX('General Inputs'!K27:N27,1,MATCH(forecastyear,'General Inputs'!$K$18:$N$18))="","",INDEX('General Inputs'!K27:N27,1,MATCH(forecastyear,'General Inputs'!$K$18:$N$18))))</f>
        <v>#N/A</v>
      </c>
      <c r="G30" s="231" t="e">
        <f>IF(E12="N/A","",(1+D30)*(1-E30)+IF(F30="",0,F30)-1)</f>
        <v>#N/A</v>
      </c>
      <c r="H30" s="39"/>
      <c r="I30" s="39"/>
      <c r="J30" s="39"/>
      <c r="K30" s="39"/>
      <c r="L30" s="39"/>
      <c r="M30" s="39"/>
      <c r="N30" s="214" t="str" cm="1">
        <f t="array" ref="N30">IF(SUMPRODUCT(--_xlfn.ISFORMULA(D30:G30))=4,"OK","CHECK")</f>
        <v>OK</v>
      </c>
      <c r="O30" s="36"/>
    </row>
    <row r="31" spans="1:15" s="11" customFormat="1" ht="11.25" x14ac:dyDescent="0.2">
      <c r="A31" s="36"/>
      <c r="B31" s="36"/>
      <c r="C31" s="150" t="s">
        <v>148</v>
      </c>
      <c r="D31" s="144" t="str">
        <f>IF(E13="N/A","",INDEX('General Inputs'!$K$20:$N$20,1,MATCH(forecastyear,'General Inputs'!$K$18:$N$18)))</f>
        <v/>
      </c>
      <c r="E31" s="144" t="str">
        <f>IF(E13="N/A","",INDEX('General Inputs'!K24:N24,1,MATCH(forecastyear,'General Inputs'!$K$18:$N$18)))</f>
        <v/>
      </c>
      <c r="F31" s="144" t="str">
        <f>IF(E13="N/A","",IF(INDEX('General Inputs'!K28:N28,1,MATCH(forecastyear,'General Inputs'!$K$18:$N$18))="","",INDEX('General Inputs'!K28:N28,1,MATCH(forecastyear,'General Inputs'!$K$18:$N$18))))</f>
        <v/>
      </c>
      <c r="G31" s="231" t="str">
        <f>IF(E13="N/A","",(1+D31)*(1-E31)+IF(F31="",0,F31)-1)</f>
        <v/>
      </c>
      <c r="H31" s="39"/>
      <c r="I31" s="39"/>
      <c r="J31" s="39"/>
      <c r="K31" s="39"/>
      <c r="L31" s="39"/>
      <c r="M31" s="39"/>
      <c r="N31" s="214" t="str" cm="1">
        <f t="array" ref="N31">IF(SUMPRODUCT(--_xlfn.ISFORMULA(D31:G31))=4,"OK","CHECK")</f>
        <v>OK</v>
      </c>
      <c r="O31" s="36"/>
    </row>
    <row r="32" spans="1:15" s="45" customFormat="1" ht="11.25" x14ac:dyDescent="0.2">
      <c r="A32" s="43"/>
      <c r="B32" s="43"/>
      <c r="C32" s="150"/>
      <c r="D32" s="49"/>
      <c r="E32" s="49"/>
      <c r="F32" s="44"/>
      <c r="G32" s="44"/>
      <c r="H32" s="44"/>
      <c r="I32" s="44"/>
      <c r="J32" s="151"/>
      <c r="K32" s="151"/>
      <c r="L32" s="151"/>
      <c r="M32" s="151"/>
      <c r="N32" s="228"/>
    </row>
    <row r="33" spans="1:38" s="11" customFormat="1" ht="12.75" x14ac:dyDescent="0.2">
      <c r="A33" s="25"/>
      <c r="B33" s="26" t="s">
        <v>7</v>
      </c>
      <c r="C33" s="25"/>
      <c r="D33" s="25"/>
      <c r="E33" s="25"/>
      <c r="F33" s="52"/>
      <c r="G33" s="52"/>
      <c r="H33" s="52"/>
      <c r="I33" s="52"/>
      <c r="J33" s="34"/>
      <c r="K33" s="35"/>
      <c r="L33" s="34"/>
      <c r="M33" s="35"/>
      <c r="N33" s="213"/>
      <c r="O33" s="56"/>
      <c r="P33" s="56"/>
      <c r="Q33" s="56"/>
      <c r="R33" s="56"/>
      <c r="S33" s="57"/>
      <c r="T33" s="58"/>
      <c r="U33" s="58"/>
      <c r="V33" s="48"/>
      <c r="W33" s="48"/>
      <c r="X33" s="48"/>
      <c r="Y33" s="48"/>
      <c r="Z33" s="48"/>
      <c r="AA33" s="48"/>
      <c r="AB33" s="48"/>
      <c r="AC33" s="48"/>
      <c r="AD33" s="48"/>
      <c r="AE33" s="48"/>
      <c r="AF33" s="48"/>
      <c r="AG33" s="48"/>
      <c r="AH33" s="48"/>
      <c r="AI33" s="48"/>
      <c r="AJ33" s="48"/>
      <c r="AK33" s="48"/>
      <c r="AL33" s="48"/>
    </row>
    <row r="34" spans="1:38" ht="11.25" hidden="1" x14ac:dyDescent="0.2">
      <c r="G34" s="39"/>
      <c r="H34" s="39"/>
    </row>
    <row r="35" spans="1:38" ht="11.25" hidden="1" x14ac:dyDescent="0.2">
      <c r="G35" s="39"/>
      <c r="H35" s="39"/>
    </row>
    <row r="36" spans="1:38" ht="11.25" hidden="1" x14ac:dyDescent="0.2">
      <c r="G36" s="39"/>
      <c r="H36" s="39"/>
    </row>
    <row r="37" spans="1:38" ht="11.25" hidden="1" x14ac:dyDescent="0.2">
      <c r="G37" s="39"/>
      <c r="H37" s="39"/>
    </row>
    <row r="38" spans="1:38" ht="11.25" hidden="1" x14ac:dyDescent="0.2">
      <c r="G38" s="39"/>
      <c r="H38" s="39"/>
    </row>
    <row r="39" spans="1:38" s="37" customFormat="1" ht="11.25" hidden="1" x14ac:dyDescent="0.2">
      <c r="A39" s="36"/>
      <c r="B39" s="36"/>
      <c r="C39" s="36"/>
      <c r="G39" s="39"/>
      <c r="H39" s="39"/>
      <c r="J39" s="36"/>
      <c r="K39" s="36"/>
      <c r="L39" s="36"/>
      <c r="M39" s="36"/>
      <c r="N39" s="214"/>
      <c r="O39" s="36"/>
      <c r="P39" s="36"/>
      <c r="Q39" s="36"/>
      <c r="R39" s="36"/>
      <c r="S39" s="36"/>
      <c r="T39" s="36"/>
      <c r="U39" s="36"/>
      <c r="V39" s="36"/>
      <c r="W39" s="36"/>
      <c r="X39" s="36"/>
      <c r="Y39" s="36"/>
      <c r="Z39" s="36"/>
      <c r="AA39" s="36"/>
      <c r="AB39" s="36"/>
      <c r="AC39" s="36"/>
      <c r="AD39" s="36"/>
      <c r="AE39" s="36"/>
      <c r="AF39" s="36"/>
      <c r="AG39" s="36"/>
      <c r="AH39" s="36"/>
      <c r="AI39" s="36"/>
      <c r="AJ39" s="36"/>
      <c r="AK39" s="36"/>
      <c r="AL39" s="36"/>
    </row>
    <row r="40" spans="1:38" s="37" customFormat="1" ht="11.25" hidden="1" x14ac:dyDescent="0.2">
      <c r="A40" s="36"/>
      <c r="B40" s="36"/>
      <c r="C40" s="36"/>
      <c r="G40" s="39"/>
      <c r="H40" s="39"/>
      <c r="J40" s="36"/>
      <c r="K40" s="36"/>
      <c r="L40" s="36"/>
      <c r="M40" s="36"/>
      <c r="N40" s="214"/>
      <c r="O40" s="36"/>
      <c r="P40" s="36"/>
      <c r="Q40" s="36"/>
      <c r="R40" s="36"/>
      <c r="S40" s="36"/>
      <c r="T40" s="36"/>
      <c r="U40" s="36"/>
      <c r="V40" s="36"/>
      <c r="W40" s="36"/>
      <c r="X40" s="36"/>
      <c r="Y40" s="36"/>
      <c r="Z40" s="36"/>
      <c r="AA40" s="36"/>
      <c r="AB40" s="36"/>
      <c r="AC40" s="36"/>
      <c r="AD40" s="36"/>
      <c r="AE40" s="36"/>
      <c r="AF40" s="36"/>
      <c r="AG40" s="36"/>
      <c r="AH40" s="36"/>
      <c r="AI40" s="36"/>
      <c r="AJ40" s="36"/>
      <c r="AK40" s="36"/>
      <c r="AL40" s="36"/>
    </row>
    <row r="41" spans="1:38" s="37" customFormat="1" ht="11.25" hidden="1" x14ac:dyDescent="0.2">
      <c r="A41" s="36"/>
      <c r="B41" s="36"/>
      <c r="C41" s="36"/>
      <c r="G41" s="39"/>
      <c r="H41" s="39"/>
      <c r="J41" s="36"/>
      <c r="K41" s="36"/>
      <c r="L41" s="36"/>
      <c r="M41" s="36"/>
      <c r="N41" s="214"/>
      <c r="O41" s="36"/>
      <c r="P41" s="36"/>
      <c r="Q41" s="36"/>
      <c r="R41" s="36"/>
      <c r="S41" s="36"/>
      <c r="T41" s="36"/>
      <c r="U41" s="36"/>
      <c r="V41" s="36"/>
      <c r="W41" s="36"/>
      <c r="X41" s="36"/>
      <c r="Y41" s="36"/>
      <c r="Z41" s="36"/>
      <c r="AA41" s="36"/>
      <c r="AB41" s="36"/>
      <c r="AC41" s="36"/>
      <c r="AD41" s="36"/>
      <c r="AE41" s="36"/>
      <c r="AF41" s="36"/>
      <c r="AG41" s="36"/>
      <c r="AH41" s="36"/>
      <c r="AI41" s="36"/>
      <c r="AJ41" s="36"/>
      <c r="AK41" s="36"/>
      <c r="AL41" s="36"/>
    </row>
    <row r="42" spans="1:38" s="37" customFormat="1" ht="11.25" hidden="1" x14ac:dyDescent="0.2">
      <c r="A42" s="36"/>
      <c r="B42" s="36"/>
      <c r="C42" s="36"/>
      <c r="G42" s="39"/>
      <c r="H42" s="39"/>
      <c r="J42" s="36"/>
      <c r="K42" s="36"/>
      <c r="L42" s="36"/>
      <c r="M42" s="36"/>
      <c r="N42" s="214"/>
      <c r="O42" s="36"/>
      <c r="P42" s="36"/>
      <c r="Q42" s="36"/>
      <c r="R42" s="36"/>
      <c r="S42" s="36"/>
      <c r="T42" s="36"/>
      <c r="U42" s="36"/>
      <c r="V42" s="36"/>
      <c r="W42" s="36"/>
      <c r="X42" s="36"/>
      <c r="Y42" s="36"/>
      <c r="Z42" s="36"/>
      <c r="AA42" s="36"/>
      <c r="AB42" s="36"/>
      <c r="AC42" s="36"/>
      <c r="AD42" s="36"/>
      <c r="AE42" s="36"/>
      <c r="AF42" s="36"/>
      <c r="AG42" s="36"/>
      <c r="AH42" s="36"/>
      <c r="AI42" s="36"/>
      <c r="AJ42" s="36"/>
      <c r="AK42" s="36"/>
      <c r="AL42" s="36"/>
    </row>
    <row r="43" spans="1:38" s="37" customFormat="1" ht="11.25" hidden="1" x14ac:dyDescent="0.2">
      <c r="A43" s="36"/>
      <c r="B43" s="36"/>
      <c r="C43" s="36"/>
      <c r="G43" s="39"/>
      <c r="H43" s="39"/>
      <c r="J43" s="36"/>
      <c r="K43" s="36"/>
      <c r="L43" s="36"/>
      <c r="M43" s="36"/>
      <c r="N43" s="214"/>
      <c r="O43" s="36"/>
      <c r="P43" s="36"/>
      <c r="Q43" s="36"/>
      <c r="R43" s="36"/>
      <c r="S43" s="36"/>
      <c r="T43" s="36"/>
      <c r="U43" s="36"/>
      <c r="V43" s="36"/>
      <c r="W43" s="36"/>
      <c r="X43" s="36"/>
      <c r="Y43" s="36"/>
      <c r="Z43" s="36"/>
      <c r="AA43" s="36"/>
      <c r="AB43" s="36"/>
      <c r="AC43" s="36"/>
      <c r="AD43" s="36"/>
      <c r="AE43" s="36"/>
      <c r="AF43" s="36"/>
      <c r="AG43" s="36"/>
      <c r="AH43" s="36"/>
      <c r="AI43" s="36"/>
      <c r="AJ43" s="36"/>
      <c r="AK43" s="36"/>
      <c r="AL43" s="36"/>
    </row>
    <row r="44" spans="1:38" s="37" customFormat="1" ht="11.25" hidden="1" customHeight="1" x14ac:dyDescent="0.2">
      <c r="A44" s="36"/>
      <c r="B44" s="36"/>
      <c r="C44" s="36"/>
      <c r="J44" s="36"/>
      <c r="K44" s="36"/>
      <c r="L44" s="36"/>
      <c r="M44" s="36"/>
      <c r="N44" s="214"/>
      <c r="O44" s="36"/>
      <c r="P44" s="36"/>
      <c r="Q44" s="36"/>
      <c r="R44" s="36"/>
      <c r="S44" s="36"/>
      <c r="T44" s="36"/>
      <c r="U44" s="36"/>
      <c r="V44" s="36"/>
      <c r="W44" s="36"/>
      <c r="X44" s="36"/>
      <c r="Y44" s="36"/>
      <c r="Z44" s="36"/>
      <c r="AA44" s="36"/>
      <c r="AB44" s="36"/>
      <c r="AC44" s="36"/>
      <c r="AD44" s="36"/>
      <c r="AE44" s="36"/>
      <c r="AF44" s="36"/>
      <c r="AG44" s="36"/>
      <c r="AH44" s="36"/>
      <c r="AI44" s="36"/>
      <c r="AJ44" s="36"/>
      <c r="AK44" s="36"/>
      <c r="AL44" s="36"/>
    </row>
    <row r="45" spans="1:38" s="37" customFormat="1" ht="11.25" hidden="1" customHeight="1" x14ac:dyDescent="0.2">
      <c r="A45" s="36"/>
      <c r="B45" s="36"/>
      <c r="C45" s="36"/>
      <c r="J45" s="36"/>
      <c r="K45" s="36"/>
      <c r="L45" s="36"/>
      <c r="M45" s="36"/>
      <c r="N45" s="214"/>
      <c r="O45" s="36"/>
      <c r="P45" s="36"/>
      <c r="Q45" s="36"/>
      <c r="R45" s="36"/>
      <c r="S45" s="36"/>
      <c r="T45" s="36"/>
      <c r="U45" s="36"/>
      <c r="V45" s="36"/>
      <c r="W45" s="36"/>
      <c r="X45" s="36"/>
      <c r="Y45" s="36"/>
      <c r="Z45" s="36"/>
      <c r="AA45" s="36"/>
      <c r="AB45" s="36"/>
      <c r="AC45" s="36"/>
      <c r="AD45" s="36"/>
      <c r="AE45" s="36"/>
      <c r="AF45" s="36"/>
      <c r="AG45" s="36"/>
      <c r="AH45" s="36"/>
      <c r="AI45" s="36"/>
      <c r="AJ45" s="36"/>
      <c r="AK45" s="36"/>
      <c r="AL45" s="36"/>
    </row>
    <row r="46" spans="1:38" s="37" customFormat="1" ht="11.25" hidden="1" customHeight="1" x14ac:dyDescent="0.2">
      <c r="A46" s="36"/>
      <c r="B46" s="36"/>
      <c r="C46" s="36"/>
      <c r="J46" s="36"/>
      <c r="K46" s="36"/>
      <c r="L46" s="36"/>
      <c r="M46" s="36"/>
      <c r="N46" s="214"/>
      <c r="O46" s="36"/>
      <c r="P46" s="36"/>
      <c r="Q46" s="36"/>
      <c r="R46" s="36"/>
      <c r="S46" s="36"/>
      <c r="T46" s="36"/>
      <c r="U46" s="36"/>
      <c r="V46" s="36"/>
      <c r="W46" s="36"/>
      <c r="X46" s="36"/>
      <c r="Y46" s="36"/>
      <c r="Z46" s="36"/>
      <c r="AA46" s="36"/>
      <c r="AB46" s="36"/>
      <c r="AC46" s="36"/>
      <c r="AD46" s="36"/>
      <c r="AE46" s="36"/>
      <c r="AF46" s="36"/>
      <c r="AG46" s="36"/>
      <c r="AH46" s="36"/>
      <c r="AI46" s="36"/>
      <c r="AJ46" s="36"/>
      <c r="AK46" s="36"/>
      <c r="AL46" s="36"/>
    </row>
    <row r="47" spans="1:38" s="37" customFormat="1" ht="11.25" hidden="1" customHeight="1" x14ac:dyDescent="0.2">
      <c r="A47" s="36"/>
      <c r="B47" s="36"/>
      <c r="C47" s="36"/>
      <c r="J47" s="36"/>
      <c r="K47" s="36"/>
      <c r="L47" s="36"/>
      <c r="M47" s="36"/>
      <c r="N47" s="214"/>
      <c r="O47" s="36"/>
      <c r="P47" s="36"/>
      <c r="Q47" s="36"/>
      <c r="R47" s="36"/>
      <c r="S47" s="36"/>
      <c r="T47" s="36"/>
      <c r="U47" s="36"/>
      <c r="V47" s="36"/>
      <c r="W47" s="36"/>
      <c r="X47" s="36"/>
      <c r="Y47" s="36"/>
      <c r="Z47" s="36"/>
      <c r="AA47" s="36"/>
      <c r="AB47" s="36"/>
      <c r="AC47" s="36"/>
      <c r="AD47" s="36"/>
      <c r="AE47" s="36"/>
      <c r="AF47" s="36"/>
      <c r="AG47" s="36"/>
      <c r="AH47" s="36"/>
      <c r="AI47" s="36"/>
      <c r="AJ47" s="36"/>
      <c r="AK47" s="36"/>
      <c r="AL47" s="36"/>
    </row>
    <row r="48" spans="1:38" s="37" customFormat="1" ht="11.25" hidden="1" customHeight="1" x14ac:dyDescent="0.2">
      <c r="A48" s="36"/>
      <c r="B48" s="36"/>
      <c r="C48" s="36"/>
      <c r="J48" s="36"/>
      <c r="K48" s="36"/>
      <c r="L48" s="36"/>
      <c r="M48" s="36"/>
      <c r="N48" s="214"/>
      <c r="O48" s="36"/>
      <c r="P48" s="36"/>
      <c r="Q48" s="36"/>
      <c r="R48" s="36"/>
      <c r="S48" s="36"/>
      <c r="T48" s="36"/>
      <c r="U48" s="36"/>
      <c r="V48" s="36"/>
      <c r="W48" s="36"/>
      <c r="X48" s="36"/>
      <c r="Y48" s="36"/>
      <c r="Z48" s="36"/>
      <c r="AA48" s="36"/>
      <c r="AB48" s="36"/>
      <c r="AC48" s="36"/>
      <c r="AD48" s="36"/>
      <c r="AE48" s="36"/>
      <c r="AF48" s="36"/>
      <c r="AG48" s="36"/>
      <c r="AH48" s="36"/>
      <c r="AI48" s="36"/>
      <c r="AJ48" s="36"/>
      <c r="AK48" s="36"/>
      <c r="AL48" s="36"/>
    </row>
    <row r="49" spans="1:38" s="37" customFormat="1" ht="11.25" hidden="1" customHeight="1" x14ac:dyDescent="0.2">
      <c r="A49" s="36"/>
      <c r="B49" s="36"/>
      <c r="C49" s="36"/>
      <c r="J49" s="36"/>
      <c r="K49" s="36"/>
      <c r="L49" s="36"/>
      <c r="M49" s="36"/>
      <c r="N49" s="214"/>
      <c r="O49" s="36"/>
      <c r="P49" s="36"/>
      <c r="Q49" s="36"/>
      <c r="R49" s="36"/>
      <c r="S49" s="36"/>
      <c r="T49" s="36"/>
      <c r="U49" s="36"/>
      <c r="V49" s="36"/>
      <c r="W49" s="36"/>
      <c r="X49" s="36"/>
      <c r="Y49" s="36"/>
      <c r="Z49" s="36"/>
      <c r="AA49" s="36"/>
      <c r="AB49" s="36"/>
      <c r="AC49" s="36"/>
      <c r="AD49" s="36"/>
      <c r="AE49" s="36"/>
      <c r="AF49" s="36"/>
      <c r="AG49" s="36"/>
      <c r="AH49" s="36"/>
      <c r="AI49" s="36"/>
      <c r="AJ49" s="36"/>
      <c r="AK49" s="36"/>
      <c r="AL49" s="36"/>
    </row>
  </sheetData>
  <dataConsolidate link="1"/>
  <conditionalFormatting sqref="E8 E10:E13">
    <cfRule type="cellIs" dxfId="25" priority="7" operator="equal">
      <formula>"NON-COMPLIANT"</formula>
    </cfRule>
    <cfRule type="cellIs" dxfId="24" priority="8" operator="equal">
      <formula>"COMPLIANT"</formula>
    </cfRule>
  </conditionalFormatting>
  <conditionalFormatting sqref="E18:E23">
    <cfRule type="cellIs" dxfId="23" priority="5" operator="equal">
      <formula>"CHECK"</formula>
    </cfRule>
    <cfRule type="cellIs" dxfId="22" priority="6" operator="equal">
      <formula>"OK"</formula>
    </cfRule>
  </conditionalFormatting>
  <conditionalFormatting sqref="N4:N33">
    <cfRule type="cellIs" dxfId="21" priority="1" operator="equal">
      <formula>"CHECK"</formula>
    </cfRule>
    <cfRule type="cellIs" dxfId="20" priority="2" operator="equal">
      <formula>"OK"</formula>
    </cfRule>
  </conditionalFormatting>
  <dataValidations count="1">
    <dataValidation type="list" allowBlank="1" showInputMessage="1" showErrorMessage="1" sqref="E32 I16:I24 I12:I14" xr:uid="{CB6EAEE0-A7C1-45EA-9D6D-A02D15AFC85C}">
      <formula1>#REF!</formula1>
    </dataValidation>
  </dataValidations>
  <hyperlinks>
    <hyperlink ref="K1" location="'Pricing model - ACS'!A1" display="Back to Index" xr:uid="{9AE58D44-E3FD-47DB-A79C-40C5C883A22D}"/>
  </hyperlinks>
  <pageMargins left="0.7" right="0.7" top="0.75" bottom="0.75" header="0.3" footer="0.3"/>
  <pageSetup paperSize="9" orientation="portrait" verticalDpi="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79998168889431442"/>
  </sheetPr>
  <dimension ref="A1:AS93"/>
  <sheetViews>
    <sheetView showGridLines="0" topLeftCell="A16" zoomScaleNormal="100" workbookViewId="0">
      <selection activeCell="F59" sqref="F59"/>
    </sheetView>
  </sheetViews>
  <sheetFormatPr defaultColWidth="0" defaultRowHeight="11.25" zeroHeight="1" outlineLevelRow="1" x14ac:dyDescent="0.2"/>
  <cols>
    <col min="1" max="2" width="1.28515625" style="36" customWidth="1"/>
    <col min="3" max="3" width="38" style="36" customWidth="1"/>
    <col min="4" max="4" width="14" style="37" customWidth="1"/>
    <col min="5" max="5" width="2.7109375" style="37" customWidth="1"/>
    <col min="6" max="6" width="12.5703125" style="37" customWidth="1"/>
    <col min="7" max="7" width="10" style="37" customWidth="1"/>
    <col min="8" max="9" width="2.85546875" style="37" customWidth="1"/>
    <col min="10" max="14" width="9.28515625" style="36" customWidth="1"/>
    <col min="15" max="17" width="2.28515625" style="36" customWidth="1"/>
    <col min="18" max="20" width="9.28515625" style="36" customWidth="1"/>
    <col min="21" max="21" width="3.5703125" style="214" customWidth="1"/>
    <col min="22" max="36" width="9" style="36" hidden="1" customWidth="1"/>
    <col min="37" max="16384" width="9" style="36" hidden="1"/>
  </cols>
  <sheetData>
    <row r="1" spans="1:45" s="1" customFormat="1" ht="15.75" x14ac:dyDescent="0.25">
      <c r="B1" s="2" t="str">
        <f>'Pricing model - ACS'!G2&amp;" - "&amp;'Pricing model - ACS'!G3</f>
        <v>AER pricing model - price capped ACS - Energex 2025–26</v>
      </c>
      <c r="C1" s="2"/>
      <c r="D1" s="2"/>
      <c r="E1" s="2"/>
      <c r="F1" s="3"/>
      <c r="G1" s="3"/>
      <c r="H1" s="3"/>
      <c r="I1" s="3"/>
      <c r="J1" s="53"/>
      <c r="K1" s="53" t="s">
        <v>0</v>
      </c>
      <c r="L1" s="54"/>
      <c r="M1" s="54"/>
      <c r="N1" s="55"/>
      <c r="O1" s="8"/>
      <c r="P1" s="5"/>
      <c r="Q1" s="5"/>
      <c r="R1" s="6"/>
      <c r="S1" s="9"/>
      <c r="T1" s="5"/>
      <c r="U1" s="10"/>
    </row>
    <row r="2" spans="1:45" s="12" customFormat="1" ht="13.5" thickBot="1" x14ac:dyDescent="0.25">
      <c r="B2" s="13" t="str">
        <f>'Pricing model - ACS'!C22&amp;" - "&amp;'Pricing model - ACS'!E22</f>
        <v>General Inputs - General inputs including business information, inflation, and x-factors</v>
      </c>
      <c r="C2" s="13"/>
      <c r="D2" s="13"/>
      <c r="E2" s="13"/>
      <c r="F2" s="14"/>
      <c r="G2" s="14"/>
      <c r="H2" s="14"/>
      <c r="I2" s="14"/>
      <c r="U2" s="211" t="s">
        <v>252</v>
      </c>
    </row>
    <row r="3" spans="1:45" s="22" customFormat="1" ht="2.25" customHeight="1" x14ac:dyDescent="0.2">
      <c r="D3" s="23"/>
      <c r="E3" s="23"/>
      <c r="F3" s="23"/>
      <c r="G3" s="23"/>
      <c r="H3" s="23"/>
      <c r="I3" s="23"/>
      <c r="U3" s="212"/>
    </row>
    <row r="4" spans="1:45" s="22" customFormat="1" x14ac:dyDescent="0.2">
      <c r="D4" s="23"/>
      <c r="E4" s="23"/>
      <c r="F4" s="23"/>
      <c r="G4" s="23"/>
      <c r="H4" s="23"/>
      <c r="I4" s="23"/>
      <c r="U4" s="212" t="str">
        <f ca="1">IF(COUNTIF(U5:U77,"CHECK")&gt;0,"CHECK","OK")</f>
        <v>OK</v>
      </c>
    </row>
    <row r="5" spans="1:45" s="11" customFormat="1" ht="12.75" x14ac:dyDescent="0.2">
      <c r="A5" s="25">
        <v>1</v>
      </c>
      <c r="B5" s="26" t="s">
        <v>9</v>
      </c>
      <c r="C5" s="25"/>
      <c r="D5" s="25"/>
      <c r="E5" s="25"/>
      <c r="F5" s="52"/>
      <c r="G5" s="52"/>
      <c r="H5" s="52"/>
      <c r="I5" s="52"/>
      <c r="J5" s="34"/>
      <c r="K5" s="35"/>
      <c r="L5" s="34"/>
      <c r="M5" s="35"/>
      <c r="N5" s="34"/>
      <c r="O5" s="34"/>
      <c r="P5" s="34"/>
      <c r="Q5" s="34"/>
      <c r="R5" s="34"/>
      <c r="S5" s="34"/>
      <c r="T5" s="34"/>
      <c r="U5" s="213"/>
      <c r="V5" s="56"/>
      <c r="W5" s="56"/>
      <c r="X5" s="56"/>
      <c r="Y5" s="56"/>
      <c r="Z5" s="57"/>
      <c r="AA5" s="58"/>
      <c r="AB5" s="58"/>
      <c r="AC5" s="48"/>
      <c r="AD5" s="48"/>
      <c r="AE5" s="48"/>
      <c r="AF5" s="48"/>
      <c r="AG5" s="48"/>
      <c r="AH5" s="48"/>
      <c r="AI5" s="48"/>
      <c r="AJ5" s="48"/>
      <c r="AK5" s="48"/>
      <c r="AL5" s="48"/>
      <c r="AM5" s="48"/>
      <c r="AN5" s="48"/>
      <c r="AO5" s="48"/>
      <c r="AP5" s="48"/>
      <c r="AQ5" s="48"/>
      <c r="AR5" s="48"/>
      <c r="AS5" s="48"/>
    </row>
    <row r="6" spans="1:45" x14ac:dyDescent="0.2"/>
    <row r="7" spans="1:45" x14ac:dyDescent="0.2">
      <c r="C7" s="59" t="s">
        <v>8</v>
      </c>
      <c r="D7" s="39" t="s">
        <v>1</v>
      </c>
      <c r="E7" s="39"/>
      <c r="F7" s="60" t="s">
        <v>10</v>
      </c>
      <c r="H7" s="60"/>
      <c r="I7" s="36"/>
      <c r="J7" s="61"/>
    </row>
    <row r="8" spans="1:45" x14ac:dyDescent="0.2">
      <c r="C8" s="36" t="s">
        <v>11</v>
      </c>
      <c r="D8" s="37" t="s">
        <v>23</v>
      </c>
      <c r="E8" s="36"/>
      <c r="F8" s="137" t="s">
        <v>105</v>
      </c>
      <c r="H8" s="36"/>
      <c r="I8" s="36"/>
      <c r="U8" s="217" t="str">
        <f>IF(COUNTIF('Lookup Tables'!G101:H115,DNSP),"OK","CHECK")</f>
        <v>OK</v>
      </c>
    </row>
    <row r="9" spans="1:45" x14ac:dyDescent="0.2">
      <c r="C9" s="36" t="s">
        <v>13</v>
      </c>
      <c r="D9" s="37" t="s">
        <v>23</v>
      </c>
      <c r="E9" s="36"/>
      <c r="F9" s="138">
        <v>36678</v>
      </c>
      <c r="H9" s="36"/>
      <c r="I9" s="36"/>
      <c r="U9" s="217" t="str">
        <f>IF(yearending='Lookup Tables'!G50,"OK","CHECK")</f>
        <v>OK</v>
      </c>
    </row>
    <row r="10" spans="1:45" x14ac:dyDescent="0.2">
      <c r="C10" s="36" t="s">
        <v>14</v>
      </c>
      <c r="D10" s="37" t="s">
        <v>23</v>
      </c>
      <c r="E10" s="36"/>
      <c r="F10" s="139" t="s">
        <v>266</v>
      </c>
      <c r="G10" s="36"/>
      <c r="H10" s="36"/>
      <c r="I10" s="36"/>
      <c r="U10" s="217" t="str" cm="1">
        <f t="array" aca="1" ref="U10" ca="1">IF(AND(TODAY()&lt;INDEX('Lookup Tables'!C61:C87,MATCH(forecastyear,'Lookup Tables'!I61:I87,0)-1),TODAY()&gt;INDEX('Lookup Tables'!C61:C87,MATCH(forecastyear,'Lookup Tables'!I61:I87,0)-2)),"OK","CHECK")</f>
        <v>OK</v>
      </c>
    </row>
    <row r="11" spans="1:45" x14ac:dyDescent="0.2">
      <c r="C11" s="36" t="s">
        <v>15</v>
      </c>
      <c r="D11" s="37" t="s">
        <v>16</v>
      </c>
      <c r="E11" s="36"/>
      <c r="F11" s="140" t="str">
        <f>IF(INDEX('Lookup Tables'!I101:I115,MATCH(DNSP,'Lookup Tables'!G101:G115,0))="Vic",
INDEX('Lookup Tables'!L61:L87,MATCH(forecastyear,'Lookup Tables'!I61:I87,0)-1),
INDEX('Lookup Tables'!I61:I87,MATCH(forecastyear,'Lookup Tables'!I61:I87,0)-1))</f>
        <v>2024–25</v>
      </c>
      <c r="G11" s="36"/>
      <c r="H11" s="36"/>
      <c r="I11" s="36"/>
      <c r="U11" s="217" t="str" cm="1">
        <f t="array" ref="U11">IF(currentyear=INDEX('Lookup Tables'!I61:I87,MATCH(forecastyear,'Lookup Tables'!I61:I87,0)-1),"OK","CHECK")</f>
        <v>OK</v>
      </c>
    </row>
    <row r="12" spans="1:45" x14ac:dyDescent="0.2">
      <c r="C12" s="36" t="s">
        <v>17</v>
      </c>
      <c r="D12" s="37" t="s">
        <v>22</v>
      </c>
      <c r="E12" s="36"/>
      <c r="F12" s="141" t="s">
        <v>266</v>
      </c>
      <c r="G12" s="36"/>
      <c r="H12" s="36"/>
      <c r="I12" s="36"/>
      <c r="U12" s="217" t="str">
        <f>IF(INDEX('Lookup Tables'!C61:C87,MATCH(forecastyear,'Lookup Tables'!I61:I87,0))&gt;=INDEX('Lookup Tables'!C61:C87,MATCH(RCP_firstyear,'Lookup Tables'!I61:I87,0)),"OK","CHECK")</f>
        <v>OK</v>
      </c>
    </row>
    <row r="13" spans="1:45" x14ac:dyDescent="0.2">
      <c r="C13" s="36" t="s">
        <v>18</v>
      </c>
      <c r="D13" s="37" t="s">
        <v>16</v>
      </c>
      <c r="E13" s="36"/>
      <c r="F13" s="140" t="str">
        <f>'Lookup Tables'!G96</f>
        <v>2029–30</v>
      </c>
      <c r="G13" s="36"/>
      <c r="H13" s="36"/>
      <c r="I13" s="36"/>
      <c r="U13" s="217" t="str">
        <f>IF(INDEX('Lookup Tables'!C61:C87,MATCH(forecastyear,'Lookup Tables'!I61:I87,0))&lt;=INDEX('Lookup Tables'!C61:C87,MATCH(RCP_lastyear,'Lookup Tables'!I61:I87,0)),"OK","CHECK")</f>
        <v>OK</v>
      </c>
    </row>
    <row r="14" spans="1:45" x14ac:dyDescent="0.2">
      <c r="C14" s="36" t="s">
        <v>19</v>
      </c>
      <c r="D14" s="37" t="s">
        <v>22</v>
      </c>
      <c r="E14" s="36"/>
      <c r="F14" s="138">
        <v>36861</v>
      </c>
      <c r="G14" s="36"/>
      <c r="H14" s="43"/>
      <c r="I14" s="43"/>
      <c r="J14" s="43"/>
      <c r="K14" s="43"/>
      <c r="L14" s="43"/>
      <c r="M14" s="43"/>
      <c r="N14" s="43"/>
      <c r="O14" s="43"/>
      <c r="P14" s="43"/>
      <c r="Q14" s="43"/>
      <c r="R14" s="43"/>
      <c r="S14" s="43"/>
      <c r="U14" s="217" t="str">
        <f>IF(F14='Lookup Tables'!G56,"OK","CHECK")</f>
        <v>OK</v>
      </c>
    </row>
    <row r="15" spans="1:45" x14ac:dyDescent="0.2">
      <c r="C15" s="36" t="s">
        <v>20</v>
      </c>
      <c r="D15" s="37" t="s">
        <v>22</v>
      </c>
      <c r="E15" s="36"/>
      <c r="F15" s="138">
        <v>36861</v>
      </c>
      <c r="G15" s="36"/>
      <c r="H15" s="43"/>
      <c r="I15" s="43"/>
      <c r="J15" s="43"/>
      <c r="K15" s="43"/>
      <c r="L15" s="43"/>
      <c r="M15" s="43"/>
      <c r="N15" s="43"/>
      <c r="O15" s="43"/>
      <c r="P15" s="43"/>
      <c r="Q15" s="43"/>
      <c r="R15" s="43"/>
      <c r="S15" s="43"/>
      <c r="U15" s="217" t="str">
        <f>IF(OR(F15='Lookup Tables'!G50,F15='Lookup Tables'!G56),"OK","CHECK")</f>
        <v>OK</v>
      </c>
    </row>
    <row r="16" spans="1:45" x14ac:dyDescent="0.2">
      <c r="C16" s="36" t="s">
        <v>21</v>
      </c>
      <c r="D16" s="37" t="s">
        <v>22</v>
      </c>
      <c r="E16" s="36"/>
      <c r="F16" s="142">
        <v>2.7196985947837593E-2</v>
      </c>
      <c r="G16" s="36"/>
      <c r="H16" s="43"/>
      <c r="I16" s="43"/>
      <c r="J16" s="43"/>
      <c r="K16" s="43"/>
      <c r="L16" s="43"/>
      <c r="M16" s="43"/>
      <c r="N16" s="43"/>
      <c r="O16" s="43"/>
      <c r="P16" s="43"/>
      <c r="Q16" s="43"/>
      <c r="R16" s="43"/>
      <c r="S16" s="43"/>
      <c r="U16" s="217" t="str">
        <f>IF(Forecastinflation&lt;&gt;0,"OK","CHECK")</f>
        <v>OK</v>
      </c>
    </row>
    <row r="17" spans="1:45" x14ac:dyDescent="0.2">
      <c r="E17" s="36"/>
      <c r="F17" s="36"/>
      <c r="G17" s="143"/>
      <c r="H17" s="43"/>
      <c r="I17" s="43"/>
      <c r="J17" s="43"/>
      <c r="K17" s="43"/>
      <c r="L17" s="43"/>
      <c r="M17" s="43"/>
      <c r="N17" s="43"/>
      <c r="O17" s="43"/>
      <c r="P17" s="43"/>
      <c r="Q17" s="43"/>
      <c r="R17" s="43"/>
      <c r="S17" s="62"/>
    </row>
    <row r="18" spans="1:45" s="11" customFormat="1" ht="12.75" x14ac:dyDescent="0.2">
      <c r="A18" s="25"/>
      <c r="B18" s="26" t="s">
        <v>123</v>
      </c>
      <c r="C18" s="25"/>
      <c r="D18" s="27" t="s">
        <v>1</v>
      </c>
      <c r="E18" s="27"/>
      <c r="F18" s="27" t="s">
        <v>2</v>
      </c>
      <c r="G18" s="27"/>
      <c r="H18" s="27"/>
      <c r="I18" s="27"/>
      <c r="J18" s="32" t="str">
        <f>RCP_firstyear</f>
        <v>2025–26</v>
      </c>
      <c r="K18" s="32" t="str">
        <f>RCP_secondyear</f>
        <v>2026–27</v>
      </c>
      <c r="L18" s="32" t="str">
        <f>RCP_thirdyear</f>
        <v>2027–28</v>
      </c>
      <c r="M18" s="32" t="str">
        <f>RCP_fourthyear</f>
        <v>2028–29</v>
      </c>
      <c r="N18" s="32" t="str">
        <f>RCP_lastyear</f>
        <v>2029–30</v>
      </c>
      <c r="O18" s="51" t="s">
        <v>6</v>
      </c>
      <c r="P18" s="34"/>
      <c r="Q18" s="35"/>
      <c r="R18" s="35"/>
      <c r="S18" s="35"/>
      <c r="T18" s="35"/>
      <c r="U18" s="215"/>
    </row>
    <row r="19" spans="1:45" s="11" customFormat="1" x14ac:dyDescent="0.2">
      <c r="A19" s="36"/>
      <c r="B19" s="36"/>
      <c r="C19" s="70"/>
      <c r="D19" s="37"/>
      <c r="E19" s="39"/>
      <c r="F19" s="38"/>
      <c r="G19" s="39"/>
      <c r="H19" s="39"/>
      <c r="I19" s="37"/>
      <c r="J19" s="40"/>
      <c r="K19" s="40"/>
      <c r="L19" s="40"/>
      <c r="M19" s="40"/>
      <c r="N19" s="40"/>
      <c r="O19" s="36"/>
      <c r="P19" s="36"/>
      <c r="Q19" s="36"/>
      <c r="R19" s="36"/>
      <c r="S19" s="36"/>
      <c r="T19" s="36"/>
      <c r="U19" s="214"/>
    </row>
    <row r="20" spans="1:45" s="11" customFormat="1" x14ac:dyDescent="0.2">
      <c r="A20" s="36"/>
      <c r="B20" s="36"/>
      <c r="C20" s="90" t="s">
        <v>25</v>
      </c>
      <c r="D20" s="91" t="s">
        <v>120</v>
      </c>
      <c r="E20" s="39"/>
      <c r="F20" s="218" t="s">
        <v>32</v>
      </c>
      <c r="G20" s="39"/>
      <c r="H20" s="39"/>
      <c r="I20" s="37"/>
      <c r="J20" s="144">
        <f>IF(LEFT(J18,2)="HY",INDEX('General Inputs'!$N$35:$N$75,MATCH('General Inputs'!J18,'General Inputs'!$K$35:$K$75,0)),INDEX('General Inputs'!$G$35:$G$75,MATCH('General Inputs'!J18,'General Inputs'!$K$35:$K$75,0)))</f>
        <v>2.4246877296105973E-2</v>
      </c>
      <c r="K20" s="144">
        <f>IF(LEFT(K18,2)="HY",INDEX('General Inputs'!$N$35:$N$75,MATCH('General Inputs'!K18,'General Inputs'!$K$35:$K$75,0)),INDEX('General Inputs'!$G$35:$G$75,MATCH('General Inputs'!K18,'General Inputs'!$K$35:$K$75,0)))</f>
        <v>2.7196985947837593E-2</v>
      </c>
      <c r="L20" s="144">
        <f>IF(LEFT(L18,2)="HY",INDEX('General Inputs'!$N$35:$N$75,MATCH('General Inputs'!L18,'General Inputs'!$K$35:$K$75,0)),INDEX('General Inputs'!$G$35:$G$75,MATCH('General Inputs'!L18,'General Inputs'!$K$35:$K$75,0)))</f>
        <v>2.7196985947837593E-2</v>
      </c>
      <c r="M20" s="144">
        <f>IF(LEFT(M18,2)="HY",INDEX('General Inputs'!$N$35:$N$75,MATCH('General Inputs'!M18,'General Inputs'!$K$35:$K$75,0)),INDEX('General Inputs'!$G$35:$G$75,MATCH('General Inputs'!M18,'General Inputs'!$K$35:$K$75,0)))</f>
        <v>2.7196985947837593E-2</v>
      </c>
      <c r="N20" s="144">
        <f>IF(LEFT(N18,2)="HY",INDEX('General Inputs'!$N$35:$N$75,MATCH('General Inputs'!N18,'General Inputs'!$K$35:$K$75,0)),INDEX('General Inputs'!$G$35:$G$75,MATCH('General Inputs'!N18,'General Inputs'!$K$35:$K$75,0)))</f>
        <v>2.7196985947837593E-2</v>
      </c>
      <c r="O20" s="36"/>
      <c r="P20" s="36"/>
      <c r="Q20" s="36"/>
      <c r="R20" s="36"/>
      <c r="S20" s="36"/>
      <c r="T20" s="36"/>
      <c r="U20" s="214" t="str" cm="1">
        <f t="array" ref="U20">IF(SUMPRODUCT(--_xlfn.ISFORMULA(J20:N20))=5,"OK","CHECK")</f>
        <v>OK</v>
      </c>
    </row>
    <row r="21" spans="1:45" s="11" customFormat="1" x14ac:dyDescent="0.2">
      <c r="A21" s="36"/>
      <c r="B21" s="36"/>
      <c r="C21" s="70"/>
      <c r="D21" s="37"/>
      <c r="E21" s="39"/>
      <c r="F21" s="38"/>
      <c r="G21" s="39"/>
      <c r="H21" s="39"/>
      <c r="I21" s="37"/>
      <c r="J21" s="40"/>
      <c r="K21" s="40"/>
      <c r="L21" s="40"/>
      <c r="M21" s="40"/>
      <c r="N21" s="40"/>
      <c r="O21" s="36"/>
      <c r="P21" s="36"/>
      <c r="Q21" s="36"/>
      <c r="R21" s="36"/>
      <c r="S21" s="36"/>
      <c r="T21" s="36"/>
      <c r="U21" s="214"/>
    </row>
    <row r="22" spans="1:45" s="11" customFormat="1" x14ac:dyDescent="0.2">
      <c r="A22" s="36"/>
      <c r="B22" s="36"/>
      <c r="C22" s="145" t="s">
        <v>204</v>
      </c>
      <c r="D22" s="37" t="s">
        <v>31</v>
      </c>
      <c r="E22" s="39"/>
      <c r="F22" s="218" t="s">
        <v>32</v>
      </c>
      <c r="G22" s="39"/>
      <c r="H22" s="39"/>
      <c r="I22" s="39"/>
      <c r="J22" s="146"/>
      <c r="K22" s="233">
        <v>-1.0870090668475489E-2</v>
      </c>
      <c r="L22" s="233">
        <v>-8.7466278382324451E-3</v>
      </c>
      <c r="M22" s="233">
        <v>-9.5315736522133768E-3</v>
      </c>
      <c r="N22" s="233">
        <v>-1.1515925226694229E-2</v>
      </c>
      <c r="O22" s="36"/>
      <c r="P22" s="36"/>
      <c r="Q22" s="36"/>
      <c r="R22" s="36"/>
      <c r="S22" s="36"/>
      <c r="T22" s="36"/>
      <c r="U22" s="214" t="str">
        <f>IF('Output Report'!E10="N/A","OK",IF(OR(forecastyear=RCP_firstyear,INDEX('General Inputs'!J22:N22,1,MATCH(forecastyear,'General Inputs'!$J$18:$N$18,0))&lt;&gt;""),"OK","CHECK"))</f>
        <v>OK</v>
      </c>
    </row>
    <row r="23" spans="1:45" s="11" customFormat="1" x14ac:dyDescent="0.2">
      <c r="A23" s="36"/>
      <c r="B23" s="36"/>
      <c r="C23" s="145" t="s">
        <v>203</v>
      </c>
      <c r="D23" s="37" t="s">
        <v>31</v>
      </c>
      <c r="E23" s="39"/>
      <c r="F23" s="218" t="s">
        <v>32</v>
      </c>
      <c r="G23" s="39"/>
      <c r="H23" s="39"/>
      <c r="I23" s="39"/>
      <c r="J23" s="146"/>
      <c r="K23" s="147">
        <v>-0.02</v>
      </c>
      <c r="L23" s="147">
        <v>-0.02</v>
      </c>
      <c r="M23" s="147">
        <v>-0.02</v>
      </c>
      <c r="N23" s="147">
        <v>-0.02</v>
      </c>
      <c r="O23" s="36"/>
      <c r="P23" s="36"/>
      <c r="Q23" s="36"/>
      <c r="R23" s="36"/>
      <c r="S23" s="36"/>
      <c r="T23" s="36"/>
      <c r="U23" s="214" t="str">
        <f>IF('Output Report'!E11="N/A","OK",IF(OR(forecastyear=RCP_firstyear,INDEX('General Inputs'!J23:N23,1,MATCH(forecastyear,'General Inputs'!$J$18:$N$18,0))&lt;&gt;""),"OK","CHECK"))</f>
        <v>OK</v>
      </c>
    </row>
    <row r="24" spans="1:45" s="11" customFormat="1" x14ac:dyDescent="0.2">
      <c r="A24" s="36"/>
      <c r="B24" s="36"/>
      <c r="C24" s="145" t="s">
        <v>202</v>
      </c>
      <c r="D24" s="37" t="s">
        <v>31</v>
      </c>
      <c r="E24" s="39"/>
      <c r="F24" s="218" t="s">
        <v>32</v>
      </c>
      <c r="G24" s="39"/>
      <c r="H24" s="39"/>
      <c r="I24" s="39"/>
      <c r="J24" s="146"/>
      <c r="K24" s="147"/>
      <c r="L24" s="147"/>
      <c r="M24" s="147"/>
      <c r="N24" s="147"/>
      <c r="O24" s="36"/>
      <c r="P24" s="42"/>
      <c r="Q24" s="42"/>
      <c r="R24" s="36"/>
      <c r="S24" s="36"/>
      <c r="T24" s="36"/>
      <c r="U24" s="214" t="str">
        <f>IF('Output Report'!E12="N/A","OK",IF(OR(forecastyear=RCP_firstyear,INDEX('General Inputs'!J24:N24,1,MATCH(forecastyear,'General Inputs'!$J$18:$N$18,0))&lt;&gt;""),"OK","CHECK"))</f>
        <v>OK</v>
      </c>
    </row>
    <row r="25" spans="1:45" s="45" customFormat="1" x14ac:dyDescent="0.2">
      <c r="A25" s="43"/>
      <c r="B25" s="43"/>
      <c r="C25" s="148"/>
      <c r="D25" s="49"/>
      <c r="E25" s="44"/>
      <c r="F25" s="72"/>
      <c r="G25" s="44"/>
      <c r="H25" s="44"/>
      <c r="I25" s="44"/>
      <c r="J25" s="149"/>
      <c r="K25" s="149"/>
      <c r="L25" s="149"/>
      <c r="M25" s="149"/>
      <c r="N25" s="149"/>
      <c r="O25" s="65"/>
      <c r="P25" s="43"/>
      <c r="Q25" s="43"/>
      <c r="R25" s="43"/>
      <c r="S25" s="43"/>
      <c r="T25" s="43"/>
      <c r="U25" s="216"/>
    </row>
    <row r="26" spans="1:45" s="45" customFormat="1" x14ac:dyDescent="0.2">
      <c r="A26" s="43"/>
      <c r="B26" s="43"/>
      <c r="C26" s="145" t="s">
        <v>34</v>
      </c>
      <c r="D26" s="37" t="s">
        <v>23</v>
      </c>
      <c r="E26" s="39"/>
      <c r="F26" s="218" t="s">
        <v>32</v>
      </c>
      <c r="G26" s="39"/>
      <c r="H26" s="39"/>
      <c r="I26" s="39"/>
      <c r="J26" s="146"/>
      <c r="K26" s="230"/>
      <c r="L26" s="230"/>
      <c r="M26" s="230"/>
      <c r="N26" s="230"/>
      <c r="O26" s="65"/>
      <c r="P26" s="43"/>
      <c r="Q26" s="43"/>
      <c r="R26" s="43"/>
      <c r="S26" s="43"/>
      <c r="T26" s="43"/>
      <c r="U26" s="216"/>
    </row>
    <row r="27" spans="1:45" s="45" customFormat="1" x14ac:dyDescent="0.2">
      <c r="A27" s="43"/>
      <c r="B27" s="43"/>
      <c r="C27" s="145" t="s">
        <v>35</v>
      </c>
      <c r="D27" s="37" t="s">
        <v>23</v>
      </c>
      <c r="E27" s="39"/>
      <c r="F27" s="218" t="s">
        <v>32</v>
      </c>
      <c r="G27" s="39"/>
      <c r="H27" s="39"/>
      <c r="I27" s="39"/>
      <c r="J27" s="146"/>
      <c r="K27" s="230"/>
      <c r="L27" s="230"/>
      <c r="M27" s="230"/>
      <c r="N27" s="230"/>
      <c r="O27" s="65"/>
      <c r="P27" s="43"/>
      <c r="Q27" s="43"/>
      <c r="R27" s="43"/>
      <c r="S27" s="43"/>
      <c r="T27" s="43"/>
      <c r="U27" s="216"/>
    </row>
    <row r="28" spans="1:45" s="45" customFormat="1" x14ac:dyDescent="0.2">
      <c r="A28" s="43"/>
      <c r="B28" s="43"/>
      <c r="C28" s="145" t="s">
        <v>121</v>
      </c>
      <c r="D28" s="37" t="s">
        <v>23</v>
      </c>
      <c r="E28" s="39"/>
      <c r="F28" s="218" t="s">
        <v>32</v>
      </c>
      <c r="G28" s="39"/>
      <c r="H28" s="39"/>
      <c r="I28" s="39"/>
      <c r="J28" s="146"/>
      <c r="K28" s="230"/>
      <c r="L28" s="230"/>
      <c r="M28" s="230"/>
      <c r="N28" s="230"/>
      <c r="O28" s="43"/>
      <c r="P28" s="43"/>
      <c r="Q28" s="43"/>
      <c r="R28" s="43"/>
      <c r="S28" s="43"/>
      <c r="T28" s="43"/>
      <c r="U28" s="216"/>
    </row>
    <row r="29" spans="1:45" s="45" customFormat="1" x14ac:dyDescent="0.2">
      <c r="A29" s="43"/>
      <c r="B29" s="43"/>
      <c r="C29" s="150"/>
      <c r="D29" s="49"/>
      <c r="E29" s="49"/>
      <c r="F29" s="44"/>
      <c r="G29" s="44"/>
      <c r="H29" s="44"/>
      <c r="I29" s="44"/>
      <c r="J29" s="151"/>
      <c r="K29" s="151"/>
      <c r="L29" s="151"/>
      <c r="M29" s="151"/>
      <c r="N29" s="151"/>
      <c r="O29" s="65"/>
      <c r="P29" s="43"/>
      <c r="Q29" s="43"/>
      <c r="R29" s="43"/>
      <c r="S29" s="43"/>
      <c r="T29" s="43"/>
      <c r="U29" s="216"/>
    </row>
    <row r="30" spans="1:45" s="11" customFormat="1" ht="12.75" x14ac:dyDescent="0.2">
      <c r="A30" s="25"/>
      <c r="B30" s="26" t="s">
        <v>122</v>
      </c>
      <c r="C30" s="25"/>
      <c r="D30" s="25"/>
      <c r="E30" s="25"/>
      <c r="F30" s="52"/>
      <c r="G30" s="52"/>
      <c r="H30" s="52"/>
      <c r="I30" s="52"/>
      <c r="J30" s="34"/>
      <c r="K30" s="35"/>
      <c r="L30" s="34"/>
      <c r="M30" s="35"/>
      <c r="N30" s="34"/>
      <c r="O30" s="34"/>
      <c r="P30" s="34"/>
      <c r="Q30" s="34"/>
      <c r="R30" s="34"/>
      <c r="S30" s="34"/>
      <c r="T30" s="34"/>
      <c r="U30" s="213"/>
      <c r="V30" s="56"/>
      <c r="W30" s="56"/>
      <c r="X30" s="56"/>
      <c r="Y30" s="56"/>
      <c r="Z30" s="57"/>
      <c r="AA30" s="58"/>
      <c r="AB30" s="58"/>
      <c r="AC30" s="48"/>
      <c r="AD30" s="48"/>
      <c r="AE30" s="48"/>
      <c r="AF30" s="48"/>
      <c r="AG30" s="48"/>
      <c r="AH30" s="48"/>
      <c r="AI30" s="48"/>
      <c r="AJ30" s="48"/>
      <c r="AK30" s="48"/>
      <c r="AL30" s="48"/>
      <c r="AM30" s="48"/>
      <c r="AN30" s="48"/>
      <c r="AO30" s="48"/>
      <c r="AP30" s="48"/>
      <c r="AQ30" s="48"/>
      <c r="AR30" s="48"/>
      <c r="AS30" s="48"/>
    </row>
    <row r="31" spans="1:45" x14ac:dyDescent="0.2">
      <c r="E31" s="36"/>
      <c r="F31" s="36"/>
      <c r="G31" s="143"/>
      <c r="H31" s="43"/>
      <c r="I31" s="43"/>
      <c r="J31" s="43"/>
      <c r="K31" s="43"/>
      <c r="L31" s="43"/>
      <c r="M31" s="43"/>
      <c r="N31" s="43"/>
      <c r="O31" s="43"/>
      <c r="P31" s="43"/>
      <c r="Q31" s="43"/>
      <c r="R31" s="43"/>
      <c r="S31" s="62"/>
    </row>
    <row r="32" spans="1:45" x14ac:dyDescent="0.2">
      <c r="E32" s="36"/>
      <c r="F32" s="60" t="s">
        <v>24</v>
      </c>
      <c r="G32" s="152" t="s">
        <v>25</v>
      </c>
      <c r="H32" s="43"/>
      <c r="I32" s="43"/>
      <c r="J32" s="43"/>
      <c r="K32" s="63" t="s">
        <v>26</v>
      </c>
      <c r="L32" s="43"/>
      <c r="N32" s="63" t="s">
        <v>181</v>
      </c>
      <c r="O32" s="43"/>
      <c r="P32" s="43"/>
      <c r="Q32" s="43"/>
      <c r="R32" s="43"/>
      <c r="S32" s="62"/>
    </row>
    <row r="33" spans="3:21" x14ac:dyDescent="0.2">
      <c r="C33" s="64" t="s">
        <v>1</v>
      </c>
      <c r="E33" s="36"/>
      <c r="F33" s="37" t="s">
        <v>27</v>
      </c>
      <c r="G33" s="153" t="s">
        <v>16</v>
      </c>
      <c r="H33" s="43"/>
      <c r="I33" s="43"/>
      <c r="J33" s="43"/>
      <c r="K33" s="43"/>
      <c r="L33" s="43"/>
      <c r="N33" s="43"/>
      <c r="O33" s="43"/>
      <c r="P33" s="43"/>
      <c r="Q33" s="43"/>
      <c r="R33" s="43"/>
      <c r="S33" s="62"/>
    </row>
    <row r="34" spans="3:21" x14ac:dyDescent="0.2">
      <c r="C34" s="64" t="s">
        <v>2</v>
      </c>
      <c r="E34" s="36"/>
      <c r="F34" s="37" t="s">
        <v>28</v>
      </c>
      <c r="G34" s="153" t="s">
        <v>29</v>
      </c>
      <c r="H34" s="43"/>
      <c r="I34" s="43"/>
      <c r="J34" s="43"/>
      <c r="K34" s="43"/>
      <c r="L34" s="43"/>
      <c r="N34" s="43"/>
      <c r="P34" s="43"/>
      <c r="Q34" s="43"/>
      <c r="R34" s="43"/>
      <c r="S34" s="62"/>
    </row>
    <row r="35" spans="3:21" hidden="1" outlineLevel="1" x14ac:dyDescent="0.2">
      <c r="C35" s="66">
        <v>42094</v>
      </c>
      <c r="D35" s="36"/>
      <c r="E35" s="36"/>
      <c r="F35" s="154">
        <v>106.8</v>
      </c>
      <c r="G35" s="67" t="str">
        <f>IF(MATCH(C35,$C$35:$C$75,0)&lt;=4,"",IF(AND(C35&gt;=IF(INDEX('Lookup Tables'!$I$101:$I$115,MATCH(DNSP,'Lookup Tables'!$G$101:$G$115,0))="Vic",(INDEX('Lookup Tables'!$K$61:$K$87,MATCH(currentyear,'Lookup Tables'!$L$61:$L$87,0))),(INDEX('Lookup Tables'!$H$61:$H$87,MATCH(currentyear,'Lookup Tables'!$I$61:$I$87,0)))),C35&lt;='Lookup Tables'!$H$95),'General Inputs'!$F$16,IF(ISBLANK(F35),"",IF(C35&gt;DATE('Lookup Tables'!$G$64,MONTH($F$14),31),F35/F34-1,F35/F31-1))))</f>
        <v/>
      </c>
      <c r="H35" s="155"/>
      <c r="I35" s="36"/>
      <c r="K35" s="50" t="str">
        <f>IF(MONTH(C35)=MONTH($F$15),
IF(INDEX('Lookup Tables'!$I$101:$I$115,MATCH(DNSP,'Lookup Tables'!$G$101:$G$115))="Vic",INDEX('Lookup Tables'!$L$61:$L$87,MATCH(EDATE(C35,18),'Lookup Tables'!$H$61:$H$87)),INDEX('Lookup Tables'!$I$61:$I$87,MATCH(EDATE(C35,18),'Lookup Tables'!$H$61:$H$87))),"")</f>
        <v/>
      </c>
      <c r="N35" s="135" t="str">
        <f>IF(LEFT(K35,2)="HY",F35/F33-1,"")</f>
        <v/>
      </c>
      <c r="U35" s="214" t="str" cm="1">
        <f t="array" ref="U35">IF(C35&lt;INDEX('Lookup Tables'!$C$61:$C$87,MATCH(forecastyear,'Lookup Tables'!$I$61:$I$87,0)-1),IF(F35&lt;&gt;0,"OK","CHECK"),IF(F35=0,"OK","CHECK"))</f>
        <v>OK</v>
      </c>
    </row>
    <row r="36" spans="3:21" hidden="1" outlineLevel="1" x14ac:dyDescent="0.2">
      <c r="C36" s="66">
        <v>42185</v>
      </c>
      <c r="D36" s="36"/>
      <c r="E36" s="36"/>
      <c r="F36" s="154">
        <v>107.5</v>
      </c>
      <c r="G36" s="67" t="str">
        <f>IF(MATCH(C36,$C$35:$C$75,0)&lt;=4,"",IF(AND(C36&gt;=IF(INDEX('Lookup Tables'!$I$101:$I$115,MATCH(DNSP,'Lookup Tables'!$G$101:$G$115,0))="Vic",(INDEX('Lookup Tables'!$K$61:$K$87,MATCH(currentyear,'Lookup Tables'!$L$61:$L$87,0))),(INDEX('Lookup Tables'!$H$61:$H$87,MATCH(currentyear,'Lookup Tables'!$I$61:$I$87,0)))),C36&lt;='Lookup Tables'!$H$95),'General Inputs'!$F$16,IF(ISBLANK(F36),"",IF(C36&gt;DATE('Lookup Tables'!$G$64,MONTH($F$14),31),F36/F35-1,F36/F32-1))))</f>
        <v/>
      </c>
      <c r="H36" s="155"/>
      <c r="I36" s="36"/>
      <c r="K36" s="50" t="str">
        <f>IF(MONTH(C36)=MONTH($F$15),
IF(INDEX('Lookup Tables'!$I$101:$I$115,MATCH(DNSP,'Lookup Tables'!$G$101:$G$115))="Vic",INDEX('Lookup Tables'!$L$61:$L$87,MATCH(EDATE(C36,18),'Lookup Tables'!$H$61:$H$87)),INDEX('Lookup Tables'!$I$61:$I$87,MATCH(EDATE(C36,18),'Lookup Tables'!$H$61:$H$87))),"")</f>
        <v/>
      </c>
      <c r="N36" s="135" t="str">
        <f t="shared" ref="N36:N54" si="0">IF(LEFT(K36,2)="HY",F36/F34-1,"")</f>
        <v/>
      </c>
      <c r="U36" s="214" t="str" cm="1">
        <f t="array" ref="U36">IF(C36&lt;INDEX('Lookup Tables'!$C$61:$C$87,MATCH(forecastyear,'Lookup Tables'!$I$61:$I$87,0)-1),IF(F36&lt;&gt;0,"OK","CHECK"),IF(F36=0,"OK","CHECK"))</f>
        <v>OK</v>
      </c>
    </row>
    <row r="37" spans="3:21" hidden="1" outlineLevel="1" x14ac:dyDescent="0.2">
      <c r="C37" s="66">
        <v>42277</v>
      </c>
      <c r="D37" s="36"/>
      <c r="E37" s="36"/>
      <c r="F37" s="154">
        <v>108</v>
      </c>
      <c r="G37" s="67" t="str">
        <f>IF(MATCH(C37,$C$35:$C$75,0)&lt;=4,"",IF(AND(C37&gt;=IF(INDEX('Lookup Tables'!$I$101:$I$115,MATCH(DNSP,'Lookup Tables'!$G$101:$G$115,0))="Vic",(INDEX('Lookup Tables'!$K$61:$K$87,MATCH(currentyear,'Lookup Tables'!$L$61:$L$87,0))),(INDEX('Lookup Tables'!$H$61:$H$87,MATCH(currentyear,'Lookup Tables'!$I$61:$I$87,0)))),C37&lt;='Lookup Tables'!$H$95),'General Inputs'!$F$16,IF(ISBLANK(F37),"",IF(C37&gt;DATE('Lookup Tables'!$G$64,MONTH($F$14),31),F37/F36-1,F37/F33-1))))</f>
        <v/>
      </c>
      <c r="H37" s="155"/>
      <c r="I37" s="36"/>
      <c r="K37" s="50" t="str">
        <f>IF(MONTH(C37)=MONTH($F$15),
IF(INDEX('Lookup Tables'!$I$101:$I$115,MATCH(DNSP,'Lookup Tables'!$G$101:$G$115))="Vic",INDEX('Lookup Tables'!$L$61:$L$87,MATCH(EDATE(C37,18),'Lookup Tables'!$H$61:$H$87)),INDEX('Lookup Tables'!$I$61:$I$87,MATCH(EDATE(C37,18),'Lookup Tables'!$H$61:$H$87))),"")</f>
        <v/>
      </c>
      <c r="N37" s="135" t="str">
        <f t="shared" si="0"/>
        <v/>
      </c>
      <c r="U37" s="214" t="str" cm="1">
        <f t="array" ref="U37">IF(C37&lt;INDEX('Lookup Tables'!$C$61:$C$87,MATCH(forecastyear,'Lookup Tables'!$I$61:$I$87,0)-1),IF(F37&lt;&gt;0,"OK","CHECK"),IF(F37=0,"OK","CHECK"))</f>
        <v>OK</v>
      </c>
    </row>
    <row r="38" spans="3:21" hidden="1" outlineLevel="1" x14ac:dyDescent="0.2">
      <c r="C38" s="66">
        <v>42369</v>
      </c>
      <c r="D38" s="36"/>
      <c r="E38" s="36"/>
      <c r="F38" s="154">
        <v>108.4</v>
      </c>
      <c r="G38" s="67" t="str">
        <f>IF(MATCH(C38,$C$35:$C$75,0)&lt;=4,"",IF(AND(C38&gt;=IF(INDEX('Lookup Tables'!$I$101:$I$115,MATCH(DNSP,'Lookup Tables'!$G$101:$G$115,0))="Vic",(INDEX('Lookup Tables'!$K$61:$K$87,MATCH(currentyear,'Lookup Tables'!$L$61:$L$87,0))),(INDEX('Lookup Tables'!$H$61:$H$87,MATCH(currentyear,'Lookup Tables'!$I$61:$I$87,0)))),C38&lt;='Lookup Tables'!$H$95),'General Inputs'!$F$16,IF(ISBLANK(F38),"",IF(C38&gt;DATE('Lookup Tables'!$G$64,MONTH($F$14),31),F38/F37-1,F38/F34-1))))</f>
        <v/>
      </c>
      <c r="H38" s="155"/>
      <c r="I38" s="36"/>
      <c r="K38" s="50" t="str">
        <f>IF(MONTH(C38)=MONTH($F$15),
IF(INDEX('Lookup Tables'!$I$101:$I$115,MATCH(DNSP,'Lookup Tables'!$G$101:$G$115))="Vic",INDEX('Lookup Tables'!$L$61:$L$87,MATCH(EDATE(C38,18),'Lookup Tables'!$H$61:$H$87)),INDEX('Lookup Tables'!$I$61:$I$87,MATCH(EDATE(C38,18),'Lookup Tables'!$H$61:$H$87))),"")</f>
        <v>2016–17</v>
      </c>
      <c r="N38" s="135" t="str">
        <f t="shared" si="0"/>
        <v/>
      </c>
      <c r="U38" s="214" t="str" cm="1">
        <f t="array" ref="U38">IF(C38&lt;INDEX('Lookup Tables'!$C$61:$C$87,MATCH(forecastyear,'Lookup Tables'!$I$61:$I$87,0)-1),IF(F38&lt;&gt;0,"OK","CHECK"),IF(F38=0,"OK","CHECK"))</f>
        <v>OK</v>
      </c>
    </row>
    <row r="39" spans="3:21" hidden="1" outlineLevel="1" x14ac:dyDescent="0.2">
      <c r="C39" s="66">
        <v>42460</v>
      </c>
      <c r="D39" s="36"/>
      <c r="E39" s="36"/>
      <c r="F39" s="154">
        <v>108.2</v>
      </c>
      <c r="G39" s="67">
        <f>IF(MATCH(C39,$C$35:$C$75,0)&lt;=4,"",IF(AND(C39&gt;=IF(INDEX('Lookup Tables'!$I$101:$I$115,MATCH(DNSP,'Lookup Tables'!$G$101:$G$115,0))="Vic",(INDEX('Lookup Tables'!$K$61:$K$87,MATCH(currentyear,'Lookup Tables'!$L$61:$L$87,0))),(INDEX('Lookup Tables'!$H$61:$H$87,MATCH(currentyear,'Lookup Tables'!$I$61:$I$87,0)))),C39&lt;='Lookup Tables'!$H$95),'General Inputs'!$F$16,IF(ISBLANK(F39),"",IF(C39&gt;DATE('Lookup Tables'!$G$64,MONTH($F$14),31),F39/F38-1,F39/F35-1))))</f>
        <v>1.3108614232209881E-2</v>
      </c>
      <c r="H39" s="155"/>
      <c r="I39" s="36"/>
      <c r="K39" s="50" t="str">
        <f>IF(MONTH(C39)=MONTH($F$15),
IF(INDEX('Lookup Tables'!$I$101:$I$115,MATCH(DNSP,'Lookup Tables'!$G$101:$G$115))="Vic",INDEX('Lookup Tables'!$L$61:$L$87,MATCH(EDATE(C39,18),'Lookup Tables'!$H$61:$H$87)),INDEX('Lookup Tables'!$I$61:$I$87,MATCH(EDATE(C39,18),'Lookup Tables'!$H$61:$H$87))),"")</f>
        <v/>
      </c>
      <c r="N39" s="135" t="str">
        <f t="shared" si="0"/>
        <v/>
      </c>
      <c r="U39" s="214" t="str" cm="1">
        <f t="array" ref="U39">IF(C39&lt;INDEX('Lookup Tables'!$C$61:$C$87,MATCH(forecastyear,'Lookup Tables'!$I$61:$I$87,0)-1),IF(F39&lt;&gt;0,"OK","CHECK"),IF(F39=0,"OK","CHECK"))</f>
        <v>OK</v>
      </c>
    </row>
    <row r="40" spans="3:21" hidden="1" outlineLevel="1" x14ac:dyDescent="0.2">
      <c r="C40" s="66">
        <v>42551</v>
      </c>
      <c r="D40" s="36"/>
      <c r="E40" s="36"/>
      <c r="F40" s="154">
        <v>108.6</v>
      </c>
      <c r="G40" s="67">
        <f>IF(MATCH(C40,$C$35:$C$75,0)&lt;=4,"",IF(AND(C40&gt;=IF(INDEX('Lookup Tables'!$I$101:$I$115,MATCH(DNSP,'Lookup Tables'!$G$101:$G$115,0))="Vic",(INDEX('Lookup Tables'!$K$61:$K$87,MATCH(currentyear,'Lookup Tables'!$L$61:$L$87,0))),(INDEX('Lookup Tables'!$H$61:$H$87,MATCH(currentyear,'Lookup Tables'!$I$61:$I$87,0)))),C40&lt;='Lookup Tables'!$H$95),'General Inputs'!$F$16,IF(ISBLANK(F40),"",IF(C40&gt;DATE('Lookup Tables'!$G$64,MONTH($F$14),31),F40/F39-1,F40/F36-1))))</f>
        <v>1.0232558139534831E-2</v>
      </c>
      <c r="H40" s="155"/>
      <c r="I40" s="36"/>
      <c r="K40" s="50" t="str">
        <f>IF(MONTH(C40)=MONTH($F$15),
IF(INDEX('Lookup Tables'!$I$101:$I$115,MATCH(DNSP,'Lookup Tables'!$G$101:$G$115))="Vic",INDEX('Lookup Tables'!$L$61:$L$87,MATCH(EDATE(C40,18),'Lookup Tables'!$H$61:$H$87)),INDEX('Lookup Tables'!$I$61:$I$87,MATCH(EDATE(C40,18),'Lookup Tables'!$H$61:$H$87))),"")</f>
        <v/>
      </c>
      <c r="N40" s="135" t="str">
        <f t="shared" si="0"/>
        <v/>
      </c>
      <c r="U40" s="214" t="str" cm="1">
        <f t="array" ref="U40">IF(C40&lt;INDEX('Lookup Tables'!$C$61:$C$87,MATCH(forecastyear,'Lookup Tables'!$I$61:$I$87,0)-1),IF(F40&lt;&gt;0,"OK","CHECK"),IF(F40=0,"OK","CHECK"))</f>
        <v>OK</v>
      </c>
    </row>
    <row r="41" spans="3:21" hidden="1" outlineLevel="1" x14ac:dyDescent="0.2">
      <c r="C41" s="66">
        <v>42643</v>
      </c>
      <c r="D41" s="36"/>
      <c r="E41" s="36"/>
      <c r="F41" s="154">
        <v>109.4</v>
      </c>
      <c r="G41" s="67">
        <f>IF(MATCH(C41,$C$35:$C$75,0)&lt;=4,"",IF(AND(C41&gt;=IF(INDEX('Lookup Tables'!$I$101:$I$115,MATCH(DNSP,'Lookup Tables'!$G$101:$G$115,0))="Vic",(INDEX('Lookup Tables'!$K$61:$K$87,MATCH(currentyear,'Lookup Tables'!$L$61:$L$87,0))),(INDEX('Lookup Tables'!$H$61:$H$87,MATCH(currentyear,'Lookup Tables'!$I$61:$I$87,0)))),C41&lt;='Lookup Tables'!$H$95),'General Inputs'!$F$16,IF(ISBLANK(F41),"",IF(C41&gt;DATE('Lookup Tables'!$G$64,MONTH($F$14),31),F41/F40-1,F41/F37-1))))</f>
        <v>1.2962962962963065E-2</v>
      </c>
      <c r="H41" s="155"/>
      <c r="I41" s="36"/>
      <c r="K41" s="50" t="str">
        <f>IF(MONTH(C41)=MONTH($F$15),
IF(INDEX('Lookup Tables'!$I$101:$I$115,MATCH(DNSP,'Lookup Tables'!$G$101:$G$115))="Vic",INDEX('Lookup Tables'!$L$61:$L$87,MATCH(EDATE(C41,18),'Lookup Tables'!$H$61:$H$87)),INDEX('Lookup Tables'!$I$61:$I$87,MATCH(EDATE(C41,18),'Lookup Tables'!$H$61:$H$87))),"")</f>
        <v/>
      </c>
      <c r="N41" s="135" t="str">
        <f t="shared" si="0"/>
        <v/>
      </c>
      <c r="U41" s="214" t="str" cm="1">
        <f t="array" ref="U41">IF(C41&lt;INDEX('Lookup Tables'!$C$61:$C$87,MATCH(forecastyear,'Lookup Tables'!$I$61:$I$87,0)-1),IF(F41&lt;&gt;0,"OK","CHECK"),IF(F41=0,"OK","CHECK"))</f>
        <v>OK</v>
      </c>
    </row>
    <row r="42" spans="3:21" hidden="1" outlineLevel="1" x14ac:dyDescent="0.2">
      <c r="C42" s="66">
        <v>42735</v>
      </c>
      <c r="D42" s="36"/>
      <c r="E42" s="36"/>
      <c r="F42" s="154">
        <v>110</v>
      </c>
      <c r="G42" s="67">
        <f>IF(MATCH(C42,$C$35:$C$75,0)&lt;=4,"",IF(AND(C42&gt;=IF(INDEX('Lookup Tables'!$I$101:$I$115,MATCH(DNSP,'Lookup Tables'!$G$101:$G$115,0))="Vic",(INDEX('Lookup Tables'!$K$61:$K$87,MATCH(currentyear,'Lookup Tables'!$L$61:$L$87,0))),(INDEX('Lookup Tables'!$H$61:$H$87,MATCH(currentyear,'Lookup Tables'!$I$61:$I$87,0)))),C42&lt;='Lookup Tables'!$H$95),'General Inputs'!$F$16,IF(ISBLANK(F42),"",IF(C42&gt;DATE('Lookup Tables'!$G$64,MONTH($F$14),31),F42/F41-1,F42/F38-1))))</f>
        <v>1.4760147601476037E-2</v>
      </c>
      <c r="H42" s="155"/>
      <c r="I42" s="36"/>
      <c r="K42" s="50" t="str">
        <f>IF(MONTH(C42)=MONTH($F$15),
IF(INDEX('Lookup Tables'!$I$101:$I$115,MATCH(DNSP,'Lookup Tables'!$G$101:$G$115))="Vic",INDEX('Lookup Tables'!$L$61:$L$87,MATCH(EDATE(C42,18),'Lookup Tables'!$H$61:$H$87)),INDEX('Lookup Tables'!$I$61:$I$87,MATCH(EDATE(C42,18),'Lookup Tables'!$H$61:$H$87))),"")</f>
        <v>2017–18</v>
      </c>
      <c r="N42" s="135" t="str">
        <f t="shared" si="0"/>
        <v/>
      </c>
      <c r="U42" s="214" t="str" cm="1">
        <f t="array" ref="U42">IF(C42&lt;INDEX('Lookup Tables'!$C$61:$C$87,MATCH(forecastyear,'Lookup Tables'!$I$61:$I$87,0)-1),IF(F42&lt;&gt;0,"OK","CHECK"),IF(F42=0,"OK","CHECK"))</f>
        <v>OK</v>
      </c>
    </row>
    <row r="43" spans="3:21" hidden="1" outlineLevel="1" x14ac:dyDescent="0.2">
      <c r="C43" s="66">
        <v>42825</v>
      </c>
      <c r="D43" s="36"/>
      <c r="E43" s="36"/>
      <c r="F43" s="154">
        <v>110.5</v>
      </c>
      <c r="G43" s="67">
        <f>IF(MATCH(C43,$C$35:$C$75,0)&lt;=4,"",IF(AND(C43&gt;=IF(INDEX('Lookup Tables'!$I$101:$I$115,MATCH(DNSP,'Lookup Tables'!$G$101:$G$115,0))="Vic",(INDEX('Lookup Tables'!$K$61:$K$87,MATCH(currentyear,'Lookup Tables'!$L$61:$L$87,0))),(INDEX('Lookup Tables'!$H$61:$H$87,MATCH(currentyear,'Lookup Tables'!$I$61:$I$87,0)))),C43&lt;='Lookup Tables'!$H$95),'General Inputs'!$F$16,IF(ISBLANK(F43),"",IF(C43&gt;DATE('Lookup Tables'!$G$64,MONTH($F$14),31),F43/F42-1,F43/F39-1))))</f>
        <v>2.1256931608133023E-2</v>
      </c>
      <c r="H43" s="155"/>
      <c r="I43" s="36"/>
      <c r="K43" s="50" t="str">
        <f>IF(MONTH(C43)=MONTH($F$15),
IF(INDEX('Lookup Tables'!$I$101:$I$115,MATCH(DNSP,'Lookup Tables'!$G$101:$G$115))="Vic",INDEX('Lookup Tables'!$L$61:$L$87,MATCH(EDATE(C43,18),'Lookup Tables'!$H$61:$H$87)),INDEX('Lookup Tables'!$I$61:$I$87,MATCH(EDATE(C43,18),'Lookup Tables'!$H$61:$H$87))),"")</f>
        <v/>
      </c>
      <c r="N43" s="135" t="str">
        <f t="shared" si="0"/>
        <v/>
      </c>
      <c r="U43" s="214" t="str" cm="1">
        <f t="array" ref="U43">IF(C43&lt;INDEX('Lookup Tables'!$C$61:$C$87,MATCH(forecastyear,'Lookup Tables'!$I$61:$I$87,0)-1),IF(F43&lt;&gt;0,"OK","CHECK"),IF(F43=0,"OK","CHECK"))</f>
        <v>OK</v>
      </c>
    </row>
    <row r="44" spans="3:21" hidden="1" outlineLevel="1" x14ac:dyDescent="0.2">
      <c r="C44" s="66">
        <v>42916</v>
      </c>
      <c r="D44" s="36"/>
      <c r="E44" s="36"/>
      <c r="F44" s="154">
        <v>110.7</v>
      </c>
      <c r="G44" s="67">
        <f>IF(MATCH(C44,$C$35:$C$75,0)&lt;=4,"",IF(AND(C44&gt;=IF(INDEX('Lookup Tables'!$I$101:$I$115,MATCH(DNSP,'Lookup Tables'!$G$101:$G$115,0))="Vic",(INDEX('Lookup Tables'!$K$61:$K$87,MATCH(currentyear,'Lookup Tables'!$L$61:$L$87,0))),(INDEX('Lookup Tables'!$H$61:$H$87,MATCH(currentyear,'Lookup Tables'!$I$61:$I$87,0)))),C44&lt;='Lookup Tables'!$H$95),'General Inputs'!$F$16,IF(ISBLANK(F44),"",IF(C44&gt;DATE('Lookup Tables'!$G$64,MONTH($F$14),31),F44/F43-1,F44/F40-1))))</f>
        <v>1.9337016574585641E-2</v>
      </c>
      <c r="H44" s="156"/>
      <c r="I44" s="36"/>
      <c r="K44" s="50" t="str">
        <f>IF(MONTH(C44)=MONTH($F$15),
IF(INDEX('Lookup Tables'!$I$101:$I$115,MATCH(DNSP,'Lookup Tables'!$G$101:$G$115))="Vic",INDEX('Lookup Tables'!$L$61:$L$87,MATCH(EDATE(C44,18),'Lookup Tables'!$H$61:$H$87)),INDEX('Lookup Tables'!$I$61:$I$87,MATCH(EDATE(C44,18),'Lookup Tables'!$H$61:$H$87))),"")</f>
        <v/>
      </c>
      <c r="N44" s="135" t="str">
        <f t="shared" si="0"/>
        <v/>
      </c>
      <c r="U44" s="214" t="str" cm="1">
        <f t="array" ref="U44">IF(C44&lt;INDEX('Lookup Tables'!$C$61:$C$87,MATCH(forecastyear,'Lookup Tables'!$I$61:$I$87,0)-1),IF(F44&lt;&gt;0,"OK","CHECK"),IF(F44=0,"OK","CHECK"))</f>
        <v>OK</v>
      </c>
    </row>
    <row r="45" spans="3:21" hidden="1" outlineLevel="1" x14ac:dyDescent="0.2">
      <c r="C45" s="66">
        <v>43008</v>
      </c>
      <c r="D45" s="36"/>
      <c r="E45" s="36"/>
      <c r="F45" s="154">
        <v>111.4</v>
      </c>
      <c r="G45" s="67">
        <f>IF(MATCH(C45,$C$35:$C$75,0)&lt;=4,"",IF(AND(C45&gt;=IF(INDEX('Lookup Tables'!$I$101:$I$115,MATCH(DNSP,'Lookup Tables'!$G$101:$G$115,0))="Vic",(INDEX('Lookup Tables'!$K$61:$K$87,MATCH(currentyear,'Lookup Tables'!$L$61:$L$87,0))),(INDEX('Lookup Tables'!$H$61:$H$87,MATCH(currentyear,'Lookup Tables'!$I$61:$I$87,0)))),C45&lt;='Lookup Tables'!$H$95),'General Inputs'!$F$16,IF(ISBLANK(F45),"",IF(C45&gt;DATE('Lookup Tables'!$G$64,MONTH($F$14),31),F45/F44-1,F45/F41-1))))</f>
        <v>1.8281535648994485E-2</v>
      </c>
      <c r="H45" s="155"/>
      <c r="I45" s="36"/>
      <c r="K45" s="50" t="str">
        <f>IF(MONTH(C45)=MONTH($F$15),
IF(INDEX('Lookup Tables'!$I$101:$I$115,MATCH(DNSP,'Lookup Tables'!$G$101:$G$115))="Vic",INDEX('Lookup Tables'!$L$61:$L$87,MATCH(EDATE(C45,18),'Lookup Tables'!$H$61:$H$87)),INDEX('Lookup Tables'!$I$61:$I$87,MATCH(EDATE(C45,18),'Lookup Tables'!$H$61:$H$87))),"")</f>
        <v/>
      </c>
      <c r="N45" s="135" t="str">
        <f t="shared" si="0"/>
        <v/>
      </c>
      <c r="U45" s="214" t="str" cm="1">
        <f t="array" ref="U45">IF(C45&lt;INDEX('Lookup Tables'!$C$61:$C$87,MATCH(forecastyear,'Lookup Tables'!$I$61:$I$87,0)-1),IF(F45&lt;&gt;0,"OK","CHECK"),IF(F45=0,"OK","CHECK"))</f>
        <v>OK</v>
      </c>
    </row>
    <row r="46" spans="3:21" hidden="1" outlineLevel="1" x14ac:dyDescent="0.2">
      <c r="C46" s="66">
        <v>43100</v>
      </c>
      <c r="D46" s="36"/>
      <c r="E46" s="36"/>
      <c r="F46" s="154">
        <v>112.1</v>
      </c>
      <c r="G46" s="67">
        <f>IF(MATCH(C46,$C$35:$C$75,0)&lt;=4,"",IF(AND(C46&gt;=IF(INDEX('Lookup Tables'!$I$101:$I$115,MATCH(DNSP,'Lookup Tables'!$G$101:$G$115,0))="Vic",(INDEX('Lookup Tables'!$K$61:$K$87,MATCH(currentyear,'Lookup Tables'!$L$61:$L$87,0))),(INDEX('Lookup Tables'!$H$61:$H$87,MATCH(currentyear,'Lookup Tables'!$I$61:$I$87,0)))),C46&lt;='Lookup Tables'!$H$95),'General Inputs'!$F$16,IF(ISBLANK(F46),"",IF(C46&gt;DATE('Lookup Tables'!$G$64,MONTH($F$14),31),F46/F45-1,F46/F42-1))))</f>
        <v>1.9090909090909047E-2</v>
      </c>
      <c r="H46" s="155"/>
      <c r="I46" s="36"/>
      <c r="K46" s="50" t="str">
        <f>IF(MONTH(C46)=MONTH($F$15),
IF(INDEX('Lookup Tables'!$I$101:$I$115,MATCH(DNSP,'Lookup Tables'!$G$101:$G$115))="Vic",INDEX('Lookup Tables'!$L$61:$L$87,MATCH(EDATE(C46,18),'Lookup Tables'!$H$61:$H$87)),INDEX('Lookup Tables'!$I$61:$I$87,MATCH(EDATE(C46,18),'Lookup Tables'!$H$61:$H$87))),"")</f>
        <v>2018–19</v>
      </c>
      <c r="N46" s="135" t="str">
        <f t="shared" si="0"/>
        <v/>
      </c>
      <c r="U46" s="214" t="str" cm="1">
        <f t="array" ref="U46">IF(C46&lt;INDEX('Lookup Tables'!$C$61:$C$87,MATCH(forecastyear,'Lookup Tables'!$I$61:$I$87,0)-1),IF(F46&lt;&gt;0,"OK","CHECK"),IF(F46=0,"OK","CHECK"))</f>
        <v>OK</v>
      </c>
    </row>
    <row r="47" spans="3:21" hidden="1" outlineLevel="1" x14ac:dyDescent="0.2">
      <c r="C47" s="66">
        <v>43190</v>
      </c>
      <c r="D47" s="36"/>
      <c r="E47" s="36"/>
      <c r="F47" s="154">
        <v>112.6</v>
      </c>
      <c r="G47" s="67">
        <f>IF(MATCH(C47,$C$35:$C$75,0)&lt;=4,"",IF(AND(C47&gt;=IF(INDEX('Lookup Tables'!$I$101:$I$115,MATCH(DNSP,'Lookup Tables'!$G$101:$G$115,0))="Vic",(INDEX('Lookup Tables'!$K$61:$K$87,MATCH(currentyear,'Lookup Tables'!$L$61:$L$87,0))),(INDEX('Lookup Tables'!$H$61:$H$87,MATCH(currentyear,'Lookup Tables'!$I$61:$I$87,0)))),C47&lt;='Lookup Tables'!$H$95),'General Inputs'!$F$16,IF(ISBLANK(F47),"",IF(C47&gt;DATE('Lookup Tables'!$G$64,MONTH($F$14),31),F47/F46-1,F47/F43-1))))</f>
        <v>1.9004524886877761E-2</v>
      </c>
      <c r="H47" s="155"/>
      <c r="I47" s="36"/>
      <c r="K47" s="50" t="str">
        <f>IF(MONTH(C47)=MONTH($F$15),
IF(INDEX('Lookup Tables'!$I$101:$I$115,MATCH(DNSP,'Lookup Tables'!$G$101:$G$115))="Vic",INDEX('Lookup Tables'!$L$61:$L$87,MATCH(EDATE(C47,18),'Lookup Tables'!$H$61:$H$87)),INDEX('Lookup Tables'!$I$61:$I$87,MATCH(EDATE(C47,18),'Lookup Tables'!$H$61:$H$87))),"")</f>
        <v/>
      </c>
      <c r="N47" s="135" t="str">
        <f t="shared" si="0"/>
        <v/>
      </c>
      <c r="U47" s="214" t="str" cm="1">
        <f t="array" ref="U47">IF(C47&lt;INDEX('Lookup Tables'!$C$61:$C$87,MATCH(forecastyear,'Lookup Tables'!$I$61:$I$87,0)-1),IF(F47&lt;&gt;0,"OK","CHECK"),IF(F47=0,"OK","CHECK"))</f>
        <v>OK</v>
      </c>
    </row>
    <row r="48" spans="3:21" hidden="1" outlineLevel="1" collapsed="1" x14ac:dyDescent="0.2">
      <c r="C48" s="66">
        <v>43281</v>
      </c>
      <c r="D48" s="36"/>
      <c r="E48" s="36"/>
      <c r="F48" s="154">
        <v>113</v>
      </c>
      <c r="G48" s="67">
        <f>IF(MATCH(C48,$C$35:$C$75,0)&lt;=4,"",IF(AND(C48&gt;=IF(INDEX('Lookup Tables'!$I$101:$I$115,MATCH(DNSP,'Lookup Tables'!$G$101:$G$115,0))="Vic",(INDEX('Lookup Tables'!$K$61:$K$87,MATCH(currentyear,'Lookup Tables'!$L$61:$L$87,0))),(INDEX('Lookup Tables'!$H$61:$H$87,MATCH(currentyear,'Lookup Tables'!$I$61:$I$87,0)))),C48&lt;='Lookup Tables'!$H$95),'General Inputs'!$F$16,IF(ISBLANK(F48),"",IF(C48&gt;DATE('Lookup Tables'!$G$64,MONTH($F$14),31),F48/F47-1,F48/F44-1))))</f>
        <v>2.0776874435411097E-2</v>
      </c>
      <c r="H48" s="155"/>
      <c r="I48" s="36"/>
      <c r="K48" s="50" t="str">
        <f>IF(MONTH(C48)=MONTH($F$15),
IF(INDEX('Lookup Tables'!$I$101:$I$115,MATCH(DNSP,'Lookup Tables'!$G$101:$G$115))="Vic",INDEX('Lookup Tables'!$L$61:$L$87,MATCH(EDATE(C48,18),'Lookup Tables'!$H$61:$H$87)),INDEX('Lookup Tables'!$I$61:$I$87,MATCH(EDATE(C48,18),'Lookup Tables'!$H$61:$H$87))),"")</f>
        <v/>
      </c>
      <c r="N48" s="135" t="str">
        <f t="shared" si="0"/>
        <v/>
      </c>
      <c r="U48" s="214" t="str" cm="1">
        <f t="array" ref="U48">IF(C48&lt;INDEX('Lookup Tables'!$C$61:$C$87,MATCH(forecastyear,'Lookup Tables'!$I$61:$I$87,0)-1),IF(F48&lt;&gt;0,"OK","CHECK"),IF(F48=0,"OK","CHECK"))</f>
        <v>OK</v>
      </c>
    </row>
    <row r="49" spans="3:21" hidden="1" outlineLevel="1" x14ac:dyDescent="0.2">
      <c r="C49" s="66">
        <v>43373</v>
      </c>
      <c r="D49" s="36"/>
      <c r="E49" s="36"/>
      <c r="F49" s="154">
        <v>113.5</v>
      </c>
      <c r="G49" s="67">
        <f>IF(MATCH(C49,$C$35:$C$75,0)&lt;=4,"",IF(AND(C49&gt;=IF(INDEX('Lookup Tables'!$I$101:$I$115,MATCH(DNSP,'Lookup Tables'!$G$101:$G$115,0))="Vic",(INDEX('Lookup Tables'!$K$61:$K$87,MATCH(currentyear,'Lookup Tables'!$L$61:$L$87,0))),(INDEX('Lookup Tables'!$H$61:$H$87,MATCH(currentyear,'Lookup Tables'!$I$61:$I$87,0)))),C49&lt;='Lookup Tables'!$H$95),'General Inputs'!$F$16,IF(ISBLANK(F49),"",IF(C49&gt;DATE('Lookup Tables'!$G$64,MONTH($F$14),31),F49/F48-1,F49/F45-1))))</f>
        <v>1.8850987432674993E-2</v>
      </c>
      <c r="H49" s="155"/>
      <c r="I49" s="157"/>
      <c r="K49" s="50" t="str">
        <f>IF(MONTH(C49)=MONTH($F$15),
IF(INDEX('Lookup Tables'!$I$101:$I$115,MATCH(DNSP,'Lookup Tables'!$G$101:$G$115))="Vic",INDEX('Lookup Tables'!$L$61:$L$87,MATCH(EDATE(C49,18),'Lookup Tables'!$H$61:$H$87)),INDEX('Lookup Tables'!$I$61:$I$87,MATCH(EDATE(C49,18),'Lookup Tables'!$H$61:$H$87))),"")</f>
        <v/>
      </c>
      <c r="N49" s="135" t="str">
        <f t="shared" si="0"/>
        <v/>
      </c>
      <c r="U49" s="214" t="str" cm="1">
        <f t="array" ref="U49">IF(C49&lt;INDEX('Lookup Tables'!$C$61:$C$87,MATCH(forecastyear,'Lookup Tables'!$I$61:$I$87,0)-1),IF(F49&lt;&gt;0,"OK","CHECK"),IF(F49=0,"OK","CHECK"))</f>
        <v>OK</v>
      </c>
    </row>
    <row r="50" spans="3:21" hidden="1" outlineLevel="1" x14ac:dyDescent="0.2">
      <c r="C50" s="66">
        <v>43465</v>
      </c>
      <c r="D50" s="36"/>
      <c r="E50" s="36"/>
      <c r="F50" s="154">
        <v>114.1</v>
      </c>
      <c r="G50" s="67">
        <f>IF(MATCH(C50,$C$35:$C$75,0)&lt;=4,"",IF(AND(C50&gt;=IF(INDEX('Lookup Tables'!$I$101:$I$115,MATCH(DNSP,'Lookup Tables'!$G$101:$G$115,0))="Vic",(INDEX('Lookup Tables'!$K$61:$K$87,MATCH(currentyear,'Lookup Tables'!$L$61:$L$87,0))),(INDEX('Lookup Tables'!$H$61:$H$87,MATCH(currentyear,'Lookup Tables'!$I$61:$I$87,0)))),C50&lt;='Lookup Tables'!$H$95),'General Inputs'!$F$16,IF(ISBLANK(F50),"",IF(C50&gt;DATE('Lookup Tables'!$G$64,MONTH($F$14),31),F50/F49-1,F50/F46-1))))</f>
        <v>1.7841213202497874E-2</v>
      </c>
      <c r="H50" s="155"/>
      <c r="K50" s="50" t="str">
        <f>IF(MONTH(C50)=MONTH($F$15),
IF(INDEX('Lookup Tables'!$I$101:$I$115,MATCH(DNSP,'Lookup Tables'!$G$101:$G$115))="Vic",INDEX('Lookup Tables'!$L$61:$L$87,MATCH(EDATE(C50,18),'Lookup Tables'!$H$61:$H$87)),INDEX('Lookup Tables'!$I$61:$I$87,MATCH(EDATE(C50,18),'Lookup Tables'!$H$61:$H$87))),"")</f>
        <v>2019–20</v>
      </c>
      <c r="N50" s="135" t="str">
        <f t="shared" si="0"/>
        <v/>
      </c>
      <c r="U50" s="214" t="str" cm="1">
        <f t="array" ref="U50">IF(C50&lt;INDEX('Lookup Tables'!$C$61:$C$87,MATCH(forecastyear,'Lookup Tables'!$I$61:$I$87,0)-1),IF(F50&lt;&gt;0,"OK","CHECK"),IF(F50=0,"OK","CHECK"))</f>
        <v>OK</v>
      </c>
    </row>
    <row r="51" spans="3:21" hidden="1" outlineLevel="1" x14ac:dyDescent="0.2">
      <c r="C51" s="66">
        <v>43555</v>
      </c>
      <c r="D51" s="36"/>
      <c r="E51" s="36"/>
      <c r="F51" s="154">
        <v>114.1</v>
      </c>
      <c r="G51" s="67">
        <f>IF(MATCH(C51,$C$35:$C$75,0)&lt;=4,"",IF(AND(C51&gt;=IF(INDEX('Lookup Tables'!$I$101:$I$115,MATCH(DNSP,'Lookup Tables'!$G$101:$G$115,0))="Vic",(INDEX('Lookup Tables'!$K$61:$K$87,MATCH(currentyear,'Lookup Tables'!$L$61:$L$87,0))),(INDEX('Lookup Tables'!$H$61:$H$87,MATCH(currentyear,'Lookup Tables'!$I$61:$I$87,0)))),C51&lt;='Lookup Tables'!$H$95),'General Inputs'!$F$16,IF(ISBLANK(F51),"",IF(C51&gt;DATE('Lookup Tables'!$G$64,MONTH($F$14),31),F51/F50-1,F51/F47-1))))</f>
        <v>1.3321492007104752E-2</v>
      </c>
      <c r="H51" s="155"/>
      <c r="I51" s="36"/>
      <c r="K51" s="50" t="str">
        <f>IF(MONTH(C51)=MONTH($F$15),
IF(INDEX('Lookup Tables'!$I$101:$I$115,MATCH(DNSP,'Lookup Tables'!$G$101:$G$115))="Vic",INDEX('Lookup Tables'!$L$61:$L$87,MATCH(EDATE(C51,18),'Lookup Tables'!$H$61:$H$87)),INDEX('Lookup Tables'!$I$61:$I$87,MATCH(EDATE(C51,18),'Lookup Tables'!$H$61:$H$87))),"")</f>
        <v/>
      </c>
      <c r="N51" s="135" t="str">
        <f t="shared" si="0"/>
        <v/>
      </c>
      <c r="U51" s="214" t="str" cm="1">
        <f t="array" ref="U51">IF(C51&lt;INDEX('Lookup Tables'!$C$61:$C$87,MATCH(forecastyear,'Lookup Tables'!$I$61:$I$87,0)-1),IF(F51&lt;&gt;0,"OK","CHECK"),IF(F51=0,"OK","CHECK"))</f>
        <v>OK</v>
      </c>
    </row>
    <row r="52" spans="3:21" hidden="1" outlineLevel="1" x14ac:dyDescent="0.2">
      <c r="C52" s="66">
        <v>43646</v>
      </c>
      <c r="D52" s="36"/>
      <c r="E52" s="36"/>
      <c r="F52" s="154">
        <v>114.8</v>
      </c>
      <c r="G52" s="67">
        <f>IF(MATCH(C52,$C$35:$C$75,0)&lt;=4,"",IF(AND(C52&gt;=IF(INDEX('Lookup Tables'!$I$101:$I$115,MATCH(DNSP,'Lookup Tables'!$G$101:$G$115,0))="Vic",(INDEX('Lookup Tables'!$K$61:$K$87,MATCH(currentyear,'Lookup Tables'!$L$61:$L$87,0))),(INDEX('Lookup Tables'!$H$61:$H$87,MATCH(currentyear,'Lookup Tables'!$I$61:$I$87,0)))),C52&lt;='Lookup Tables'!$H$95),'General Inputs'!$F$16,IF(ISBLANK(F52),"",IF(C52&gt;DATE('Lookup Tables'!$G$64,MONTH($F$14),31),F52/F51-1,F52/F48-1))))</f>
        <v>1.5929203539823078E-2</v>
      </c>
      <c r="I52" s="36"/>
      <c r="K52" s="50" t="str">
        <f>IF(MONTH(C52)=MONTH($F$15),
IF(INDEX('Lookup Tables'!$I$101:$I$115,MATCH(DNSP,'Lookup Tables'!$G$101:$G$115))="Vic",INDEX('Lookup Tables'!$L$61:$L$87,MATCH(EDATE(C52,18),'Lookup Tables'!$H$61:$H$87)),INDEX('Lookup Tables'!$I$61:$I$87,MATCH(EDATE(C52,18),'Lookup Tables'!$H$61:$H$87))),"")</f>
        <v/>
      </c>
      <c r="N52" s="135" t="str">
        <f t="shared" si="0"/>
        <v/>
      </c>
      <c r="U52" s="214" t="str" cm="1">
        <f t="array" ref="U52">IF(C52&lt;INDEX('Lookup Tables'!$C$61:$C$87,MATCH(forecastyear,'Lookup Tables'!$I$61:$I$87,0)-1),IF(F52&lt;&gt;0,"OK","CHECK"),IF(F52=0,"OK","CHECK"))</f>
        <v>OK</v>
      </c>
    </row>
    <row r="53" spans="3:21" hidden="1" outlineLevel="1" x14ac:dyDescent="0.2">
      <c r="C53" s="66">
        <v>43738</v>
      </c>
      <c r="D53" s="36"/>
      <c r="E53" s="36"/>
      <c r="F53" s="154">
        <v>115.4</v>
      </c>
      <c r="G53" s="67">
        <f>IF(MATCH(C53,$C$35:$C$75,0)&lt;=4,"",IF(AND(C53&gt;=IF(INDEX('Lookup Tables'!$I$101:$I$115,MATCH(DNSP,'Lookup Tables'!$G$101:$G$115,0))="Vic",(INDEX('Lookup Tables'!$K$61:$K$87,MATCH(currentyear,'Lookup Tables'!$L$61:$L$87,0))),(INDEX('Lookup Tables'!$H$61:$H$87,MATCH(currentyear,'Lookup Tables'!$I$61:$I$87,0)))),C53&lt;='Lookup Tables'!$H$95),'General Inputs'!$F$16,IF(ISBLANK(F53),"",IF(C53&gt;DATE('Lookup Tables'!$G$64,MONTH($F$14),31),F53/F52-1,F53/F49-1))))</f>
        <v>1.6740088105726914E-2</v>
      </c>
      <c r="H53" s="155"/>
      <c r="I53" s="36"/>
      <c r="K53" s="50" t="str">
        <f>IF(MONTH(C53)=MONTH($F$15),
IF(INDEX('Lookup Tables'!$I$101:$I$115,MATCH(DNSP,'Lookup Tables'!$G$101:$G$115))="Vic",INDEX('Lookup Tables'!$L$61:$L$87,MATCH(EDATE(C53,18),'Lookup Tables'!$H$61:$H$87)),INDEX('Lookup Tables'!$I$61:$I$87,MATCH(EDATE(C53,18),'Lookup Tables'!$H$61:$H$87))),"")</f>
        <v/>
      </c>
      <c r="N53" s="135" t="str">
        <f t="shared" si="0"/>
        <v/>
      </c>
      <c r="U53" s="214" t="str" cm="1">
        <f t="array" ref="U53">IF(C53&lt;INDEX('Lookup Tables'!$C$61:$C$87,MATCH(forecastyear,'Lookup Tables'!$I$61:$I$87,0)-1),IF(F53&lt;&gt;0,"OK","CHECK"),IF(F53=0,"OK","CHECK"))</f>
        <v>OK</v>
      </c>
    </row>
    <row r="54" spans="3:21" collapsed="1" x14ac:dyDescent="0.2">
      <c r="C54" s="66">
        <v>43830</v>
      </c>
      <c r="D54" s="68" t="s">
        <v>30</v>
      </c>
      <c r="E54" s="36"/>
      <c r="F54" s="154">
        <v>116.2</v>
      </c>
      <c r="G54" s="67">
        <f>IF(MATCH(C54,$C$35:$C$75,0)&lt;=4,"",IF(AND(C54&gt;=IF(INDEX('Lookup Tables'!$I$101:$I$115,MATCH(DNSP,'Lookup Tables'!$G$101:$G$115,0))="Vic",(INDEX('Lookup Tables'!$K$61:$K$87,MATCH(currentyear,'Lookup Tables'!$L$61:$L$87,0))),(INDEX('Lookup Tables'!$H$61:$H$87,MATCH(currentyear,'Lookup Tables'!$I$61:$I$87,0)))),C54&lt;='Lookup Tables'!$H$95),'General Inputs'!$F$16,IF(ISBLANK(F54),"",IF(C54&gt;DATE('Lookup Tables'!$G$64,MONTH($F$14),31),F54/F53-1,F54/F50-1))))</f>
        <v>1.8404907975460238E-2</v>
      </c>
      <c r="H54" s="155"/>
      <c r="I54" s="36"/>
      <c r="K54" s="50" t="str">
        <f>IF(INDEX('Lookup Tables'!$I$101:$I$115,MATCH(DNSP,'Lookup Tables'!$G$101:$G$115))="Vic",INDEX('Lookup Tables'!$L$61:$L$87,MATCH(EDATE(C54,18),'Lookup Tables'!$H$61:$H$87)),INDEX('Lookup Tables'!$I$61:$I$87,MATCH(EDATE(C54,18),'Lookup Tables'!$H$61:$H$87)))</f>
        <v>2020–21</v>
      </c>
      <c r="N54" s="135" t="str">
        <f t="shared" si="0"/>
        <v/>
      </c>
      <c r="U54" s="214" t="str" cm="1">
        <f t="array" ref="U54">IF(C54&lt;INDEX('Lookup Tables'!$C$61:$C$87,MATCH(forecastyear,'Lookup Tables'!$I$61:$I$87,0)-1),IF(F54&lt;&gt;0,"OK","CHECK"),IF(F54=0,"OK","CHECK"))</f>
        <v>OK</v>
      </c>
    </row>
    <row r="55" spans="3:21" x14ac:dyDescent="0.2">
      <c r="C55" s="66">
        <v>44196</v>
      </c>
      <c r="D55" s="36"/>
      <c r="E55" s="36"/>
      <c r="F55" s="154">
        <v>117.2</v>
      </c>
      <c r="G55" s="67">
        <f>IF(MATCH(C55,$C$35:$C$75,0)&lt;=4,"",IF(AND(C55&gt;=IF(INDEX('Lookup Tables'!$I$101:$I$115,MATCH(DNSP,'Lookup Tables'!$G$101:$G$115,0))="Vic",(INDEX('Lookup Tables'!$K$61:$K$87,MATCH(currentyear,'Lookup Tables'!$L$61:$L$87,0))),(INDEX('Lookup Tables'!$H$61:$H$87,MATCH(currentyear,'Lookup Tables'!$I$61:$I$87,0)))),C55&lt;='Lookup Tables'!$H$95),'General Inputs'!$F$16,IF(ISBLANK(F55),"",IF(C55&gt;DATE('Lookup Tables'!$G$64,MONTH($F$14),31),F55/F54-1,F55/F51-1))))</f>
        <v>8.6058519793459354E-3</v>
      </c>
      <c r="H55" s="155"/>
      <c r="I55" s="36"/>
      <c r="K55" s="50" t="str">
        <f>IF(INDEX('Lookup Tables'!$I$101:$I$115,MATCH(DNSP,'Lookup Tables'!$G$101:$G$115))="Vic",INDEX('Lookup Tables'!$L$61:$L$87,MATCH(EDATE(C55,18),'Lookup Tables'!$H$61:$H$87)),INDEX('Lookup Tables'!$I$61:$I$87,MATCH(EDATE(C55,18),'Lookup Tables'!$H$61:$H$87)))</f>
        <v>2021–22</v>
      </c>
      <c r="U55" s="214" t="str" cm="1">
        <f t="array" ref="U55">IF(C55&lt;INDEX('Lookup Tables'!$C$61:$C$87,MATCH(forecastyear,'Lookup Tables'!$I$61:$I$87,0)-1),IF(F55&lt;&gt;0,"OK","CHECK"),IF(F55=0,"OK","CHECK"))</f>
        <v>OK</v>
      </c>
    </row>
    <row r="56" spans="3:21" x14ac:dyDescent="0.2">
      <c r="C56" s="66">
        <v>44561</v>
      </c>
      <c r="E56" s="36"/>
      <c r="F56" s="229">
        <v>121.3</v>
      </c>
      <c r="G56" s="67">
        <f>IF(MATCH(C56,$C$35:$C$75,0)&lt;=4,"",IF(AND(C56&gt;=IF(INDEX('Lookup Tables'!$I$101:$I$115,MATCH(DNSP,'Lookup Tables'!$G$101:$G$115,0))="Vic",(INDEX('Lookup Tables'!$K$61:$K$87,MATCH(currentyear,'Lookup Tables'!$L$61:$L$87,0))),(INDEX('Lookup Tables'!$H$61:$H$87,MATCH(currentyear,'Lookup Tables'!$I$61:$I$87,0)))),C56&lt;='Lookup Tables'!$H$95),'General Inputs'!$F$16,IF(ISBLANK(F56),"",IF(C56&gt;DATE('Lookup Tables'!$G$64,MONTH($F$14),31),F56/F55-1,F56/F52-1))))</f>
        <v>3.4982935153583528E-2</v>
      </c>
      <c r="H56" s="43"/>
      <c r="I56" s="43"/>
      <c r="J56" s="43"/>
      <c r="K56" s="50" t="str">
        <f>IF(INDEX('Lookup Tables'!$I$101:$I$115,MATCH(DNSP,'Lookup Tables'!$G$101:$G$115))="Vic",INDEX('Lookup Tables'!$L$61:$L$87,MATCH(EDATE(C56,18),'Lookup Tables'!$H$61:$H$87)),INDEX('Lookup Tables'!$I$61:$I$87,MATCH(EDATE(C56,18),'Lookup Tables'!$H$61:$H$87)))</f>
        <v>2022–23</v>
      </c>
      <c r="L56" s="43"/>
      <c r="M56" s="43"/>
      <c r="N56" s="43"/>
      <c r="O56" s="43"/>
      <c r="P56" s="43"/>
      <c r="Q56" s="43"/>
      <c r="R56" s="43"/>
      <c r="S56" s="43"/>
      <c r="U56" s="214" t="str" cm="1">
        <f t="array" ref="U56">IF(C56&lt;INDEX('Lookup Tables'!$C$61:$C$87,MATCH(forecastyear,'Lookup Tables'!$I$61:$I$87,0)-1),IF(F56&lt;&gt;0,"OK","CHECK"),IF(F56=0,"OK","CHECK"))</f>
        <v>OK</v>
      </c>
    </row>
    <row r="57" spans="3:21" x14ac:dyDescent="0.2">
      <c r="C57" s="66">
        <v>44926</v>
      </c>
      <c r="E57" s="36"/>
      <c r="F57" s="154">
        <v>130.80000000000001</v>
      </c>
      <c r="G57" s="67">
        <f>IF(MATCH(C57,$C$35:$C$75,0)&lt;=4,"",IF(AND(C57&gt;=IF(INDEX('Lookup Tables'!$I$101:$I$115,MATCH(DNSP,'Lookup Tables'!$G$101:$G$115,0))="Vic",(INDEX('Lookup Tables'!$K$61:$K$87,MATCH(currentyear,'Lookup Tables'!$L$61:$L$87,0))),(INDEX('Lookup Tables'!$H$61:$H$87,MATCH(currentyear,'Lookup Tables'!$I$61:$I$87,0)))),C57&lt;='Lookup Tables'!$H$95),'General Inputs'!$F$16,IF(ISBLANK(F57),"",IF(C57&gt;DATE('Lookup Tables'!$G$64,MONTH($F$14),31),F57/F56-1,F57/F53-1))))</f>
        <v>7.8318219291014124E-2</v>
      </c>
      <c r="H57" s="43"/>
      <c r="I57" s="43"/>
      <c r="J57" s="43"/>
      <c r="K57" s="50" t="str">
        <f>IF(INDEX('Lookup Tables'!$I$101:$I$115,MATCH(DNSP,'Lookup Tables'!$G$101:$G$115))="Vic",INDEX('Lookup Tables'!$L$61:$L$87,MATCH(EDATE(C57,18),'Lookup Tables'!$H$61:$H$87)),INDEX('Lookup Tables'!$I$61:$I$87,MATCH(EDATE(C57,18),'Lookup Tables'!$H$61:$H$87)))</f>
        <v>2023–24</v>
      </c>
      <c r="L57" s="43"/>
      <c r="M57" s="43"/>
      <c r="N57" s="43"/>
      <c r="O57" s="43"/>
      <c r="P57" s="43"/>
      <c r="Q57" s="43"/>
      <c r="R57" s="43"/>
      <c r="S57" s="43"/>
      <c r="U57" s="214" t="str" cm="1">
        <f t="array" ref="U57">IF(C57&lt;INDEX('Lookup Tables'!$C$61:$C$87,MATCH(forecastyear,'Lookup Tables'!$I$61:$I$87,0)-1),IF(F57&lt;&gt;0,"OK","CHECK"),IF(F57=0,"OK","CHECK"))</f>
        <v>OK</v>
      </c>
    </row>
    <row r="58" spans="3:21" x14ac:dyDescent="0.2">
      <c r="C58" s="66">
        <v>45291</v>
      </c>
      <c r="E58" s="36"/>
      <c r="F58" s="154">
        <v>136.1</v>
      </c>
      <c r="G58" s="67">
        <f>IF(MATCH(C58,$C$35:$C$75,0)&lt;=4,"",IF(AND(C58&gt;=IF(INDEX('Lookup Tables'!$I$101:$I$115,MATCH(DNSP,'Lookup Tables'!$G$101:$G$115,0))="Vic",(INDEX('Lookup Tables'!$K$61:$K$87,MATCH(currentyear,'Lookup Tables'!$L$61:$L$87,0))),(INDEX('Lookup Tables'!$H$61:$H$87,MATCH(currentyear,'Lookup Tables'!$I$61:$I$87,0)))),C58&lt;='Lookup Tables'!$H$95),'General Inputs'!$F$16,IF(ISBLANK(F58),"",IF(C58&gt;DATE('Lookup Tables'!$G$64,MONTH($F$14),31),F58/F57-1,F58/F54-1))))</f>
        <v>4.0519877675840865E-2</v>
      </c>
      <c r="H58" s="43"/>
      <c r="I58" s="43"/>
      <c r="J58" s="43"/>
      <c r="K58" s="50" t="str">
        <f>IF(INDEX('Lookup Tables'!$I$101:$I$115,MATCH(DNSP,'Lookup Tables'!$G$101:$G$115))="Vic",INDEX('Lookup Tables'!$L$61:$L$87,MATCH(EDATE(C58,18),'Lookup Tables'!$H$61:$H$87)),INDEX('Lookup Tables'!$I$61:$I$87,MATCH(EDATE(C58,18),'Lookup Tables'!$H$61:$H$87)))</f>
        <v>2024–25</v>
      </c>
      <c r="L58" s="43"/>
      <c r="M58" s="43"/>
      <c r="N58" s="43"/>
      <c r="O58" s="43"/>
      <c r="P58" s="43"/>
      <c r="Q58" s="43"/>
      <c r="R58" s="43"/>
      <c r="S58" s="43"/>
      <c r="U58" s="214" t="str" cm="1">
        <f t="array" ref="U58">IF(C58&lt;INDEX('Lookup Tables'!$C$61:$C$87,MATCH(forecastyear,'Lookup Tables'!$I$61:$I$87,0)-1),IF(F58&lt;&gt;0,"OK","CHECK"),IF(F58=0,"OK","CHECK"))</f>
        <v>OK</v>
      </c>
    </row>
    <row r="59" spans="3:21" x14ac:dyDescent="0.2">
      <c r="C59" s="66">
        <v>45657</v>
      </c>
      <c r="E59" s="36"/>
      <c r="F59" s="154">
        <v>139.4</v>
      </c>
      <c r="G59" s="67">
        <f>IF(MATCH(C59,$C$35:$C$75,0)&lt;=4,"",IF(AND(C59&gt;=IF(INDEX('Lookup Tables'!$I$101:$I$115,MATCH(DNSP,'Lookup Tables'!$G$101:$G$115,0))="Vic",(INDEX('Lookup Tables'!$K$61:$K$87,MATCH(currentyear,'Lookup Tables'!$L$61:$L$87,0))),(INDEX('Lookup Tables'!$H$61:$H$87,MATCH(currentyear,'Lookup Tables'!$I$61:$I$87,0)))),C59&lt;='Lookup Tables'!$H$95),'General Inputs'!$F$16,IF(ISBLANK(F59),"",IF(C59&gt;DATE('Lookup Tables'!$G$64,MONTH($F$14),31),F59/F58-1,F59/F55-1))))</f>
        <v>2.4246877296105973E-2</v>
      </c>
      <c r="H59" s="43"/>
      <c r="I59" s="43"/>
      <c r="J59" s="43"/>
      <c r="K59" s="50" t="str">
        <f>IF(INDEX('Lookup Tables'!$I$101:$I$115,MATCH(DNSP,'Lookup Tables'!$G$101:$G$115))="Vic",INDEX('Lookup Tables'!$L$61:$L$87,MATCH(EDATE(C59,18),'Lookup Tables'!$H$61:$H$87)),INDEX('Lookup Tables'!$I$61:$I$87,MATCH(EDATE(C59,18),'Lookup Tables'!$H$61:$H$87)))</f>
        <v>2025–26</v>
      </c>
      <c r="L59" s="43"/>
      <c r="M59" s="43"/>
      <c r="N59" s="43"/>
      <c r="O59" s="43"/>
      <c r="P59" s="43"/>
      <c r="Q59" s="43"/>
      <c r="R59" s="43"/>
      <c r="S59" s="43"/>
      <c r="U59" s="214" t="str" cm="1">
        <f t="array" ref="U59">IF(C59&lt;INDEX('Lookup Tables'!$C$61:$C$87,MATCH(forecastyear,'Lookup Tables'!$I$61:$I$87,0)-1),IF(F59&lt;&gt;0,"OK","CHECK"),IF(F59=0,"OK","CHECK"))</f>
        <v>OK</v>
      </c>
    </row>
    <row r="60" spans="3:21" x14ac:dyDescent="0.2">
      <c r="C60" s="66">
        <v>46022</v>
      </c>
      <c r="E60" s="36"/>
      <c r="F60" s="154"/>
      <c r="G60" s="67">
        <f>IF(MATCH(C60,$C$35:$C$75,0)&lt;=4,"",IF(AND(C60&gt;=IF(INDEX('Lookup Tables'!$I$101:$I$115,MATCH(DNSP,'Lookup Tables'!$G$101:$G$115,0))="Vic",(INDEX('Lookup Tables'!$K$61:$K$87,MATCH(currentyear,'Lookup Tables'!$L$61:$L$87,0))),(INDEX('Lookup Tables'!$H$61:$H$87,MATCH(currentyear,'Lookup Tables'!$I$61:$I$87,0)))),C60&lt;='Lookup Tables'!$H$95),'General Inputs'!$F$16,IF(ISBLANK(F60),"",IF(C60&gt;DATE('Lookup Tables'!$G$64,MONTH($F$14),31),F60/F59-1,F60/F56-1))))</f>
        <v>2.7196985947837593E-2</v>
      </c>
      <c r="H60" s="43"/>
      <c r="I60" s="43"/>
      <c r="J60" s="43"/>
      <c r="K60" s="50" t="str">
        <f>IF(INDEX('Lookup Tables'!$I$101:$I$115,MATCH(DNSP,'Lookup Tables'!$G$101:$G$115))="Vic",INDEX('Lookup Tables'!$L$61:$L$87,MATCH(EDATE(C60,18),'Lookup Tables'!$H$61:$H$87)),INDEX('Lookup Tables'!$I$61:$I$87,MATCH(EDATE(C60,18),'Lookup Tables'!$H$61:$H$87)))</f>
        <v>2026–27</v>
      </c>
      <c r="L60" s="43"/>
      <c r="M60" s="43"/>
      <c r="N60" s="43"/>
      <c r="O60" s="43"/>
      <c r="P60" s="43"/>
      <c r="Q60" s="43"/>
      <c r="R60" s="43"/>
      <c r="S60" s="43"/>
      <c r="U60" s="214" t="str" cm="1">
        <f t="array" ref="U60">IF(C60&lt;INDEX('Lookup Tables'!$C$61:$C$87,MATCH(forecastyear,'Lookup Tables'!$I$61:$I$87,0)-1),IF(F60&lt;&gt;0,"OK","CHECK"),IF(F60=0,"OK","CHECK"))</f>
        <v>OK</v>
      </c>
    </row>
    <row r="61" spans="3:21" x14ac:dyDescent="0.2">
      <c r="C61" s="66">
        <v>46387</v>
      </c>
      <c r="E61" s="36"/>
      <c r="F61" s="154"/>
      <c r="G61" s="67">
        <f>IF(MATCH(C61,$C$35:$C$75,0)&lt;=4,"",IF(AND(C61&gt;=IF(INDEX('Lookup Tables'!$I$101:$I$115,MATCH(DNSP,'Lookup Tables'!$G$101:$G$115,0))="Vic",(INDEX('Lookup Tables'!$K$61:$K$87,MATCH(currentyear,'Lookup Tables'!$L$61:$L$87,0))),(INDEX('Lookup Tables'!$H$61:$H$87,MATCH(currentyear,'Lookup Tables'!$I$61:$I$87,0)))),C61&lt;='Lookup Tables'!$H$95),'General Inputs'!$F$16,IF(ISBLANK(F61),"",IF(C61&gt;DATE('Lookup Tables'!$G$64,MONTH($F$14),31),F61/F60-1,F61/F57-1))))</f>
        <v>2.7196985947837593E-2</v>
      </c>
      <c r="H61" s="43"/>
      <c r="I61" s="43"/>
      <c r="J61" s="43"/>
      <c r="K61" s="50" t="str">
        <f>IF(INDEX('Lookup Tables'!$I$101:$I$115,MATCH(DNSP,'Lookup Tables'!$G$101:$G$115))="Vic",INDEX('Lookup Tables'!$L$61:$L$87,MATCH(EDATE(C61,18),'Lookup Tables'!$H$61:$H$87)),INDEX('Lookup Tables'!$I$61:$I$87,MATCH(EDATE(C61,18),'Lookup Tables'!$H$61:$H$87)))</f>
        <v>2027–28</v>
      </c>
      <c r="L61" s="43"/>
      <c r="M61" s="43"/>
      <c r="N61" s="43"/>
      <c r="O61" s="43"/>
      <c r="P61" s="43"/>
      <c r="Q61" s="43"/>
      <c r="R61" s="43"/>
      <c r="S61" s="43"/>
      <c r="U61" s="214" t="str" cm="1">
        <f t="array" ref="U61">IF(C61&lt;INDEX('Lookup Tables'!$C$61:$C$87,MATCH(forecastyear,'Lookup Tables'!$I$61:$I$87,0)-1),IF(F61&lt;&gt;0,"OK","CHECK"),IF(F61=0,"OK","CHECK"))</f>
        <v>OK</v>
      </c>
    </row>
    <row r="62" spans="3:21" x14ac:dyDescent="0.2">
      <c r="C62" s="66">
        <v>46752</v>
      </c>
      <c r="E62" s="36"/>
      <c r="F62" s="154"/>
      <c r="G62" s="67">
        <f>IF(MATCH(C62,$C$35:$C$75,0)&lt;=4,"",IF(AND(C62&gt;=IF(INDEX('Lookup Tables'!$I$101:$I$115,MATCH(DNSP,'Lookup Tables'!$G$101:$G$115,0))="Vic",(INDEX('Lookup Tables'!$K$61:$K$87,MATCH(currentyear,'Lookup Tables'!$L$61:$L$87,0))),(INDEX('Lookup Tables'!$H$61:$H$87,MATCH(currentyear,'Lookup Tables'!$I$61:$I$87,0)))),C62&lt;='Lookup Tables'!$H$95),'General Inputs'!$F$16,IF(ISBLANK(F62),"",IF(C62&gt;DATE('Lookup Tables'!$G$64,MONTH($F$14),31),F62/F61-1,F62/F58-1))))</f>
        <v>2.7196985947837593E-2</v>
      </c>
      <c r="H62" s="43"/>
      <c r="I62" s="43"/>
      <c r="J62" s="43"/>
      <c r="K62" s="50" t="str">
        <f>IF(INDEX('Lookup Tables'!$I$101:$I$115,MATCH(DNSP,'Lookup Tables'!$G$101:$G$115))="Vic",INDEX('Lookup Tables'!$L$61:$L$87,MATCH(EDATE(C62,18),'Lookup Tables'!$H$61:$H$87)),INDEX('Lookup Tables'!$I$61:$I$87,MATCH(EDATE(C62,18),'Lookup Tables'!$H$61:$H$87)))</f>
        <v>2028–29</v>
      </c>
      <c r="L62" s="43"/>
      <c r="M62" s="43"/>
      <c r="N62" s="43"/>
      <c r="O62" s="43"/>
      <c r="P62" s="43"/>
      <c r="Q62" s="43"/>
      <c r="R62" s="43"/>
      <c r="S62" s="43"/>
      <c r="U62" s="214" t="str" cm="1">
        <f t="array" ref="U62">IF(C62&lt;INDEX('Lookup Tables'!$C$61:$C$87,MATCH(forecastyear,'Lookup Tables'!$I$61:$I$87,0)-1),IF(F62&lt;&gt;0,"OK","CHECK"),IF(F62=0,"OK","CHECK"))</f>
        <v>OK</v>
      </c>
    </row>
    <row r="63" spans="3:21" x14ac:dyDescent="0.2">
      <c r="C63" s="66">
        <v>47118</v>
      </c>
      <c r="E63" s="36"/>
      <c r="F63" s="154"/>
      <c r="G63" s="67">
        <f>IF(MATCH(C63,$C$35:$C$75,0)&lt;=4,"",IF(AND(C63&gt;=IF(INDEX('Lookup Tables'!$I$101:$I$115,MATCH(DNSP,'Lookup Tables'!$G$101:$G$115,0))="Vic",(INDEX('Lookup Tables'!$K$61:$K$87,MATCH(currentyear,'Lookup Tables'!$L$61:$L$87,0))),(INDEX('Lookup Tables'!$H$61:$H$87,MATCH(currentyear,'Lookup Tables'!$I$61:$I$87,0)))),C63&lt;='Lookup Tables'!$H$95),'General Inputs'!$F$16,IF(ISBLANK(F63),"",IF(C63&gt;DATE('Lookup Tables'!$G$64,MONTH($F$14),31),F63/F62-1,F63/F59-1))))</f>
        <v>2.7196985947837593E-2</v>
      </c>
      <c r="H63" s="43"/>
      <c r="I63" s="43"/>
      <c r="J63" s="43"/>
      <c r="K63" s="50" t="str">
        <f>IF(INDEX('Lookup Tables'!$I$101:$I$115,MATCH(DNSP,'Lookup Tables'!$G$101:$G$115))="Vic",INDEX('Lookup Tables'!$L$61:$L$87,MATCH(EDATE(C63,18),'Lookup Tables'!$H$61:$H$87)),INDEX('Lookup Tables'!$I$61:$I$87,MATCH(EDATE(C63,18),'Lookup Tables'!$H$61:$H$87)))</f>
        <v>2029–30</v>
      </c>
      <c r="L63" s="43"/>
      <c r="M63" s="43"/>
      <c r="N63" s="43"/>
      <c r="O63" s="43"/>
      <c r="P63" s="43"/>
      <c r="Q63" s="43"/>
      <c r="R63" s="43"/>
      <c r="S63" s="43"/>
      <c r="U63" s="214" t="str" cm="1">
        <f t="array" ref="U63">IF(C63&lt;INDEX('Lookup Tables'!$C$61:$C$87,MATCH(forecastyear,'Lookup Tables'!$I$61:$I$87,0)-1),IF(F63&lt;&gt;0,"OK","CHECK"),IF(F63=0,"OK","CHECK"))</f>
        <v>OK</v>
      </c>
    </row>
    <row r="64" spans="3:21" x14ac:dyDescent="0.2">
      <c r="C64" s="66">
        <v>47483</v>
      </c>
      <c r="E64" s="36"/>
      <c r="F64" s="154"/>
      <c r="G64" s="67" t="str">
        <f>IF(MATCH(C64,$C$35:$C$75,0)&lt;=4,"",IF(AND(C64&gt;=IF(INDEX('Lookup Tables'!$I$101:$I$115,MATCH(DNSP,'Lookup Tables'!$G$101:$G$115,0))="Vic",(INDEX('Lookup Tables'!$K$61:$K$87,MATCH(currentyear,'Lookup Tables'!$L$61:$L$87,0))),(INDEX('Lookup Tables'!$H$61:$H$87,MATCH(currentyear,'Lookup Tables'!$I$61:$I$87,0)))),C64&lt;='Lookup Tables'!$H$95),'General Inputs'!$F$16,IF(ISBLANK(F64),"",IF(C64&gt;DATE('Lookup Tables'!$G$64,MONTH($F$14),31),F64/F63-1,F64/F60-1))))</f>
        <v/>
      </c>
      <c r="H64" s="43"/>
      <c r="I64" s="43"/>
      <c r="J64" s="43"/>
      <c r="K64" s="50" t="str">
        <f>IF(INDEX('Lookup Tables'!$I$101:$I$115,MATCH(DNSP,'Lookup Tables'!$G$101:$G$115))="Vic",INDEX('Lookup Tables'!$L$61:$L$87,MATCH(EDATE(C64,18),'Lookup Tables'!$H$61:$H$87)),INDEX('Lookup Tables'!$I$61:$I$87,MATCH(EDATE(C64,18),'Lookup Tables'!$H$61:$H$87)))</f>
        <v>2030–31</v>
      </c>
      <c r="L64" s="43"/>
      <c r="M64" s="43"/>
      <c r="N64" s="43"/>
      <c r="O64" s="43"/>
      <c r="P64" s="43"/>
      <c r="Q64" s="43"/>
      <c r="R64" s="43"/>
      <c r="S64" s="43"/>
      <c r="U64" s="214" t="str" cm="1">
        <f t="array" ref="U64">IF(C64&lt;INDEX('Lookup Tables'!$C$61:$C$87,MATCH(forecastyear,'Lookup Tables'!$I$61:$I$87,0)-1),IF(F64&lt;&gt;0,"OK","CHECK"),IF(F64=0,"OK","CHECK"))</f>
        <v>OK</v>
      </c>
    </row>
    <row r="65" spans="1:45" hidden="1" outlineLevel="1" x14ac:dyDescent="0.2">
      <c r="C65" s="66">
        <v>47848</v>
      </c>
      <c r="E65" s="36"/>
      <c r="F65" s="154"/>
      <c r="G65" s="67" t="str">
        <f>IF(MATCH(C65,$C$35:$C$75,0)&lt;=4,"",IF(AND(C65&gt;=IF(INDEX('Lookup Tables'!$I$101:$I$115,MATCH(DNSP,'Lookup Tables'!$G$101:$G$115,0))="Vic",(INDEX('Lookup Tables'!$K$61:$K$87,MATCH(currentyear,'Lookup Tables'!$L$61:$L$87,0))),(INDEX('Lookup Tables'!$H$61:$H$87,MATCH(currentyear,'Lookup Tables'!$I$61:$I$87,0)))),C65&lt;='Lookup Tables'!$H$95),'General Inputs'!$F$16,IF(ISBLANK(F65),"",IF(C65&gt;DATE('Lookup Tables'!$G$64,MONTH($F$14),31),F65/F64-1,F65/F61-1))))</f>
        <v/>
      </c>
      <c r="H65" s="43"/>
      <c r="I65" s="43"/>
      <c r="J65" s="43"/>
      <c r="K65" s="50" t="str">
        <f>IF(INDEX('Lookup Tables'!$I$101:$I$115,MATCH(DNSP,'Lookup Tables'!$G$101:$G$115))="Vic",INDEX('Lookup Tables'!$L$61:$L$87,MATCH(EDATE(C65,18),'Lookup Tables'!$H$61:$H$87)),INDEX('Lookup Tables'!$I$61:$I$87,MATCH(EDATE(C65,18),'Lookup Tables'!$H$61:$H$87)))</f>
        <v>2031–32</v>
      </c>
      <c r="L65" s="43"/>
      <c r="M65" s="43"/>
      <c r="N65" s="43"/>
      <c r="O65" s="43"/>
      <c r="P65" s="43"/>
      <c r="Q65" s="43"/>
      <c r="R65" s="43"/>
      <c r="S65" s="43"/>
      <c r="U65" s="214" t="str" cm="1">
        <f t="array" ref="U65">IF(C65&lt;INDEX('Lookup Tables'!$C$61:$C$87,MATCH(forecastyear,'Lookup Tables'!$I$61:$I$87,0)-1),IF(F65&lt;&gt;0,"OK","CHECK"),IF(F65=0,"OK","CHECK"))</f>
        <v>OK</v>
      </c>
    </row>
    <row r="66" spans="1:45" hidden="1" outlineLevel="1" x14ac:dyDescent="0.2">
      <c r="C66" s="66">
        <v>48213</v>
      </c>
      <c r="E66" s="36"/>
      <c r="F66" s="154"/>
      <c r="G66" s="67" t="str">
        <f>IF(MATCH(C66,$C$35:$C$75,0)&lt;=4,"",IF(AND(C66&gt;=IF(INDEX('Lookup Tables'!$I$101:$I$115,MATCH(DNSP,'Lookup Tables'!$G$101:$G$115,0))="Vic",(INDEX('Lookup Tables'!$K$61:$K$87,MATCH(currentyear,'Lookup Tables'!$L$61:$L$87,0))),(INDEX('Lookup Tables'!$H$61:$H$87,MATCH(currentyear,'Lookup Tables'!$I$61:$I$87,0)))),C66&lt;='Lookup Tables'!$H$95),'General Inputs'!$F$16,IF(ISBLANK(F66),"",IF(C66&gt;DATE('Lookup Tables'!$G$64,MONTH($F$14),31),F66/F65-1,F66/F62-1))))</f>
        <v/>
      </c>
      <c r="H66" s="43"/>
      <c r="I66" s="43"/>
      <c r="J66" s="43"/>
      <c r="K66" s="50" t="str">
        <f>IF(INDEX('Lookup Tables'!$I$101:$I$115,MATCH(DNSP,'Lookup Tables'!$G$101:$G$115))="Vic",INDEX('Lookup Tables'!$L$61:$L$87,MATCH(EDATE(C66,18),'Lookup Tables'!$H$61:$H$87)),INDEX('Lookup Tables'!$I$61:$I$87,MATCH(EDATE(C66,18),'Lookup Tables'!$H$61:$H$87)))</f>
        <v>2032–33</v>
      </c>
      <c r="L66" s="43"/>
      <c r="M66" s="43"/>
      <c r="N66" s="43"/>
      <c r="O66" s="43"/>
      <c r="P66" s="43"/>
      <c r="Q66" s="43"/>
      <c r="R66" s="43"/>
      <c r="S66" s="43"/>
      <c r="U66" s="214" t="str" cm="1">
        <f t="array" ref="U66">IF(C66&lt;INDEX('Lookup Tables'!$C$61:$C$87,MATCH(forecastyear,'Lookup Tables'!$I$61:$I$87,0)-1),IF(F66&lt;&gt;0,"OK","CHECK"),IF(F66=0,"OK","CHECK"))</f>
        <v>OK</v>
      </c>
    </row>
    <row r="67" spans="1:45" hidden="1" outlineLevel="1" x14ac:dyDescent="0.2">
      <c r="C67" s="66">
        <v>48579</v>
      </c>
      <c r="E67" s="36"/>
      <c r="F67" s="154"/>
      <c r="G67" s="67" t="str">
        <f>IF(MATCH(C67,$C$35:$C$75,0)&lt;=4,"",IF(AND(C67&gt;=IF(INDEX('Lookup Tables'!$I$101:$I$115,MATCH(DNSP,'Lookup Tables'!$G$101:$G$115,0))="Vic",(INDEX('Lookup Tables'!$K$61:$K$87,MATCH(currentyear,'Lookup Tables'!$L$61:$L$87,0))),(INDEX('Lookup Tables'!$H$61:$H$87,MATCH(currentyear,'Lookup Tables'!$I$61:$I$87,0)))),C67&lt;='Lookup Tables'!$H$95),'General Inputs'!$F$16,IF(ISBLANK(F67),"",IF(C67&gt;DATE('Lookup Tables'!$G$64,MONTH($F$14),31),F67/F66-1,F67/F63-1))))</f>
        <v/>
      </c>
      <c r="H67" s="43"/>
      <c r="I67" s="43"/>
      <c r="J67" s="43"/>
      <c r="K67" s="50" t="str">
        <f>IF(INDEX('Lookup Tables'!$I$101:$I$115,MATCH(DNSP,'Lookup Tables'!$G$101:$G$115))="Vic",INDEX('Lookup Tables'!$L$61:$L$87,MATCH(EDATE(C67,18),'Lookup Tables'!$H$61:$H$87)),INDEX('Lookup Tables'!$I$61:$I$87,MATCH(EDATE(C67,18),'Lookup Tables'!$H$61:$H$87)))</f>
        <v>2033–34</v>
      </c>
      <c r="L67" s="43"/>
      <c r="M67" s="43"/>
      <c r="N67" s="43"/>
      <c r="O67" s="43"/>
      <c r="P67" s="43"/>
      <c r="Q67" s="43"/>
      <c r="R67" s="43"/>
      <c r="S67" s="43"/>
      <c r="U67" s="214" t="str" cm="1">
        <f t="array" ref="U67">IF(C67&lt;INDEX('Lookup Tables'!$C$61:$C$87,MATCH(forecastyear,'Lookup Tables'!$I$61:$I$87,0)-1),IF(F67&lt;&gt;0,"OK","CHECK"),IF(F67=0,"OK","CHECK"))</f>
        <v>OK</v>
      </c>
    </row>
    <row r="68" spans="1:45" hidden="1" outlineLevel="1" x14ac:dyDescent="0.2">
      <c r="C68" s="66">
        <v>48944</v>
      </c>
      <c r="E68" s="36"/>
      <c r="F68" s="154"/>
      <c r="G68" s="67" t="str">
        <f>IF(MATCH(C68,$C$35:$C$75,0)&lt;=4,"",IF(AND(C68&gt;=IF(INDEX('Lookup Tables'!$I$101:$I$115,MATCH(DNSP,'Lookup Tables'!$G$101:$G$115,0))="Vic",(INDEX('Lookup Tables'!$K$61:$K$87,MATCH(currentyear,'Lookup Tables'!$L$61:$L$87,0))),(INDEX('Lookup Tables'!$H$61:$H$87,MATCH(currentyear,'Lookup Tables'!$I$61:$I$87,0)))),C68&lt;='Lookup Tables'!$H$95),'General Inputs'!$F$16,IF(ISBLANK(F68),"",IF(C68&gt;DATE('Lookup Tables'!$G$64,MONTH($F$14),31),F68/F67-1,F68/F64-1))))</f>
        <v/>
      </c>
      <c r="H68" s="43"/>
      <c r="I68" s="43"/>
      <c r="J68" s="43"/>
      <c r="K68" s="50" t="str">
        <f>IF(INDEX('Lookup Tables'!$I$101:$I$115,MATCH(DNSP,'Lookup Tables'!$G$101:$G$115))="Vic",INDEX('Lookup Tables'!$L$61:$L$87,MATCH(EDATE(C68,18),'Lookup Tables'!$H$61:$H$87)),INDEX('Lookup Tables'!$I$61:$I$87,MATCH(EDATE(C68,18),'Lookup Tables'!$H$61:$H$87)))</f>
        <v>2034–35</v>
      </c>
      <c r="L68" s="43"/>
      <c r="M68" s="43"/>
      <c r="N68" s="43"/>
      <c r="O68" s="43"/>
      <c r="P68" s="43"/>
      <c r="Q68" s="43"/>
      <c r="R68" s="43"/>
      <c r="S68" s="43"/>
      <c r="U68" s="214" t="str" cm="1">
        <f t="array" ref="U68">IF(C68&lt;INDEX('Lookup Tables'!$C$61:$C$87,MATCH(forecastyear,'Lookup Tables'!$I$61:$I$87,0)-1),IF(F68&lt;&gt;0,"OK","CHECK"),IF(F68=0,"OK","CHECK"))</f>
        <v>OK</v>
      </c>
    </row>
    <row r="69" spans="1:45" hidden="1" outlineLevel="1" x14ac:dyDescent="0.2">
      <c r="C69" s="66">
        <v>49309</v>
      </c>
      <c r="E69" s="36"/>
      <c r="F69" s="154"/>
      <c r="G69" s="67" t="str">
        <f>IF(MATCH(C69,$C$35:$C$75,0)&lt;=4,"",IF(AND(C69&gt;=IF(INDEX('Lookup Tables'!$I$101:$I$115,MATCH(DNSP,'Lookup Tables'!$G$101:$G$115,0))="Vic",(INDEX('Lookup Tables'!$K$61:$K$87,MATCH(currentyear,'Lookup Tables'!$L$61:$L$87,0))),(INDEX('Lookup Tables'!$H$61:$H$87,MATCH(currentyear,'Lookup Tables'!$I$61:$I$87,0)))),C69&lt;='Lookup Tables'!$H$95),'General Inputs'!$F$16,IF(ISBLANK(F69),"",IF(C69&gt;DATE('Lookup Tables'!$G$64,MONTH($F$14),31),F69/F68-1,F69/F65-1))))</f>
        <v/>
      </c>
      <c r="H69" s="43"/>
      <c r="I69" s="43"/>
      <c r="J69" s="43"/>
      <c r="K69" s="50" t="str">
        <f>IF(INDEX('Lookup Tables'!$I$101:$I$115,MATCH(DNSP,'Lookup Tables'!$G$101:$G$115))="Vic",INDEX('Lookup Tables'!$L$61:$L$87,MATCH(EDATE(C69,18),'Lookup Tables'!$H$61:$H$87)),INDEX('Lookup Tables'!$I$61:$I$87,MATCH(EDATE(C69,18),'Lookup Tables'!$H$61:$H$87)))</f>
        <v>2035–36</v>
      </c>
      <c r="L69" s="43"/>
      <c r="M69" s="43"/>
      <c r="N69" s="43"/>
      <c r="O69" s="43"/>
      <c r="P69" s="43"/>
      <c r="Q69" s="43"/>
      <c r="R69" s="43"/>
      <c r="S69" s="43"/>
      <c r="U69" s="214" t="str" cm="1">
        <f t="array" ref="U69">IF(C69&lt;INDEX('Lookup Tables'!$C$61:$C$87,MATCH(forecastyear,'Lookup Tables'!$I$61:$I$87,0)-1),IF(F69&lt;&gt;0,"OK","CHECK"),IF(F69=0,"OK","CHECK"))</f>
        <v>OK</v>
      </c>
    </row>
    <row r="70" spans="1:45" hidden="1" outlineLevel="1" x14ac:dyDescent="0.2">
      <c r="C70" s="66">
        <v>49674</v>
      </c>
      <c r="E70" s="36"/>
      <c r="F70" s="154"/>
      <c r="G70" s="67" t="str">
        <f>IF(MATCH(C70,$C$35:$C$75,0)&lt;=4,"",IF(AND(C70&gt;=IF(INDEX('Lookup Tables'!$I$101:$I$115,MATCH(DNSP,'Lookup Tables'!$G$101:$G$115,0))="Vic",(INDEX('Lookup Tables'!$K$61:$K$87,MATCH(currentyear,'Lookup Tables'!$L$61:$L$87,0))),(INDEX('Lookup Tables'!$H$61:$H$87,MATCH(currentyear,'Lookup Tables'!$I$61:$I$87,0)))),C70&lt;='Lookup Tables'!$H$95),'General Inputs'!$F$16,IF(ISBLANK(F70),"",IF(C70&gt;DATE('Lookup Tables'!$G$64,MONTH($F$14),31),F70/F69-1,F70/F66-1))))</f>
        <v/>
      </c>
      <c r="H70" s="43"/>
      <c r="I70" s="43"/>
      <c r="J70" s="43"/>
      <c r="K70" s="50" t="str">
        <f>IF(INDEX('Lookup Tables'!$I$101:$I$115,MATCH(DNSP,'Lookup Tables'!$G$101:$G$115))="Vic",INDEX('Lookup Tables'!$L$61:$L$87,MATCH(EDATE(C70,18),'Lookup Tables'!$H$61:$H$87)),INDEX('Lookup Tables'!$I$61:$I$87,MATCH(EDATE(C70,18),'Lookup Tables'!$H$61:$H$87)))</f>
        <v>2036–37</v>
      </c>
      <c r="L70" s="43"/>
      <c r="M70" s="43"/>
      <c r="N70" s="43"/>
      <c r="O70" s="43"/>
      <c r="P70" s="43"/>
      <c r="Q70" s="43"/>
      <c r="R70" s="43"/>
      <c r="S70" s="43"/>
      <c r="U70" s="214" t="str" cm="1">
        <f t="array" ref="U70">IF(C70&lt;INDEX('Lookup Tables'!$C$61:$C$87,MATCH(forecastyear,'Lookup Tables'!$I$61:$I$87,0)-1),IF(F70&lt;&gt;0,"OK","CHECK"),IF(F70=0,"OK","CHECK"))</f>
        <v>OK</v>
      </c>
    </row>
    <row r="71" spans="1:45" hidden="1" outlineLevel="1" x14ac:dyDescent="0.2">
      <c r="C71" s="66">
        <v>50040</v>
      </c>
      <c r="E71" s="36"/>
      <c r="F71" s="154"/>
      <c r="G71" s="67" t="str">
        <f>IF(MATCH(C71,$C$35:$C$75,0)&lt;=4,"",IF(AND(C71&gt;=IF(INDEX('Lookup Tables'!$I$101:$I$115,MATCH(DNSP,'Lookup Tables'!$G$101:$G$115,0))="Vic",(INDEX('Lookup Tables'!$K$61:$K$87,MATCH(currentyear,'Lookup Tables'!$L$61:$L$87,0))),(INDEX('Lookup Tables'!$H$61:$H$87,MATCH(currentyear,'Lookup Tables'!$I$61:$I$87,0)))),C71&lt;='Lookup Tables'!$H$95),'General Inputs'!$F$16,IF(ISBLANK(F71),"",IF(C71&gt;DATE('Lookup Tables'!$G$64,MONTH($F$14),31),F71/F70-1,F71/F67-1))))</f>
        <v/>
      </c>
      <c r="H71" s="43"/>
      <c r="I71" s="43"/>
      <c r="J71" s="43"/>
      <c r="K71" s="50" t="str">
        <f>IF(INDEX('Lookup Tables'!$I$101:$I$115,MATCH(DNSP,'Lookup Tables'!$G$101:$G$115))="Vic",INDEX('Lookup Tables'!$L$61:$L$87,MATCH(EDATE(C71,18),'Lookup Tables'!$H$61:$H$87)),INDEX('Lookup Tables'!$I$61:$I$87,MATCH(EDATE(C71,18),'Lookup Tables'!$H$61:$H$87)))</f>
        <v>2037–38</v>
      </c>
      <c r="L71" s="43"/>
      <c r="M71" s="43"/>
      <c r="N71" s="43"/>
      <c r="O71" s="43"/>
      <c r="P71" s="43"/>
      <c r="Q71" s="43"/>
      <c r="R71" s="43"/>
      <c r="S71" s="43"/>
      <c r="U71" s="214" t="str" cm="1">
        <f t="array" ref="U71">IF(C71&lt;INDEX('Lookup Tables'!$C$61:$C$87,MATCH(forecastyear,'Lookup Tables'!$I$61:$I$87,0)-1),IF(F71&lt;&gt;0,"OK","CHECK"),IF(F71=0,"OK","CHECK"))</f>
        <v>OK</v>
      </c>
    </row>
    <row r="72" spans="1:45" hidden="1" outlineLevel="1" x14ac:dyDescent="0.2">
      <c r="C72" s="66">
        <v>50405</v>
      </c>
      <c r="E72" s="36"/>
      <c r="F72" s="154"/>
      <c r="G72" s="67" t="str">
        <f>IF(MATCH(C72,$C$35:$C$75,0)&lt;=4,"",IF(AND(C72&gt;=IF(INDEX('Lookup Tables'!$I$101:$I$115,MATCH(DNSP,'Lookup Tables'!$G$101:$G$115,0))="Vic",(INDEX('Lookup Tables'!$K$61:$K$87,MATCH(currentyear,'Lookup Tables'!$L$61:$L$87,0))),(INDEX('Lookup Tables'!$H$61:$H$87,MATCH(currentyear,'Lookup Tables'!$I$61:$I$87,0)))),C72&lt;='Lookup Tables'!$H$95),'General Inputs'!$F$16,IF(ISBLANK(F72),"",IF(C72&gt;DATE('Lookup Tables'!$G$64,MONTH($F$14),31),F72/F71-1,F72/F68-1))))</f>
        <v/>
      </c>
      <c r="H72" s="43"/>
      <c r="I72" s="43"/>
      <c r="J72" s="43"/>
      <c r="K72" s="50" t="str">
        <f>IF(INDEX('Lookup Tables'!$I$101:$I$115,MATCH(DNSP,'Lookup Tables'!$G$101:$G$115))="Vic",INDEX('Lookup Tables'!$L$61:$L$87,MATCH(EDATE(C72,18),'Lookup Tables'!$H$61:$H$87)),INDEX('Lookup Tables'!$I$61:$I$87,MATCH(EDATE(C72,18),'Lookup Tables'!$H$61:$H$87)))</f>
        <v>2038–39</v>
      </c>
      <c r="L72" s="43"/>
      <c r="M72" s="43"/>
      <c r="N72" s="43"/>
      <c r="O72" s="43"/>
      <c r="P72" s="43"/>
      <c r="Q72" s="43"/>
      <c r="R72" s="43"/>
      <c r="S72" s="43"/>
      <c r="U72" s="214" t="str" cm="1">
        <f t="array" ref="U72">IF(C72&lt;INDEX('Lookup Tables'!$C$61:$C$87,MATCH(forecastyear,'Lookup Tables'!$I$61:$I$87,0)-1),IF(F72&lt;&gt;0,"OK","CHECK"),IF(F72=0,"OK","CHECK"))</f>
        <v>OK</v>
      </c>
    </row>
    <row r="73" spans="1:45" hidden="1" outlineLevel="1" x14ac:dyDescent="0.2">
      <c r="C73" s="66">
        <v>50770</v>
      </c>
      <c r="E73" s="36"/>
      <c r="F73" s="154"/>
      <c r="G73" s="67" t="str">
        <f>IF(MATCH(C73,$C$35:$C$75,0)&lt;=4,"",IF(AND(C73&gt;=IF(INDEX('Lookup Tables'!$I$101:$I$115,MATCH(DNSP,'Lookup Tables'!$G$101:$G$115,0))="Vic",(INDEX('Lookup Tables'!$K$61:$K$87,MATCH(currentyear,'Lookup Tables'!$L$61:$L$87,0))),(INDEX('Lookup Tables'!$H$61:$H$87,MATCH(currentyear,'Lookup Tables'!$I$61:$I$87,0)))),C73&lt;='Lookup Tables'!$H$95),'General Inputs'!$F$16,IF(ISBLANK(F73),"",IF(C73&gt;DATE('Lookup Tables'!$G$64,MONTH($F$14),31),F73/F72-1,F73/F69-1))))</f>
        <v/>
      </c>
      <c r="H73" s="43"/>
      <c r="I73" s="43"/>
      <c r="J73" s="43"/>
      <c r="K73" s="50" t="str">
        <f>IF(INDEX('Lookup Tables'!$I$101:$I$115,MATCH(DNSP,'Lookup Tables'!$G$101:$G$115))="Vic",INDEX('Lookup Tables'!$L$61:$L$87,MATCH(EDATE(C73,18),'Lookup Tables'!$H$61:$H$87)),INDEX('Lookup Tables'!$I$61:$I$87,MATCH(EDATE(C73,18),'Lookup Tables'!$H$61:$H$87)))</f>
        <v>2039–40</v>
      </c>
      <c r="L73" s="43"/>
      <c r="M73" s="43"/>
      <c r="N73" s="43"/>
      <c r="O73" s="43"/>
      <c r="P73" s="43"/>
      <c r="Q73" s="43"/>
      <c r="R73" s="43"/>
      <c r="S73" s="43"/>
      <c r="U73" s="214" t="str" cm="1">
        <f t="array" ref="U73">IF(C73&lt;INDEX('Lookup Tables'!$C$61:$C$87,MATCH(forecastyear,'Lookup Tables'!$I$61:$I$87,0)-1),IF(F73&lt;&gt;0,"OK","CHECK"),IF(F73=0,"OK","CHECK"))</f>
        <v>OK</v>
      </c>
    </row>
    <row r="74" spans="1:45" hidden="1" outlineLevel="1" x14ac:dyDescent="0.2">
      <c r="C74" s="66">
        <v>51135</v>
      </c>
      <c r="E74" s="36"/>
      <c r="F74" s="154"/>
      <c r="G74" s="67" t="str">
        <f>IF(MATCH(C74,$C$35:$C$75,0)&lt;=4,"",IF(AND(C74&gt;=IF(INDEX('Lookup Tables'!$I$101:$I$115,MATCH(DNSP,'Lookup Tables'!$G$101:$G$115,0))="Vic",(INDEX('Lookup Tables'!$K$61:$K$87,MATCH(currentyear,'Lookup Tables'!$L$61:$L$87,0))),(INDEX('Lookup Tables'!$H$61:$H$87,MATCH(currentyear,'Lookup Tables'!$I$61:$I$87,0)))),C74&lt;='Lookup Tables'!$H$95),'General Inputs'!$F$16,IF(ISBLANK(F74),"",IF(C74&gt;DATE('Lookup Tables'!$G$64,MONTH($F$14),31),F74/F73-1,F74/F70-1))))</f>
        <v/>
      </c>
      <c r="H74" s="43"/>
      <c r="I74" s="43"/>
      <c r="J74" s="43"/>
      <c r="K74" s="50" t="str">
        <f>IF(INDEX('Lookup Tables'!$I$101:$I$115,MATCH(DNSP,'Lookup Tables'!$G$101:$G$115))="Vic",INDEX('Lookup Tables'!$L$61:$L$87,MATCH(EDATE(C74,18),'Lookup Tables'!$H$61:$H$87)),INDEX('Lookup Tables'!$I$61:$I$87,MATCH(EDATE(C74,18),'Lookup Tables'!$H$61:$H$87)))</f>
        <v>2040–41</v>
      </c>
      <c r="L74" s="43"/>
      <c r="M74" s="43"/>
      <c r="N74" s="43"/>
      <c r="O74" s="43"/>
      <c r="P74" s="43"/>
      <c r="Q74" s="43"/>
      <c r="R74" s="43"/>
      <c r="S74" s="43"/>
      <c r="U74" s="214" t="str" cm="1">
        <f t="array" ref="U74">IF(C74&lt;INDEX('Lookup Tables'!$C$61:$C$87,MATCH(forecastyear,'Lookup Tables'!$I$61:$I$87,0)-1),IF(F74&lt;&gt;0,"OK","CHECK"),IF(F74=0,"OK","CHECK"))</f>
        <v>OK</v>
      </c>
    </row>
    <row r="75" spans="1:45" hidden="1" outlineLevel="1" x14ac:dyDescent="0.2">
      <c r="C75" s="66">
        <v>51501</v>
      </c>
      <c r="E75" s="36"/>
      <c r="F75" s="154"/>
      <c r="G75" s="67" t="str">
        <f>IF(MATCH(C75,$C$35:$C$75,0)&lt;=4,"",IF(AND(C75&gt;=IF(INDEX('Lookup Tables'!$I$101:$I$115,MATCH(DNSP,'Lookup Tables'!$G$101:$G$115,0))="Vic",(INDEX('Lookup Tables'!$K$61:$K$87,MATCH(currentyear,'Lookup Tables'!$L$61:$L$87,0))),(INDEX('Lookup Tables'!$H$61:$H$87,MATCH(currentyear,'Lookup Tables'!$I$61:$I$87,0)))),C75&lt;='Lookup Tables'!$H$95),'General Inputs'!$F$16,IF(ISBLANK(F75),"",IF(C75&gt;DATE('Lookup Tables'!$G$64,MONTH($F$14),31),F75/F74-1,F75/F71-1))))</f>
        <v/>
      </c>
      <c r="H75" s="43"/>
      <c r="I75" s="43"/>
      <c r="J75" s="43"/>
      <c r="K75" s="50" t="str">
        <f>IF(INDEX('Lookup Tables'!$I$101:$I$115,MATCH(DNSP,'Lookup Tables'!$G$101:$G$115))="Vic",INDEX('Lookup Tables'!$L$61:$L$87,MATCH(EDATE(C75,18),'Lookup Tables'!$H$61:$H$87)),INDEX('Lookup Tables'!$I$61:$I$87,MATCH(EDATE(C75,18),'Lookup Tables'!$H$61:$H$87)))</f>
        <v>2041–42</v>
      </c>
      <c r="L75" s="43"/>
      <c r="M75" s="43"/>
      <c r="N75" s="43"/>
      <c r="O75" s="43"/>
      <c r="P75" s="43"/>
      <c r="Q75" s="43"/>
      <c r="R75" s="43"/>
      <c r="S75" s="43"/>
      <c r="U75" s="214" t="str" cm="1">
        <f t="array" ref="U75">IF(C75&lt;INDEX('Lookup Tables'!$C$61:$C$87,MATCH(forecastyear,'Lookup Tables'!$I$61:$I$87,0)-1),IF(F75&lt;&gt;0,"OK","CHECK"),IF(F75=0,"OK","CHECK"))</f>
        <v>OK</v>
      </c>
    </row>
    <row r="76" spans="1:45" collapsed="1" x14ac:dyDescent="0.2">
      <c r="D76" s="36"/>
      <c r="E76" s="36"/>
      <c r="F76" s="36"/>
      <c r="G76" s="36"/>
      <c r="H76" s="36"/>
      <c r="I76" s="36"/>
    </row>
    <row r="77" spans="1:45" s="11" customFormat="1" ht="12.75" x14ac:dyDescent="0.2">
      <c r="A77" s="25"/>
      <c r="B77" s="26" t="s">
        <v>7</v>
      </c>
      <c r="C77" s="25"/>
      <c r="D77" s="25"/>
      <c r="E77" s="25"/>
      <c r="F77" s="52"/>
      <c r="G77" s="52"/>
      <c r="H77" s="52"/>
      <c r="I77" s="52"/>
      <c r="J77" s="34"/>
      <c r="K77" s="35"/>
      <c r="L77" s="34"/>
      <c r="M77" s="35"/>
      <c r="N77" s="34"/>
      <c r="O77" s="34"/>
      <c r="P77" s="34"/>
      <c r="Q77" s="34"/>
      <c r="R77" s="34"/>
      <c r="S77" s="34"/>
      <c r="T77" s="34"/>
      <c r="U77" s="213"/>
      <c r="V77" s="56"/>
      <c r="W77" s="56"/>
      <c r="X77" s="56"/>
      <c r="Y77" s="56"/>
      <c r="Z77" s="57"/>
      <c r="AA77" s="58"/>
      <c r="AB77" s="58"/>
      <c r="AC77" s="48"/>
      <c r="AD77" s="48"/>
      <c r="AE77" s="48"/>
      <c r="AF77" s="48"/>
      <c r="AG77" s="48"/>
      <c r="AH77" s="48"/>
      <c r="AI77" s="48"/>
      <c r="AJ77" s="48"/>
      <c r="AK77" s="48"/>
      <c r="AL77" s="48"/>
      <c r="AM77" s="48"/>
      <c r="AN77" s="48"/>
      <c r="AO77" s="48"/>
      <c r="AP77" s="48"/>
      <c r="AQ77" s="48"/>
      <c r="AR77" s="48"/>
      <c r="AS77" s="48"/>
    </row>
    <row r="78" spans="1:45" hidden="1" x14ac:dyDescent="0.2">
      <c r="G78" s="39"/>
      <c r="H78" s="39"/>
    </row>
    <row r="79" spans="1:45" hidden="1" x14ac:dyDescent="0.2">
      <c r="G79" s="39"/>
      <c r="H79" s="39"/>
    </row>
    <row r="80" spans="1:45" hidden="1" x14ac:dyDescent="0.2">
      <c r="G80" s="39"/>
      <c r="H80" s="39"/>
    </row>
    <row r="81" spans="1:45" hidden="1" x14ac:dyDescent="0.2">
      <c r="G81" s="39"/>
      <c r="H81" s="39"/>
    </row>
    <row r="82" spans="1:45" hidden="1" x14ac:dyDescent="0.2">
      <c r="G82" s="39"/>
      <c r="H82" s="39"/>
    </row>
    <row r="83" spans="1:45" s="37" customFormat="1" hidden="1" x14ac:dyDescent="0.2">
      <c r="A83" s="36"/>
      <c r="B83" s="36"/>
      <c r="C83" s="36"/>
      <c r="G83" s="39"/>
      <c r="H83" s="39"/>
      <c r="J83" s="36"/>
      <c r="K83" s="36"/>
      <c r="L83" s="36"/>
      <c r="M83" s="36"/>
      <c r="N83" s="36"/>
      <c r="O83" s="36"/>
      <c r="P83" s="36"/>
      <c r="Q83" s="36"/>
      <c r="R83" s="36"/>
      <c r="S83" s="36"/>
      <c r="T83" s="36"/>
      <c r="U83" s="214"/>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row>
    <row r="84" spans="1:45" s="37" customFormat="1" hidden="1" x14ac:dyDescent="0.2">
      <c r="A84" s="36"/>
      <c r="B84" s="36"/>
      <c r="C84" s="36"/>
      <c r="G84" s="39"/>
      <c r="H84" s="39"/>
      <c r="J84" s="36"/>
      <c r="K84" s="36"/>
      <c r="L84" s="36"/>
      <c r="M84" s="36"/>
      <c r="N84" s="36"/>
      <c r="O84" s="36"/>
      <c r="P84" s="36"/>
      <c r="Q84" s="36"/>
      <c r="R84" s="36"/>
      <c r="S84" s="36"/>
      <c r="T84" s="36"/>
      <c r="U84" s="214"/>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row>
    <row r="85" spans="1:45" s="37" customFormat="1" hidden="1" x14ac:dyDescent="0.2">
      <c r="A85" s="36"/>
      <c r="B85" s="36"/>
      <c r="C85" s="36"/>
      <c r="G85" s="39"/>
      <c r="H85" s="39"/>
      <c r="J85" s="36"/>
      <c r="K85" s="36"/>
      <c r="L85" s="36"/>
      <c r="M85" s="36"/>
      <c r="N85" s="36"/>
      <c r="O85" s="36"/>
      <c r="P85" s="36"/>
      <c r="Q85" s="36"/>
      <c r="R85" s="36"/>
      <c r="S85" s="36"/>
      <c r="T85" s="36"/>
      <c r="U85" s="214"/>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row>
    <row r="86" spans="1:45" s="37" customFormat="1" hidden="1" x14ac:dyDescent="0.2">
      <c r="A86" s="36"/>
      <c r="B86" s="36"/>
      <c r="C86" s="36"/>
      <c r="G86" s="39"/>
      <c r="H86" s="39"/>
      <c r="J86" s="36"/>
      <c r="K86" s="36"/>
      <c r="L86" s="36"/>
      <c r="M86" s="36"/>
      <c r="N86" s="36"/>
      <c r="O86" s="36"/>
      <c r="P86" s="36"/>
      <c r="Q86" s="36"/>
      <c r="R86" s="36"/>
      <c r="S86" s="36"/>
      <c r="T86" s="36"/>
      <c r="U86" s="214"/>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row>
    <row r="87" spans="1:45" s="37" customFormat="1" hidden="1" x14ac:dyDescent="0.2">
      <c r="A87" s="36"/>
      <c r="B87" s="36"/>
      <c r="C87" s="36"/>
      <c r="G87" s="39"/>
      <c r="H87" s="39"/>
      <c r="J87" s="36"/>
      <c r="K87" s="36"/>
      <c r="L87" s="36"/>
      <c r="M87" s="36"/>
      <c r="N87" s="36"/>
      <c r="O87" s="36"/>
      <c r="P87" s="36"/>
      <c r="Q87" s="36"/>
      <c r="R87" s="36"/>
      <c r="S87" s="36"/>
      <c r="T87" s="36"/>
      <c r="U87" s="214"/>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row>
    <row r="88" spans="1:45" s="37" customFormat="1" hidden="1" x14ac:dyDescent="0.2">
      <c r="A88" s="36"/>
      <c r="B88" s="36"/>
      <c r="C88" s="36"/>
      <c r="J88" s="36"/>
      <c r="K88" s="36"/>
      <c r="L88" s="36"/>
      <c r="M88" s="36"/>
      <c r="N88" s="36"/>
      <c r="O88" s="36"/>
      <c r="P88" s="36"/>
      <c r="Q88" s="36"/>
      <c r="R88" s="36"/>
      <c r="S88" s="36"/>
      <c r="T88" s="36"/>
      <c r="U88" s="214"/>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row>
    <row r="89" spans="1:45" s="37" customFormat="1" hidden="1" x14ac:dyDescent="0.2">
      <c r="A89" s="36"/>
      <c r="B89" s="36"/>
      <c r="C89" s="36"/>
      <c r="J89" s="36"/>
      <c r="K89" s="36"/>
      <c r="L89" s="36"/>
      <c r="M89" s="36"/>
      <c r="N89" s="36"/>
      <c r="O89" s="36"/>
      <c r="P89" s="36"/>
      <c r="Q89" s="36"/>
      <c r="R89" s="36"/>
      <c r="S89" s="36"/>
      <c r="T89" s="36"/>
      <c r="U89" s="214"/>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row>
    <row r="90" spans="1:45" s="37" customFormat="1" hidden="1" x14ac:dyDescent="0.2">
      <c r="A90" s="36"/>
      <c r="B90" s="36"/>
      <c r="C90" s="36"/>
      <c r="J90" s="36"/>
      <c r="K90" s="36"/>
      <c r="L90" s="36"/>
      <c r="M90" s="36"/>
      <c r="N90" s="36"/>
      <c r="O90" s="36"/>
      <c r="P90" s="36"/>
      <c r="Q90" s="36"/>
      <c r="R90" s="36"/>
      <c r="S90" s="36"/>
      <c r="T90" s="36"/>
      <c r="U90" s="214"/>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row>
    <row r="91" spans="1:45" s="37" customFormat="1" hidden="1" x14ac:dyDescent="0.2">
      <c r="A91" s="36"/>
      <c r="B91" s="36"/>
      <c r="C91" s="36"/>
      <c r="J91" s="36"/>
      <c r="K91" s="36"/>
      <c r="L91" s="36"/>
      <c r="M91" s="36"/>
      <c r="N91" s="36"/>
      <c r="O91" s="36"/>
      <c r="P91" s="36"/>
      <c r="Q91" s="36"/>
      <c r="R91" s="36"/>
      <c r="S91" s="36"/>
      <c r="T91" s="36"/>
      <c r="U91" s="214"/>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row>
    <row r="92" spans="1:45" s="37" customFormat="1" hidden="1" x14ac:dyDescent="0.2">
      <c r="A92" s="36"/>
      <c r="B92" s="36"/>
      <c r="C92" s="36"/>
      <c r="J92" s="36"/>
      <c r="K92" s="36"/>
      <c r="L92" s="36"/>
      <c r="M92" s="36"/>
      <c r="N92" s="36"/>
      <c r="O92" s="36"/>
      <c r="P92" s="36"/>
      <c r="Q92" s="36"/>
      <c r="R92" s="36"/>
      <c r="S92" s="36"/>
      <c r="T92" s="36"/>
      <c r="U92" s="214"/>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row>
    <row r="93" spans="1:45" s="37" customFormat="1" hidden="1" x14ac:dyDescent="0.2">
      <c r="A93" s="36"/>
      <c r="B93" s="36"/>
      <c r="C93" s="36"/>
      <c r="J93" s="36"/>
      <c r="K93" s="36"/>
      <c r="L93" s="36"/>
      <c r="M93" s="36"/>
      <c r="N93" s="36"/>
      <c r="O93" s="36"/>
      <c r="P93" s="36"/>
      <c r="Q93" s="36"/>
      <c r="R93" s="36"/>
      <c r="S93" s="36"/>
      <c r="T93" s="36"/>
      <c r="U93" s="214"/>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row>
  </sheetData>
  <dataConsolidate link="1"/>
  <conditionalFormatting sqref="U4:U77">
    <cfRule type="cellIs" dxfId="19" priority="1" operator="equal">
      <formula>"CHECK"</formula>
    </cfRule>
    <cfRule type="cellIs" dxfId="18" priority="2" operator="equal">
      <formula>"OK"</formula>
    </cfRule>
  </conditionalFormatting>
  <dataValidations count="2">
    <dataValidation type="list" allowBlank="1" showInputMessage="1" showErrorMessage="1" sqref="F76" xr:uid="{00000000-0002-0000-0200-000000000000}">
      <formula1>"Real 2010,Real 2011,Real 2012,Real 2013,Real 2014,Real 2015,Nominal"</formula1>
    </dataValidation>
    <dataValidation type="list" allowBlank="1" showInputMessage="1" showErrorMessage="1" sqref="I31:I34 I56:I76 I12:I17 F25 E29" xr:uid="{00000000-0002-0000-0200-000001000000}">
      <formula1>#REF!</formula1>
    </dataValidation>
  </dataValidations>
  <hyperlinks>
    <hyperlink ref="K1" location="'Pricing model - ACS'!A1" display="Back to Index" xr:uid="{00000000-0004-0000-0200-000000000000}"/>
  </hyperlinks>
  <pageMargins left="0.7" right="0.7" top="0.75" bottom="0.75" header="0.3" footer="0.3"/>
  <pageSetup paperSize="9" orientation="portrait" verticalDpi="4"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2000000}">
          <x14:formula1>
            <xm:f>'Lookup Tables'!$G$45:$G$56</xm:f>
          </x14:formula1>
          <xm:sqref>F14:F15 F9</xm:sqref>
        </x14:dataValidation>
        <x14:dataValidation type="list" allowBlank="1" showInputMessage="1" showErrorMessage="1" xr:uid="{00000000-0002-0000-0200-000003000000}">
          <x14:formula1>
            <xm:f>'Lookup Tables'!$I$61:$I$87</xm:f>
          </x14:formula1>
          <xm:sqref>F12 F10</xm:sqref>
        </x14:dataValidation>
        <x14:dataValidation type="list" allowBlank="1" showInputMessage="1" showErrorMessage="1" xr:uid="{00000000-0002-0000-0200-000005000000}">
          <x14:formula1>
            <xm:f>'Lookup Tables'!$G$9:$G$17</xm:f>
          </x14:formula1>
          <xm:sqref>F20 F22:F24 F26:F28</xm:sqref>
        </x14:dataValidation>
        <x14:dataValidation type="list" allowBlank="1" showInputMessage="1" showErrorMessage="1" xr:uid="{00000000-0002-0000-0200-000006000000}">
          <x14:formula1>
            <xm:f>'Lookup Tables'!$G$101:$G$115</xm:f>
          </x14:formula1>
          <xm:sqref>F8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79998168889431442"/>
  </sheetPr>
  <dimension ref="A1:AK446"/>
  <sheetViews>
    <sheetView showGridLines="0" zoomScaleNormal="100" workbookViewId="0">
      <selection sqref="A1:XFD1048576"/>
    </sheetView>
  </sheetViews>
  <sheetFormatPr defaultColWidth="0" defaultRowHeight="11.25" zeroHeight="1" outlineLevelRow="1" outlineLevelCol="1" x14ac:dyDescent="0.2"/>
  <cols>
    <col min="1" max="2" width="1.42578125" style="11" customWidth="1"/>
    <col min="3" max="3" width="107.28515625" style="11" customWidth="1"/>
    <col min="4" max="4" width="44" style="11" customWidth="1"/>
    <col min="5" max="5" width="18.28515625" style="11" customWidth="1"/>
    <col min="6" max="7" width="11.42578125" style="11" customWidth="1"/>
    <col min="8" max="8" width="1.42578125" style="11" customWidth="1"/>
    <col min="9" max="9" width="9.28515625" style="11" customWidth="1"/>
    <col min="10" max="10" width="1.28515625" style="11" customWidth="1"/>
    <col min="11" max="11" width="9.28515625" style="11" customWidth="1"/>
    <col min="12" max="12" width="0.85546875" style="11" customWidth="1"/>
    <col min="13" max="13" width="14.28515625" style="11" customWidth="1"/>
    <col min="14" max="14" width="5.7109375" style="11" customWidth="1"/>
    <col min="15" max="19" width="9.28515625" style="11" customWidth="1"/>
    <col min="20" max="20" width="5.7109375" style="11" customWidth="1"/>
    <col min="21" max="25" width="9.28515625" style="11" customWidth="1"/>
    <col min="26" max="26" width="5.140625" style="11" customWidth="1"/>
    <col min="27" max="30" width="9.28515625" style="11" customWidth="1" outlineLevel="1"/>
    <col min="31" max="31" width="11.7109375" style="11" customWidth="1"/>
    <col min="32" max="33" width="16.140625" style="11" customWidth="1"/>
    <col min="34" max="34" width="4" style="223" customWidth="1"/>
    <col min="35" max="16384" width="8" style="11" hidden="1"/>
  </cols>
  <sheetData>
    <row r="1" spans="1:37" ht="16.5" thickBot="1" x14ac:dyDescent="0.3">
      <c r="A1" s="1"/>
      <c r="B1" s="2" t="str">
        <f>'Pricing model - ACS'!G2&amp;" - "&amp;'Pricing model - ACS'!G3</f>
        <v>AER pricing model - price capped ACS - Energex 2025–26</v>
      </c>
      <c r="C1" s="2"/>
      <c r="D1" s="2"/>
      <c r="E1" s="2"/>
      <c r="F1" s="2"/>
      <c r="G1" s="2"/>
      <c r="H1" s="2"/>
      <c r="I1" s="7"/>
      <c r="J1" s="3"/>
      <c r="K1" s="5"/>
      <c r="L1" s="8"/>
      <c r="M1" s="8"/>
      <c r="N1" s="6"/>
      <c r="O1" s="53" t="s">
        <v>0</v>
      </c>
      <c r="P1" s="8"/>
      <c r="Q1" s="8"/>
      <c r="R1" s="5"/>
      <c r="T1" s="15"/>
      <c r="U1" s="15"/>
      <c r="V1" s="8"/>
      <c r="W1" s="8"/>
      <c r="X1" s="5"/>
      <c r="Y1" s="5"/>
      <c r="Z1" s="5"/>
      <c r="AA1" s="5"/>
      <c r="AB1" s="5"/>
      <c r="AC1" s="5"/>
      <c r="AD1" s="5"/>
      <c r="AE1" s="6"/>
      <c r="AF1" s="6"/>
      <c r="AG1" s="6"/>
      <c r="AH1" s="10"/>
    </row>
    <row r="2" spans="1:37" ht="13.5" thickBot="1" x14ac:dyDescent="0.25">
      <c r="A2" s="12"/>
      <c r="B2" s="13" t="str">
        <f>'Pricing model - ACS'!C23&amp;" - "&amp;'Pricing model - ACS'!E23</f>
        <v>Ancillary Network Services - Price caps, historical prices, proposed prices, and compliance checks for ancillary network services</v>
      </c>
      <c r="C2" s="13"/>
      <c r="D2" s="13"/>
      <c r="E2" s="13"/>
      <c r="F2" s="13"/>
      <c r="G2" s="13"/>
      <c r="H2" s="13"/>
      <c r="I2" s="15"/>
      <c r="J2" s="12"/>
      <c r="K2" s="15"/>
      <c r="L2" s="15"/>
      <c r="M2" s="15"/>
      <c r="N2" s="15"/>
      <c r="O2" s="15"/>
      <c r="P2" s="16" t="s">
        <v>183</v>
      </c>
      <c r="T2" s="14"/>
      <c r="U2" s="12"/>
      <c r="V2" s="15"/>
      <c r="W2" s="15"/>
      <c r="X2" s="15"/>
      <c r="Y2" s="15"/>
      <c r="Z2" s="15"/>
      <c r="AA2" s="15"/>
      <c r="AB2" s="15"/>
      <c r="AC2" s="15"/>
      <c r="AD2" s="15"/>
      <c r="AE2" s="16"/>
      <c r="AF2" s="16"/>
      <c r="AG2" s="16"/>
      <c r="AH2" s="211" t="s">
        <v>252</v>
      </c>
    </row>
    <row r="3" spans="1:37" x14ac:dyDescent="0.2">
      <c r="A3" s="17"/>
      <c r="B3" s="17"/>
      <c r="C3" s="69"/>
      <c r="D3" s="69"/>
      <c r="E3" s="69"/>
      <c r="F3" s="18"/>
      <c r="G3" s="18"/>
      <c r="H3" s="18"/>
      <c r="I3" s="20"/>
      <c r="J3" s="19"/>
      <c r="K3" s="20"/>
      <c r="L3" s="20"/>
      <c r="M3" s="20"/>
      <c r="N3" s="20"/>
      <c r="O3" s="20"/>
      <c r="P3" s="20"/>
      <c r="Q3" s="20"/>
      <c r="R3" s="20"/>
      <c r="S3" s="20"/>
      <c r="T3" s="18"/>
      <c r="U3" s="19"/>
      <c r="V3" s="20"/>
      <c r="W3" s="20"/>
      <c r="X3" s="20"/>
      <c r="Y3" s="20"/>
      <c r="Z3" s="20"/>
      <c r="AA3" s="20"/>
      <c r="AB3" s="20"/>
      <c r="AC3" s="20"/>
      <c r="AD3" s="20"/>
      <c r="AE3" s="20"/>
      <c r="AF3" s="234"/>
      <c r="AG3" s="234"/>
      <c r="AH3" s="212" t="str">
        <f>IF(COUNTIF(AH5:AH425,"CHECK")&gt;0,"CHECK","OK")</f>
        <v>OK</v>
      </c>
    </row>
    <row r="4" spans="1:37" x14ac:dyDescent="0.2">
      <c r="A4" s="22"/>
      <c r="B4" s="22"/>
      <c r="C4" s="22"/>
      <c r="D4" s="22"/>
      <c r="E4" s="22"/>
      <c r="F4" s="23"/>
      <c r="G4" s="23"/>
      <c r="H4" s="23"/>
      <c r="I4" s="24"/>
      <c r="J4" s="24"/>
      <c r="K4" s="24"/>
      <c r="L4" s="24"/>
      <c r="M4" s="24"/>
      <c r="N4" s="24"/>
      <c r="O4" s="249" t="s">
        <v>199</v>
      </c>
      <c r="P4" s="249"/>
      <c r="Q4" s="249"/>
      <c r="R4" s="249"/>
      <c r="S4" s="249"/>
      <c r="T4" s="23"/>
      <c r="U4" s="249" t="s">
        <v>200</v>
      </c>
      <c r="V4" s="249"/>
      <c r="W4" s="249"/>
      <c r="X4" s="249"/>
      <c r="Y4" s="249"/>
      <c r="Z4" s="24"/>
      <c r="AA4" s="249" t="s">
        <v>201</v>
      </c>
      <c r="AB4" s="249"/>
      <c r="AC4" s="249"/>
      <c r="AD4" s="249"/>
      <c r="AE4" s="22"/>
      <c r="AF4" s="22"/>
      <c r="AG4" s="22"/>
      <c r="AI4" s="22"/>
      <c r="AJ4" s="22"/>
      <c r="AK4" s="22"/>
    </row>
    <row r="5" spans="1:37" ht="12.75" x14ac:dyDescent="0.2">
      <c r="A5" s="25"/>
      <c r="B5" s="26" t="s">
        <v>124</v>
      </c>
      <c r="C5" s="25"/>
      <c r="D5" s="27" t="s">
        <v>296</v>
      </c>
      <c r="E5" s="27" t="s">
        <v>323</v>
      </c>
      <c r="F5" s="27" t="s">
        <v>2</v>
      </c>
      <c r="G5" s="27" t="s">
        <v>184</v>
      </c>
      <c r="H5" s="27"/>
      <c r="I5" s="31" t="s">
        <v>4</v>
      </c>
      <c r="J5" s="30"/>
      <c r="K5" s="28" t="s">
        <v>3</v>
      </c>
      <c r="L5" s="32"/>
      <c r="M5" s="33" t="s">
        <v>5</v>
      </c>
      <c r="N5" s="28"/>
      <c r="O5" s="30" t="str">
        <f>RCP_firstyear</f>
        <v>2025–26</v>
      </c>
      <c r="P5" s="32" t="str">
        <f>RCP_secondyear</f>
        <v>2026–27</v>
      </c>
      <c r="Q5" s="32" t="str">
        <f>RCP_thirdyear</f>
        <v>2027–28</v>
      </c>
      <c r="R5" s="32" t="str">
        <f>RCP_fourthyear</f>
        <v>2028–29</v>
      </c>
      <c r="S5" s="32" t="str">
        <f>RCP_lastyear</f>
        <v>2029–30</v>
      </c>
      <c r="T5" s="29"/>
      <c r="U5" s="30" t="str">
        <f>O5</f>
        <v>2025–26</v>
      </c>
      <c r="V5" s="30" t="str">
        <f t="shared" ref="V5:Y5" si="0">P5</f>
        <v>2026–27</v>
      </c>
      <c r="W5" s="30" t="str">
        <f t="shared" si="0"/>
        <v>2027–28</v>
      </c>
      <c r="X5" s="30" t="str">
        <f t="shared" si="0"/>
        <v>2028–29</v>
      </c>
      <c r="Y5" s="30" t="str">
        <f t="shared" si="0"/>
        <v>2029–30</v>
      </c>
      <c r="Z5" s="27"/>
      <c r="AA5" s="27" t="str">
        <f>P5</f>
        <v>2026–27</v>
      </c>
      <c r="AB5" s="27" t="str">
        <f>Q5</f>
        <v>2027–28</v>
      </c>
      <c r="AC5" s="27" t="str">
        <f>R5</f>
        <v>2028–29</v>
      </c>
      <c r="AD5" s="27" t="str">
        <f>S5</f>
        <v>2029–30</v>
      </c>
      <c r="AE5" s="34" t="s">
        <v>6</v>
      </c>
      <c r="AF5" s="34"/>
      <c r="AG5" s="34"/>
      <c r="AH5" s="215"/>
      <c r="AI5" s="35"/>
      <c r="AJ5" s="35"/>
      <c r="AK5" s="35"/>
    </row>
    <row r="6" spans="1:37" x14ac:dyDescent="0.2">
      <c r="A6" s="36"/>
      <c r="B6" s="36"/>
      <c r="C6" s="70"/>
      <c r="D6" s="70"/>
      <c r="E6" s="70"/>
      <c r="F6" s="38"/>
      <c r="G6" s="38"/>
      <c r="H6" s="38"/>
      <c r="I6" s="38"/>
      <c r="J6" s="37"/>
      <c r="K6" s="37"/>
      <c r="L6" s="40"/>
      <c r="M6" s="40"/>
      <c r="N6" s="37"/>
      <c r="O6" s="38"/>
      <c r="P6" s="40"/>
      <c r="Q6" s="40"/>
      <c r="R6" s="40"/>
      <c r="S6" s="40"/>
      <c r="T6" s="37"/>
      <c r="U6" s="37"/>
      <c r="V6" s="40"/>
      <c r="W6" s="40"/>
      <c r="X6" s="40"/>
      <c r="Y6" s="40"/>
      <c r="Z6" s="36"/>
      <c r="AA6" s="36"/>
      <c r="AB6" s="36"/>
      <c r="AC6" s="36"/>
      <c r="AD6" s="36"/>
      <c r="AE6" s="36"/>
      <c r="AF6" s="36"/>
      <c r="AG6" s="36"/>
      <c r="AH6" s="214"/>
      <c r="AI6" s="36"/>
      <c r="AJ6" s="36"/>
      <c r="AK6" s="36"/>
    </row>
    <row r="7" spans="1:37" x14ac:dyDescent="0.2">
      <c r="A7" s="36"/>
      <c r="B7" s="36"/>
      <c r="C7" s="158" t="s">
        <v>286</v>
      </c>
      <c r="D7" s="158" t="s">
        <v>268</v>
      </c>
      <c r="E7" s="158" t="s">
        <v>338</v>
      </c>
      <c r="F7" s="71" t="s">
        <v>33</v>
      </c>
      <c r="G7" s="71"/>
      <c r="H7" s="92"/>
      <c r="I7" s="93">
        <f t="shared" ref="I7:I38" si="1">ROUNDDOWN(_xlfn.IFNA(INDEX($O7:$S7,1,MATCH(forecastyear,$O$5:$S$5,0)),0),2)</f>
        <v>101.58</v>
      </c>
      <c r="J7" s="159"/>
      <c r="K7" s="93">
        <f t="shared" ref="K7:K38" si="2">_xlfn.IFNA(INDEX($U7:$Y7,1,MATCH(forecastyear,$U$5:$Y$5,0)),0)</f>
        <v>101.58881946300301</v>
      </c>
      <c r="L7" s="159"/>
      <c r="M7" s="159" t="str">
        <f t="shared" ref="M7:M38" si="3">IF(C7="","",IF(I7&gt;K7,"NON-COMPLIANT","COMPLIANT"))</f>
        <v>COMPLIANT</v>
      </c>
      <c r="N7" s="39"/>
      <c r="O7" s="160">
        <f t="shared" ref="O7:O38" si="4">U7</f>
        <v>101.58881946300301</v>
      </c>
      <c r="P7" s="160">
        <f t="shared" ref="P7:P38" si="5">V7</f>
        <v>105.49</v>
      </c>
      <c r="Q7" s="160">
        <f t="shared" ref="Q7:Q38" si="6">W7</f>
        <v>109.31</v>
      </c>
      <c r="R7" s="160">
        <f t="shared" ref="R7:R38" si="7">X7</f>
        <v>113.35</v>
      </c>
      <c r="S7" s="160">
        <f t="shared" ref="S7:S38" si="8">Y7</f>
        <v>117.77</v>
      </c>
      <c r="T7" s="39"/>
      <c r="U7" s="161">
        <v>101.58881946300301</v>
      </c>
      <c r="V7" s="162">
        <f>ROUND(ROUND(U7,2)*(1+'General Inputs'!K$20)*(1-AA7)+'General Inputs'!K$26,2)</f>
        <v>105.49</v>
      </c>
      <c r="W7" s="162">
        <f>ROUND(ROUND(V7,2)*(1+'General Inputs'!L$20)*(1-AB7)+'General Inputs'!L$26,2)</f>
        <v>109.31</v>
      </c>
      <c r="X7" s="162">
        <f>ROUND(ROUND(W7,2)*(1+'General Inputs'!M$20)*(1-AC7)+'General Inputs'!M$26,2)</f>
        <v>113.35</v>
      </c>
      <c r="Y7" s="162">
        <f>ROUND(ROUND(X7,2)*(1+'General Inputs'!N$20)*(1-AD7)+'General Inputs'!N$26,2)</f>
        <v>117.77</v>
      </c>
      <c r="Z7" s="163"/>
      <c r="AA7" s="191">
        <f>IF($U7="",0,'General Inputs'!K$22)</f>
        <v>-1.0870090668475489E-2</v>
      </c>
      <c r="AB7" s="191">
        <f>IF($U7="",0,'General Inputs'!L$22)</f>
        <v>-8.7466278382324451E-3</v>
      </c>
      <c r="AC7" s="191">
        <f>IF($U7="",0,'General Inputs'!M$22)</f>
        <v>-9.5315736522133768E-3</v>
      </c>
      <c r="AD7" s="191">
        <f>IF($U7="",0,'General Inputs'!N$22)</f>
        <v>-1.1515925226694229E-2</v>
      </c>
      <c r="AE7" s="36"/>
      <c r="AF7" s="36"/>
      <c r="AG7" s="36"/>
      <c r="AH7" s="214" t="str" cm="1">
        <f t="array" ref="AH7">IF(SUMPRODUCT(--_xlfn.ISFORMULA(V7:Y7))+SUMPRODUCT(--_xlfn.ISFORMULA(I7:M7))=7,"OK","CHECK")</f>
        <v>OK</v>
      </c>
      <c r="AI7" s="36"/>
      <c r="AJ7" s="36"/>
      <c r="AK7" s="36"/>
    </row>
    <row r="8" spans="1:37" x14ac:dyDescent="0.2">
      <c r="A8" s="36"/>
      <c r="B8" s="36"/>
      <c r="C8" s="158" t="s">
        <v>285</v>
      </c>
      <c r="D8" s="158" t="s">
        <v>268</v>
      </c>
      <c r="E8" s="158" t="s">
        <v>337</v>
      </c>
      <c r="F8" s="71" t="s">
        <v>33</v>
      </c>
      <c r="G8" s="71"/>
      <c r="H8" s="92"/>
      <c r="I8" s="93">
        <f t="shared" si="1"/>
        <v>209.94</v>
      </c>
      <c r="J8" s="159"/>
      <c r="K8" s="93">
        <f t="shared" si="2"/>
        <v>209.94074840643501</v>
      </c>
      <c r="L8" s="159"/>
      <c r="M8" s="159" t="str">
        <f t="shared" si="3"/>
        <v>COMPLIANT</v>
      </c>
      <c r="N8" s="39"/>
      <c r="O8" s="160">
        <f t="shared" si="4"/>
        <v>209.94074840643501</v>
      </c>
      <c r="P8" s="160">
        <f t="shared" si="5"/>
        <v>217.99</v>
      </c>
      <c r="Q8" s="160">
        <f t="shared" si="6"/>
        <v>225.88</v>
      </c>
      <c r="R8" s="160">
        <f t="shared" si="7"/>
        <v>234.23</v>
      </c>
      <c r="S8" s="160">
        <f t="shared" si="8"/>
        <v>243.37</v>
      </c>
      <c r="T8" s="39"/>
      <c r="U8" s="161">
        <v>209.94074840643501</v>
      </c>
      <c r="V8" s="162">
        <f>ROUND(ROUND(U8,2)*(1+'General Inputs'!K$20)*(1-AA8)+'General Inputs'!K$26,2)</f>
        <v>217.99</v>
      </c>
      <c r="W8" s="162">
        <f>ROUND(ROUND(V8,2)*(1+'General Inputs'!L$20)*(1-AB8)+'General Inputs'!L$26,2)</f>
        <v>225.88</v>
      </c>
      <c r="X8" s="162">
        <f>ROUND(ROUND(W8,2)*(1+'General Inputs'!M$20)*(1-AC8)+'General Inputs'!M$26,2)</f>
        <v>234.23</v>
      </c>
      <c r="Y8" s="162">
        <f>ROUND(ROUND(X8,2)*(1+'General Inputs'!N$20)*(1-AD8)+'General Inputs'!N$26,2)</f>
        <v>243.37</v>
      </c>
      <c r="Z8" s="163"/>
      <c r="AA8" s="191">
        <f>IF($U8="",0,'General Inputs'!K$22)</f>
        <v>-1.0870090668475489E-2</v>
      </c>
      <c r="AB8" s="191">
        <f>IF($U8="",0,'General Inputs'!L$22)</f>
        <v>-8.7466278382324451E-3</v>
      </c>
      <c r="AC8" s="191">
        <f>IF($U8="",0,'General Inputs'!M$22)</f>
        <v>-9.5315736522133768E-3</v>
      </c>
      <c r="AD8" s="191">
        <f>IF($U8="",0,'General Inputs'!N$22)</f>
        <v>-1.1515925226694229E-2</v>
      </c>
      <c r="AE8" s="36"/>
      <c r="AF8" s="36"/>
      <c r="AG8" s="36"/>
      <c r="AH8" s="214" t="str" cm="1">
        <f t="array" ref="AH8">IF(SUMPRODUCT(--_xlfn.ISFORMULA(V8:Y8))+SUMPRODUCT(--_xlfn.ISFORMULA(I8:M8))=7,"OK","CHECK")</f>
        <v>OK</v>
      </c>
      <c r="AI8" s="36"/>
      <c r="AJ8" s="36"/>
      <c r="AK8" s="36"/>
    </row>
    <row r="9" spans="1:37" x14ac:dyDescent="0.2">
      <c r="A9" s="36"/>
      <c r="B9" s="36"/>
      <c r="C9" s="158" t="s">
        <v>288</v>
      </c>
      <c r="D9" s="158" t="s">
        <v>269</v>
      </c>
      <c r="E9" s="158" t="s">
        <v>346</v>
      </c>
      <c r="F9" s="71" t="s">
        <v>33</v>
      </c>
      <c r="G9" s="71"/>
      <c r="H9" s="92"/>
      <c r="I9" s="93">
        <f t="shared" si="1"/>
        <v>240.99</v>
      </c>
      <c r="J9" s="159"/>
      <c r="K9" s="93">
        <f t="shared" si="2"/>
        <v>240.99471825446699</v>
      </c>
      <c r="L9" s="159"/>
      <c r="M9" s="159" t="str">
        <f t="shared" si="3"/>
        <v>COMPLIANT</v>
      </c>
      <c r="N9" s="39"/>
      <c r="O9" s="160">
        <f t="shared" si="4"/>
        <v>240.99471825446699</v>
      </c>
      <c r="P9" s="160">
        <f t="shared" si="5"/>
        <v>250.24</v>
      </c>
      <c r="Q9" s="160">
        <f t="shared" si="6"/>
        <v>259.29000000000002</v>
      </c>
      <c r="R9" s="160">
        <f t="shared" si="7"/>
        <v>268.88</v>
      </c>
      <c r="S9" s="160">
        <f t="shared" si="8"/>
        <v>279.37</v>
      </c>
      <c r="T9" s="39"/>
      <c r="U9" s="161">
        <v>240.99471825446699</v>
      </c>
      <c r="V9" s="162">
        <f>ROUND(ROUND(U9,2)*(1+'General Inputs'!K$20)*(1-AA9)+'General Inputs'!K$26,2)</f>
        <v>250.24</v>
      </c>
      <c r="W9" s="162">
        <f>ROUND(ROUND(V9,2)*(1+'General Inputs'!L$20)*(1-AB9)+'General Inputs'!L$26,2)</f>
        <v>259.29000000000002</v>
      </c>
      <c r="X9" s="162">
        <f>ROUND(ROUND(W9,2)*(1+'General Inputs'!M$20)*(1-AC9)+'General Inputs'!M$26,2)</f>
        <v>268.88</v>
      </c>
      <c r="Y9" s="162">
        <f>ROUND(ROUND(X9,2)*(1+'General Inputs'!N$20)*(1-AD9)+'General Inputs'!N$26,2)</f>
        <v>279.37</v>
      </c>
      <c r="Z9" s="163"/>
      <c r="AA9" s="191">
        <f>IF($U9="",0,'General Inputs'!K$22)</f>
        <v>-1.0870090668475489E-2</v>
      </c>
      <c r="AB9" s="191">
        <f>IF($U9="",0,'General Inputs'!L$22)</f>
        <v>-8.7466278382324451E-3</v>
      </c>
      <c r="AC9" s="191">
        <f>IF($U9="",0,'General Inputs'!M$22)</f>
        <v>-9.5315736522133768E-3</v>
      </c>
      <c r="AD9" s="191">
        <f>IF($U9="",0,'General Inputs'!N$22)</f>
        <v>-1.1515925226694229E-2</v>
      </c>
      <c r="AE9" s="36"/>
      <c r="AF9" s="36"/>
      <c r="AG9" s="36"/>
      <c r="AH9" s="214" t="str" cm="1">
        <f t="array" ref="AH9">IF(SUMPRODUCT(--_xlfn.ISFORMULA(V9:Y9))+SUMPRODUCT(--_xlfn.ISFORMULA(I9:M9))=7,"OK","CHECK")</f>
        <v>OK</v>
      </c>
      <c r="AI9" s="36"/>
      <c r="AJ9" s="36"/>
      <c r="AK9" s="36"/>
    </row>
    <row r="10" spans="1:37" x14ac:dyDescent="0.2">
      <c r="A10" s="36"/>
      <c r="B10" s="36"/>
      <c r="C10" s="158" t="s">
        <v>288</v>
      </c>
      <c r="D10" s="158" t="s">
        <v>268</v>
      </c>
      <c r="E10" s="158" t="s">
        <v>345</v>
      </c>
      <c r="F10" s="71" t="s">
        <v>33</v>
      </c>
      <c r="G10" s="71"/>
      <c r="H10" s="92"/>
      <c r="I10" s="93">
        <f t="shared" si="1"/>
        <v>179.18</v>
      </c>
      <c r="J10" s="159"/>
      <c r="K10" s="93">
        <f t="shared" si="2"/>
        <v>179.183944691807</v>
      </c>
      <c r="L10" s="159"/>
      <c r="M10" s="159" t="str">
        <f t="shared" si="3"/>
        <v>COMPLIANT</v>
      </c>
      <c r="N10" s="39"/>
      <c r="O10" s="160">
        <f t="shared" si="4"/>
        <v>179.183944691807</v>
      </c>
      <c r="P10" s="160">
        <f t="shared" si="5"/>
        <v>186.05</v>
      </c>
      <c r="Q10" s="160">
        <f t="shared" si="6"/>
        <v>192.78</v>
      </c>
      <c r="R10" s="160">
        <f t="shared" si="7"/>
        <v>199.91</v>
      </c>
      <c r="S10" s="160">
        <f t="shared" si="8"/>
        <v>207.71</v>
      </c>
      <c r="T10" s="39"/>
      <c r="U10" s="161">
        <v>179.183944691807</v>
      </c>
      <c r="V10" s="162">
        <f>ROUND(ROUND(U10,2)*(1+'General Inputs'!K$20)*(1-AA10)+'General Inputs'!K$26,2)</f>
        <v>186.05</v>
      </c>
      <c r="W10" s="162">
        <f>ROUND(ROUND(V10,2)*(1+'General Inputs'!L$20)*(1-AB10)+'General Inputs'!L$26,2)</f>
        <v>192.78</v>
      </c>
      <c r="X10" s="162">
        <f>ROUND(ROUND(W10,2)*(1+'General Inputs'!M$20)*(1-AC10)+'General Inputs'!M$26,2)</f>
        <v>199.91</v>
      </c>
      <c r="Y10" s="162">
        <f>ROUND(ROUND(X10,2)*(1+'General Inputs'!N$20)*(1-AD10)+'General Inputs'!N$26,2)</f>
        <v>207.71</v>
      </c>
      <c r="Z10" s="163"/>
      <c r="AA10" s="191">
        <f>IF($U10="",0,'General Inputs'!K$22)</f>
        <v>-1.0870090668475489E-2</v>
      </c>
      <c r="AB10" s="191">
        <f>IF($U10="",0,'General Inputs'!L$22)</f>
        <v>-8.7466278382324451E-3</v>
      </c>
      <c r="AC10" s="191">
        <f>IF($U10="",0,'General Inputs'!M$22)</f>
        <v>-9.5315736522133768E-3</v>
      </c>
      <c r="AD10" s="191">
        <f>IF($U10="",0,'General Inputs'!N$22)</f>
        <v>-1.1515925226694229E-2</v>
      </c>
      <c r="AE10" s="36"/>
      <c r="AF10" s="36"/>
      <c r="AG10" s="36"/>
      <c r="AH10" s="214" t="str" cm="1">
        <f t="array" ref="AH10">IF(SUMPRODUCT(--_xlfn.ISFORMULA(V10:Y10))+SUMPRODUCT(--_xlfn.ISFORMULA(I10:M10))=7,"OK","CHECK")</f>
        <v>OK</v>
      </c>
      <c r="AI10" s="36"/>
      <c r="AJ10" s="36"/>
      <c r="AK10" s="36"/>
    </row>
    <row r="11" spans="1:37" x14ac:dyDescent="0.2">
      <c r="A11" s="36"/>
      <c r="B11" s="36"/>
      <c r="C11" s="158" t="s">
        <v>288</v>
      </c>
      <c r="D11" s="158" t="s">
        <v>270</v>
      </c>
      <c r="E11" s="158" t="s">
        <v>343</v>
      </c>
      <c r="F11" s="71" t="s">
        <v>33</v>
      </c>
      <c r="G11" s="71"/>
      <c r="H11" s="92"/>
      <c r="I11" s="93">
        <f t="shared" si="1"/>
        <v>641.62</v>
      </c>
      <c r="J11" s="159"/>
      <c r="K11" s="93">
        <f t="shared" si="2"/>
        <v>641.62859229217099</v>
      </c>
      <c r="L11" s="159"/>
      <c r="M11" s="159" t="str">
        <f t="shared" si="3"/>
        <v>COMPLIANT</v>
      </c>
      <c r="N11" s="39"/>
      <c r="O11" s="160">
        <f t="shared" si="4"/>
        <v>641.62859229217099</v>
      </c>
      <c r="P11" s="160">
        <f t="shared" si="5"/>
        <v>666.24</v>
      </c>
      <c r="Q11" s="160">
        <f t="shared" si="6"/>
        <v>690.35</v>
      </c>
      <c r="R11" s="160">
        <f t="shared" si="7"/>
        <v>715.88</v>
      </c>
      <c r="S11" s="160">
        <f t="shared" si="8"/>
        <v>743.82</v>
      </c>
      <c r="T11" s="39"/>
      <c r="U11" s="161">
        <v>641.62859229217099</v>
      </c>
      <c r="V11" s="162">
        <f>ROUND(ROUND(U11,2)*(1+'General Inputs'!K$20)*(1-AA11)+'General Inputs'!K$26,2)</f>
        <v>666.24</v>
      </c>
      <c r="W11" s="162">
        <f>ROUND(ROUND(V11,2)*(1+'General Inputs'!L$20)*(1-AB11)+'General Inputs'!L$26,2)</f>
        <v>690.35</v>
      </c>
      <c r="X11" s="162">
        <f>ROUND(ROUND(W11,2)*(1+'General Inputs'!M$20)*(1-AC11)+'General Inputs'!M$26,2)</f>
        <v>715.88</v>
      </c>
      <c r="Y11" s="162">
        <f>ROUND(ROUND(X11,2)*(1+'General Inputs'!N$20)*(1-AD11)+'General Inputs'!N$26,2)</f>
        <v>743.82</v>
      </c>
      <c r="Z11" s="163"/>
      <c r="AA11" s="191">
        <f>IF($U11="",0,'General Inputs'!K$22)</f>
        <v>-1.0870090668475489E-2</v>
      </c>
      <c r="AB11" s="191">
        <f>IF($U11="",0,'General Inputs'!L$22)</f>
        <v>-8.7466278382324451E-3</v>
      </c>
      <c r="AC11" s="191">
        <f>IF($U11="",0,'General Inputs'!M$22)</f>
        <v>-9.5315736522133768E-3</v>
      </c>
      <c r="AD11" s="191">
        <f>IF($U11="",0,'General Inputs'!N$22)</f>
        <v>-1.1515925226694229E-2</v>
      </c>
      <c r="AE11" s="36"/>
      <c r="AF11" s="36"/>
      <c r="AG11" s="36"/>
      <c r="AH11" s="214" t="str" cm="1">
        <f t="array" ref="AH11">IF(SUMPRODUCT(--_xlfn.ISFORMULA(V11:Y11))+SUMPRODUCT(--_xlfn.ISFORMULA(I11:M11))=7,"OK","CHECK")</f>
        <v>OK</v>
      </c>
      <c r="AI11" s="36"/>
      <c r="AJ11" s="36"/>
      <c r="AK11" s="36"/>
    </row>
    <row r="12" spans="1:37" x14ac:dyDescent="0.2">
      <c r="A12" s="36"/>
      <c r="B12" s="36"/>
      <c r="C12" s="158" t="s">
        <v>287</v>
      </c>
      <c r="D12" s="158" t="s">
        <v>268</v>
      </c>
      <c r="E12" s="158" t="s">
        <v>344</v>
      </c>
      <c r="F12" s="71" t="s">
        <v>33</v>
      </c>
      <c r="G12" s="71"/>
      <c r="H12" s="92"/>
      <c r="I12" s="93">
        <f t="shared" si="1"/>
        <v>167.11</v>
      </c>
      <c r="J12" s="159"/>
      <c r="K12" s="93">
        <f t="shared" si="2"/>
        <v>167.11348200134799</v>
      </c>
      <c r="L12" s="159"/>
      <c r="M12" s="159" t="str">
        <f t="shared" si="3"/>
        <v>COMPLIANT</v>
      </c>
      <c r="N12" s="39"/>
      <c r="O12" s="160">
        <f t="shared" si="4"/>
        <v>167.11348200134799</v>
      </c>
      <c r="P12" s="160">
        <f t="shared" si="5"/>
        <v>173.52</v>
      </c>
      <c r="Q12" s="160">
        <f t="shared" si="6"/>
        <v>179.8</v>
      </c>
      <c r="R12" s="160">
        <f t="shared" si="7"/>
        <v>186.45</v>
      </c>
      <c r="S12" s="160">
        <f t="shared" si="8"/>
        <v>193.73</v>
      </c>
      <c r="T12" s="39"/>
      <c r="U12" s="161">
        <v>167.11348200134799</v>
      </c>
      <c r="V12" s="162">
        <f>ROUND(ROUND(U12,2)*(1+'General Inputs'!K$20)*(1-AA12)+'General Inputs'!K$26,2)</f>
        <v>173.52</v>
      </c>
      <c r="W12" s="162">
        <f>ROUND(ROUND(V12,2)*(1+'General Inputs'!L$20)*(1-AB12)+'General Inputs'!L$26,2)</f>
        <v>179.8</v>
      </c>
      <c r="X12" s="162">
        <f>ROUND(ROUND(W12,2)*(1+'General Inputs'!M$20)*(1-AC12)+'General Inputs'!M$26,2)</f>
        <v>186.45</v>
      </c>
      <c r="Y12" s="162">
        <f>ROUND(ROUND(X12,2)*(1+'General Inputs'!N$20)*(1-AD12)+'General Inputs'!N$26,2)</f>
        <v>193.73</v>
      </c>
      <c r="Z12" s="163"/>
      <c r="AA12" s="191">
        <f>IF($U12="",0,'General Inputs'!K$22)</f>
        <v>-1.0870090668475489E-2</v>
      </c>
      <c r="AB12" s="191">
        <f>IF($U12="",0,'General Inputs'!L$22)</f>
        <v>-8.7466278382324451E-3</v>
      </c>
      <c r="AC12" s="191">
        <f>IF($U12="",0,'General Inputs'!M$22)</f>
        <v>-9.5315736522133768E-3</v>
      </c>
      <c r="AD12" s="191">
        <f>IF($U12="",0,'General Inputs'!N$22)</f>
        <v>-1.1515925226694229E-2</v>
      </c>
      <c r="AE12" s="36"/>
      <c r="AF12" s="36"/>
      <c r="AG12" s="36"/>
      <c r="AH12" s="214" t="str" cm="1">
        <f t="array" ref="AH12">IF(SUMPRODUCT(--_xlfn.ISFORMULA(V12:Y12))+SUMPRODUCT(--_xlfn.ISFORMULA(I12:M12))=7,"OK","CHECK")</f>
        <v>OK</v>
      </c>
      <c r="AI12" s="36"/>
      <c r="AJ12" s="36"/>
      <c r="AK12" s="36"/>
    </row>
    <row r="13" spans="1:37" x14ac:dyDescent="0.2">
      <c r="A13" s="36"/>
      <c r="B13" s="36"/>
      <c r="C13" s="158" t="s">
        <v>287</v>
      </c>
      <c r="D13" s="158" t="s">
        <v>270</v>
      </c>
      <c r="E13" s="158" t="s">
        <v>342</v>
      </c>
      <c r="F13" s="71" t="s">
        <v>33</v>
      </c>
      <c r="G13" s="71"/>
      <c r="H13" s="92"/>
      <c r="I13" s="93">
        <f t="shared" si="1"/>
        <v>435.24</v>
      </c>
      <c r="J13" s="159"/>
      <c r="K13" s="93">
        <f t="shared" si="2"/>
        <v>435.24396573325299</v>
      </c>
      <c r="L13" s="159"/>
      <c r="M13" s="159" t="str">
        <f t="shared" si="3"/>
        <v>COMPLIANT</v>
      </c>
      <c r="N13" s="39"/>
      <c r="O13" s="160">
        <f t="shared" si="4"/>
        <v>435.24396573325299</v>
      </c>
      <c r="P13" s="160">
        <f t="shared" si="5"/>
        <v>451.94</v>
      </c>
      <c r="Q13" s="160">
        <f t="shared" si="6"/>
        <v>468.29</v>
      </c>
      <c r="R13" s="160">
        <f t="shared" si="7"/>
        <v>485.61</v>
      </c>
      <c r="S13" s="160">
        <f t="shared" si="8"/>
        <v>504.56</v>
      </c>
      <c r="T13" s="39"/>
      <c r="U13" s="161">
        <v>435.24396573325299</v>
      </c>
      <c r="V13" s="162">
        <f>ROUND(ROUND(U13,2)*(1+'General Inputs'!K$20)*(1-AA13)+'General Inputs'!K$26,2)</f>
        <v>451.94</v>
      </c>
      <c r="W13" s="162">
        <f>ROUND(ROUND(V13,2)*(1+'General Inputs'!L$20)*(1-AB13)+'General Inputs'!L$26,2)</f>
        <v>468.29</v>
      </c>
      <c r="X13" s="162">
        <f>ROUND(ROUND(W13,2)*(1+'General Inputs'!M$20)*(1-AC13)+'General Inputs'!M$26,2)</f>
        <v>485.61</v>
      </c>
      <c r="Y13" s="162">
        <f>ROUND(ROUND(X13,2)*(1+'General Inputs'!N$20)*(1-AD13)+'General Inputs'!N$26,2)</f>
        <v>504.56</v>
      </c>
      <c r="Z13" s="163"/>
      <c r="AA13" s="191">
        <f>IF($U13="",0,'General Inputs'!K$22)</f>
        <v>-1.0870090668475489E-2</v>
      </c>
      <c r="AB13" s="191">
        <f>IF($U13="",0,'General Inputs'!L$22)</f>
        <v>-8.7466278382324451E-3</v>
      </c>
      <c r="AC13" s="191">
        <f>IF($U13="",0,'General Inputs'!M$22)</f>
        <v>-9.5315736522133768E-3</v>
      </c>
      <c r="AD13" s="191">
        <f>IF($U13="",0,'General Inputs'!N$22)</f>
        <v>-1.1515925226694229E-2</v>
      </c>
      <c r="AE13" s="36"/>
      <c r="AF13" s="36"/>
      <c r="AG13" s="36"/>
      <c r="AH13" s="214" t="str" cm="1">
        <f t="array" ref="AH13">IF(SUMPRODUCT(--_xlfn.ISFORMULA(V13:Y13))+SUMPRODUCT(--_xlfn.ISFORMULA(I13:M13))=7,"OK","CHECK")</f>
        <v>OK</v>
      </c>
      <c r="AI13" s="36"/>
      <c r="AJ13" s="36"/>
      <c r="AK13" s="36"/>
    </row>
    <row r="14" spans="1:37" x14ac:dyDescent="0.2">
      <c r="A14" s="36"/>
      <c r="B14" s="36"/>
      <c r="C14" s="158" t="s">
        <v>289</v>
      </c>
      <c r="D14" s="158" t="s">
        <v>268</v>
      </c>
      <c r="E14" s="158" t="s">
        <v>333</v>
      </c>
      <c r="F14" s="71" t="s">
        <v>33</v>
      </c>
      <c r="G14" s="71"/>
      <c r="H14" s="92"/>
      <c r="I14" s="93">
        <f t="shared" si="1"/>
        <v>106.93</v>
      </c>
      <c r="J14" s="159"/>
      <c r="K14" s="93">
        <f t="shared" si="2"/>
        <v>106.934089190243</v>
      </c>
      <c r="L14" s="159"/>
      <c r="M14" s="159" t="str">
        <f t="shared" si="3"/>
        <v>COMPLIANT</v>
      </c>
      <c r="N14" s="39"/>
      <c r="O14" s="160">
        <f t="shared" si="4"/>
        <v>106.934089190243</v>
      </c>
      <c r="P14" s="160">
        <f t="shared" si="5"/>
        <v>111.03</v>
      </c>
      <c r="Q14" s="160">
        <f t="shared" si="6"/>
        <v>115.05</v>
      </c>
      <c r="R14" s="160">
        <f t="shared" si="7"/>
        <v>119.31</v>
      </c>
      <c r="S14" s="160">
        <f t="shared" si="8"/>
        <v>123.97</v>
      </c>
      <c r="T14" s="39"/>
      <c r="U14" s="161">
        <v>106.934089190243</v>
      </c>
      <c r="V14" s="162">
        <f>ROUND(ROUND(U14,2)*(1+'General Inputs'!K$20)*(1-AA14)+'General Inputs'!K$26,2)</f>
        <v>111.03</v>
      </c>
      <c r="W14" s="162">
        <f>ROUND(ROUND(V14,2)*(1+'General Inputs'!L$20)*(1-AB14)+'General Inputs'!L$26,2)</f>
        <v>115.05</v>
      </c>
      <c r="X14" s="162">
        <f>ROUND(ROUND(W14,2)*(1+'General Inputs'!M$20)*(1-AC14)+'General Inputs'!M$26,2)</f>
        <v>119.31</v>
      </c>
      <c r="Y14" s="162">
        <f>ROUND(ROUND(X14,2)*(1+'General Inputs'!N$20)*(1-AD14)+'General Inputs'!N$26,2)</f>
        <v>123.97</v>
      </c>
      <c r="Z14" s="163"/>
      <c r="AA14" s="191">
        <f>IF($U14="",0,'General Inputs'!K$22)</f>
        <v>-1.0870090668475489E-2</v>
      </c>
      <c r="AB14" s="191">
        <f>IF($U14="",0,'General Inputs'!L$22)</f>
        <v>-8.7466278382324451E-3</v>
      </c>
      <c r="AC14" s="191">
        <f>IF($U14="",0,'General Inputs'!M$22)</f>
        <v>-9.5315736522133768E-3</v>
      </c>
      <c r="AD14" s="191">
        <f>IF($U14="",0,'General Inputs'!N$22)</f>
        <v>-1.1515925226694229E-2</v>
      </c>
      <c r="AE14" s="36"/>
      <c r="AF14" s="36"/>
      <c r="AG14" s="36"/>
      <c r="AH14" s="214" t="str" cm="1">
        <f t="array" ref="AH14">IF(SUMPRODUCT(--_xlfn.ISFORMULA(V14:Y14))+SUMPRODUCT(--_xlfn.ISFORMULA(I14:M14))=7,"OK","CHECK")</f>
        <v>OK</v>
      </c>
      <c r="AI14" s="36"/>
      <c r="AJ14" s="36"/>
      <c r="AK14" s="36"/>
    </row>
    <row r="15" spans="1:37" x14ac:dyDescent="0.2">
      <c r="A15" s="36"/>
      <c r="B15" s="36"/>
      <c r="C15" s="158" t="s">
        <v>289</v>
      </c>
      <c r="D15" s="158" t="s">
        <v>270</v>
      </c>
      <c r="E15" s="158" t="s">
        <v>334</v>
      </c>
      <c r="F15" s="71" t="s">
        <v>33</v>
      </c>
      <c r="G15" s="71"/>
      <c r="H15" s="92"/>
      <c r="I15" s="93">
        <f t="shared" si="1"/>
        <v>435.24</v>
      </c>
      <c r="J15" s="159"/>
      <c r="K15" s="93">
        <f t="shared" si="2"/>
        <v>435.24396573325299</v>
      </c>
      <c r="L15" s="159"/>
      <c r="M15" s="159" t="str">
        <f t="shared" si="3"/>
        <v>COMPLIANT</v>
      </c>
      <c r="N15" s="39"/>
      <c r="O15" s="160">
        <f t="shared" si="4"/>
        <v>435.24396573325299</v>
      </c>
      <c r="P15" s="160">
        <f t="shared" si="5"/>
        <v>451.94</v>
      </c>
      <c r="Q15" s="160">
        <f t="shared" si="6"/>
        <v>468.29</v>
      </c>
      <c r="R15" s="160">
        <f t="shared" si="7"/>
        <v>485.61</v>
      </c>
      <c r="S15" s="160">
        <f t="shared" si="8"/>
        <v>504.56</v>
      </c>
      <c r="T15" s="39"/>
      <c r="U15" s="161">
        <v>435.24396573325299</v>
      </c>
      <c r="V15" s="162">
        <f>ROUND(ROUND(U15,2)*(1+'General Inputs'!K$20)*(1-AA15)+'General Inputs'!K$26,2)</f>
        <v>451.94</v>
      </c>
      <c r="W15" s="162">
        <f>ROUND(ROUND(V15,2)*(1+'General Inputs'!L$20)*(1-AB15)+'General Inputs'!L$26,2)</f>
        <v>468.29</v>
      </c>
      <c r="X15" s="162">
        <f>ROUND(ROUND(W15,2)*(1+'General Inputs'!M$20)*(1-AC15)+'General Inputs'!M$26,2)</f>
        <v>485.61</v>
      </c>
      <c r="Y15" s="162">
        <f>ROUND(ROUND(X15,2)*(1+'General Inputs'!N$20)*(1-AD15)+'General Inputs'!N$26,2)</f>
        <v>504.56</v>
      </c>
      <c r="Z15" s="163"/>
      <c r="AA15" s="191">
        <f>IF($U15="",0,'General Inputs'!K$22)</f>
        <v>-1.0870090668475489E-2</v>
      </c>
      <c r="AB15" s="191">
        <f>IF($U15="",0,'General Inputs'!L$22)</f>
        <v>-8.7466278382324451E-3</v>
      </c>
      <c r="AC15" s="191">
        <f>IF($U15="",0,'General Inputs'!M$22)</f>
        <v>-9.5315736522133768E-3</v>
      </c>
      <c r="AD15" s="191">
        <f>IF($U15="",0,'General Inputs'!N$22)</f>
        <v>-1.1515925226694229E-2</v>
      </c>
      <c r="AE15" s="36"/>
      <c r="AF15" s="36"/>
      <c r="AG15" s="36"/>
      <c r="AH15" s="214" t="str" cm="1">
        <f t="array" ref="AH15">IF(SUMPRODUCT(--_xlfn.ISFORMULA(V15:Y15))+SUMPRODUCT(--_xlfn.ISFORMULA(I15:M15))=7,"OK","CHECK")</f>
        <v>OK</v>
      </c>
      <c r="AI15" s="36"/>
      <c r="AJ15" s="36"/>
      <c r="AK15" s="36"/>
    </row>
    <row r="16" spans="1:37" x14ac:dyDescent="0.2">
      <c r="A16" s="36"/>
      <c r="B16" s="36"/>
      <c r="C16" s="158" t="s">
        <v>448</v>
      </c>
      <c r="D16" s="158" t="s">
        <v>460</v>
      </c>
      <c r="E16" s="158" t="s">
        <v>450</v>
      </c>
      <c r="F16" s="71" t="s">
        <v>33</v>
      </c>
      <c r="G16" s="71"/>
      <c r="H16" s="92"/>
      <c r="I16" s="93">
        <f t="shared" si="1"/>
        <v>163.12</v>
      </c>
      <c r="J16" s="159"/>
      <c r="K16" s="93">
        <f t="shared" si="2"/>
        <v>163.12130224826899</v>
      </c>
      <c r="L16" s="159"/>
      <c r="M16" s="159" t="str">
        <f t="shared" si="3"/>
        <v>COMPLIANT</v>
      </c>
      <c r="N16" s="39"/>
      <c r="O16" s="160">
        <f t="shared" si="4"/>
        <v>163.12130224826899</v>
      </c>
      <c r="P16" s="160">
        <f t="shared" si="5"/>
        <v>169.38</v>
      </c>
      <c r="Q16" s="160">
        <f t="shared" si="6"/>
        <v>175.51</v>
      </c>
      <c r="R16" s="160">
        <f t="shared" si="7"/>
        <v>182</v>
      </c>
      <c r="S16" s="160">
        <f t="shared" si="8"/>
        <v>189.1</v>
      </c>
      <c r="T16" s="39"/>
      <c r="U16" s="161">
        <v>163.12130224826899</v>
      </c>
      <c r="V16" s="162">
        <f>ROUND(ROUND(U16,2)*(1+'General Inputs'!K$20)*(1-AA16)+'General Inputs'!K$26,2)</f>
        <v>169.38</v>
      </c>
      <c r="W16" s="162">
        <f>ROUND(ROUND(V16,2)*(1+'General Inputs'!L$20)*(1-AB16)+'General Inputs'!L$26,2)</f>
        <v>175.51</v>
      </c>
      <c r="X16" s="162">
        <f>ROUND(ROUND(W16,2)*(1+'General Inputs'!M$20)*(1-AC16)+'General Inputs'!M$26,2)</f>
        <v>182</v>
      </c>
      <c r="Y16" s="162">
        <f>ROUND(ROUND(X16,2)*(1+'General Inputs'!N$20)*(1-AD16)+'General Inputs'!N$26,2)</f>
        <v>189.1</v>
      </c>
      <c r="Z16" s="163"/>
      <c r="AA16" s="191">
        <f>IF($U16="",0,'General Inputs'!K$22)</f>
        <v>-1.0870090668475489E-2</v>
      </c>
      <c r="AB16" s="191">
        <f>IF($U16="",0,'General Inputs'!L$22)</f>
        <v>-8.7466278382324451E-3</v>
      </c>
      <c r="AC16" s="191">
        <f>IF($U16="",0,'General Inputs'!M$22)</f>
        <v>-9.5315736522133768E-3</v>
      </c>
      <c r="AD16" s="191">
        <f>IF($U16="",0,'General Inputs'!N$22)</f>
        <v>-1.1515925226694229E-2</v>
      </c>
      <c r="AE16" s="36"/>
      <c r="AF16" s="36"/>
      <c r="AG16" s="36"/>
      <c r="AH16" s="214" t="str" cm="1">
        <f t="array" ref="AH16">IF(SUMPRODUCT(--_xlfn.ISFORMULA(V16:Y16))+SUMPRODUCT(--_xlfn.ISFORMULA(I16:M16))=7,"OK","CHECK")</f>
        <v>OK</v>
      </c>
      <c r="AI16" s="36"/>
      <c r="AJ16" s="36"/>
      <c r="AK16" s="36"/>
    </row>
    <row r="17" spans="1:37" x14ac:dyDescent="0.2">
      <c r="A17" s="36"/>
      <c r="B17" s="36"/>
      <c r="C17" s="158" t="s">
        <v>448</v>
      </c>
      <c r="D17" s="158" t="s">
        <v>459</v>
      </c>
      <c r="E17" s="158" t="s">
        <v>449</v>
      </c>
      <c r="F17" s="71" t="s">
        <v>33</v>
      </c>
      <c r="G17" s="71"/>
      <c r="H17" s="92"/>
      <c r="I17" s="93">
        <f t="shared" si="1"/>
        <v>143.43</v>
      </c>
      <c r="J17" s="159"/>
      <c r="K17" s="93">
        <f t="shared" si="2"/>
        <v>143.43731545844801</v>
      </c>
      <c r="L17" s="159"/>
      <c r="M17" s="159" t="str">
        <f t="shared" si="3"/>
        <v>COMPLIANT</v>
      </c>
      <c r="N17" s="39"/>
      <c r="O17" s="160">
        <f t="shared" si="4"/>
        <v>143.43731545844801</v>
      </c>
      <c r="P17" s="160">
        <f t="shared" si="5"/>
        <v>148.94</v>
      </c>
      <c r="Q17" s="160">
        <f t="shared" si="6"/>
        <v>154.33000000000001</v>
      </c>
      <c r="R17" s="160">
        <f t="shared" si="7"/>
        <v>160.04</v>
      </c>
      <c r="S17" s="160">
        <f t="shared" si="8"/>
        <v>166.29</v>
      </c>
      <c r="T17" s="39"/>
      <c r="U17" s="161">
        <v>143.43731545844801</v>
      </c>
      <c r="V17" s="162">
        <f>ROUND(ROUND(U17,2)*(1+'General Inputs'!K$20)*(1-AA17)+'General Inputs'!K$26,2)</f>
        <v>148.94</v>
      </c>
      <c r="W17" s="162">
        <f>ROUND(ROUND(V17,2)*(1+'General Inputs'!L$20)*(1-AB17)+'General Inputs'!L$26,2)</f>
        <v>154.33000000000001</v>
      </c>
      <c r="X17" s="162">
        <f>ROUND(ROUND(W17,2)*(1+'General Inputs'!M$20)*(1-AC17)+'General Inputs'!M$26,2)</f>
        <v>160.04</v>
      </c>
      <c r="Y17" s="162">
        <f>ROUND(ROUND(X17,2)*(1+'General Inputs'!N$20)*(1-AD17)+'General Inputs'!N$26,2)</f>
        <v>166.29</v>
      </c>
      <c r="Z17" s="163"/>
      <c r="AA17" s="191">
        <f>IF($U17="",0,'General Inputs'!K$22)</f>
        <v>-1.0870090668475489E-2</v>
      </c>
      <c r="AB17" s="191">
        <f>IF($U17="",0,'General Inputs'!L$22)</f>
        <v>-8.7466278382324451E-3</v>
      </c>
      <c r="AC17" s="191">
        <f>IF($U17="",0,'General Inputs'!M$22)</f>
        <v>-9.5315736522133768E-3</v>
      </c>
      <c r="AD17" s="191">
        <f>IF($U17="",0,'General Inputs'!N$22)</f>
        <v>-1.1515925226694229E-2</v>
      </c>
      <c r="AE17" s="36"/>
      <c r="AF17" s="36"/>
      <c r="AG17" s="36"/>
      <c r="AH17" s="214" t="str" cm="1">
        <f t="array" ref="AH17">IF(SUMPRODUCT(--_xlfn.ISFORMULA(V17:Y17))+SUMPRODUCT(--_xlfn.ISFORMULA(I17:M17))=7,"OK","CHECK")</f>
        <v>OK</v>
      </c>
      <c r="AI17" s="36"/>
      <c r="AJ17" s="36"/>
      <c r="AK17" s="36"/>
    </row>
    <row r="18" spans="1:37" x14ac:dyDescent="0.2">
      <c r="A18" s="36"/>
      <c r="B18" s="36"/>
      <c r="C18" s="158" t="s">
        <v>445</v>
      </c>
      <c r="D18" s="158" t="s">
        <v>460</v>
      </c>
      <c r="E18" s="158" t="s">
        <v>447</v>
      </c>
      <c r="F18" s="71" t="s">
        <v>33</v>
      </c>
      <c r="G18" s="71"/>
      <c r="H18" s="92"/>
      <c r="I18" s="93">
        <f t="shared" si="1"/>
        <v>326.24</v>
      </c>
      <c r="J18" s="159"/>
      <c r="K18" s="93">
        <f t="shared" si="2"/>
        <v>326.24260449653701</v>
      </c>
      <c r="L18" s="159"/>
      <c r="M18" s="159" t="str">
        <f t="shared" si="3"/>
        <v>COMPLIANT</v>
      </c>
      <c r="N18" s="39"/>
      <c r="O18" s="160">
        <f t="shared" si="4"/>
        <v>326.24260449653701</v>
      </c>
      <c r="P18" s="160">
        <f t="shared" si="5"/>
        <v>338.76</v>
      </c>
      <c r="Q18" s="160">
        <f t="shared" si="6"/>
        <v>351.02</v>
      </c>
      <c r="R18" s="160">
        <f t="shared" si="7"/>
        <v>364</v>
      </c>
      <c r="S18" s="160">
        <f t="shared" si="8"/>
        <v>378.21</v>
      </c>
      <c r="T18" s="39"/>
      <c r="U18" s="161">
        <v>326.24260449653701</v>
      </c>
      <c r="V18" s="162">
        <f>ROUND(ROUND(U18,2)*(1+'General Inputs'!K$20)*(1-AA18)+'General Inputs'!K$26,2)</f>
        <v>338.76</v>
      </c>
      <c r="W18" s="162">
        <f>ROUND(ROUND(V18,2)*(1+'General Inputs'!L$20)*(1-AB18)+'General Inputs'!L$26,2)</f>
        <v>351.02</v>
      </c>
      <c r="X18" s="162">
        <f>ROUND(ROUND(W18,2)*(1+'General Inputs'!M$20)*(1-AC18)+'General Inputs'!M$26,2)</f>
        <v>364</v>
      </c>
      <c r="Y18" s="162">
        <f>ROUND(ROUND(X18,2)*(1+'General Inputs'!N$20)*(1-AD18)+'General Inputs'!N$26,2)</f>
        <v>378.21</v>
      </c>
      <c r="Z18" s="163"/>
      <c r="AA18" s="191">
        <f>IF($U18="",0,'General Inputs'!K$22)</f>
        <v>-1.0870090668475489E-2</v>
      </c>
      <c r="AB18" s="191">
        <f>IF($U18="",0,'General Inputs'!L$22)</f>
        <v>-8.7466278382324451E-3</v>
      </c>
      <c r="AC18" s="191">
        <f>IF($U18="",0,'General Inputs'!M$22)</f>
        <v>-9.5315736522133768E-3</v>
      </c>
      <c r="AD18" s="191">
        <f>IF($U18="",0,'General Inputs'!N$22)</f>
        <v>-1.1515925226694229E-2</v>
      </c>
      <c r="AE18" s="36"/>
      <c r="AF18" s="36"/>
      <c r="AG18" s="36"/>
      <c r="AH18" s="214" t="str" cm="1">
        <f t="array" ref="AH18">IF(SUMPRODUCT(--_xlfn.ISFORMULA(V18:Y18))+SUMPRODUCT(--_xlfn.ISFORMULA(I18:M18))=7,"OK","CHECK")</f>
        <v>OK</v>
      </c>
      <c r="AI18" s="36"/>
      <c r="AJ18" s="36"/>
      <c r="AK18" s="36"/>
    </row>
    <row r="19" spans="1:37" x14ac:dyDescent="0.2">
      <c r="A19" s="36"/>
      <c r="B19" s="36"/>
      <c r="C19" s="158" t="s">
        <v>445</v>
      </c>
      <c r="D19" s="158" t="s">
        <v>459</v>
      </c>
      <c r="E19" s="158" t="s">
        <v>446</v>
      </c>
      <c r="F19" s="71" t="s">
        <v>33</v>
      </c>
      <c r="G19" s="71"/>
      <c r="H19" s="92"/>
      <c r="I19" s="93">
        <f t="shared" si="1"/>
        <v>286.87</v>
      </c>
      <c r="J19" s="159"/>
      <c r="K19" s="93">
        <f t="shared" si="2"/>
        <v>286.87463091689602</v>
      </c>
      <c r="L19" s="159"/>
      <c r="M19" s="159" t="str">
        <f t="shared" si="3"/>
        <v>COMPLIANT</v>
      </c>
      <c r="N19" s="39"/>
      <c r="O19" s="160">
        <f t="shared" si="4"/>
        <v>286.87463091689602</v>
      </c>
      <c r="P19" s="160">
        <f t="shared" si="5"/>
        <v>297.88</v>
      </c>
      <c r="Q19" s="160">
        <f t="shared" si="6"/>
        <v>308.66000000000003</v>
      </c>
      <c r="R19" s="160">
        <f t="shared" si="7"/>
        <v>320.08</v>
      </c>
      <c r="S19" s="160">
        <f t="shared" si="8"/>
        <v>332.57</v>
      </c>
      <c r="T19" s="39"/>
      <c r="U19" s="161">
        <v>286.87463091689602</v>
      </c>
      <c r="V19" s="162">
        <f>ROUND(ROUND(U19,2)*(1+'General Inputs'!K$20)*(1-AA19)+'General Inputs'!K$26,2)</f>
        <v>297.88</v>
      </c>
      <c r="W19" s="162">
        <f>ROUND(ROUND(V19,2)*(1+'General Inputs'!L$20)*(1-AB19)+'General Inputs'!L$26,2)</f>
        <v>308.66000000000003</v>
      </c>
      <c r="X19" s="162">
        <f>ROUND(ROUND(W19,2)*(1+'General Inputs'!M$20)*(1-AC19)+'General Inputs'!M$26,2)</f>
        <v>320.08</v>
      </c>
      <c r="Y19" s="162">
        <f>ROUND(ROUND(X19,2)*(1+'General Inputs'!N$20)*(1-AD19)+'General Inputs'!N$26,2)</f>
        <v>332.57</v>
      </c>
      <c r="Z19" s="163"/>
      <c r="AA19" s="191">
        <f>IF($U19="",0,'General Inputs'!K$22)</f>
        <v>-1.0870090668475489E-2</v>
      </c>
      <c r="AB19" s="191">
        <f>IF($U19="",0,'General Inputs'!L$22)</f>
        <v>-8.7466278382324451E-3</v>
      </c>
      <c r="AC19" s="191">
        <f>IF($U19="",0,'General Inputs'!M$22)</f>
        <v>-9.5315736522133768E-3</v>
      </c>
      <c r="AD19" s="191">
        <f>IF($U19="",0,'General Inputs'!N$22)</f>
        <v>-1.1515925226694229E-2</v>
      </c>
      <c r="AE19" s="36"/>
      <c r="AF19" s="36"/>
      <c r="AG19" s="36"/>
      <c r="AH19" s="214" t="str" cm="1">
        <f t="array" ref="AH19">IF(SUMPRODUCT(--_xlfn.ISFORMULA(V19:Y19))+SUMPRODUCT(--_xlfn.ISFORMULA(I19:M19))=7,"OK","CHECK")</f>
        <v>OK</v>
      </c>
      <c r="AI19" s="36"/>
      <c r="AJ19" s="36"/>
      <c r="AK19" s="36"/>
    </row>
    <row r="20" spans="1:37" x14ac:dyDescent="0.2">
      <c r="A20" s="36"/>
      <c r="B20" s="36"/>
      <c r="C20" s="158" t="s">
        <v>461</v>
      </c>
      <c r="D20" s="158" t="s">
        <v>463</v>
      </c>
      <c r="E20" s="158" t="s">
        <v>452</v>
      </c>
      <c r="F20" s="71" t="s">
        <v>33</v>
      </c>
      <c r="G20" s="71"/>
      <c r="H20" s="92"/>
      <c r="I20" s="93">
        <f t="shared" si="1"/>
        <v>103.42</v>
      </c>
      <c r="J20" s="159"/>
      <c r="K20" s="93">
        <f t="shared" si="2"/>
        <v>103.422282004984</v>
      </c>
      <c r="L20" s="159"/>
      <c r="M20" s="159" t="str">
        <f t="shared" si="3"/>
        <v>COMPLIANT</v>
      </c>
      <c r="N20" s="39"/>
      <c r="O20" s="160">
        <f t="shared" si="4"/>
        <v>103.422282004984</v>
      </c>
      <c r="P20" s="160">
        <f t="shared" si="5"/>
        <v>107.39</v>
      </c>
      <c r="Q20" s="160">
        <f t="shared" si="6"/>
        <v>111.28</v>
      </c>
      <c r="R20" s="160">
        <f t="shared" si="7"/>
        <v>115.4</v>
      </c>
      <c r="S20" s="160">
        <f t="shared" si="8"/>
        <v>119.9</v>
      </c>
      <c r="T20" s="39"/>
      <c r="U20" s="161">
        <v>103.422282004984</v>
      </c>
      <c r="V20" s="162">
        <f>ROUND(ROUND(U20,2)*(1+'General Inputs'!K$20)*(1-AA20)+'General Inputs'!K$26,2)</f>
        <v>107.39</v>
      </c>
      <c r="W20" s="162">
        <f>ROUND(ROUND(V20,2)*(1+'General Inputs'!L$20)*(1-AB20)+'General Inputs'!L$26,2)</f>
        <v>111.28</v>
      </c>
      <c r="X20" s="162">
        <f>ROUND(ROUND(W20,2)*(1+'General Inputs'!M$20)*(1-AC20)+'General Inputs'!M$26,2)</f>
        <v>115.4</v>
      </c>
      <c r="Y20" s="162">
        <f>ROUND(ROUND(X20,2)*(1+'General Inputs'!N$20)*(1-AD20)+'General Inputs'!N$26,2)</f>
        <v>119.9</v>
      </c>
      <c r="Z20" s="163"/>
      <c r="AA20" s="191">
        <f>IF($U20="",0,'General Inputs'!K$22)</f>
        <v>-1.0870090668475489E-2</v>
      </c>
      <c r="AB20" s="191">
        <f>IF($U20="",0,'General Inputs'!L$22)</f>
        <v>-8.7466278382324451E-3</v>
      </c>
      <c r="AC20" s="191">
        <f>IF($U20="",0,'General Inputs'!M$22)</f>
        <v>-9.5315736522133768E-3</v>
      </c>
      <c r="AD20" s="191">
        <f>IF($U20="",0,'General Inputs'!N$22)</f>
        <v>-1.1515925226694229E-2</v>
      </c>
      <c r="AE20" s="36"/>
      <c r="AF20" s="36"/>
      <c r="AG20" s="36"/>
      <c r="AH20" s="214" t="str" cm="1">
        <f t="array" ref="AH20">IF(SUMPRODUCT(--_xlfn.ISFORMULA(V20:Y20))+SUMPRODUCT(--_xlfn.ISFORMULA(I20:M20))=7,"OK","CHECK")</f>
        <v>OK</v>
      </c>
      <c r="AI20" s="36"/>
      <c r="AJ20" s="36"/>
      <c r="AK20" s="36"/>
    </row>
    <row r="21" spans="1:37" x14ac:dyDescent="0.2">
      <c r="A21" s="36"/>
      <c r="B21" s="36"/>
      <c r="C21" s="158" t="s">
        <v>461</v>
      </c>
      <c r="D21" s="158" t="s">
        <v>462</v>
      </c>
      <c r="E21" s="158" t="s">
        <v>451</v>
      </c>
      <c r="F21" s="71" t="s">
        <v>33</v>
      </c>
      <c r="G21" s="71"/>
      <c r="H21" s="92"/>
      <c r="I21" s="93">
        <f t="shared" si="1"/>
        <v>103.42</v>
      </c>
      <c r="J21" s="159"/>
      <c r="K21" s="93">
        <f t="shared" si="2"/>
        <v>103.422282004984</v>
      </c>
      <c r="L21" s="159"/>
      <c r="M21" s="159" t="str">
        <f t="shared" si="3"/>
        <v>COMPLIANT</v>
      </c>
      <c r="N21" s="39"/>
      <c r="O21" s="160">
        <f t="shared" si="4"/>
        <v>103.422282004984</v>
      </c>
      <c r="P21" s="160">
        <f t="shared" si="5"/>
        <v>107.39</v>
      </c>
      <c r="Q21" s="160">
        <f t="shared" si="6"/>
        <v>111.28</v>
      </c>
      <c r="R21" s="160">
        <f t="shared" si="7"/>
        <v>115.4</v>
      </c>
      <c r="S21" s="160">
        <f t="shared" si="8"/>
        <v>119.9</v>
      </c>
      <c r="T21" s="39"/>
      <c r="U21" s="161">
        <v>103.422282004984</v>
      </c>
      <c r="V21" s="162">
        <f>ROUND(ROUND(U21,2)*(1+'General Inputs'!K$20)*(1-AA21)+'General Inputs'!K$26,2)</f>
        <v>107.39</v>
      </c>
      <c r="W21" s="162">
        <f>ROUND(ROUND(V21,2)*(1+'General Inputs'!L$20)*(1-AB21)+'General Inputs'!L$26,2)</f>
        <v>111.28</v>
      </c>
      <c r="X21" s="162">
        <f>ROUND(ROUND(W21,2)*(1+'General Inputs'!M$20)*(1-AC21)+'General Inputs'!M$26,2)</f>
        <v>115.4</v>
      </c>
      <c r="Y21" s="162">
        <f>ROUND(ROUND(X21,2)*(1+'General Inputs'!N$20)*(1-AD21)+'General Inputs'!N$26,2)</f>
        <v>119.9</v>
      </c>
      <c r="Z21" s="163"/>
      <c r="AA21" s="191">
        <f>IF($U21="",0,'General Inputs'!K$22)</f>
        <v>-1.0870090668475489E-2</v>
      </c>
      <c r="AB21" s="191">
        <f>IF($U21="",0,'General Inputs'!L$22)</f>
        <v>-8.7466278382324451E-3</v>
      </c>
      <c r="AC21" s="191">
        <f>IF($U21="",0,'General Inputs'!M$22)</f>
        <v>-9.5315736522133768E-3</v>
      </c>
      <c r="AD21" s="191">
        <f>IF($U21="",0,'General Inputs'!N$22)</f>
        <v>-1.1515925226694229E-2</v>
      </c>
      <c r="AE21" s="36"/>
      <c r="AF21" s="36"/>
      <c r="AG21" s="36"/>
      <c r="AH21" s="214" t="str" cm="1">
        <f t="array" ref="AH21">IF(SUMPRODUCT(--_xlfn.ISFORMULA(V21:Y21))+SUMPRODUCT(--_xlfn.ISFORMULA(I21:M21))=7,"OK","CHECK")</f>
        <v>OK</v>
      </c>
      <c r="AI21" s="36"/>
      <c r="AJ21" s="36"/>
      <c r="AK21" s="36"/>
    </row>
    <row r="22" spans="1:37" x14ac:dyDescent="0.2">
      <c r="A22" s="36"/>
      <c r="B22" s="36"/>
      <c r="C22" s="158" t="s">
        <v>283</v>
      </c>
      <c r="D22" s="158" t="s">
        <v>269</v>
      </c>
      <c r="E22" s="158" t="s">
        <v>457</v>
      </c>
      <c r="F22" s="71" t="s">
        <v>33</v>
      </c>
      <c r="G22" s="71"/>
      <c r="H22" s="92"/>
      <c r="I22" s="93">
        <f t="shared" si="1"/>
        <v>616.52</v>
      </c>
      <c r="J22" s="159"/>
      <c r="K22" s="93">
        <f t="shared" si="2"/>
        <v>616.52577379004902</v>
      </c>
      <c r="L22" s="159"/>
      <c r="M22" s="159" t="str">
        <f t="shared" si="3"/>
        <v>COMPLIANT</v>
      </c>
      <c r="N22" s="39"/>
      <c r="O22" s="160">
        <f t="shared" si="4"/>
        <v>616.52577379004902</v>
      </c>
      <c r="P22" s="160">
        <f t="shared" si="5"/>
        <v>640.17999999999995</v>
      </c>
      <c r="Q22" s="160">
        <f t="shared" si="6"/>
        <v>663.34</v>
      </c>
      <c r="R22" s="160">
        <f t="shared" si="7"/>
        <v>687.88</v>
      </c>
      <c r="S22" s="160">
        <f t="shared" si="8"/>
        <v>714.73</v>
      </c>
      <c r="T22" s="39"/>
      <c r="U22" s="161">
        <v>616.52577379004902</v>
      </c>
      <c r="V22" s="162">
        <f>ROUND(ROUND(U22,2)*(1+'General Inputs'!K$20)*(1-AA22)+'General Inputs'!K$26,2)</f>
        <v>640.17999999999995</v>
      </c>
      <c r="W22" s="162">
        <f>ROUND(ROUND(V22,2)*(1+'General Inputs'!L$20)*(1-AB22)+'General Inputs'!L$26,2)</f>
        <v>663.34</v>
      </c>
      <c r="X22" s="162">
        <f>ROUND(ROUND(W22,2)*(1+'General Inputs'!M$20)*(1-AC22)+'General Inputs'!M$26,2)</f>
        <v>687.88</v>
      </c>
      <c r="Y22" s="162">
        <f>ROUND(ROUND(X22,2)*(1+'General Inputs'!N$20)*(1-AD22)+'General Inputs'!N$26,2)</f>
        <v>714.73</v>
      </c>
      <c r="Z22" s="163"/>
      <c r="AA22" s="191">
        <f>IF($U22="",0,'General Inputs'!K$22)</f>
        <v>-1.0870090668475489E-2</v>
      </c>
      <c r="AB22" s="191">
        <f>IF($U22="",0,'General Inputs'!L$22)</f>
        <v>-8.7466278382324451E-3</v>
      </c>
      <c r="AC22" s="191">
        <f>IF($U22="",0,'General Inputs'!M$22)</f>
        <v>-9.5315736522133768E-3</v>
      </c>
      <c r="AD22" s="191">
        <f>IF($U22="",0,'General Inputs'!N$22)</f>
        <v>-1.1515925226694229E-2</v>
      </c>
      <c r="AE22" s="36"/>
      <c r="AF22" s="36"/>
      <c r="AG22" s="36"/>
      <c r="AH22" s="214" t="str" cm="1">
        <f t="array" ref="AH22">IF(SUMPRODUCT(--_xlfn.ISFORMULA(V22:Y22))+SUMPRODUCT(--_xlfn.ISFORMULA(I22:M22))=7,"OK","CHECK")</f>
        <v>OK</v>
      </c>
      <c r="AI22" s="36"/>
      <c r="AJ22" s="36"/>
      <c r="AK22" s="36"/>
    </row>
    <row r="23" spans="1:37" x14ac:dyDescent="0.2">
      <c r="A23" s="36"/>
      <c r="B23" s="36"/>
      <c r="C23" s="158" t="s">
        <v>283</v>
      </c>
      <c r="D23" s="158" t="s">
        <v>268</v>
      </c>
      <c r="E23" s="158" t="s">
        <v>348</v>
      </c>
      <c r="F23" s="71" t="s">
        <v>33</v>
      </c>
      <c r="G23" s="71"/>
      <c r="H23" s="92"/>
      <c r="I23" s="93">
        <f t="shared" si="1"/>
        <v>543.59</v>
      </c>
      <c r="J23" s="159"/>
      <c r="K23" s="93">
        <f t="shared" si="2"/>
        <v>543.59589467668502</v>
      </c>
      <c r="L23" s="159"/>
      <c r="M23" s="159" t="str">
        <f t="shared" si="3"/>
        <v>COMPLIANT</v>
      </c>
      <c r="N23" s="39"/>
      <c r="O23" s="160">
        <f t="shared" si="4"/>
        <v>543.59589467668502</v>
      </c>
      <c r="P23" s="160">
        <f t="shared" si="5"/>
        <v>564.45000000000005</v>
      </c>
      <c r="Q23" s="160">
        <f t="shared" si="6"/>
        <v>584.87</v>
      </c>
      <c r="R23" s="160">
        <f t="shared" si="7"/>
        <v>606.5</v>
      </c>
      <c r="S23" s="160">
        <f t="shared" si="8"/>
        <v>630.16999999999996</v>
      </c>
      <c r="T23" s="39"/>
      <c r="U23" s="161">
        <v>543.59589467668502</v>
      </c>
      <c r="V23" s="162">
        <f>ROUND(ROUND(U23,2)*(1+'General Inputs'!K$20)*(1-AA23)+'General Inputs'!K$26,2)</f>
        <v>564.45000000000005</v>
      </c>
      <c r="W23" s="162">
        <f>ROUND(ROUND(V23,2)*(1+'General Inputs'!L$20)*(1-AB23)+'General Inputs'!L$26,2)</f>
        <v>584.87</v>
      </c>
      <c r="X23" s="162">
        <f>ROUND(ROUND(W23,2)*(1+'General Inputs'!M$20)*(1-AC23)+'General Inputs'!M$26,2)</f>
        <v>606.5</v>
      </c>
      <c r="Y23" s="162">
        <f>ROUND(ROUND(X23,2)*(1+'General Inputs'!N$20)*(1-AD23)+'General Inputs'!N$26,2)</f>
        <v>630.16999999999996</v>
      </c>
      <c r="Z23" s="163"/>
      <c r="AA23" s="191">
        <f>IF($U23="",0,'General Inputs'!K$22)</f>
        <v>-1.0870090668475489E-2</v>
      </c>
      <c r="AB23" s="191">
        <f>IF($U23="",0,'General Inputs'!L$22)</f>
        <v>-8.7466278382324451E-3</v>
      </c>
      <c r="AC23" s="191">
        <f>IF($U23="",0,'General Inputs'!M$22)</f>
        <v>-9.5315736522133768E-3</v>
      </c>
      <c r="AD23" s="191">
        <f>IF($U23="",0,'General Inputs'!N$22)</f>
        <v>-1.1515925226694229E-2</v>
      </c>
      <c r="AE23" s="36"/>
      <c r="AF23" s="36"/>
      <c r="AG23" s="36"/>
      <c r="AH23" s="214" t="str" cm="1">
        <f t="array" ref="AH23">IF(SUMPRODUCT(--_xlfn.ISFORMULA(V23:Y23))+SUMPRODUCT(--_xlfn.ISFORMULA(I23:M23))=7,"OK","CHECK")</f>
        <v>OK</v>
      </c>
      <c r="AI23" s="36"/>
      <c r="AJ23" s="36"/>
      <c r="AK23" s="36"/>
    </row>
    <row r="24" spans="1:37" x14ac:dyDescent="0.2">
      <c r="A24" s="36"/>
      <c r="B24" s="36"/>
      <c r="C24" s="158" t="s">
        <v>283</v>
      </c>
      <c r="D24" s="158" t="s">
        <v>271</v>
      </c>
      <c r="E24" s="158" t="s">
        <v>458</v>
      </c>
      <c r="F24" s="71" t="s">
        <v>33</v>
      </c>
      <c r="G24" s="71"/>
      <c r="H24" s="92"/>
      <c r="I24" s="93">
        <f t="shared" si="1"/>
        <v>1275.6600000000001</v>
      </c>
      <c r="J24" s="159"/>
      <c r="K24" s="93">
        <f t="shared" si="2"/>
        <v>1275.6610118915701</v>
      </c>
      <c r="L24" s="159"/>
      <c r="M24" s="159" t="str">
        <f t="shared" si="3"/>
        <v>COMPLIANT</v>
      </c>
      <c r="N24" s="39"/>
      <c r="O24" s="160">
        <f t="shared" si="4"/>
        <v>1275.6610118915701</v>
      </c>
      <c r="P24" s="160">
        <f t="shared" si="5"/>
        <v>1324.6</v>
      </c>
      <c r="Q24" s="160">
        <f t="shared" si="6"/>
        <v>1372.53</v>
      </c>
      <c r="R24" s="160">
        <f t="shared" si="7"/>
        <v>1423.3</v>
      </c>
      <c r="S24" s="160">
        <f t="shared" si="8"/>
        <v>1478.85</v>
      </c>
      <c r="T24" s="39"/>
      <c r="U24" s="161">
        <v>1275.6610118915701</v>
      </c>
      <c r="V24" s="162">
        <f>ROUND(ROUND(U24,2)*(1+'General Inputs'!K$20)*(1-AA24)+'General Inputs'!K$26,2)</f>
        <v>1324.6</v>
      </c>
      <c r="W24" s="162">
        <f>ROUND(ROUND(V24,2)*(1+'General Inputs'!L$20)*(1-AB24)+'General Inputs'!L$26,2)</f>
        <v>1372.53</v>
      </c>
      <c r="X24" s="162">
        <f>ROUND(ROUND(W24,2)*(1+'General Inputs'!M$20)*(1-AC24)+'General Inputs'!M$26,2)</f>
        <v>1423.3</v>
      </c>
      <c r="Y24" s="162">
        <f>ROUND(ROUND(X24,2)*(1+'General Inputs'!N$20)*(1-AD24)+'General Inputs'!N$26,2)</f>
        <v>1478.85</v>
      </c>
      <c r="Z24" s="163"/>
      <c r="AA24" s="191">
        <f>IF($U24="",0,'General Inputs'!K$22)</f>
        <v>-1.0870090668475489E-2</v>
      </c>
      <c r="AB24" s="191">
        <f>IF($U24="",0,'General Inputs'!L$22)</f>
        <v>-8.7466278382324451E-3</v>
      </c>
      <c r="AC24" s="191">
        <f>IF($U24="",0,'General Inputs'!M$22)</f>
        <v>-9.5315736522133768E-3</v>
      </c>
      <c r="AD24" s="191">
        <f>IF($U24="",0,'General Inputs'!N$22)</f>
        <v>-1.1515925226694229E-2</v>
      </c>
      <c r="AE24" s="36"/>
      <c r="AF24" s="36"/>
      <c r="AG24" s="36"/>
      <c r="AH24" s="214" t="str" cm="1">
        <f t="array" ref="AH24">IF(SUMPRODUCT(--_xlfn.ISFORMULA(V24:Y24))+SUMPRODUCT(--_xlfn.ISFORMULA(I24:M24))=7,"OK","CHECK")</f>
        <v>OK</v>
      </c>
      <c r="AI24" s="36"/>
      <c r="AJ24" s="36"/>
      <c r="AK24" s="36"/>
    </row>
    <row r="25" spans="1:37" x14ac:dyDescent="0.2">
      <c r="A25" s="36"/>
      <c r="B25" s="36"/>
      <c r="C25" s="158" t="s">
        <v>283</v>
      </c>
      <c r="D25" s="158" t="s">
        <v>270</v>
      </c>
      <c r="E25" s="158" t="s">
        <v>347</v>
      </c>
      <c r="F25" s="71" t="s">
        <v>33</v>
      </c>
      <c r="G25" s="71"/>
      <c r="H25" s="92"/>
      <c r="I25" s="93">
        <f t="shared" si="1"/>
        <v>1123.19</v>
      </c>
      <c r="J25" s="159"/>
      <c r="K25" s="93">
        <f t="shared" si="2"/>
        <v>1123.19272092965</v>
      </c>
      <c r="L25" s="159"/>
      <c r="M25" s="159" t="str">
        <f t="shared" si="3"/>
        <v>COMPLIANT</v>
      </c>
      <c r="N25" s="39"/>
      <c r="O25" s="160">
        <f t="shared" si="4"/>
        <v>1123.19272092965</v>
      </c>
      <c r="P25" s="160">
        <f t="shared" si="5"/>
        <v>1166.28</v>
      </c>
      <c r="Q25" s="160">
        <f t="shared" si="6"/>
        <v>1208.48</v>
      </c>
      <c r="R25" s="160">
        <f t="shared" si="7"/>
        <v>1253.18</v>
      </c>
      <c r="S25" s="160">
        <f t="shared" si="8"/>
        <v>1302.0899999999999</v>
      </c>
      <c r="T25" s="39"/>
      <c r="U25" s="161">
        <v>1123.19272092965</v>
      </c>
      <c r="V25" s="162">
        <f>ROUND(ROUND(U25,2)*(1+'General Inputs'!K$20)*(1-AA25)+'General Inputs'!K$26,2)</f>
        <v>1166.28</v>
      </c>
      <c r="W25" s="162">
        <f>ROUND(ROUND(V25,2)*(1+'General Inputs'!L$20)*(1-AB25)+'General Inputs'!L$26,2)</f>
        <v>1208.48</v>
      </c>
      <c r="X25" s="162">
        <f>ROUND(ROUND(W25,2)*(1+'General Inputs'!M$20)*(1-AC25)+'General Inputs'!M$26,2)</f>
        <v>1253.18</v>
      </c>
      <c r="Y25" s="162">
        <f>ROUND(ROUND(X25,2)*(1+'General Inputs'!N$20)*(1-AD25)+'General Inputs'!N$26,2)</f>
        <v>1302.0899999999999</v>
      </c>
      <c r="Z25" s="163"/>
      <c r="AA25" s="191">
        <f>IF($U25="",0,'General Inputs'!K$22)</f>
        <v>-1.0870090668475489E-2</v>
      </c>
      <c r="AB25" s="191">
        <f>IF($U25="",0,'General Inputs'!L$22)</f>
        <v>-8.7466278382324451E-3</v>
      </c>
      <c r="AC25" s="191">
        <f>IF($U25="",0,'General Inputs'!M$22)</f>
        <v>-9.5315736522133768E-3</v>
      </c>
      <c r="AD25" s="191">
        <f>IF($U25="",0,'General Inputs'!N$22)</f>
        <v>-1.1515925226694229E-2</v>
      </c>
      <c r="AE25" s="36"/>
      <c r="AF25" s="36"/>
      <c r="AG25" s="36"/>
      <c r="AH25" s="214" t="str" cm="1">
        <f t="array" ref="AH25">IF(SUMPRODUCT(--_xlfn.ISFORMULA(V25:Y25))+SUMPRODUCT(--_xlfn.ISFORMULA(I25:M25))=7,"OK","CHECK")</f>
        <v>OK</v>
      </c>
      <c r="AI25" s="36"/>
      <c r="AJ25" s="36"/>
      <c r="AK25" s="36"/>
    </row>
    <row r="26" spans="1:37" x14ac:dyDescent="0.2">
      <c r="A26" s="36"/>
      <c r="B26" s="36"/>
      <c r="C26" s="158" t="s">
        <v>277</v>
      </c>
      <c r="D26" s="158" t="s">
        <v>269</v>
      </c>
      <c r="E26" s="158" t="s">
        <v>427</v>
      </c>
      <c r="F26" s="71" t="s">
        <v>33</v>
      </c>
      <c r="G26" s="71"/>
      <c r="H26" s="92"/>
      <c r="I26" s="93">
        <f t="shared" si="1"/>
        <v>1419.97</v>
      </c>
      <c r="J26" s="159"/>
      <c r="K26" s="93">
        <f t="shared" si="2"/>
        <v>1419.9768037439201</v>
      </c>
      <c r="L26" s="159"/>
      <c r="M26" s="159" t="str">
        <f t="shared" si="3"/>
        <v>COMPLIANT</v>
      </c>
      <c r="N26" s="39"/>
      <c r="O26" s="160">
        <f t="shared" si="4"/>
        <v>1419.9768037439201</v>
      </c>
      <c r="P26" s="160">
        <f t="shared" si="5"/>
        <v>1474.45</v>
      </c>
      <c r="Q26" s="160">
        <f t="shared" si="6"/>
        <v>1527.8</v>
      </c>
      <c r="R26" s="160">
        <f t="shared" si="7"/>
        <v>1584.31</v>
      </c>
      <c r="S26" s="160">
        <f t="shared" si="8"/>
        <v>1646.14</v>
      </c>
      <c r="T26" s="39"/>
      <c r="U26" s="161">
        <v>1419.9768037439201</v>
      </c>
      <c r="V26" s="162">
        <f>ROUND(ROUND(U26,2)*(1+'General Inputs'!K$20)*(1-AA26)+'General Inputs'!K$26,2)</f>
        <v>1474.45</v>
      </c>
      <c r="W26" s="162">
        <f>ROUND(ROUND(V26,2)*(1+'General Inputs'!L$20)*(1-AB26)+'General Inputs'!L$26,2)</f>
        <v>1527.8</v>
      </c>
      <c r="X26" s="162">
        <f>ROUND(ROUND(W26,2)*(1+'General Inputs'!M$20)*(1-AC26)+'General Inputs'!M$26,2)</f>
        <v>1584.31</v>
      </c>
      <c r="Y26" s="162">
        <f>ROUND(ROUND(X26,2)*(1+'General Inputs'!N$20)*(1-AD26)+'General Inputs'!N$26,2)</f>
        <v>1646.14</v>
      </c>
      <c r="Z26" s="163"/>
      <c r="AA26" s="191">
        <f>IF($U26="",0,'General Inputs'!K$22)</f>
        <v>-1.0870090668475489E-2</v>
      </c>
      <c r="AB26" s="191">
        <f>IF($U26="",0,'General Inputs'!L$22)</f>
        <v>-8.7466278382324451E-3</v>
      </c>
      <c r="AC26" s="191">
        <f>IF($U26="",0,'General Inputs'!M$22)</f>
        <v>-9.5315736522133768E-3</v>
      </c>
      <c r="AD26" s="191">
        <f>IF($U26="",0,'General Inputs'!N$22)</f>
        <v>-1.1515925226694229E-2</v>
      </c>
      <c r="AE26" s="36"/>
      <c r="AF26" s="36"/>
      <c r="AG26" s="36"/>
      <c r="AH26" s="214" t="str" cm="1">
        <f t="array" ref="AH26">IF(SUMPRODUCT(--_xlfn.ISFORMULA(V26:Y26))+SUMPRODUCT(--_xlfn.ISFORMULA(I26:M26))=7,"OK","CHECK")</f>
        <v>OK</v>
      </c>
      <c r="AI26" s="36"/>
      <c r="AJ26" s="36"/>
      <c r="AK26" s="36"/>
    </row>
    <row r="27" spans="1:37" x14ac:dyDescent="0.2">
      <c r="A27" s="36"/>
      <c r="B27" s="36"/>
      <c r="C27" s="158" t="s">
        <v>277</v>
      </c>
      <c r="D27" s="158" t="s">
        <v>268</v>
      </c>
      <c r="E27" s="158" t="s">
        <v>426</v>
      </c>
      <c r="F27" s="71" t="s">
        <v>33</v>
      </c>
      <c r="G27" s="71"/>
      <c r="H27" s="92"/>
      <c r="I27" s="93">
        <f t="shared" si="1"/>
        <v>1248.6199999999999</v>
      </c>
      <c r="J27" s="159"/>
      <c r="K27" s="93">
        <f t="shared" si="2"/>
        <v>1248.62699068145</v>
      </c>
      <c r="L27" s="159"/>
      <c r="M27" s="159" t="str">
        <f t="shared" si="3"/>
        <v>COMPLIANT</v>
      </c>
      <c r="N27" s="39"/>
      <c r="O27" s="160">
        <f t="shared" si="4"/>
        <v>1248.62699068145</v>
      </c>
      <c r="P27" s="160">
        <f t="shared" si="5"/>
        <v>1296.53</v>
      </c>
      <c r="Q27" s="160">
        <f t="shared" si="6"/>
        <v>1343.44</v>
      </c>
      <c r="R27" s="160">
        <f t="shared" si="7"/>
        <v>1393.13</v>
      </c>
      <c r="S27" s="160">
        <f t="shared" si="8"/>
        <v>1447.5</v>
      </c>
      <c r="T27" s="39"/>
      <c r="U27" s="161">
        <v>1248.62699068145</v>
      </c>
      <c r="V27" s="162">
        <f>ROUND(ROUND(U27,2)*(1+'General Inputs'!K$20)*(1-AA27)+'General Inputs'!K$26,2)</f>
        <v>1296.53</v>
      </c>
      <c r="W27" s="162">
        <f>ROUND(ROUND(V27,2)*(1+'General Inputs'!L$20)*(1-AB27)+'General Inputs'!L$26,2)</f>
        <v>1343.44</v>
      </c>
      <c r="X27" s="162">
        <f>ROUND(ROUND(W27,2)*(1+'General Inputs'!M$20)*(1-AC27)+'General Inputs'!M$26,2)</f>
        <v>1393.13</v>
      </c>
      <c r="Y27" s="162">
        <f>ROUND(ROUND(X27,2)*(1+'General Inputs'!N$20)*(1-AD27)+'General Inputs'!N$26,2)</f>
        <v>1447.5</v>
      </c>
      <c r="Z27" s="163"/>
      <c r="AA27" s="191">
        <f>IF($U27="",0,'General Inputs'!K$22)</f>
        <v>-1.0870090668475489E-2</v>
      </c>
      <c r="AB27" s="191">
        <f>IF($U27="",0,'General Inputs'!L$22)</f>
        <v>-8.7466278382324451E-3</v>
      </c>
      <c r="AC27" s="191">
        <f>IF($U27="",0,'General Inputs'!M$22)</f>
        <v>-9.5315736522133768E-3</v>
      </c>
      <c r="AD27" s="191">
        <f>IF($U27="",0,'General Inputs'!N$22)</f>
        <v>-1.1515925226694229E-2</v>
      </c>
      <c r="AE27" s="36"/>
      <c r="AF27" s="36"/>
      <c r="AG27" s="36"/>
      <c r="AH27" s="214" t="str" cm="1">
        <f t="array" ref="AH27">IF(SUMPRODUCT(--_xlfn.ISFORMULA(V27:Y27))+SUMPRODUCT(--_xlfn.ISFORMULA(I27:M27))=7,"OK","CHECK")</f>
        <v>OK</v>
      </c>
      <c r="AI27" s="36"/>
      <c r="AJ27" s="36"/>
      <c r="AK27" s="36"/>
    </row>
    <row r="28" spans="1:37" x14ac:dyDescent="0.2">
      <c r="A28" s="36"/>
      <c r="B28" s="36"/>
      <c r="C28" s="158" t="s">
        <v>277</v>
      </c>
      <c r="D28" s="158" t="s">
        <v>271</v>
      </c>
      <c r="E28" s="158" t="s">
        <v>429</v>
      </c>
      <c r="F28" s="71" t="s">
        <v>33</v>
      </c>
      <c r="G28" s="71"/>
      <c r="H28" s="92"/>
      <c r="I28" s="93">
        <f t="shared" si="1"/>
        <v>2358.8000000000002</v>
      </c>
      <c r="J28" s="159"/>
      <c r="K28" s="93">
        <f t="shared" si="2"/>
        <v>2358.8044425828798</v>
      </c>
      <c r="L28" s="159"/>
      <c r="M28" s="159" t="str">
        <f t="shared" si="3"/>
        <v>COMPLIANT</v>
      </c>
      <c r="N28" s="39"/>
      <c r="O28" s="160">
        <f t="shared" si="4"/>
        <v>2358.8044425828798</v>
      </c>
      <c r="P28" s="160">
        <f t="shared" si="5"/>
        <v>2449.29</v>
      </c>
      <c r="Q28" s="160">
        <f t="shared" si="6"/>
        <v>2537.91</v>
      </c>
      <c r="R28" s="160">
        <f t="shared" si="7"/>
        <v>2631.78</v>
      </c>
      <c r="S28" s="160">
        <f t="shared" si="8"/>
        <v>2734.49</v>
      </c>
      <c r="T28" s="39"/>
      <c r="U28" s="161">
        <v>2358.8044425828798</v>
      </c>
      <c r="V28" s="162">
        <f>ROUND(ROUND(U28,2)*(1+'General Inputs'!K$20)*(1-AA28)+'General Inputs'!K$26,2)</f>
        <v>2449.29</v>
      </c>
      <c r="W28" s="162">
        <f>ROUND(ROUND(V28,2)*(1+'General Inputs'!L$20)*(1-AB28)+'General Inputs'!L$26,2)</f>
        <v>2537.91</v>
      </c>
      <c r="X28" s="162">
        <f>ROUND(ROUND(W28,2)*(1+'General Inputs'!M$20)*(1-AC28)+'General Inputs'!M$26,2)</f>
        <v>2631.78</v>
      </c>
      <c r="Y28" s="162">
        <f>ROUND(ROUND(X28,2)*(1+'General Inputs'!N$20)*(1-AD28)+'General Inputs'!N$26,2)</f>
        <v>2734.49</v>
      </c>
      <c r="Z28" s="163"/>
      <c r="AA28" s="191">
        <f>IF($U28="",0,'General Inputs'!K$22)</f>
        <v>-1.0870090668475489E-2</v>
      </c>
      <c r="AB28" s="191">
        <f>IF($U28="",0,'General Inputs'!L$22)</f>
        <v>-8.7466278382324451E-3</v>
      </c>
      <c r="AC28" s="191">
        <f>IF($U28="",0,'General Inputs'!M$22)</f>
        <v>-9.5315736522133768E-3</v>
      </c>
      <c r="AD28" s="191">
        <f>IF($U28="",0,'General Inputs'!N$22)</f>
        <v>-1.1515925226694229E-2</v>
      </c>
      <c r="AE28" s="36"/>
      <c r="AF28" s="36"/>
      <c r="AG28" s="36"/>
      <c r="AH28" s="214" t="str" cm="1">
        <f t="array" ref="AH28">IF(SUMPRODUCT(--_xlfn.ISFORMULA(V28:Y28))+SUMPRODUCT(--_xlfn.ISFORMULA(I28:M28))=7,"OK","CHECK")</f>
        <v>OK</v>
      </c>
      <c r="AI28" s="36"/>
      <c r="AJ28" s="36"/>
      <c r="AK28" s="36"/>
    </row>
    <row r="29" spans="1:37" x14ac:dyDescent="0.2">
      <c r="A29" s="36"/>
      <c r="B29" s="36"/>
      <c r="C29" s="158" t="s">
        <v>277</v>
      </c>
      <c r="D29" s="158" t="s">
        <v>270</v>
      </c>
      <c r="E29" s="158" t="s">
        <v>428</v>
      </c>
      <c r="F29" s="71" t="s">
        <v>33</v>
      </c>
      <c r="G29" s="71"/>
      <c r="H29" s="92"/>
      <c r="I29" s="93">
        <f t="shared" si="1"/>
        <v>2074.16</v>
      </c>
      <c r="J29" s="159"/>
      <c r="K29" s="93">
        <f t="shared" si="2"/>
        <v>2074.16549691712</v>
      </c>
      <c r="L29" s="159"/>
      <c r="M29" s="159" t="str">
        <f t="shared" si="3"/>
        <v>COMPLIANT</v>
      </c>
      <c r="N29" s="39"/>
      <c r="O29" s="160">
        <f t="shared" si="4"/>
        <v>2074.16549691712</v>
      </c>
      <c r="P29" s="160">
        <f t="shared" si="5"/>
        <v>2153.7399999999998</v>
      </c>
      <c r="Q29" s="160">
        <f t="shared" si="6"/>
        <v>2231.67</v>
      </c>
      <c r="R29" s="160">
        <f t="shared" si="7"/>
        <v>2314.21</v>
      </c>
      <c r="S29" s="160">
        <f t="shared" si="8"/>
        <v>2404.52</v>
      </c>
      <c r="T29" s="39"/>
      <c r="U29" s="161">
        <v>2074.16549691712</v>
      </c>
      <c r="V29" s="162">
        <f>ROUND(ROUND(U29,2)*(1+'General Inputs'!K$20)*(1-AA29)+'General Inputs'!K$26,2)</f>
        <v>2153.7399999999998</v>
      </c>
      <c r="W29" s="162">
        <f>ROUND(ROUND(V29,2)*(1+'General Inputs'!L$20)*(1-AB29)+'General Inputs'!L$26,2)</f>
        <v>2231.67</v>
      </c>
      <c r="X29" s="162">
        <f>ROUND(ROUND(W29,2)*(1+'General Inputs'!M$20)*(1-AC29)+'General Inputs'!M$26,2)</f>
        <v>2314.21</v>
      </c>
      <c r="Y29" s="162">
        <f>ROUND(ROUND(X29,2)*(1+'General Inputs'!N$20)*(1-AD29)+'General Inputs'!N$26,2)</f>
        <v>2404.52</v>
      </c>
      <c r="Z29" s="163"/>
      <c r="AA29" s="191">
        <f>IF($U29="",0,'General Inputs'!K$22)</f>
        <v>-1.0870090668475489E-2</v>
      </c>
      <c r="AB29" s="191">
        <f>IF($U29="",0,'General Inputs'!L$22)</f>
        <v>-8.7466278382324451E-3</v>
      </c>
      <c r="AC29" s="191">
        <f>IF($U29="",0,'General Inputs'!M$22)</f>
        <v>-9.5315736522133768E-3</v>
      </c>
      <c r="AD29" s="191">
        <f>IF($U29="",0,'General Inputs'!N$22)</f>
        <v>-1.1515925226694229E-2</v>
      </c>
      <c r="AE29" s="36"/>
      <c r="AF29" s="36"/>
      <c r="AG29" s="36"/>
      <c r="AH29" s="214" t="str" cm="1">
        <f t="array" ref="AH29">IF(SUMPRODUCT(--_xlfn.ISFORMULA(V29:Y29))+SUMPRODUCT(--_xlfn.ISFORMULA(I29:M29))=7,"OK","CHECK")</f>
        <v>OK</v>
      </c>
      <c r="AI29" s="36"/>
      <c r="AJ29" s="36"/>
      <c r="AK29" s="36"/>
    </row>
    <row r="30" spans="1:37" x14ac:dyDescent="0.2">
      <c r="A30" s="36"/>
      <c r="B30" s="36"/>
      <c r="C30" s="158" t="s">
        <v>291</v>
      </c>
      <c r="D30" s="158" t="s">
        <v>268</v>
      </c>
      <c r="E30" s="158" t="s">
        <v>339</v>
      </c>
      <c r="F30" s="71" t="s">
        <v>33</v>
      </c>
      <c r="G30" s="71"/>
      <c r="H30" s="92"/>
      <c r="I30" s="93">
        <f t="shared" si="1"/>
        <v>20.18</v>
      </c>
      <c r="J30" s="159"/>
      <c r="K30" s="93">
        <f t="shared" si="2"/>
        <v>20.189443769177998</v>
      </c>
      <c r="L30" s="159"/>
      <c r="M30" s="159" t="str">
        <f t="shared" si="3"/>
        <v>COMPLIANT</v>
      </c>
      <c r="N30" s="39"/>
      <c r="O30" s="160">
        <f t="shared" si="4"/>
        <v>20.189443769177998</v>
      </c>
      <c r="P30" s="160">
        <f t="shared" si="5"/>
        <v>20.96</v>
      </c>
      <c r="Q30" s="160">
        <f t="shared" si="6"/>
        <v>21.72</v>
      </c>
      <c r="R30" s="160">
        <f t="shared" si="7"/>
        <v>22.52</v>
      </c>
      <c r="S30" s="160">
        <f t="shared" si="8"/>
        <v>23.4</v>
      </c>
      <c r="T30" s="39"/>
      <c r="U30" s="161">
        <v>20.189443769177998</v>
      </c>
      <c r="V30" s="162">
        <f>ROUND(ROUND(U30,2)*(1+'General Inputs'!K$20)*(1-AA30)+'General Inputs'!K$26,2)</f>
        <v>20.96</v>
      </c>
      <c r="W30" s="162">
        <f>ROUND(ROUND(V30,2)*(1+'General Inputs'!L$20)*(1-AB30)+'General Inputs'!L$26,2)</f>
        <v>21.72</v>
      </c>
      <c r="X30" s="162">
        <f>ROUND(ROUND(W30,2)*(1+'General Inputs'!M$20)*(1-AC30)+'General Inputs'!M$26,2)</f>
        <v>22.52</v>
      </c>
      <c r="Y30" s="162">
        <f>ROUND(ROUND(X30,2)*(1+'General Inputs'!N$20)*(1-AD30)+'General Inputs'!N$26,2)</f>
        <v>23.4</v>
      </c>
      <c r="Z30" s="163"/>
      <c r="AA30" s="191">
        <f>IF($U30="",0,'General Inputs'!K$22)</f>
        <v>-1.0870090668475489E-2</v>
      </c>
      <c r="AB30" s="191">
        <f>IF($U30="",0,'General Inputs'!L$22)</f>
        <v>-8.7466278382324451E-3</v>
      </c>
      <c r="AC30" s="191">
        <f>IF($U30="",0,'General Inputs'!M$22)</f>
        <v>-9.5315736522133768E-3</v>
      </c>
      <c r="AD30" s="191">
        <f>IF($U30="",0,'General Inputs'!N$22)</f>
        <v>-1.1515925226694229E-2</v>
      </c>
      <c r="AE30" s="36"/>
      <c r="AF30" s="36"/>
      <c r="AG30" s="36"/>
      <c r="AH30" s="214" t="str" cm="1">
        <f t="array" ref="AH30">IF(SUMPRODUCT(--_xlfn.ISFORMULA(V30:Y30))+SUMPRODUCT(--_xlfn.ISFORMULA(I30:M30))=7,"OK","CHECK")</f>
        <v>OK</v>
      </c>
      <c r="AI30" s="36"/>
      <c r="AJ30" s="36"/>
      <c r="AK30" s="36"/>
    </row>
    <row r="31" spans="1:37" x14ac:dyDescent="0.2">
      <c r="A31" s="36"/>
      <c r="B31" s="36"/>
      <c r="C31" s="158" t="s">
        <v>356</v>
      </c>
      <c r="D31" s="158" t="s">
        <v>269</v>
      </c>
      <c r="E31" s="158" t="s">
        <v>359</v>
      </c>
      <c r="F31" s="71" t="s">
        <v>33</v>
      </c>
      <c r="G31" s="71"/>
      <c r="H31" s="92"/>
      <c r="I31" s="93">
        <f t="shared" si="1"/>
        <v>1317.76</v>
      </c>
      <c r="J31" s="159"/>
      <c r="K31" s="93">
        <f t="shared" si="2"/>
        <v>1317.7642527253099</v>
      </c>
      <c r="L31" s="159"/>
      <c r="M31" s="159" t="str">
        <f t="shared" si="3"/>
        <v>COMPLIANT</v>
      </c>
      <c r="N31" s="39"/>
      <c r="O31" s="160">
        <f t="shared" si="4"/>
        <v>1317.7642527253099</v>
      </c>
      <c r="P31" s="160">
        <f t="shared" si="5"/>
        <v>1368.31</v>
      </c>
      <c r="Q31" s="160">
        <f t="shared" si="6"/>
        <v>1417.82</v>
      </c>
      <c r="R31" s="160">
        <f t="shared" si="7"/>
        <v>1470.26</v>
      </c>
      <c r="S31" s="160">
        <f t="shared" si="8"/>
        <v>1527.64</v>
      </c>
      <c r="T31" s="39"/>
      <c r="U31" s="161">
        <v>1317.7642527253099</v>
      </c>
      <c r="V31" s="162">
        <f>ROUND(ROUND(U31,2)*(1+'General Inputs'!K$20)*(1-AA31)+'General Inputs'!K$26,2)</f>
        <v>1368.31</v>
      </c>
      <c r="W31" s="162">
        <f>ROUND(ROUND(V31,2)*(1+'General Inputs'!L$20)*(1-AB31)+'General Inputs'!L$26,2)</f>
        <v>1417.82</v>
      </c>
      <c r="X31" s="162">
        <f>ROUND(ROUND(W31,2)*(1+'General Inputs'!M$20)*(1-AC31)+'General Inputs'!M$26,2)</f>
        <v>1470.26</v>
      </c>
      <c r="Y31" s="162">
        <f>ROUND(ROUND(X31,2)*(1+'General Inputs'!N$20)*(1-AD31)+'General Inputs'!N$26,2)</f>
        <v>1527.64</v>
      </c>
      <c r="Z31" s="163"/>
      <c r="AA31" s="191">
        <f>IF($U31="",0,'General Inputs'!K$22)</f>
        <v>-1.0870090668475489E-2</v>
      </c>
      <c r="AB31" s="191">
        <f>IF($U31="",0,'General Inputs'!L$22)</f>
        <v>-8.7466278382324451E-3</v>
      </c>
      <c r="AC31" s="191">
        <f>IF($U31="",0,'General Inputs'!M$22)</f>
        <v>-9.5315736522133768E-3</v>
      </c>
      <c r="AD31" s="191">
        <f>IF($U31="",0,'General Inputs'!N$22)</f>
        <v>-1.1515925226694229E-2</v>
      </c>
      <c r="AE31" s="36"/>
      <c r="AF31" s="36"/>
      <c r="AG31" s="36"/>
      <c r="AH31" s="214" t="str" cm="1">
        <f t="array" ref="AH31">IF(SUMPRODUCT(--_xlfn.ISFORMULA(V31:Y31))+SUMPRODUCT(--_xlfn.ISFORMULA(I31:M31))=7,"OK","CHECK")</f>
        <v>OK</v>
      </c>
      <c r="AI31" s="36"/>
      <c r="AJ31" s="36"/>
      <c r="AK31" s="36"/>
    </row>
    <row r="32" spans="1:37" x14ac:dyDescent="0.2">
      <c r="A32" s="36"/>
      <c r="B32" s="36"/>
      <c r="C32" s="158" t="s">
        <v>356</v>
      </c>
      <c r="D32" s="158" t="s">
        <v>268</v>
      </c>
      <c r="E32" s="158" t="s">
        <v>357</v>
      </c>
      <c r="F32" s="71" t="s">
        <v>33</v>
      </c>
      <c r="G32" s="71"/>
      <c r="H32" s="92"/>
      <c r="I32" s="93">
        <f t="shared" si="1"/>
        <v>1200.79</v>
      </c>
      <c r="J32" s="159"/>
      <c r="K32" s="93">
        <f t="shared" si="2"/>
        <v>1200.79322331242</v>
      </c>
      <c r="L32" s="159"/>
      <c r="M32" s="159" t="str">
        <f t="shared" si="3"/>
        <v>COMPLIANT</v>
      </c>
      <c r="N32" s="39"/>
      <c r="O32" s="160">
        <f t="shared" si="4"/>
        <v>1200.79322331242</v>
      </c>
      <c r="P32" s="160">
        <f t="shared" si="5"/>
        <v>1246.8599999999999</v>
      </c>
      <c r="Q32" s="160">
        <f t="shared" si="6"/>
        <v>1291.97</v>
      </c>
      <c r="R32" s="160">
        <f t="shared" si="7"/>
        <v>1339.76</v>
      </c>
      <c r="S32" s="160">
        <f t="shared" si="8"/>
        <v>1392.05</v>
      </c>
      <c r="T32" s="39"/>
      <c r="U32" s="161">
        <v>1200.79322331242</v>
      </c>
      <c r="V32" s="162">
        <f>ROUND(ROUND(U32,2)*(1+'General Inputs'!K$20)*(1-AA32)+'General Inputs'!K$26,2)</f>
        <v>1246.8599999999999</v>
      </c>
      <c r="W32" s="162">
        <f>ROUND(ROUND(V32,2)*(1+'General Inputs'!L$20)*(1-AB32)+'General Inputs'!L$26,2)</f>
        <v>1291.97</v>
      </c>
      <c r="X32" s="162">
        <f>ROUND(ROUND(W32,2)*(1+'General Inputs'!M$20)*(1-AC32)+'General Inputs'!M$26,2)</f>
        <v>1339.76</v>
      </c>
      <c r="Y32" s="162">
        <f>ROUND(ROUND(X32,2)*(1+'General Inputs'!N$20)*(1-AD32)+'General Inputs'!N$26,2)</f>
        <v>1392.05</v>
      </c>
      <c r="Z32" s="163"/>
      <c r="AA32" s="191">
        <f>IF($U32="",0,'General Inputs'!K$22)</f>
        <v>-1.0870090668475489E-2</v>
      </c>
      <c r="AB32" s="191">
        <f>IF($U32="",0,'General Inputs'!L$22)</f>
        <v>-8.7466278382324451E-3</v>
      </c>
      <c r="AC32" s="191">
        <f>IF($U32="",0,'General Inputs'!M$22)</f>
        <v>-9.5315736522133768E-3</v>
      </c>
      <c r="AD32" s="191">
        <f>IF($U32="",0,'General Inputs'!N$22)</f>
        <v>-1.1515925226694229E-2</v>
      </c>
      <c r="AE32" s="36"/>
      <c r="AF32" s="36"/>
      <c r="AG32" s="36"/>
      <c r="AH32" s="214" t="str" cm="1">
        <f t="array" ref="AH32">IF(SUMPRODUCT(--_xlfn.ISFORMULA(V32:Y32))+SUMPRODUCT(--_xlfn.ISFORMULA(I32:M32))=7,"OK","CHECK")</f>
        <v>OK</v>
      </c>
      <c r="AI32" s="36"/>
      <c r="AJ32" s="36"/>
      <c r="AK32" s="36"/>
    </row>
    <row r="33" spans="1:37" x14ac:dyDescent="0.2">
      <c r="A33" s="36"/>
      <c r="B33" s="36"/>
      <c r="C33" s="158" t="s">
        <v>356</v>
      </c>
      <c r="D33" s="158" t="s">
        <v>281</v>
      </c>
      <c r="E33" s="158" t="s">
        <v>360</v>
      </c>
      <c r="F33" s="71" t="s">
        <v>33</v>
      </c>
      <c r="G33" s="71"/>
      <c r="H33" s="92"/>
      <c r="I33" s="93">
        <f t="shared" si="1"/>
        <v>2410.31</v>
      </c>
      <c r="J33" s="159"/>
      <c r="K33" s="93">
        <f t="shared" si="2"/>
        <v>2410.3108356452399</v>
      </c>
      <c r="L33" s="159"/>
      <c r="M33" s="159" t="str">
        <f t="shared" si="3"/>
        <v>COMPLIANT</v>
      </c>
      <c r="N33" s="39"/>
      <c r="O33" s="160">
        <f t="shared" si="4"/>
        <v>2410.3108356452399</v>
      </c>
      <c r="P33" s="160">
        <f t="shared" si="5"/>
        <v>2502.7800000000002</v>
      </c>
      <c r="Q33" s="160">
        <f t="shared" si="6"/>
        <v>2593.33</v>
      </c>
      <c r="R33" s="160">
        <f t="shared" si="7"/>
        <v>2689.25</v>
      </c>
      <c r="S33" s="160">
        <f t="shared" si="8"/>
        <v>2794.2</v>
      </c>
      <c r="T33" s="39"/>
      <c r="U33" s="161">
        <v>2410.3108356452399</v>
      </c>
      <c r="V33" s="162">
        <f>ROUND(ROUND(U33,2)*(1+'General Inputs'!K$20)*(1-AA33)+'General Inputs'!K$26,2)</f>
        <v>2502.7800000000002</v>
      </c>
      <c r="W33" s="162">
        <f>ROUND(ROUND(V33,2)*(1+'General Inputs'!L$20)*(1-AB33)+'General Inputs'!L$26,2)</f>
        <v>2593.33</v>
      </c>
      <c r="X33" s="162">
        <f>ROUND(ROUND(W33,2)*(1+'General Inputs'!M$20)*(1-AC33)+'General Inputs'!M$26,2)</f>
        <v>2689.25</v>
      </c>
      <c r="Y33" s="162">
        <f>ROUND(ROUND(X33,2)*(1+'General Inputs'!N$20)*(1-AD33)+'General Inputs'!N$26,2)</f>
        <v>2794.2</v>
      </c>
      <c r="Z33" s="163"/>
      <c r="AA33" s="191">
        <f>IF($U33="",0,'General Inputs'!K$22)</f>
        <v>-1.0870090668475489E-2</v>
      </c>
      <c r="AB33" s="191">
        <f>IF($U33="",0,'General Inputs'!L$22)</f>
        <v>-8.7466278382324451E-3</v>
      </c>
      <c r="AC33" s="191">
        <f>IF($U33="",0,'General Inputs'!M$22)</f>
        <v>-9.5315736522133768E-3</v>
      </c>
      <c r="AD33" s="191">
        <f>IF($U33="",0,'General Inputs'!N$22)</f>
        <v>-1.1515925226694229E-2</v>
      </c>
      <c r="AE33" s="36"/>
      <c r="AF33" s="36"/>
      <c r="AG33" s="36"/>
      <c r="AH33" s="214" t="str" cm="1">
        <f t="array" ref="AH33">IF(SUMPRODUCT(--_xlfn.ISFORMULA(V33:Y33))+SUMPRODUCT(--_xlfn.ISFORMULA(I33:M33))=7,"OK","CHECK")</f>
        <v>OK</v>
      </c>
      <c r="AI33" s="36"/>
      <c r="AJ33" s="36"/>
      <c r="AK33" s="36"/>
    </row>
    <row r="34" spans="1:37" x14ac:dyDescent="0.2">
      <c r="A34" s="36"/>
      <c r="B34" s="36"/>
      <c r="C34" s="158" t="s">
        <v>356</v>
      </c>
      <c r="D34" s="158" t="s">
        <v>280</v>
      </c>
      <c r="E34" s="158" t="s">
        <v>358</v>
      </c>
      <c r="F34" s="71" t="s">
        <v>33</v>
      </c>
      <c r="G34" s="71"/>
      <c r="H34" s="92"/>
      <c r="I34" s="93">
        <f t="shared" si="1"/>
        <v>2293.33</v>
      </c>
      <c r="J34" s="159"/>
      <c r="K34" s="93">
        <f t="shared" si="2"/>
        <v>2293.3398062323499</v>
      </c>
      <c r="L34" s="159"/>
      <c r="M34" s="159" t="str">
        <f t="shared" si="3"/>
        <v>COMPLIANT</v>
      </c>
      <c r="N34" s="39"/>
      <c r="O34" s="160">
        <f t="shared" si="4"/>
        <v>2293.3398062323499</v>
      </c>
      <c r="P34" s="160">
        <f t="shared" si="5"/>
        <v>2381.3200000000002</v>
      </c>
      <c r="Q34" s="160">
        <f t="shared" si="6"/>
        <v>2467.48</v>
      </c>
      <c r="R34" s="160">
        <f t="shared" si="7"/>
        <v>2558.75</v>
      </c>
      <c r="S34" s="160">
        <f t="shared" si="8"/>
        <v>2658.61</v>
      </c>
      <c r="T34" s="39"/>
      <c r="U34" s="161">
        <v>2293.3398062323499</v>
      </c>
      <c r="V34" s="162">
        <f>ROUND(ROUND(U34,2)*(1+'General Inputs'!K$20)*(1-AA34)+'General Inputs'!K$26,2)</f>
        <v>2381.3200000000002</v>
      </c>
      <c r="W34" s="162">
        <f>ROUND(ROUND(V34,2)*(1+'General Inputs'!L$20)*(1-AB34)+'General Inputs'!L$26,2)</f>
        <v>2467.48</v>
      </c>
      <c r="X34" s="162">
        <f>ROUND(ROUND(W34,2)*(1+'General Inputs'!M$20)*(1-AC34)+'General Inputs'!M$26,2)</f>
        <v>2558.75</v>
      </c>
      <c r="Y34" s="162">
        <f>ROUND(ROUND(X34,2)*(1+'General Inputs'!N$20)*(1-AD34)+'General Inputs'!N$26,2)</f>
        <v>2658.61</v>
      </c>
      <c r="Z34" s="163"/>
      <c r="AA34" s="191">
        <f>IF($U34="",0,'General Inputs'!K$22)</f>
        <v>-1.0870090668475489E-2</v>
      </c>
      <c r="AB34" s="191">
        <f>IF($U34="",0,'General Inputs'!L$22)</f>
        <v>-8.7466278382324451E-3</v>
      </c>
      <c r="AC34" s="191">
        <f>IF($U34="",0,'General Inputs'!M$22)</f>
        <v>-9.5315736522133768E-3</v>
      </c>
      <c r="AD34" s="191">
        <f>IF($U34="",0,'General Inputs'!N$22)</f>
        <v>-1.1515925226694229E-2</v>
      </c>
      <c r="AE34" s="36"/>
      <c r="AF34" s="36"/>
      <c r="AG34" s="36"/>
      <c r="AH34" s="214" t="str" cm="1">
        <f t="array" ref="AH34">IF(SUMPRODUCT(--_xlfn.ISFORMULA(V34:Y34))+SUMPRODUCT(--_xlfn.ISFORMULA(I34:M34))=7,"OK","CHECK")</f>
        <v>OK</v>
      </c>
      <c r="AI34" s="36"/>
      <c r="AJ34" s="36"/>
      <c r="AK34" s="36"/>
    </row>
    <row r="35" spans="1:37" x14ac:dyDescent="0.2">
      <c r="A35" s="36"/>
      <c r="B35" s="36"/>
      <c r="C35" s="158" t="s">
        <v>351</v>
      </c>
      <c r="D35" s="158" t="s">
        <v>269</v>
      </c>
      <c r="E35" s="158" t="s">
        <v>354</v>
      </c>
      <c r="F35" s="71" t="s">
        <v>33</v>
      </c>
      <c r="G35" s="71"/>
      <c r="H35" s="92"/>
      <c r="I35" s="93">
        <f t="shared" si="1"/>
        <v>1134.69</v>
      </c>
      <c r="J35" s="159"/>
      <c r="K35" s="93">
        <f t="shared" si="2"/>
        <v>1134.6928631517201</v>
      </c>
      <c r="L35" s="159"/>
      <c r="M35" s="159" t="str">
        <f t="shared" si="3"/>
        <v>COMPLIANT</v>
      </c>
      <c r="N35" s="39"/>
      <c r="O35" s="160">
        <f t="shared" si="4"/>
        <v>1134.6928631517201</v>
      </c>
      <c r="P35" s="160">
        <f t="shared" si="5"/>
        <v>1178.22</v>
      </c>
      <c r="Q35" s="160">
        <f t="shared" si="6"/>
        <v>1220.8499999999999</v>
      </c>
      <c r="R35" s="160">
        <f t="shared" si="7"/>
        <v>1266.01</v>
      </c>
      <c r="S35" s="160">
        <f t="shared" si="8"/>
        <v>1315.42</v>
      </c>
      <c r="T35" s="39"/>
      <c r="U35" s="161">
        <v>1134.6928631517201</v>
      </c>
      <c r="V35" s="162">
        <f>ROUND(ROUND(U35,2)*(1+'General Inputs'!K$20)*(1-AA35)+'General Inputs'!K$26,2)</f>
        <v>1178.22</v>
      </c>
      <c r="W35" s="162">
        <f>ROUND(ROUND(V35,2)*(1+'General Inputs'!L$20)*(1-AB35)+'General Inputs'!L$26,2)</f>
        <v>1220.8499999999999</v>
      </c>
      <c r="X35" s="162">
        <f>ROUND(ROUND(W35,2)*(1+'General Inputs'!M$20)*(1-AC35)+'General Inputs'!M$26,2)</f>
        <v>1266.01</v>
      </c>
      <c r="Y35" s="162">
        <f>ROUND(ROUND(X35,2)*(1+'General Inputs'!N$20)*(1-AD35)+'General Inputs'!N$26,2)</f>
        <v>1315.42</v>
      </c>
      <c r="Z35" s="163"/>
      <c r="AA35" s="191">
        <f>IF($U35="",0,'General Inputs'!K$22)</f>
        <v>-1.0870090668475489E-2</v>
      </c>
      <c r="AB35" s="191">
        <f>IF($U35="",0,'General Inputs'!L$22)</f>
        <v>-8.7466278382324451E-3</v>
      </c>
      <c r="AC35" s="191">
        <f>IF($U35="",0,'General Inputs'!M$22)</f>
        <v>-9.5315736522133768E-3</v>
      </c>
      <c r="AD35" s="191">
        <f>IF($U35="",0,'General Inputs'!N$22)</f>
        <v>-1.1515925226694229E-2</v>
      </c>
      <c r="AE35" s="36"/>
      <c r="AF35" s="36"/>
      <c r="AG35" s="36"/>
      <c r="AH35" s="214" t="str" cm="1">
        <f t="array" ref="AH35">IF(SUMPRODUCT(--_xlfn.ISFORMULA(V35:Y35))+SUMPRODUCT(--_xlfn.ISFORMULA(I35:M35))=7,"OK","CHECK")</f>
        <v>OK</v>
      </c>
      <c r="AI35" s="36"/>
      <c r="AJ35" s="36"/>
      <c r="AK35" s="36"/>
    </row>
    <row r="36" spans="1:37" x14ac:dyDescent="0.2">
      <c r="A36" s="36"/>
      <c r="B36" s="36"/>
      <c r="C36" s="158" t="s">
        <v>351</v>
      </c>
      <c r="D36" s="158" t="s">
        <v>268</v>
      </c>
      <c r="E36" s="158" t="s">
        <v>352</v>
      </c>
      <c r="F36" s="71" t="s">
        <v>33</v>
      </c>
      <c r="G36" s="71"/>
      <c r="H36" s="92"/>
      <c r="I36" s="93">
        <f t="shared" si="1"/>
        <v>1039.81</v>
      </c>
      <c r="J36" s="159"/>
      <c r="K36" s="93">
        <f t="shared" si="2"/>
        <v>1039.8132145964701</v>
      </c>
      <c r="L36" s="159"/>
      <c r="M36" s="159" t="str">
        <f t="shared" si="3"/>
        <v>COMPLIANT</v>
      </c>
      <c r="N36" s="39"/>
      <c r="O36" s="160">
        <f t="shared" si="4"/>
        <v>1039.8132145964701</v>
      </c>
      <c r="P36" s="160">
        <f t="shared" si="5"/>
        <v>1079.7</v>
      </c>
      <c r="Q36" s="160">
        <f t="shared" si="6"/>
        <v>1118.77</v>
      </c>
      <c r="R36" s="160">
        <f t="shared" si="7"/>
        <v>1160.1500000000001</v>
      </c>
      <c r="S36" s="160">
        <f t="shared" si="8"/>
        <v>1205.43</v>
      </c>
      <c r="T36" s="39"/>
      <c r="U36" s="161">
        <v>1039.8132145964701</v>
      </c>
      <c r="V36" s="162">
        <f>ROUND(ROUND(U36,2)*(1+'General Inputs'!K$20)*(1-AA36)+'General Inputs'!K$26,2)</f>
        <v>1079.7</v>
      </c>
      <c r="W36" s="162">
        <f>ROUND(ROUND(V36,2)*(1+'General Inputs'!L$20)*(1-AB36)+'General Inputs'!L$26,2)</f>
        <v>1118.77</v>
      </c>
      <c r="X36" s="162">
        <f>ROUND(ROUND(W36,2)*(1+'General Inputs'!M$20)*(1-AC36)+'General Inputs'!M$26,2)</f>
        <v>1160.1500000000001</v>
      </c>
      <c r="Y36" s="162">
        <f>ROUND(ROUND(X36,2)*(1+'General Inputs'!N$20)*(1-AD36)+'General Inputs'!N$26,2)</f>
        <v>1205.43</v>
      </c>
      <c r="Z36" s="163"/>
      <c r="AA36" s="191">
        <f>IF($U36="",0,'General Inputs'!K$22)</f>
        <v>-1.0870090668475489E-2</v>
      </c>
      <c r="AB36" s="191">
        <f>IF($U36="",0,'General Inputs'!L$22)</f>
        <v>-8.7466278382324451E-3</v>
      </c>
      <c r="AC36" s="191">
        <f>IF($U36="",0,'General Inputs'!M$22)</f>
        <v>-9.5315736522133768E-3</v>
      </c>
      <c r="AD36" s="191">
        <f>IF($U36="",0,'General Inputs'!N$22)</f>
        <v>-1.1515925226694229E-2</v>
      </c>
      <c r="AE36" s="36"/>
      <c r="AF36" s="36"/>
      <c r="AG36" s="36"/>
      <c r="AH36" s="214" t="str" cm="1">
        <f t="array" ref="AH36">IF(SUMPRODUCT(--_xlfn.ISFORMULA(V36:Y36))+SUMPRODUCT(--_xlfn.ISFORMULA(I36:M36))=7,"OK","CHECK")</f>
        <v>OK</v>
      </c>
      <c r="AI36" s="36"/>
      <c r="AJ36" s="36"/>
      <c r="AK36" s="36"/>
    </row>
    <row r="37" spans="1:37" x14ac:dyDescent="0.2">
      <c r="A37" s="36"/>
      <c r="B37" s="36"/>
      <c r="C37" s="158" t="s">
        <v>351</v>
      </c>
      <c r="D37" s="158" t="s">
        <v>281</v>
      </c>
      <c r="E37" s="158" t="s">
        <v>355</v>
      </c>
      <c r="F37" s="71" t="s">
        <v>33</v>
      </c>
      <c r="G37" s="71"/>
      <c r="H37" s="92"/>
      <c r="I37" s="93">
        <f t="shared" si="1"/>
        <v>2227.23</v>
      </c>
      <c r="J37" s="159"/>
      <c r="K37" s="93">
        <f t="shared" si="2"/>
        <v>2227.23944607165</v>
      </c>
      <c r="L37" s="159"/>
      <c r="M37" s="159" t="str">
        <f t="shared" si="3"/>
        <v>COMPLIANT</v>
      </c>
      <c r="N37" s="39"/>
      <c r="O37" s="160">
        <f t="shared" si="4"/>
        <v>2227.23944607165</v>
      </c>
      <c r="P37" s="160">
        <f t="shared" si="5"/>
        <v>2312.6799999999998</v>
      </c>
      <c r="Q37" s="160">
        <f t="shared" si="6"/>
        <v>2396.36</v>
      </c>
      <c r="R37" s="160">
        <f t="shared" si="7"/>
        <v>2485</v>
      </c>
      <c r="S37" s="160">
        <f t="shared" si="8"/>
        <v>2581.98</v>
      </c>
      <c r="T37" s="39"/>
      <c r="U37" s="161">
        <v>2227.23944607165</v>
      </c>
      <c r="V37" s="162">
        <f>ROUND(ROUND(U37,2)*(1+'General Inputs'!K$20)*(1-AA37)+'General Inputs'!K$26,2)</f>
        <v>2312.6799999999998</v>
      </c>
      <c r="W37" s="162">
        <f>ROUND(ROUND(V37,2)*(1+'General Inputs'!L$20)*(1-AB37)+'General Inputs'!L$26,2)</f>
        <v>2396.36</v>
      </c>
      <c r="X37" s="162">
        <f>ROUND(ROUND(W37,2)*(1+'General Inputs'!M$20)*(1-AC37)+'General Inputs'!M$26,2)</f>
        <v>2485</v>
      </c>
      <c r="Y37" s="162">
        <f>ROUND(ROUND(X37,2)*(1+'General Inputs'!N$20)*(1-AD37)+'General Inputs'!N$26,2)</f>
        <v>2581.98</v>
      </c>
      <c r="Z37" s="163"/>
      <c r="AA37" s="191">
        <f>IF($U37="",0,'General Inputs'!K$22)</f>
        <v>-1.0870090668475489E-2</v>
      </c>
      <c r="AB37" s="191">
        <f>IF($U37="",0,'General Inputs'!L$22)</f>
        <v>-8.7466278382324451E-3</v>
      </c>
      <c r="AC37" s="191">
        <f>IF($U37="",0,'General Inputs'!M$22)</f>
        <v>-9.5315736522133768E-3</v>
      </c>
      <c r="AD37" s="191">
        <f>IF($U37="",0,'General Inputs'!N$22)</f>
        <v>-1.1515925226694229E-2</v>
      </c>
      <c r="AE37" s="36"/>
      <c r="AF37" s="36"/>
      <c r="AG37" s="36"/>
      <c r="AH37" s="214" t="str" cm="1">
        <f t="array" ref="AH37">IF(SUMPRODUCT(--_xlfn.ISFORMULA(V37:Y37))+SUMPRODUCT(--_xlfn.ISFORMULA(I37:M37))=7,"OK","CHECK")</f>
        <v>OK</v>
      </c>
      <c r="AI37" s="36"/>
      <c r="AJ37" s="36"/>
      <c r="AK37" s="36"/>
    </row>
    <row r="38" spans="1:37" x14ac:dyDescent="0.2">
      <c r="A38" s="36"/>
      <c r="B38" s="36"/>
      <c r="C38" s="158" t="s">
        <v>351</v>
      </c>
      <c r="D38" s="158" t="s">
        <v>280</v>
      </c>
      <c r="E38" s="158" t="s">
        <v>353</v>
      </c>
      <c r="F38" s="71" t="s">
        <v>33</v>
      </c>
      <c r="G38" s="71"/>
      <c r="H38" s="92"/>
      <c r="I38" s="93">
        <f t="shared" si="1"/>
        <v>2132.35</v>
      </c>
      <c r="J38" s="159"/>
      <c r="K38" s="93">
        <f t="shared" si="2"/>
        <v>2132.3597975163998</v>
      </c>
      <c r="L38" s="159"/>
      <c r="M38" s="159" t="str">
        <f t="shared" si="3"/>
        <v>COMPLIANT</v>
      </c>
      <c r="N38" s="39"/>
      <c r="O38" s="160">
        <f t="shared" si="4"/>
        <v>2132.3597975163998</v>
      </c>
      <c r="P38" s="160">
        <f t="shared" si="5"/>
        <v>2214.16</v>
      </c>
      <c r="Q38" s="160">
        <f t="shared" si="6"/>
        <v>2294.27</v>
      </c>
      <c r="R38" s="160">
        <f t="shared" si="7"/>
        <v>2379.13</v>
      </c>
      <c r="S38" s="160">
        <f t="shared" si="8"/>
        <v>2471.98</v>
      </c>
      <c r="T38" s="39"/>
      <c r="U38" s="161">
        <v>2132.3597975163998</v>
      </c>
      <c r="V38" s="162">
        <f>ROUND(ROUND(U38,2)*(1+'General Inputs'!K$20)*(1-AA38)+'General Inputs'!K$26,2)</f>
        <v>2214.16</v>
      </c>
      <c r="W38" s="162">
        <f>ROUND(ROUND(V38,2)*(1+'General Inputs'!L$20)*(1-AB38)+'General Inputs'!L$26,2)</f>
        <v>2294.27</v>
      </c>
      <c r="X38" s="162">
        <f>ROUND(ROUND(W38,2)*(1+'General Inputs'!M$20)*(1-AC38)+'General Inputs'!M$26,2)</f>
        <v>2379.13</v>
      </c>
      <c r="Y38" s="162">
        <f>ROUND(ROUND(X38,2)*(1+'General Inputs'!N$20)*(1-AD38)+'General Inputs'!N$26,2)</f>
        <v>2471.98</v>
      </c>
      <c r="Z38" s="163"/>
      <c r="AA38" s="191">
        <f>IF($U38="",0,'General Inputs'!K$22)</f>
        <v>-1.0870090668475489E-2</v>
      </c>
      <c r="AB38" s="191">
        <f>IF($U38="",0,'General Inputs'!L$22)</f>
        <v>-8.7466278382324451E-3</v>
      </c>
      <c r="AC38" s="191">
        <f>IF($U38="",0,'General Inputs'!M$22)</f>
        <v>-9.5315736522133768E-3</v>
      </c>
      <c r="AD38" s="191">
        <f>IF($U38="",0,'General Inputs'!N$22)</f>
        <v>-1.1515925226694229E-2</v>
      </c>
      <c r="AE38" s="36"/>
      <c r="AF38" s="36"/>
      <c r="AG38" s="36"/>
      <c r="AH38" s="214" t="str" cm="1">
        <f t="array" ref="AH38">IF(SUMPRODUCT(--_xlfn.ISFORMULA(V38:Y38))+SUMPRODUCT(--_xlfn.ISFORMULA(I38:M38))=7,"OK","CHECK")</f>
        <v>OK</v>
      </c>
      <c r="AI38" s="36"/>
      <c r="AJ38" s="36"/>
      <c r="AK38" s="36"/>
    </row>
    <row r="39" spans="1:37" x14ac:dyDescent="0.2">
      <c r="A39" s="36"/>
      <c r="B39" s="36"/>
      <c r="C39" s="158" t="s">
        <v>284</v>
      </c>
      <c r="D39" s="158" t="s">
        <v>268</v>
      </c>
      <c r="E39" s="158" t="s">
        <v>336</v>
      </c>
      <c r="F39" s="71" t="s">
        <v>33</v>
      </c>
      <c r="G39" s="71"/>
      <c r="H39" s="92"/>
      <c r="I39" s="93">
        <f t="shared" ref="I39:I70" si="9">ROUNDDOWN(_xlfn.IFNA(INDEX($O39:$S39,1,MATCH(forecastyear,$O$5:$S$5,0)),0),2)</f>
        <v>167.7</v>
      </c>
      <c r="J39" s="159"/>
      <c r="K39" s="93">
        <f t="shared" ref="K39:K70" si="10">_xlfn.IFNA(INDEX($U39:$Y39,1,MATCH(forecastyear,$U$5:$Y$5,0)),0)</f>
        <v>167.705163339976</v>
      </c>
      <c r="L39" s="159"/>
      <c r="M39" s="159" t="str">
        <f t="shared" ref="M39:M70" si="11">IF(C39="","",IF(I39&gt;K39,"NON-COMPLIANT","COMPLIANT"))</f>
        <v>COMPLIANT</v>
      </c>
      <c r="N39" s="39"/>
      <c r="O39" s="160">
        <f t="shared" ref="O39:O70" si="12">U39</f>
        <v>167.705163339976</v>
      </c>
      <c r="P39" s="160">
        <f t="shared" ref="P39:P70" si="13">V39</f>
        <v>174.14</v>
      </c>
      <c r="Q39" s="160">
        <f t="shared" ref="Q39:Q70" si="14">W39</f>
        <v>180.44</v>
      </c>
      <c r="R39" s="160">
        <f t="shared" ref="R39:R70" si="15">X39</f>
        <v>187.11</v>
      </c>
      <c r="S39" s="160">
        <f t="shared" ref="S39:S70" si="16">Y39</f>
        <v>194.41</v>
      </c>
      <c r="T39" s="39"/>
      <c r="U39" s="161">
        <v>167.705163339976</v>
      </c>
      <c r="V39" s="162">
        <f>ROUND(ROUND(U39,2)*(1+'General Inputs'!K$20)*(1-AA39)+'General Inputs'!K$26,2)</f>
        <v>174.14</v>
      </c>
      <c r="W39" s="162">
        <f>ROUND(ROUND(V39,2)*(1+'General Inputs'!L$20)*(1-AB39)+'General Inputs'!L$26,2)</f>
        <v>180.44</v>
      </c>
      <c r="X39" s="162">
        <f>ROUND(ROUND(W39,2)*(1+'General Inputs'!M$20)*(1-AC39)+'General Inputs'!M$26,2)</f>
        <v>187.11</v>
      </c>
      <c r="Y39" s="162">
        <f>ROUND(ROUND(X39,2)*(1+'General Inputs'!N$20)*(1-AD39)+'General Inputs'!N$26,2)</f>
        <v>194.41</v>
      </c>
      <c r="Z39" s="163"/>
      <c r="AA39" s="191">
        <f>IF($U39="",0,'General Inputs'!K$22)</f>
        <v>-1.0870090668475489E-2</v>
      </c>
      <c r="AB39" s="191">
        <f>IF($U39="",0,'General Inputs'!L$22)</f>
        <v>-8.7466278382324451E-3</v>
      </c>
      <c r="AC39" s="191">
        <f>IF($U39="",0,'General Inputs'!M$22)</f>
        <v>-9.5315736522133768E-3</v>
      </c>
      <c r="AD39" s="191">
        <f>IF($U39="",0,'General Inputs'!N$22)</f>
        <v>-1.1515925226694229E-2</v>
      </c>
      <c r="AE39" s="36"/>
      <c r="AF39" s="36"/>
      <c r="AG39" s="36"/>
      <c r="AH39" s="214" t="str" cm="1">
        <f t="array" ref="AH39">IF(SUMPRODUCT(--_xlfn.ISFORMULA(V39:Y39))+SUMPRODUCT(--_xlfn.ISFORMULA(I39:M39))=7,"OK","CHECK")</f>
        <v>OK</v>
      </c>
      <c r="AI39" s="36"/>
      <c r="AJ39" s="36"/>
      <c r="AK39" s="36"/>
    </row>
    <row r="40" spans="1:37" x14ac:dyDescent="0.2">
      <c r="A40" s="36"/>
      <c r="B40" s="36"/>
      <c r="C40" s="158" t="s">
        <v>284</v>
      </c>
      <c r="D40" s="158" t="s">
        <v>270</v>
      </c>
      <c r="E40" s="158" t="s">
        <v>335</v>
      </c>
      <c r="F40" s="71" t="s">
        <v>33</v>
      </c>
      <c r="G40" s="71"/>
      <c r="H40" s="92"/>
      <c r="I40" s="93">
        <f t="shared" si="9"/>
        <v>517.79</v>
      </c>
      <c r="J40" s="159"/>
      <c r="K40" s="93">
        <f t="shared" si="10"/>
        <v>517.79781635682002</v>
      </c>
      <c r="L40" s="159"/>
      <c r="M40" s="159" t="str">
        <f t="shared" si="11"/>
        <v>COMPLIANT</v>
      </c>
      <c r="N40" s="39"/>
      <c r="O40" s="160">
        <f t="shared" si="12"/>
        <v>517.79781635682002</v>
      </c>
      <c r="P40" s="160">
        <f t="shared" si="13"/>
        <v>537.66</v>
      </c>
      <c r="Q40" s="160">
        <f t="shared" si="14"/>
        <v>557.11</v>
      </c>
      <c r="R40" s="160">
        <f t="shared" si="15"/>
        <v>577.72</v>
      </c>
      <c r="S40" s="160">
        <f t="shared" si="16"/>
        <v>600.27</v>
      </c>
      <c r="T40" s="39"/>
      <c r="U40" s="161">
        <v>517.79781635682002</v>
      </c>
      <c r="V40" s="162">
        <f>ROUND(ROUND(U40,2)*(1+'General Inputs'!K$20)*(1-AA40)+'General Inputs'!K$26,2)</f>
        <v>537.66</v>
      </c>
      <c r="W40" s="162">
        <f>ROUND(ROUND(V40,2)*(1+'General Inputs'!L$20)*(1-AB40)+'General Inputs'!L$26,2)</f>
        <v>557.11</v>
      </c>
      <c r="X40" s="162">
        <f>ROUND(ROUND(W40,2)*(1+'General Inputs'!M$20)*(1-AC40)+'General Inputs'!M$26,2)</f>
        <v>577.72</v>
      </c>
      <c r="Y40" s="162">
        <f>ROUND(ROUND(X40,2)*(1+'General Inputs'!N$20)*(1-AD40)+'General Inputs'!N$26,2)</f>
        <v>600.27</v>
      </c>
      <c r="Z40" s="163"/>
      <c r="AA40" s="191">
        <f>IF($U40="",0,'General Inputs'!K$22)</f>
        <v>-1.0870090668475489E-2</v>
      </c>
      <c r="AB40" s="191">
        <f>IF($U40="",0,'General Inputs'!L$22)</f>
        <v>-8.7466278382324451E-3</v>
      </c>
      <c r="AC40" s="191">
        <f>IF($U40="",0,'General Inputs'!M$22)</f>
        <v>-9.5315736522133768E-3</v>
      </c>
      <c r="AD40" s="191">
        <f>IF($U40="",0,'General Inputs'!N$22)</f>
        <v>-1.1515925226694229E-2</v>
      </c>
      <c r="AE40" s="36"/>
      <c r="AF40" s="36"/>
      <c r="AG40" s="36"/>
      <c r="AH40" s="214" t="str" cm="1">
        <f t="array" ref="AH40">IF(SUMPRODUCT(--_xlfn.ISFORMULA(V40:Y40))+SUMPRODUCT(--_xlfn.ISFORMULA(I40:M40))=7,"OK","CHECK")</f>
        <v>OK</v>
      </c>
      <c r="AI40" s="36"/>
      <c r="AJ40" s="36"/>
      <c r="AK40" s="36"/>
    </row>
    <row r="41" spans="1:37" x14ac:dyDescent="0.2">
      <c r="A41" s="36"/>
      <c r="B41" s="36"/>
      <c r="C41" s="158" t="s">
        <v>290</v>
      </c>
      <c r="D41" s="158" t="s">
        <v>268</v>
      </c>
      <c r="E41" s="158" t="s">
        <v>350</v>
      </c>
      <c r="F41" s="71" t="s">
        <v>33</v>
      </c>
      <c r="G41" s="71"/>
      <c r="H41" s="92"/>
      <c r="I41" s="93">
        <f t="shared" si="9"/>
        <v>229.36</v>
      </c>
      <c r="J41" s="159"/>
      <c r="K41" s="93">
        <f t="shared" si="10"/>
        <v>229.36406348254999</v>
      </c>
      <c r="L41" s="159"/>
      <c r="M41" s="159" t="str">
        <f t="shared" si="11"/>
        <v>COMPLIANT</v>
      </c>
      <c r="N41" s="39"/>
      <c r="O41" s="160">
        <f t="shared" si="12"/>
        <v>229.36406348254999</v>
      </c>
      <c r="P41" s="160">
        <f t="shared" si="13"/>
        <v>238.16</v>
      </c>
      <c r="Q41" s="160">
        <f t="shared" si="14"/>
        <v>246.78</v>
      </c>
      <c r="R41" s="160">
        <f t="shared" si="15"/>
        <v>255.91</v>
      </c>
      <c r="S41" s="160">
        <f t="shared" si="16"/>
        <v>265.89999999999998</v>
      </c>
      <c r="T41" s="39"/>
      <c r="U41" s="161">
        <v>229.36406348254999</v>
      </c>
      <c r="V41" s="162">
        <f>ROUND(ROUND(U41,2)*(1+'General Inputs'!K$20)*(1-AA41)+'General Inputs'!K$26,2)</f>
        <v>238.16</v>
      </c>
      <c r="W41" s="162">
        <f>ROUND(ROUND(V41,2)*(1+'General Inputs'!L$20)*(1-AB41)+'General Inputs'!L$26,2)</f>
        <v>246.78</v>
      </c>
      <c r="X41" s="162">
        <f>ROUND(ROUND(W41,2)*(1+'General Inputs'!M$20)*(1-AC41)+'General Inputs'!M$26,2)</f>
        <v>255.91</v>
      </c>
      <c r="Y41" s="162">
        <f>ROUND(ROUND(X41,2)*(1+'General Inputs'!N$20)*(1-AD41)+'General Inputs'!N$26,2)</f>
        <v>265.89999999999998</v>
      </c>
      <c r="Z41" s="163"/>
      <c r="AA41" s="191">
        <f>IF($U41="",0,'General Inputs'!K$22)</f>
        <v>-1.0870090668475489E-2</v>
      </c>
      <c r="AB41" s="191">
        <f>IF($U41="",0,'General Inputs'!L$22)</f>
        <v>-8.7466278382324451E-3</v>
      </c>
      <c r="AC41" s="191">
        <f>IF($U41="",0,'General Inputs'!M$22)</f>
        <v>-9.5315736522133768E-3</v>
      </c>
      <c r="AD41" s="191">
        <f>IF($U41="",0,'General Inputs'!N$22)</f>
        <v>-1.1515925226694229E-2</v>
      </c>
      <c r="AE41" s="36"/>
      <c r="AF41" s="36"/>
      <c r="AG41" s="36"/>
      <c r="AH41" s="214" t="str" cm="1">
        <f t="array" ref="AH41">IF(SUMPRODUCT(--_xlfn.ISFORMULA(V41:Y41))+SUMPRODUCT(--_xlfn.ISFORMULA(I41:M41))=7,"OK","CHECK")</f>
        <v>OK</v>
      </c>
      <c r="AI41" s="36"/>
      <c r="AJ41" s="36"/>
      <c r="AK41" s="36"/>
    </row>
    <row r="42" spans="1:37" x14ac:dyDescent="0.2">
      <c r="A42" s="36"/>
      <c r="B42" s="36"/>
      <c r="C42" s="158" t="s">
        <v>290</v>
      </c>
      <c r="D42" s="158" t="s">
        <v>270</v>
      </c>
      <c r="E42" s="158" t="s">
        <v>349</v>
      </c>
      <c r="F42" s="71" t="s">
        <v>33</v>
      </c>
      <c r="G42" s="71"/>
      <c r="H42" s="92"/>
      <c r="I42" s="93">
        <f t="shared" si="9"/>
        <v>1164.46</v>
      </c>
      <c r="J42" s="159"/>
      <c r="K42" s="93">
        <f t="shared" si="10"/>
        <v>1164.4696462414299</v>
      </c>
      <c r="L42" s="159"/>
      <c r="M42" s="159" t="str">
        <f t="shared" si="11"/>
        <v>COMPLIANT</v>
      </c>
      <c r="N42" s="39"/>
      <c r="O42" s="160">
        <f t="shared" si="12"/>
        <v>1164.4696462414299</v>
      </c>
      <c r="P42" s="160">
        <f t="shared" si="13"/>
        <v>1209.1400000000001</v>
      </c>
      <c r="Q42" s="160">
        <f t="shared" si="14"/>
        <v>1252.8900000000001</v>
      </c>
      <c r="R42" s="160">
        <f t="shared" si="15"/>
        <v>1299.23</v>
      </c>
      <c r="S42" s="160">
        <f t="shared" si="16"/>
        <v>1349.93</v>
      </c>
      <c r="T42" s="39"/>
      <c r="U42" s="161">
        <v>1164.4696462414299</v>
      </c>
      <c r="V42" s="162">
        <f>ROUND(ROUND(U42,2)*(1+'General Inputs'!K$20)*(1-AA42)+'General Inputs'!K$26,2)</f>
        <v>1209.1400000000001</v>
      </c>
      <c r="W42" s="162">
        <f>ROUND(ROUND(V42,2)*(1+'General Inputs'!L$20)*(1-AB42)+'General Inputs'!L$26,2)</f>
        <v>1252.8900000000001</v>
      </c>
      <c r="X42" s="162">
        <f>ROUND(ROUND(W42,2)*(1+'General Inputs'!M$20)*(1-AC42)+'General Inputs'!M$26,2)</f>
        <v>1299.23</v>
      </c>
      <c r="Y42" s="162">
        <f>ROUND(ROUND(X42,2)*(1+'General Inputs'!N$20)*(1-AD42)+'General Inputs'!N$26,2)</f>
        <v>1349.93</v>
      </c>
      <c r="Z42" s="163"/>
      <c r="AA42" s="191">
        <f>IF($U42="",0,'General Inputs'!K$22)</f>
        <v>-1.0870090668475489E-2</v>
      </c>
      <c r="AB42" s="191">
        <f>IF($U42="",0,'General Inputs'!L$22)</f>
        <v>-8.7466278382324451E-3</v>
      </c>
      <c r="AC42" s="191">
        <f>IF($U42="",0,'General Inputs'!M$22)</f>
        <v>-9.5315736522133768E-3</v>
      </c>
      <c r="AD42" s="191">
        <f>IF($U42="",0,'General Inputs'!N$22)</f>
        <v>-1.1515925226694229E-2</v>
      </c>
      <c r="AE42" s="36"/>
      <c r="AF42" s="36"/>
      <c r="AG42" s="36"/>
      <c r="AH42" s="214" t="str" cm="1">
        <f t="array" ref="AH42">IF(SUMPRODUCT(--_xlfn.ISFORMULA(V42:Y42))+SUMPRODUCT(--_xlfn.ISFORMULA(I42:M42))=7,"OK","CHECK")</f>
        <v>OK</v>
      </c>
      <c r="AI42" s="36"/>
      <c r="AJ42" s="36"/>
      <c r="AK42" s="36"/>
    </row>
    <row r="43" spans="1:37" x14ac:dyDescent="0.2">
      <c r="A43" s="36"/>
      <c r="B43" s="36"/>
      <c r="C43" s="158" t="s">
        <v>483</v>
      </c>
      <c r="D43" s="158" t="s">
        <v>268</v>
      </c>
      <c r="E43" s="158" t="s">
        <v>485</v>
      </c>
      <c r="F43" s="71" t="s">
        <v>33</v>
      </c>
      <c r="G43" s="71"/>
      <c r="H43" s="92"/>
      <c r="I43" s="93">
        <f t="shared" si="9"/>
        <v>63.01</v>
      </c>
      <c r="J43" s="159"/>
      <c r="K43" s="93">
        <f t="shared" si="10"/>
        <v>63.015898421772299</v>
      </c>
      <c r="L43" s="159"/>
      <c r="M43" s="159" t="str">
        <f t="shared" si="11"/>
        <v>COMPLIANT</v>
      </c>
      <c r="N43" s="39"/>
      <c r="O43" s="160">
        <f t="shared" si="12"/>
        <v>63.015898421772299</v>
      </c>
      <c r="P43" s="160">
        <f t="shared" si="13"/>
        <v>65.44</v>
      </c>
      <c r="Q43" s="160">
        <f t="shared" si="14"/>
        <v>67.81</v>
      </c>
      <c r="R43" s="160">
        <f t="shared" si="15"/>
        <v>70.319999999999993</v>
      </c>
      <c r="S43" s="160">
        <f t="shared" si="16"/>
        <v>73.06</v>
      </c>
      <c r="T43" s="39"/>
      <c r="U43" s="161">
        <v>63.015898421772299</v>
      </c>
      <c r="V43" s="162">
        <f>ROUND(ROUND(U43,2)*(1+'General Inputs'!K$20)*(1-AA43)+'General Inputs'!K$26,2)</f>
        <v>65.44</v>
      </c>
      <c r="W43" s="162">
        <f>ROUND(ROUND(V43,2)*(1+'General Inputs'!L$20)*(1-AB43)+'General Inputs'!L$26,2)</f>
        <v>67.81</v>
      </c>
      <c r="X43" s="162">
        <f>ROUND(ROUND(W43,2)*(1+'General Inputs'!M$20)*(1-AC43)+'General Inputs'!M$26,2)</f>
        <v>70.319999999999993</v>
      </c>
      <c r="Y43" s="162">
        <f>ROUND(ROUND(X43,2)*(1+'General Inputs'!N$20)*(1-AD43)+'General Inputs'!N$26,2)</f>
        <v>73.06</v>
      </c>
      <c r="Z43" s="163"/>
      <c r="AA43" s="191">
        <f>IF($U43="",0,'General Inputs'!K$22)</f>
        <v>-1.0870090668475489E-2</v>
      </c>
      <c r="AB43" s="191">
        <f>IF($U43="",0,'General Inputs'!L$22)</f>
        <v>-8.7466278382324451E-3</v>
      </c>
      <c r="AC43" s="191">
        <f>IF($U43="",0,'General Inputs'!M$22)</f>
        <v>-9.5315736522133768E-3</v>
      </c>
      <c r="AD43" s="191">
        <f>IF($U43="",0,'General Inputs'!N$22)</f>
        <v>-1.1515925226694229E-2</v>
      </c>
      <c r="AE43" s="36"/>
      <c r="AF43" s="36"/>
      <c r="AG43" s="36"/>
      <c r="AH43" s="214" t="str" cm="1">
        <f t="array" ref="AH43">IF(SUMPRODUCT(--_xlfn.ISFORMULA(V43:Y43))+SUMPRODUCT(--_xlfn.ISFORMULA(I43:M43))=7,"OK","CHECK")</f>
        <v>OK</v>
      </c>
      <c r="AI43" s="36"/>
      <c r="AJ43" s="36"/>
      <c r="AK43" s="36"/>
    </row>
    <row r="44" spans="1:37" x14ac:dyDescent="0.2">
      <c r="A44" s="36"/>
      <c r="B44" s="36"/>
      <c r="C44" s="158" t="s">
        <v>484</v>
      </c>
      <c r="D44" s="158" t="s">
        <v>268</v>
      </c>
      <c r="E44" s="158" t="s">
        <v>486</v>
      </c>
      <c r="F44" s="71" t="s">
        <v>33</v>
      </c>
      <c r="G44" s="71"/>
      <c r="H44" s="92"/>
      <c r="I44" s="93">
        <f t="shared" si="9"/>
        <v>78.760000000000005</v>
      </c>
      <c r="J44" s="159"/>
      <c r="K44" s="93">
        <f t="shared" si="10"/>
        <v>78.769873027215297</v>
      </c>
      <c r="L44" s="159"/>
      <c r="M44" s="159" t="str">
        <f t="shared" si="11"/>
        <v>COMPLIANT</v>
      </c>
      <c r="N44" s="39"/>
      <c r="O44" s="160">
        <f t="shared" si="12"/>
        <v>78.769873027215297</v>
      </c>
      <c r="P44" s="160">
        <f t="shared" si="13"/>
        <v>81.790000000000006</v>
      </c>
      <c r="Q44" s="160">
        <f t="shared" si="14"/>
        <v>84.75</v>
      </c>
      <c r="R44" s="160">
        <f t="shared" si="15"/>
        <v>87.88</v>
      </c>
      <c r="S44" s="160">
        <f t="shared" si="16"/>
        <v>91.31</v>
      </c>
      <c r="T44" s="39"/>
      <c r="U44" s="161">
        <v>78.769873027215297</v>
      </c>
      <c r="V44" s="162">
        <f>ROUND(ROUND(U44,2)*(1+'General Inputs'!K$20)*(1-AA44)+'General Inputs'!K$26,2)</f>
        <v>81.790000000000006</v>
      </c>
      <c r="W44" s="162">
        <f>ROUND(ROUND(V44,2)*(1+'General Inputs'!L$20)*(1-AB44)+'General Inputs'!L$26,2)</f>
        <v>84.75</v>
      </c>
      <c r="X44" s="162">
        <f>ROUND(ROUND(W44,2)*(1+'General Inputs'!M$20)*(1-AC44)+'General Inputs'!M$26,2)</f>
        <v>87.88</v>
      </c>
      <c r="Y44" s="162">
        <f>ROUND(ROUND(X44,2)*(1+'General Inputs'!N$20)*(1-AD44)+'General Inputs'!N$26,2)</f>
        <v>91.31</v>
      </c>
      <c r="Z44" s="163"/>
      <c r="AA44" s="191">
        <f>IF($U44="",0,'General Inputs'!K$22)</f>
        <v>-1.0870090668475489E-2</v>
      </c>
      <c r="AB44" s="191">
        <f>IF($U44="",0,'General Inputs'!L$22)</f>
        <v>-8.7466278382324451E-3</v>
      </c>
      <c r="AC44" s="191">
        <f>IF($U44="",0,'General Inputs'!M$22)</f>
        <v>-9.5315736522133768E-3</v>
      </c>
      <c r="AD44" s="191">
        <f>IF($U44="",0,'General Inputs'!N$22)</f>
        <v>-1.1515925226694229E-2</v>
      </c>
      <c r="AE44" s="36"/>
      <c r="AF44" s="36"/>
      <c r="AG44" s="36"/>
      <c r="AH44" s="214" t="str" cm="1">
        <f t="array" ref="AH44">IF(SUMPRODUCT(--_xlfn.ISFORMULA(V44:Y44))+SUMPRODUCT(--_xlfn.ISFORMULA(I44:M44))=7,"OK","CHECK")</f>
        <v>OK</v>
      </c>
      <c r="AI44" s="36"/>
      <c r="AJ44" s="36"/>
      <c r="AK44" s="36"/>
    </row>
    <row r="45" spans="1:37" x14ac:dyDescent="0.2">
      <c r="A45" s="36"/>
      <c r="B45" s="36"/>
      <c r="C45" s="158" t="s">
        <v>294</v>
      </c>
      <c r="D45" s="158" t="s">
        <v>268</v>
      </c>
      <c r="E45" s="158" t="s">
        <v>444</v>
      </c>
      <c r="F45" s="71" t="s">
        <v>33</v>
      </c>
      <c r="G45" s="71"/>
      <c r="H45" s="92"/>
      <c r="I45" s="93">
        <f t="shared" si="9"/>
        <v>223.69</v>
      </c>
      <c r="J45" s="159"/>
      <c r="K45" s="93">
        <f t="shared" si="10"/>
        <v>223.69972351036199</v>
      </c>
      <c r="L45" s="159"/>
      <c r="M45" s="159" t="str">
        <f t="shared" si="11"/>
        <v>COMPLIANT</v>
      </c>
      <c r="N45" s="39"/>
      <c r="O45" s="160">
        <f t="shared" si="12"/>
        <v>223.69972351036199</v>
      </c>
      <c r="P45" s="160">
        <f t="shared" si="13"/>
        <v>232.28</v>
      </c>
      <c r="Q45" s="160">
        <f t="shared" si="14"/>
        <v>240.68</v>
      </c>
      <c r="R45" s="160">
        <f t="shared" si="15"/>
        <v>249.58</v>
      </c>
      <c r="S45" s="160">
        <f t="shared" si="16"/>
        <v>259.32</v>
      </c>
      <c r="T45" s="39"/>
      <c r="U45" s="161">
        <v>223.69972351036199</v>
      </c>
      <c r="V45" s="162">
        <f>ROUND(ROUND(U45,2)*(1+'General Inputs'!K$20)*(1-AA45)+'General Inputs'!K$26,2)</f>
        <v>232.28</v>
      </c>
      <c r="W45" s="162">
        <f>ROUND(ROUND(V45,2)*(1+'General Inputs'!L$20)*(1-AB45)+'General Inputs'!L$26,2)</f>
        <v>240.68</v>
      </c>
      <c r="X45" s="162">
        <f>ROUND(ROUND(W45,2)*(1+'General Inputs'!M$20)*(1-AC45)+'General Inputs'!M$26,2)</f>
        <v>249.58</v>
      </c>
      <c r="Y45" s="162">
        <f>ROUND(ROUND(X45,2)*(1+'General Inputs'!N$20)*(1-AD45)+'General Inputs'!N$26,2)</f>
        <v>259.32</v>
      </c>
      <c r="Z45" s="163"/>
      <c r="AA45" s="191">
        <f>IF($U45="",0,'General Inputs'!K$22)</f>
        <v>-1.0870090668475489E-2</v>
      </c>
      <c r="AB45" s="191">
        <f>IF($U45="",0,'General Inputs'!L$22)</f>
        <v>-8.7466278382324451E-3</v>
      </c>
      <c r="AC45" s="191">
        <f>IF($U45="",0,'General Inputs'!M$22)</f>
        <v>-9.5315736522133768E-3</v>
      </c>
      <c r="AD45" s="191">
        <f>IF($U45="",0,'General Inputs'!N$22)</f>
        <v>-1.1515925226694229E-2</v>
      </c>
      <c r="AE45" s="36"/>
      <c r="AF45" s="36"/>
      <c r="AG45" s="36"/>
      <c r="AH45" s="214" t="str" cm="1">
        <f t="array" ref="AH45">IF(SUMPRODUCT(--_xlfn.ISFORMULA(V45:Y45))+SUMPRODUCT(--_xlfn.ISFORMULA(I45:M45))=7,"OK","CHECK")</f>
        <v>OK</v>
      </c>
      <c r="AI45" s="36"/>
      <c r="AJ45" s="36"/>
      <c r="AK45" s="36"/>
    </row>
    <row r="46" spans="1:37" x14ac:dyDescent="0.2">
      <c r="A46" s="36"/>
      <c r="B46" s="36"/>
      <c r="C46" s="158" t="s">
        <v>366</v>
      </c>
      <c r="D46" s="158" t="s">
        <v>269</v>
      </c>
      <c r="E46" s="158" t="s">
        <v>369</v>
      </c>
      <c r="F46" s="71" t="s">
        <v>33</v>
      </c>
      <c r="G46" s="71"/>
      <c r="H46" s="92"/>
      <c r="I46" s="93">
        <f t="shared" si="9"/>
        <v>1073.78</v>
      </c>
      <c r="J46" s="159"/>
      <c r="K46" s="93">
        <f t="shared" si="10"/>
        <v>1073.78411192206</v>
      </c>
      <c r="L46" s="159"/>
      <c r="M46" s="159" t="str">
        <f t="shared" si="11"/>
        <v>COMPLIANT</v>
      </c>
      <c r="N46" s="39"/>
      <c r="O46" s="160">
        <f t="shared" si="12"/>
        <v>1073.78411192206</v>
      </c>
      <c r="P46" s="160">
        <f t="shared" si="13"/>
        <v>1114.97</v>
      </c>
      <c r="Q46" s="160">
        <f t="shared" si="14"/>
        <v>1155.31</v>
      </c>
      <c r="R46" s="160">
        <f t="shared" si="15"/>
        <v>1198.04</v>
      </c>
      <c r="S46" s="160">
        <f t="shared" si="16"/>
        <v>1244.79</v>
      </c>
      <c r="T46" s="39"/>
      <c r="U46" s="161">
        <v>1073.78411192206</v>
      </c>
      <c r="V46" s="162">
        <f>ROUND(ROUND(U46,2)*(1+'General Inputs'!K$20)*(1-AA46)+'General Inputs'!K$26,2)</f>
        <v>1114.97</v>
      </c>
      <c r="W46" s="162">
        <f>ROUND(ROUND(V46,2)*(1+'General Inputs'!L$20)*(1-AB46)+'General Inputs'!L$26,2)</f>
        <v>1155.31</v>
      </c>
      <c r="X46" s="162">
        <f>ROUND(ROUND(W46,2)*(1+'General Inputs'!M$20)*(1-AC46)+'General Inputs'!M$26,2)</f>
        <v>1198.04</v>
      </c>
      <c r="Y46" s="162">
        <f>ROUND(ROUND(X46,2)*(1+'General Inputs'!N$20)*(1-AD46)+'General Inputs'!N$26,2)</f>
        <v>1244.79</v>
      </c>
      <c r="Z46" s="163"/>
      <c r="AA46" s="191">
        <f>IF($U46="",0,'General Inputs'!K$22)</f>
        <v>-1.0870090668475489E-2</v>
      </c>
      <c r="AB46" s="191">
        <f>IF($U46="",0,'General Inputs'!L$22)</f>
        <v>-8.7466278382324451E-3</v>
      </c>
      <c r="AC46" s="191">
        <f>IF($U46="",0,'General Inputs'!M$22)</f>
        <v>-9.5315736522133768E-3</v>
      </c>
      <c r="AD46" s="191">
        <f>IF($U46="",0,'General Inputs'!N$22)</f>
        <v>-1.1515925226694229E-2</v>
      </c>
      <c r="AE46" s="36"/>
      <c r="AF46" s="36"/>
      <c r="AG46" s="36"/>
      <c r="AH46" s="214" t="str" cm="1">
        <f t="array" ref="AH46">IF(SUMPRODUCT(--_xlfn.ISFORMULA(V46:Y46))+SUMPRODUCT(--_xlfn.ISFORMULA(I46:M46))=7,"OK","CHECK")</f>
        <v>OK</v>
      </c>
      <c r="AI46" s="36"/>
      <c r="AJ46" s="36"/>
      <c r="AK46" s="36"/>
    </row>
    <row r="47" spans="1:37" x14ac:dyDescent="0.2">
      <c r="A47" s="36"/>
      <c r="B47" s="36"/>
      <c r="C47" s="158" t="s">
        <v>366</v>
      </c>
      <c r="D47" s="158" t="s">
        <v>268</v>
      </c>
      <c r="E47" s="158" t="s">
        <v>367</v>
      </c>
      <c r="F47" s="71" t="s">
        <v>33</v>
      </c>
      <c r="G47" s="71"/>
      <c r="H47" s="92"/>
      <c r="I47" s="93">
        <f t="shared" si="9"/>
        <v>944.2</v>
      </c>
      <c r="J47" s="159"/>
      <c r="K47" s="93">
        <f t="shared" si="10"/>
        <v>944.20966650704804</v>
      </c>
      <c r="L47" s="159"/>
      <c r="M47" s="159" t="str">
        <f t="shared" si="11"/>
        <v>COMPLIANT</v>
      </c>
      <c r="N47" s="39"/>
      <c r="O47" s="160">
        <f t="shared" si="12"/>
        <v>944.20966650704804</v>
      </c>
      <c r="P47" s="160">
        <f t="shared" si="13"/>
        <v>980.43</v>
      </c>
      <c r="Q47" s="160">
        <f t="shared" si="14"/>
        <v>1015.9</v>
      </c>
      <c r="R47" s="160">
        <f t="shared" si="15"/>
        <v>1053.48</v>
      </c>
      <c r="S47" s="160">
        <f t="shared" si="16"/>
        <v>1094.5899999999999</v>
      </c>
      <c r="T47" s="39"/>
      <c r="U47" s="161">
        <v>944.20966650704804</v>
      </c>
      <c r="V47" s="162">
        <f>ROUND(ROUND(U47,2)*(1+'General Inputs'!K$20)*(1-AA47)+'General Inputs'!K$26,2)</f>
        <v>980.43</v>
      </c>
      <c r="W47" s="162">
        <f>ROUND(ROUND(V47,2)*(1+'General Inputs'!L$20)*(1-AB47)+'General Inputs'!L$26,2)</f>
        <v>1015.9</v>
      </c>
      <c r="X47" s="162">
        <f>ROUND(ROUND(W47,2)*(1+'General Inputs'!M$20)*(1-AC47)+'General Inputs'!M$26,2)</f>
        <v>1053.48</v>
      </c>
      <c r="Y47" s="162">
        <f>ROUND(ROUND(X47,2)*(1+'General Inputs'!N$20)*(1-AD47)+'General Inputs'!N$26,2)</f>
        <v>1094.5899999999999</v>
      </c>
      <c r="Z47" s="163"/>
      <c r="AA47" s="191">
        <f>IF($U47="",0,'General Inputs'!K$22)</f>
        <v>-1.0870090668475489E-2</v>
      </c>
      <c r="AB47" s="191">
        <f>IF($U47="",0,'General Inputs'!L$22)</f>
        <v>-8.7466278382324451E-3</v>
      </c>
      <c r="AC47" s="191">
        <f>IF($U47="",0,'General Inputs'!M$22)</f>
        <v>-9.5315736522133768E-3</v>
      </c>
      <c r="AD47" s="191">
        <f>IF($U47="",0,'General Inputs'!N$22)</f>
        <v>-1.1515925226694229E-2</v>
      </c>
      <c r="AE47" s="36"/>
      <c r="AF47" s="36"/>
      <c r="AG47" s="36"/>
      <c r="AH47" s="214" t="str" cm="1">
        <f t="array" ref="AH47">IF(SUMPRODUCT(--_xlfn.ISFORMULA(V47:Y47))+SUMPRODUCT(--_xlfn.ISFORMULA(I47:M47))=7,"OK","CHECK")</f>
        <v>OK</v>
      </c>
      <c r="AI47" s="36"/>
      <c r="AJ47" s="36"/>
      <c r="AK47" s="36"/>
    </row>
    <row r="48" spans="1:37" x14ac:dyDescent="0.2">
      <c r="A48" s="36"/>
      <c r="B48" s="36"/>
      <c r="C48" s="158" t="s">
        <v>366</v>
      </c>
      <c r="D48" s="158" t="s">
        <v>281</v>
      </c>
      <c r="E48" s="158" t="s">
        <v>370</v>
      </c>
      <c r="F48" s="71" t="s">
        <v>33</v>
      </c>
      <c r="G48" s="71"/>
      <c r="H48" s="92"/>
      <c r="I48" s="93">
        <f t="shared" si="9"/>
        <v>2166.33</v>
      </c>
      <c r="J48" s="159"/>
      <c r="K48" s="93">
        <f t="shared" si="10"/>
        <v>2166.33069484199</v>
      </c>
      <c r="L48" s="159"/>
      <c r="M48" s="159" t="str">
        <f t="shared" si="11"/>
        <v>COMPLIANT</v>
      </c>
      <c r="N48" s="39"/>
      <c r="O48" s="160">
        <f t="shared" si="12"/>
        <v>2166.33069484199</v>
      </c>
      <c r="P48" s="160">
        <f t="shared" si="13"/>
        <v>2249.44</v>
      </c>
      <c r="Q48" s="160">
        <f t="shared" si="14"/>
        <v>2330.83</v>
      </c>
      <c r="R48" s="160">
        <f t="shared" si="15"/>
        <v>2417.04</v>
      </c>
      <c r="S48" s="160">
        <f t="shared" si="16"/>
        <v>2511.37</v>
      </c>
      <c r="T48" s="39"/>
      <c r="U48" s="161">
        <v>2166.33069484199</v>
      </c>
      <c r="V48" s="162">
        <f>ROUND(ROUND(U48,2)*(1+'General Inputs'!K$20)*(1-AA48)+'General Inputs'!K$26,2)</f>
        <v>2249.44</v>
      </c>
      <c r="W48" s="162">
        <f>ROUND(ROUND(V48,2)*(1+'General Inputs'!L$20)*(1-AB48)+'General Inputs'!L$26,2)</f>
        <v>2330.83</v>
      </c>
      <c r="X48" s="162">
        <f>ROUND(ROUND(W48,2)*(1+'General Inputs'!M$20)*(1-AC48)+'General Inputs'!M$26,2)</f>
        <v>2417.04</v>
      </c>
      <c r="Y48" s="162">
        <f>ROUND(ROUND(X48,2)*(1+'General Inputs'!N$20)*(1-AD48)+'General Inputs'!N$26,2)</f>
        <v>2511.37</v>
      </c>
      <c r="Z48" s="163"/>
      <c r="AA48" s="191">
        <f>IF($U48="",0,'General Inputs'!K$22)</f>
        <v>-1.0870090668475489E-2</v>
      </c>
      <c r="AB48" s="191">
        <f>IF($U48="",0,'General Inputs'!L$22)</f>
        <v>-8.7466278382324451E-3</v>
      </c>
      <c r="AC48" s="191">
        <f>IF($U48="",0,'General Inputs'!M$22)</f>
        <v>-9.5315736522133768E-3</v>
      </c>
      <c r="AD48" s="191">
        <f>IF($U48="",0,'General Inputs'!N$22)</f>
        <v>-1.1515925226694229E-2</v>
      </c>
      <c r="AE48" s="36"/>
      <c r="AF48" s="36"/>
      <c r="AG48" s="36"/>
      <c r="AH48" s="214" t="str" cm="1">
        <f t="array" ref="AH48">IF(SUMPRODUCT(--_xlfn.ISFORMULA(V48:Y48))+SUMPRODUCT(--_xlfn.ISFORMULA(I48:M48))=7,"OK","CHECK")</f>
        <v>OK</v>
      </c>
      <c r="AI48" s="36"/>
      <c r="AJ48" s="36"/>
      <c r="AK48" s="36"/>
    </row>
    <row r="49" spans="1:37" x14ac:dyDescent="0.2">
      <c r="A49" s="36"/>
      <c r="B49" s="36"/>
      <c r="C49" s="158" t="s">
        <v>366</v>
      </c>
      <c r="D49" s="158" t="s">
        <v>280</v>
      </c>
      <c r="E49" s="158" t="s">
        <v>368</v>
      </c>
      <c r="F49" s="71" t="s">
        <v>33</v>
      </c>
      <c r="G49" s="71"/>
      <c r="H49" s="92"/>
      <c r="I49" s="93">
        <f t="shared" si="9"/>
        <v>2036.75</v>
      </c>
      <c r="J49" s="159"/>
      <c r="K49" s="93">
        <f t="shared" si="10"/>
        <v>2036.75624942698</v>
      </c>
      <c r="L49" s="159"/>
      <c r="M49" s="159" t="str">
        <f t="shared" si="11"/>
        <v>COMPLIANT</v>
      </c>
      <c r="N49" s="39"/>
      <c r="O49" s="160">
        <f t="shared" si="12"/>
        <v>2036.75624942698</v>
      </c>
      <c r="P49" s="160">
        <f t="shared" si="13"/>
        <v>2114.9</v>
      </c>
      <c r="Q49" s="160">
        <f t="shared" si="14"/>
        <v>2191.42</v>
      </c>
      <c r="R49" s="160">
        <f t="shared" si="15"/>
        <v>2272.48</v>
      </c>
      <c r="S49" s="160">
        <f t="shared" si="16"/>
        <v>2361.17</v>
      </c>
      <c r="T49" s="39"/>
      <c r="U49" s="161">
        <v>2036.75624942698</v>
      </c>
      <c r="V49" s="162">
        <f>ROUND(ROUND(U49,2)*(1+'General Inputs'!K$20)*(1-AA49)+'General Inputs'!K$26,2)</f>
        <v>2114.9</v>
      </c>
      <c r="W49" s="162">
        <f>ROUND(ROUND(V49,2)*(1+'General Inputs'!L$20)*(1-AB49)+'General Inputs'!L$26,2)</f>
        <v>2191.42</v>
      </c>
      <c r="X49" s="162">
        <f>ROUND(ROUND(W49,2)*(1+'General Inputs'!M$20)*(1-AC49)+'General Inputs'!M$26,2)</f>
        <v>2272.48</v>
      </c>
      <c r="Y49" s="162">
        <f>ROUND(ROUND(X49,2)*(1+'General Inputs'!N$20)*(1-AD49)+'General Inputs'!N$26,2)</f>
        <v>2361.17</v>
      </c>
      <c r="Z49" s="163"/>
      <c r="AA49" s="191">
        <f>IF($U49="",0,'General Inputs'!K$22)</f>
        <v>-1.0870090668475489E-2</v>
      </c>
      <c r="AB49" s="191">
        <f>IF($U49="",0,'General Inputs'!L$22)</f>
        <v>-8.7466278382324451E-3</v>
      </c>
      <c r="AC49" s="191">
        <f>IF($U49="",0,'General Inputs'!M$22)</f>
        <v>-9.5315736522133768E-3</v>
      </c>
      <c r="AD49" s="191">
        <f>IF($U49="",0,'General Inputs'!N$22)</f>
        <v>-1.1515925226694229E-2</v>
      </c>
      <c r="AE49" s="36"/>
      <c r="AF49" s="36"/>
      <c r="AG49" s="36"/>
      <c r="AH49" s="214" t="str" cm="1">
        <f t="array" ref="AH49">IF(SUMPRODUCT(--_xlfn.ISFORMULA(V49:Y49))+SUMPRODUCT(--_xlfn.ISFORMULA(I49:M49))=7,"OK","CHECK")</f>
        <v>OK</v>
      </c>
      <c r="AI49" s="36"/>
      <c r="AJ49" s="36"/>
      <c r="AK49" s="36"/>
    </row>
    <row r="50" spans="1:37" x14ac:dyDescent="0.2">
      <c r="A50" s="36"/>
      <c r="B50" s="36"/>
      <c r="C50" s="158" t="s">
        <v>361</v>
      </c>
      <c r="D50" s="158" t="s">
        <v>269</v>
      </c>
      <c r="E50" s="158" t="s">
        <v>364</v>
      </c>
      <c r="F50" s="71" t="s">
        <v>33</v>
      </c>
      <c r="G50" s="71"/>
      <c r="H50" s="92"/>
      <c r="I50" s="93">
        <f t="shared" si="9"/>
        <v>867.95</v>
      </c>
      <c r="J50" s="159"/>
      <c r="K50" s="93">
        <f t="shared" si="10"/>
        <v>867.95944860237796</v>
      </c>
      <c r="L50" s="159"/>
      <c r="M50" s="159" t="str">
        <f t="shared" si="11"/>
        <v>COMPLIANT</v>
      </c>
      <c r="N50" s="39"/>
      <c r="O50" s="160">
        <f t="shared" si="12"/>
        <v>867.95944860237796</v>
      </c>
      <c r="P50" s="160">
        <f t="shared" si="13"/>
        <v>901.26</v>
      </c>
      <c r="Q50" s="160">
        <f t="shared" si="14"/>
        <v>933.87</v>
      </c>
      <c r="R50" s="160">
        <f t="shared" si="15"/>
        <v>968.41</v>
      </c>
      <c r="S50" s="160">
        <f t="shared" si="16"/>
        <v>1006.2</v>
      </c>
      <c r="T50" s="39"/>
      <c r="U50" s="161">
        <v>867.95944860237796</v>
      </c>
      <c r="V50" s="162">
        <f>ROUND(ROUND(U50,2)*(1+'General Inputs'!K$20)*(1-AA50)+'General Inputs'!K$26,2)</f>
        <v>901.26</v>
      </c>
      <c r="W50" s="162">
        <f>ROUND(ROUND(V50,2)*(1+'General Inputs'!L$20)*(1-AB50)+'General Inputs'!L$26,2)</f>
        <v>933.87</v>
      </c>
      <c r="X50" s="162">
        <f>ROUND(ROUND(W50,2)*(1+'General Inputs'!M$20)*(1-AC50)+'General Inputs'!M$26,2)</f>
        <v>968.41</v>
      </c>
      <c r="Y50" s="162">
        <f>ROUND(ROUND(X50,2)*(1+'General Inputs'!N$20)*(1-AD50)+'General Inputs'!N$26,2)</f>
        <v>1006.2</v>
      </c>
      <c r="Z50" s="163"/>
      <c r="AA50" s="191">
        <f>IF($U50="",0,'General Inputs'!K$22)</f>
        <v>-1.0870090668475489E-2</v>
      </c>
      <c r="AB50" s="191">
        <f>IF($U50="",0,'General Inputs'!L$22)</f>
        <v>-8.7466278382324451E-3</v>
      </c>
      <c r="AC50" s="191">
        <f>IF($U50="",0,'General Inputs'!M$22)</f>
        <v>-9.5315736522133768E-3</v>
      </c>
      <c r="AD50" s="191">
        <f>IF($U50="",0,'General Inputs'!N$22)</f>
        <v>-1.1515925226694229E-2</v>
      </c>
      <c r="AE50" s="36"/>
      <c r="AF50" s="36"/>
      <c r="AG50" s="36"/>
      <c r="AH50" s="214" t="str" cm="1">
        <f t="array" ref="AH50">IF(SUMPRODUCT(--_xlfn.ISFORMULA(V50:Y50))+SUMPRODUCT(--_xlfn.ISFORMULA(I50:M50))=7,"OK","CHECK")</f>
        <v>OK</v>
      </c>
      <c r="AI50" s="36"/>
      <c r="AJ50" s="36"/>
      <c r="AK50" s="36"/>
    </row>
    <row r="51" spans="1:37" x14ac:dyDescent="0.2">
      <c r="A51" s="36"/>
      <c r="B51" s="36"/>
      <c r="C51" s="158" t="s">
        <v>361</v>
      </c>
      <c r="D51" s="158" t="s">
        <v>268</v>
      </c>
      <c r="E51" s="158" t="s">
        <v>362</v>
      </c>
      <c r="F51" s="71" t="s">
        <v>33</v>
      </c>
      <c r="G51" s="71"/>
      <c r="H51" s="92"/>
      <c r="I51" s="93">
        <f t="shared" si="9"/>
        <v>789.42</v>
      </c>
      <c r="J51" s="159"/>
      <c r="K51" s="93">
        <f t="shared" si="10"/>
        <v>789.42119658785998</v>
      </c>
      <c r="L51" s="159"/>
      <c r="M51" s="159" t="str">
        <f t="shared" si="11"/>
        <v>COMPLIANT</v>
      </c>
      <c r="N51" s="39"/>
      <c r="O51" s="160">
        <f t="shared" si="12"/>
        <v>789.42119658785998</v>
      </c>
      <c r="P51" s="160">
        <f t="shared" si="13"/>
        <v>819.7</v>
      </c>
      <c r="Q51" s="160">
        <f t="shared" si="14"/>
        <v>849.36</v>
      </c>
      <c r="R51" s="160">
        <f t="shared" si="15"/>
        <v>880.78</v>
      </c>
      <c r="S51" s="160">
        <f t="shared" si="16"/>
        <v>915.15</v>
      </c>
      <c r="T51" s="39"/>
      <c r="U51" s="161">
        <v>789.42119658785998</v>
      </c>
      <c r="V51" s="162">
        <f>ROUND(ROUND(U51,2)*(1+'General Inputs'!K$20)*(1-AA51)+'General Inputs'!K$26,2)</f>
        <v>819.7</v>
      </c>
      <c r="W51" s="162">
        <f>ROUND(ROUND(V51,2)*(1+'General Inputs'!L$20)*(1-AB51)+'General Inputs'!L$26,2)</f>
        <v>849.36</v>
      </c>
      <c r="X51" s="162">
        <f>ROUND(ROUND(W51,2)*(1+'General Inputs'!M$20)*(1-AC51)+'General Inputs'!M$26,2)</f>
        <v>880.78</v>
      </c>
      <c r="Y51" s="162">
        <f>ROUND(ROUND(X51,2)*(1+'General Inputs'!N$20)*(1-AD51)+'General Inputs'!N$26,2)</f>
        <v>915.15</v>
      </c>
      <c r="Z51" s="163"/>
      <c r="AA51" s="191">
        <f>IF($U51="",0,'General Inputs'!K$22)</f>
        <v>-1.0870090668475489E-2</v>
      </c>
      <c r="AB51" s="191">
        <f>IF($U51="",0,'General Inputs'!L$22)</f>
        <v>-8.7466278382324451E-3</v>
      </c>
      <c r="AC51" s="191">
        <f>IF($U51="",0,'General Inputs'!M$22)</f>
        <v>-9.5315736522133768E-3</v>
      </c>
      <c r="AD51" s="191">
        <f>IF($U51="",0,'General Inputs'!N$22)</f>
        <v>-1.1515925226694229E-2</v>
      </c>
      <c r="AE51" s="36"/>
      <c r="AF51" s="36"/>
      <c r="AG51" s="36"/>
      <c r="AH51" s="214" t="str" cm="1">
        <f t="array" ref="AH51">IF(SUMPRODUCT(--_xlfn.ISFORMULA(V51:Y51))+SUMPRODUCT(--_xlfn.ISFORMULA(I51:M51))=7,"OK","CHECK")</f>
        <v>OK</v>
      </c>
      <c r="AI51" s="36"/>
      <c r="AJ51" s="36"/>
      <c r="AK51" s="36"/>
    </row>
    <row r="52" spans="1:37" x14ac:dyDescent="0.2">
      <c r="A52" s="36"/>
      <c r="B52" s="36"/>
      <c r="C52" s="158" t="s">
        <v>361</v>
      </c>
      <c r="D52" s="158" t="s">
        <v>281</v>
      </c>
      <c r="E52" s="158" t="s">
        <v>365</v>
      </c>
      <c r="F52" s="71" t="s">
        <v>33</v>
      </c>
      <c r="G52" s="71"/>
      <c r="H52" s="92"/>
      <c r="I52" s="93">
        <f t="shared" si="9"/>
        <v>1990.3</v>
      </c>
      <c r="J52" s="159"/>
      <c r="K52" s="93">
        <f t="shared" si="10"/>
        <v>1990.3005125596801</v>
      </c>
      <c r="L52" s="159"/>
      <c r="M52" s="159" t="str">
        <f t="shared" si="11"/>
        <v>COMPLIANT</v>
      </c>
      <c r="N52" s="39"/>
      <c r="O52" s="160">
        <f t="shared" si="12"/>
        <v>1990.3005125596801</v>
      </c>
      <c r="P52" s="160">
        <f t="shared" si="13"/>
        <v>2066.65</v>
      </c>
      <c r="Q52" s="160">
        <f t="shared" si="14"/>
        <v>2141.42</v>
      </c>
      <c r="R52" s="160">
        <f t="shared" si="15"/>
        <v>2220.63</v>
      </c>
      <c r="S52" s="160">
        <f t="shared" si="16"/>
        <v>2307.29</v>
      </c>
      <c r="T52" s="39"/>
      <c r="U52" s="161">
        <v>1990.3005125596801</v>
      </c>
      <c r="V52" s="162">
        <f>ROUND(ROUND(U52,2)*(1+'General Inputs'!K$20)*(1-AA52)+'General Inputs'!K$26,2)</f>
        <v>2066.65</v>
      </c>
      <c r="W52" s="162">
        <f>ROUND(ROUND(V52,2)*(1+'General Inputs'!L$20)*(1-AB52)+'General Inputs'!L$26,2)</f>
        <v>2141.42</v>
      </c>
      <c r="X52" s="162">
        <f>ROUND(ROUND(W52,2)*(1+'General Inputs'!M$20)*(1-AC52)+'General Inputs'!M$26,2)</f>
        <v>2220.63</v>
      </c>
      <c r="Y52" s="162">
        <f>ROUND(ROUND(X52,2)*(1+'General Inputs'!N$20)*(1-AD52)+'General Inputs'!N$26,2)</f>
        <v>2307.29</v>
      </c>
      <c r="Z52" s="163"/>
      <c r="AA52" s="191">
        <f>IF($U52="",0,'General Inputs'!K$22)</f>
        <v>-1.0870090668475489E-2</v>
      </c>
      <c r="AB52" s="191">
        <f>IF($U52="",0,'General Inputs'!L$22)</f>
        <v>-8.7466278382324451E-3</v>
      </c>
      <c r="AC52" s="191">
        <f>IF($U52="",0,'General Inputs'!M$22)</f>
        <v>-9.5315736522133768E-3</v>
      </c>
      <c r="AD52" s="191">
        <f>IF($U52="",0,'General Inputs'!N$22)</f>
        <v>-1.1515925226694229E-2</v>
      </c>
      <c r="AE52" s="36"/>
      <c r="AF52" s="36"/>
      <c r="AG52" s="36"/>
      <c r="AH52" s="214" t="str" cm="1">
        <f t="array" ref="AH52">IF(SUMPRODUCT(--_xlfn.ISFORMULA(V52:Y52))+SUMPRODUCT(--_xlfn.ISFORMULA(I52:M52))=7,"OK","CHECK")</f>
        <v>OK</v>
      </c>
      <c r="AI52" s="36"/>
      <c r="AJ52" s="36"/>
      <c r="AK52" s="36"/>
    </row>
    <row r="53" spans="1:37" x14ac:dyDescent="0.2">
      <c r="A53" s="36"/>
      <c r="B53" s="36"/>
      <c r="C53" s="158" t="s">
        <v>361</v>
      </c>
      <c r="D53" s="158" t="s">
        <v>280</v>
      </c>
      <c r="E53" s="158" t="s">
        <v>363</v>
      </c>
      <c r="F53" s="71" t="s">
        <v>33</v>
      </c>
      <c r="G53" s="71"/>
      <c r="H53" s="92"/>
      <c r="I53" s="93">
        <f t="shared" si="9"/>
        <v>1881.96</v>
      </c>
      <c r="J53" s="159"/>
      <c r="K53" s="93">
        <f t="shared" si="10"/>
        <v>1881.9677795077901</v>
      </c>
      <c r="L53" s="159"/>
      <c r="M53" s="159" t="str">
        <f t="shared" si="11"/>
        <v>COMPLIANT</v>
      </c>
      <c r="N53" s="39"/>
      <c r="O53" s="160">
        <f t="shared" si="12"/>
        <v>1881.9677795077901</v>
      </c>
      <c r="P53" s="160">
        <f t="shared" si="13"/>
        <v>1954.17</v>
      </c>
      <c r="Q53" s="160">
        <f t="shared" si="14"/>
        <v>2024.87</v>
      </c>
      <c r="R53" s="160">
        <f t="shared" si="15"/>
        <v>2099.77</v>
      </c>
      <c r="S53" s="160">
        <f t="shared" si="16"/>
        <v>2181.7199999999998</v>
      </c>
      <c r="T53" s="39"/>
      <c r="U53" s="161">
        <v>1881.9677795077901</v>
      </c>
      <c r="V53" s="162">
        <f>ROUND(ROUND(U53,2)*(1+'General Inputs'!K$20)*(1-AA53)+'General Inputs'!K$26,2)</f>
        <v>1954.17</v>
      </c>
      <c r="W53" s="162">
        <f>ROUND(ROUND(V53,2)*(1+'General Inputs'!L$20)*(1-AB53)+'General Inputs'!L$26,2)</f>
        <v>2024.87</v>
      </c>
      <c r="X53" s="162">
        <f>ROUND(ROUND(W53,2)*(1+'General Inputs'!M$20)*(1-AC53)+'General Inputs'!M$26,2)</f>
        <v>2099.77</v>
      </c>
      <c r="Y53" s="162">
        <f>ROUND(ROUND(X53,2)*(1+'General Inputs'!N$20)*(1-AD53)+'General Inputs'!N$26,2)</f>
        <v>2181.7199999999998</v>
      </c>
      <c r="Z53" s="163"/>
      <c r="AA53" s="191">
        <f>IF($U53="",0,'General Inputs'!K$22)</f>
        <v>-1.0870090668475489E-2</v>
      </c>
      <c r="AB53" s="191">
        <f>IF($U53="",0,'General Inputs'!L$22)</f>
        <v>-8.7466278382324451E-3</v>
      </c>
      <c r="AC53" s="191">
        <f>IF($U53="",0,'General Inputs'!M$22)</f>
        <v>-9.5315736522133768E-3</v>
      </c>
      <c r="AD53" s="191">
        <f>IF($U53="",0,'General Inputs'!N$22)</f>
        <v>-1.1515925226694229E-2</v>
      </c>
      <c r="AE53" s="36"/>
      <c r="AF53" s="36"/>
      <c r="AG53" s="36"/>
      <c r="AH53" s="214" t="str" cm="1">
        <f t="array" ref="AH53">IF(SUMPRODUCT(--_xlfn.ISFORMULA(V53:Y53))+SUMPRODUCT(--_xlfn.ISFORMULA(I53:M53))=7,"OK","CHECK")</f>
        <v>OK</v>
      </c>
      <c r="AI53" s="36"/>
      <c r="AJ53" s="36"/>
      <c r="AK53" s="36"/>
    </row>
    <row r="54" spans="1:37" x14ac:dyDescent="0.2">
      <c r="A54" s="36"/>
      <c r="B54" s="36"/>
      <c r="C54" s="158" t="s">
        <v>282</v>
      </c>
      <c r="D54" s="158" t="s">
        <v>269</v>
      </c>
      <c r="E54" s="158" t="s">
        <v>386</v>
      </c>
      <c r="F54" s="71" t="s">
        <v>33</v>
      </c>
      <c r="G54" s="71"/>
      <c r="H54" s="92"/>
      <c r="I54" s="93">
        <f t="shared" si="9"/>
        <v>229.25</v>
      </c>
      <c r="J54" s="159"/>
      <c r="K54" s="93">
        <f t="shared" si="10"/>
        <v>229.25937276898</v>
      </c>
      <c r="L54" s="159"/>
      <c r="M54" s="159" t="str">
        <f t="shared" si="11"/>
        <v>COMPLIANT</v>
      </c>
      <c r="N54" s="39"/>
      <c r="O54" s="160">
        <f t="shared" si="12"/>
        <v>229.25937276898</v>
      </c>
      <c r="P54" s="160">
        <f t="shared" si="13"/>
        <v>238.06</v>
      </c>
      <c r="Q54" s="160">
        <f t="shared" si="14"/>
        <v>246.67</v>
      </c>
      <c r="R54" s="160">
        <f t="shared" si="15"/>
        <v>255.79</v>
      </c>
      <c r="S54" s="160">
        <f t="shared" si="16"/>
        <v>265.77</v>
      </c>
      <c r="T54" s="39"/>
      <c r="U54" s="161">
        <v>229.25937276898</v>
      </c>
      <c r="V54" s="162">
        <f>ROUND(ROUND(U54,2)*(1+'General Inputs'!K$20)*(1-AA54)+'General Inputs'!K$26,2)</f>
        <v>238.06</v>
      </c>
      <c r="W54" s="162">
        <f>ROUND(ROUND(V54,2)*(1+'General Inputs'!L$20)*(1-AB54)+'General Inputs'!L$26,2)</f>
        <v>246.67</v>
      </c>
      <c r="X54" s="162">
        <f>ROUND(ROUND(W54,2)*(1+'General Inputs'!M$20)*(1-AC54)+'General Inputs'!M$26,2)</f>
        <v>255.79</v>
      </c>
      <c r="Y54" s="162">
        <f>ROUND(ROUND(X54,2)*(1+'General Inputs'!N$20)*(1-AD54)+'General Inputs'!N$26,2)</f>
        <v>265.77</v>
      </c>
      <c r="Z54" s="163"/>
      <c r="AA54" s="191">
        <f>IF($U54="",0,'General Inputs'!K$22)</f>
        <v>-1.0870090668475489E-2</v>
      </c>
      <c r="AB54" s="191">
        <f>IF($U54="",0,'General Inputs'!L$22)</f>
        <v>-8.7466278382324451E-3</v>
      </c>
      <c r="AC54" s="191">
        <f>IF($U54="",0,'General Inputs'!M$22)</f>
        <v>-9.5315736522133768E-3</v>
      </c>
      <c r="AD54" s="191">
        <f>IF($U54="",0,'General Inputs'!N$22)</f>
        <v>-1.1515925226694229E-2</v>
      </c>
      <c r="AE54" s="36"/>
      <c r="AF54" s="36"/>
      <c r="AG54" s="36"/>
      <c r="AH54" s="214" t="str" cm="1">
        <f t="array" ref="AH54">IF(SUMPRODUCT(--_xlfn.ISFORMULA(V54:Y54))+SUMPRODUCT(--_xlfn.ISFORMULA(I54:M54))=7,"OK","CHECK")</f>
        <v>OK</v>
      </c>
      <c r="AI54" s="36"/>
      <c r="AJ54" s="36"/>
      <c r="AK54" s="36"/>
    </row>
    <row r="55" spans="1:37" x14ac:dyDescent="0.2">
      <c r="A55" s="36"/>
      <c r="B55" s="36"/>
      <c r="C55" s="158" t="s">
        <v>282</v>
      </c>
      <c r="D55" s="158" t="s">
        <v>268</v>
      </c>
      <c r="E55" s="158" t="s">
        <v>384</v>
      </c>
      <c r="F55" s="71" t="s">
        <v>33</v>
      </c>
      <c r="G55" s="71"/>
      <c r="H55" s="92"/>
      <c r="I55" s="93">
        <f t="shared" si="9"/>
        <v>199.54</v>
      </c>
      <c r="J55" s="159"/>
      <c r="K55" s="93">
        <f t="shared" si="10"/>
        <v>199.54443654010501</v>
      </c>
      <c r="L55" s="159"/>
      <c r="M55" s="159" t="str">
        <f t="shared" si="11"/>
        <v>COMPLIANT</v>
      </c>
      <c r="N55" s="39"/>
      <c r="O55" s="160">
        <f t="shared" si="12"/>
        <v>199.54443654010501</v>
      </c>
      <c r="P55" s="160">
        <f t="shared" si="13"/>
        <v>207.19</v>
      </c>
      <c r="Q55" s="160">
        <f t="shared" si="14"/>
        <v>214.69</v>
      </c>
      <c r="R55" s="160">
        <f t="shared" si="15"/>
        <v>222.63</v>
      </c>
      <c r="S55" s="160">
        <f t="shared" si="16"/>
        <v>231.32</v>
      </c>
      <c r="T55" s="39"/>
      <c r="U55" s="161">
        <v>199.54443654010501</v>
      </c>
      <c r="V55" s="162">
        <f>ROUND(ROUND(U55,2)*(1+'General Inputs'!K$20)*(1-AA55)+'General Inputs'!K$26,2)</f>
        <v>207.19</v>
      </c>
      <c r="W55" s="162">
        <f>ROUND(ROUND(V55,2)*(1+'General Inputs'!L$20)*(1-AB55)+'General Inputs'!L$26,2)</f>
        <v>214.69</v>
      </c>
      <c r="X55" s="162">
        <f>ROUND(ROUND(W55,2)*(1+'General Inputs'!M$20)*(1-AC55)+'General Inputs'!M$26,2)</f>
        <v>222.63</v>
      </c>
      <c r="Y55" s="162">
        <f>ROUND(ROUND(X55,2)*(1+'General Inputs'!N$20)*(1-AD55)+'General Inputs'!N$26,2)</f>
        <v>231.32</v>
      </c>
      <c r="Z55" s="163"/>
      <c r="AA55" s="191">
        <f>IF($U55="",0,'General Inputs'!K$22)</f>
        <v>-1.0870090668475489E-2</v>
      </c>
      <c r="AB55" s="191">
        <f>IF($U55="",0,'General Inputs'!L$22)</f>
        <v>-8.7466278382324451E-3</v>
      </c>
      <c r="AC55" s="191">
        <f>IF($U55="",0,'General Inputs'!M$22)</f>
        <v>-9.5315736522133768E-3</v>
      </c>
      <c r="AD55" s="191">
        <f>IF($U55="",0,'General Inputs'!N$22)</f>
        <v>-1.1515925226694229E-2</v>
      </c>
      <c r="AE55" s="36"/>
      <c r="AF55" s="36"/>
      <c r="AG55" s="36"/>
      <c r="AH55" s="214" t="str" cm="1">
        <f t="array" ref="AH55">IF(SUMPRODUCT(--_xlfn.ISFORMULA(V55:Y55))+SUMPRODUCT(--_xlfn.ISFORMULA(I55:M55))=7,"OK","CHECK")</f>
        <v>OK</v>
      </c>
      <c r="AI55" s="36"/>
      <c r="AJ55" s="36"/>
      <c r="AK55" s="36"/>
    </row>
    <row r="56" spans="1:37" x14ac:dyDescent="0.2">
      <c r="A56" s="36"/>
      <c r="B56" s="36"/>
      <c r="C56" s="158" t="s">
        <v>282</v>
      </c>
      <c r="D56" s="158" t="s">
        <v>270</v>
      </c>
      <c r="E56" s="158" t="s">
        <v>385</v>
      </c>
      <c r="F56" s="71" t="s">
        <v>33</v>
      </c>
      <c r="G56" s="71"/>
      <c r="H56" s="92"/>
      <c r="I56" s="93">
        <f t="shared" si="9"/>
        <v>199.54</v>
      </c>
      <c r="J56" s="159"/>
      <c r="K56" s="93">
        <f t="shared" si="10"/>
        <v>199.54443654010501</v>
      </c>
      <c r="L56" s="159"/>
      <c r="M56" s="159" t="str">
        <f t="shared" si="11"/>
        <v>COMPLIANT</v>
      </c>
      <c r="N56" s="39"/>
      <c r="O56" s="160">
        <f t="shared" si="12"/>
        <v>199.54443654010501</v>
      </c>
      <c r="P56" s="160">
        <f t="shared" si="13"/>
        <v>207.19</v>
      </c>
      <c r="Q56" s="160">
        <f t="shared" si="14"/>
        <v>214.69</v>
      </c>
      <c r="R56" s="160">
        <f t="shared" si="15"/>
        <v>222.63</v>
      </c>
      <c r="S56" s="160">
        <f t="shared" si="16"/>
        <v>231.32</v>
      </c>
      <c r="T56" s="39"/>
      <c r="U56" s="161">
        <v>199.54443654010501</v>
      </c>
      <c r="V56" s="162">
        <f>ROUND(ROUND(U56,2)*(1+'General Inputs'!K$20)*(1-AA56)+'General Inputs'!K$26,2)</f>
        <v>207.19</v>
      </c>
      <c r="W56" s="162">
        <f>ROUND(ROUND(V56,2)*(1+'General Inputs'!L$20)*(1-AB56)+'General Inputs'!L$26,2)</f>
        <v>214.69</v>
      </c>
      <c r="X56" s="162">
        <f>ROUND(ROUND(W56,2)*(1+'General Inputs'!M$20)*(1-AC56)+'General Inputs'!M$26,2)</f>
        <v>222.63</v>
      </c>
      <c r="Y56" s="162">
        <f>ROUND(ROUND(X56,2)*(1+'General Inputs'!N$20)*(1-AD56)+'General Inputs'!N$26,2)</f>
        <v>231.32</v>
      </c>
      <c r="Z56" s="163"/>
      <c r="AA56" s="191">
        <f>IF($U56="",0,'General Inputs'!K$22)</f>
        <v>-1.0870090668475489E-2</v>
      </c>
      <c r="AB56" s="191">
        <f>IF($U56="",0,'General Inputs'!L$22)</f>
        <v>-8.7466278382324451E-3</v>
      </c>
      <c r="AC56" s="191">
        <f>IF($U56="",0,'General Inputs'!M$22)</f>
        <v>-9.5315736522133768E-3</v>
      </c>
      <c r="AD56" s="191">
        <f>IF($U56="",0,'General Inputs'!N$22)</f>
        <v>-1.1515925226694229E-2</v>
      </c>
      <c r="AE56" s="36"/>
      <c r="AF56" s="36"/>
      <c r="AG56" s="36"/>
      <c r="AH56" s="214" t="str" cm="1">
        <f t="array" ref="AH56">IF(SUMPRODUCT(--_xlfn.ISFORMULA(V56:Y56))+SUMPRODUCT(--_xlfn.ISFORMULA(I56:M56))=7,"OK","CHECK")</f>
        <v>OK</v>
      </c>
      <c r="AI56" s="36"/>
      <c r="AJ56" s="36"/>
      <c r="AK56" s="36"/>
    </row>
    <row r="57" spans="1:37" x14ac:dyDescent="0.2">
      <c r="A57" s="36"/>
      <c r="B57" s="36"/>
      <c r="C57" s="158" t="s">
        <v>279</v>
      </c>
      <c r="D57" s="158" t="s">
        <v>269</v>
      </c>
      <c r="E57" s="158" t="s">
        <v>401</v>
      </c>
      <c r="F57" s="71" t="s">
        <v>33</v>
      </c>
      <c r="G57" s="71"/>
      <c r="H57" s="92"/>
      <c r="I57" s="93">
        <f t="shared" si="9"/>
        <v>598.5</v>
      </c>
      <c r="J57" s="159"/>
      <c r="K57" s="93">
        <f t="shared" si="10"/>
        <v>598.50261975983403</v>
      </c>
      <c r="L57" s="159"/>
      <c r="M57" s="159" t="str">
        <f t="shared" si="11"/>
        <v>COMPLIANT</v>
      </c>
      <c r="N57" s="39"/>
      <c r="O57" s="160">
        <f t="shared" si="12"/>
        <v>598.50261975983403</v>
      </c>
      <c r="P57" s="160">
        <f t="shared" si="13"/>
        <v>621.46</v>
      </c>
      <c r="Q57" s="160">
        <f t="shared" si="14"/>
        <v>643.95000000000005</v>
      </c>
      <c r="R57" s="160">
        <f t="shared" si="15"/>
        <v>667.77</v>
      </c>
      <c r="S57" s="160">
        <f t="shared" si="16"/>
        <v>693.83</v>
      </c>
      <c r="T57" s="39"/>
      <c r="U57" s="161">
        <v>598.50261975983403</v>
      </c>
      <c r="V57" s="162">
        <f>ROUND(ROUND(U57,2)*(1+'General Inputs'!K$20)*(1-AA57)+'General Inputs'!K$26,2)</f>
        <v>621.46</v>
      </c>
      <c r="W57" s="162">
        <f>ROUND(ROUND(V57,2)*(1+'General Inputs'!L$20)*(1-AB57)+'General Inputs'!L$26,2)</f>
        <v>643.95000000000005</v>
      </c>
      <c r="X57" s="162">
        <f>ROUND(ROUND(W57,2)*(1+'General Inputs'!M$20)*(1-AC57)+'General Inputs'!M$26,2)</f>
        <v>667.77</v>
      </c>
      <c r="Y57" s="162">
        <f>ROUND(ROUND(X57,2)*(1+'General Inputs'!N$20)*(1-AD57)+'General Inputs'!N$26,2)</f>
        <v>693.83</v>
      </c>
      <c r="Z57" s="163"/>
      <c r="AA57" s="191">
        <f>IF($U57="",0,'General Inputs'!K$22)</f>
        <v>-1.0870090668475489E-2</v>
      </c>
      <c r="AB57" s="191">
        <f>IF($U57="",0,'General Inputs'!L$22)</f>
        <v>-8.7466278382324451E-3</v>
      </c>
      <c r="AC57" s="191">
        <f>IF($U57="",0,'General Inputs'!M$22)</f>
        <v>-9.5315736522133768E-3</v>
      </c>
      <c r="AD57" s="191">
        <f>IF($U57="",0,'General Inputs'!N$22)</f>
        <v>-1.1515925226694229E-2</v>
      </c>
      <c r="AE57" s="36"/>
      <c r="AF57" s="36"/>
      <c r="AG57" s="36"/>
      <c r="AH57" s="214" t="str" cm="1">
        <f t="array" ref="AH57">IF(SUMPRODUCT(--_xlfn.ISFORMULA(V57:Y57))+SUMPRODUCT(--_xlfn.ISFORMULA(I57:M57))=7,"OK","CHECK")</f>
        <v>OK</v>
      </c>
      <c r="AI57" s="36"/>
      <c r="AJ57" s="36"/>
      <c r="AK57" s="36"/>
    </row>
    <row r="58" spans="1:37" x14ac:dyDescent="0.2">
      <c r="A58" s="36"/>
      <c r="B58" s="36"/>
      <c r="C58" s="158" t="s">
        <v>279</v>
      </c>
      <c r="D58" s="158" t="s">
        <v>268</v>
      </c>
      <c r="E58" s="158" t="s">
        <v>400</v>
      </c>
      <c r="F58" s="71" t="s">
        <v>33</v>
      </c>
      <c r="G58" s="71"/>
      <c r="H58" s="92"/>
      <c r="I58" s="93">
        <f t="shared" si="9"/>
        <v>526.28</v>
      </c>
      <c r="J58" s="159"/>
      <c r="K58" s="93">
        <f t="shared" si="10"/>
        <v>526.28079772523995</v>
      </c>
      <c r="L58" s="159"/>
      <c r="M58" s="159" t="str">
        <f t="shared" si="11"/>
        <v>COMPLIANT</v>
      </c>
      <c r="N58" s="39"/>
      <c r="O58" s="160">
        <f t="shared" si="12"/>
        <v>526.28079772523995</v>
      </c>
      <c r="P58" s="160">
        <f t="shared" si="13"/>
        <v>546.47</v>
      </c>
      <c r="Q58" s="160">
        <f t="shared" si="14"/>
        <v>566.24</v>
      </c>
      <c r="R58" s="160">
        <f t="shared" si="15"/>
        <v>587.17999999999995</v>
      </c>
      <c r="S58" s="160">
        <f t="shared" si="16"/>
        <v>610.1</v>
      </c>
      <c r="T58" s="39"/>
      <c r="U58" s="161">
        <v>526.28079772523995</v>
      </c>
      <c r="V58" s="162">
        <f>ROUND(ROUND(U58,2)*(1+'General Inputs'!K$20)*(1-AA58)+'General Inputs'!K$26,2)</f>
        <v>546.47</v>
      </c>
      <c r="W58" s="162">
        <f>ROUND(ROUND(V58,2)*(1+'General Inputs'!L$20)*(1-AB58)+'General Inputs'!L$26,2)</f>
        <v>566.24</v>
      </c>
      <c r="X58" s="162">
        <f>ROUND(ROUND(W58,2)*(1+'General Inputs'!M$20)*(1-AC58)+'General Inputs'!M$26,2)</f>
        <v>587.17999999999995</v>
      </c>
      <c r="Y58" s="162">
        <f>ROUND(ROUND(X58,2)*(1+'General Inputs'!N$20)*(1-AD58)+'General Inputs'!N$26,2)</f>
        <v>610.1</v>
      </c>
      <c r="Z58" s="163"/>
      <c r="AA58" s="191">
        <f>IF($U58="",0,'General Inputs'!K$22)</f>
        <v>-1.0870090668475489E-2</v>
      </c>
      <c r="AB58" s="191">
        <f>IF($U58="",0,'General Inputs'!L$22)</f>
        <v>-8.7466278382324451E-3</v>
      </c>
      <c r="AC58" s="191">
        <f>IF($U58="",0,'General Inputs'!M$22)</f>
        <v>-9.5315736522133768E-3</v>
      </c>
      <c r="AD58" s="191">
        <f>IF($U58="",0,'General Inputs'!N$22)</f>
        <v>-1.1515925226694229E-2</v>
      </c>
      <c r="AE58" s="36"/>
      <c r="AF58" s="36"/>
      <c r="AG58" s="36"/>
      <c r="AH58" s="214" t="str" cm="1">
        <f t="array" ref="AH58">IF(SUMPRODUCT(--_xlfn.ISFORMULA(V58:Y58))+SUMPRODUCT(--_xlfn.ISFORMULA(I58:M58))=7,"OK","CHECK")</f>
        <v>OK</v>
      </c>
      <c r="AI58" s="36"/>
      <c r="AJ58" s="36"/>
      <c r="AK58" s="36"/>
    </row>
    <row r="59" spans="1:37" x14ac:dyDescent="0.2">
      <c r="A59" s="36"/>
      <c r="B59" s="36"/>
      <c r="C59" s="158" t="s">
        <v>279</v>
      </c>
      <c r="D59" s="158" t="s">
        <v>281</v>
      </c>
      <c r="E59" s="158" t="s">
        <v>403</v>
      </c>
      <c r="F59" s="71" t="s">
        <v>33</v>
      </c>
      <c r="G59" s="71"/>
      <c r="H59" s="92"/>
      <c r="I59" s="93">
        <f t="shared" si="9"/>
        <v>1691.04</v>
      </c>
      <c r="J59" s="159"/>
      <c r="K59" s="93">
        <f t="shared" si="10"/>
        <v>1691.0492026797599</v>
      </c>
      <c r="L59" s="159"/>
      <c r="M59" s="159" t="str">
        <f t="shared" si="11"/>
        <v>COMPLIANT</v>
      </c>
      <c r="N59" s="39"/>
      <c r="O59" s="160">
        <f t="shared" si="12"/>
        <v>1691.0492026797599</v>
      </c>
      <c r="P59" s="160">
        <f t="shared" si="13"/>
        <v>1755.92</v>
      </c>
      <c r="Q59" s="160">
        <f t="shared" si="14"/>
        <v>1819.45</v>
      </c>
      <c r="R59" s="160">
        <f t="shared" si="15"/>
        <v>1886.75</v>
      </c>
      <c r="S59" s="160">
        <f t="shared" si="16"/>
        <v>1960.38</v>
      </c>
      <c r="T59" s="39"/>
      <c r="U59" s="161">
        <v>1691.0492026797599</v>
      </c>
      <c r="V59" s="162">
        <f>ROUND(ROUND(U59,2)*(1+'General Inputs'!K$20)*(1-AA59)+'General Inputs'!K$26,2)</f>
        <v>1755.92</v>
      </c>
      <c r="W59" s="162">
        <f>ROUND(ROUND(V59,2)*(1+'General Inputs'!L$20)*(1-AB59)+'General Inputs'!L$26,2)</f>
        <v>1819.45</v>
      </c>
      <c r="X59" s="162">
        <f>ROUND(ROUND(W59,2)*(1+'General Inputs'!M$20)*(1-AC59)+'General Inputs'!M$26,2)</f>
        <v>1886.75</v>
      </c>
      <c r="Y59" s="162">
        <f>ROUND(ROUND(X59,2)*(1+'General Inputs'!N$20)*(1-AD59)+'General Inputs'!N$26,2)</f>
        <v>1960.38</v>
      </c>
      <c r="Z59" s="163"/>
      <c r="AA59" s="191">
        <f>IF($U59="",0,'General Inputs'!K$22)</f>
        <v>-1.0870090668475489E-2</v>
      </c>
      <c r="AB59" s="191">
        <f>IF($U59="",0,'General Inputs'!L$22)</f>
        <v>-8.7466278382324451E-3</v>
      </c>
      <c r="AC59" s="191">
        <f>IF($U59="",0,'General Inputs'!M$22)</f>
        <v>-9.5315736522133768E-3</v>
      </c>
      <c r="AD59" s="191">
        <f>IF($U59="",0,'General Inputs'!N$22)</f>
        <v>-1.1515925226694229E-2</v>
      </c>
      <c r="AE59" s="36"/>
      <c r="AF59" s="36"/>
      <c r="AG59" s="36"/>
      <c r="AH59" s="214" t="str" cm="1">
        <f t="array" ref="AH59">IF(SUMPRODUCT(--_xlfn.ISFORMULA(V59:Y59))+SUMPRODUCT(--_xlfn.ISFORMULA(I59:M59))=7,"OK","CHECK")</f>
        <v>OK</v>
      </c>
      <c r="AI59" s="36"/>
      <c r="AJ59" s="36"/>
      <c r="AK59" s="36"/>
    </row>
    <row r="60" spans="1:37" x14ac:dyDescent="0.2">
      <c r="A60" s="36"/>
      <c r="B60" s="36"/>
      <c r="C60" s="158" t="s">
        <v>279</v>
      </c>
      <c r="D60" s="158" t="s">
        <v>280</v>
      </c>
      <c r="E60" s="158" t="s">
        <v>402</v>
      </c>
      <c r="F60" s="71" t="s">
        <v>33</v>
      </c>
      <c r="G60" s="71"/>
      <c r="H60" s="92"/>
      <c r="I60" s="93">
        <f t="shared" si="9"/>
        <v>1618.82</v>
      </c>
      <c r="J60" s="159"/>
      <c r="K60" s="93">
        <f t="shared" si="10"/>
        <v>1618.82738064517</v>
      </c>
      <c r="L60" s="159"/>
      <c r="M60" s="159" t="str">
        <f t="shared" si="11"/>
        <v>COMPLIANT</v>
      </c>
      <c r="N60" s="39"/>
      <c r="O60" s="160">
        <f t="shared" si="12"/>
        <v>1618.82738064517</v>
      </c>
      <c r="P60" s="160">
        <f t="shared" si="13"/>
        <v>1680.93</v>
      </c>
      <c r="Q60" s="160">
        <f t="shared" si="14"/>
        <v>1741.75</v>
      </c>
      <c r="R60" s="160">
        <f t="shared" si="15"/>
        <v>1806.17</v>
      </c>
      <c r="S60" s="160">
        <f t="shared" si="16"/>
        <v>1876.66</v>
      </c>
      <c r="T60" s="39"/>
      <c r="U60" s="161">
        <v>1618.82738064517</v>
      </c>
      <c r="V60" s="162">
        <f>ROUND(ROUND(U60,2)*(1+'General Inputs'!K$20)*(1-AA60)+'General Inputs'!K$26,2)</f>
        <v>1680.93</v>
      </c>
      <c r="W60" s="162">
        <f>ROUND(ROUND(V60,2)*(1+'General Inputs'!L$20)*(1-AB60)+'General Inputs'!L$26,2)</f>
        <v>1741.75</v>
      </c>
      <c r="X60" s="162">
        <f>ROUND(ROUND(W60,2)*(1+'General Inputs'!M$20)*(1-AC60)+'General Inputs'!M$26,2)</f>
        <v>1806.17</v>
      </c>
      <c r="Y60" s="162">
        <f>ROUND(ROUND(X60,2)*(1+'General Inputs'!N$20)*(1-AD60)+'General Inputs'!N$26,2)</f>
        <v>1876.66</v>
      </c>
      <c r="Z60" s="163"/>
      <c r="AA60" s="191">
        <f>IF($U60="",0,'General Inputs'!K$22)</f>
        <v>-1.0870090668475489E-2</v>
      </c>
      <c r="AB60" s="191">
        <f>IF($U60="",0,'General Inputs'!L$22)</f>
        <v>-8.7466278382324451E-3</v>
      </c>
      <c r="AC60" s="191">
        <f>IF($U60="",0,'General Inputs'!M$22)</f>
        <v>-9.5315736522133768E-3</v>
      </c>
      <c r="AD60" s="191">
        <f>IF($U60="",0,'General Inputs'!N$22)</f>
        <v>-1.1515925226694229E-2</v>
      </c>
      <c r="AE60" s="36"/>
      <c r="AF60" s="36"/>
      <c r="AG60" s="36"/>
      <c r="AH60" s="214" t="str" cm="1">
        <f t="array" ref="AH60">IF(SUMPRODUCT(--_xlfn.ISFORMULA(V60:Y60))+SUMPRODUCT(--_xlfn.ISFORMULA(I60:M60))=7,"OK","CHECK")</f>
        <v>OK</v>
      </c>
      <c r="AI60" s="36"/>
      <c r="AJ60" s="36"/>
      <c r="AK60" s="36"/>
    </row>
    <row r="61" spans="1:37" x14ac:dyDescent="0.2">
      <c r="A61" s="36"/>
      <c r="B61" s="36"/>
      <c r="C61" s="158" t="s">
        <v>295</v>
      </c>
      <c r="D61" s="158" t="s">
        <v>268</v>
      </c>
      <c r="E61" s="158" t="s">
        <v>387</v>
      </c>
      <c r="F61" s="71" t="s">
        <v>33</v>
      </c>
      <c r="G61" s="71"/>
      <c r="H61" s="92"/>
      <c r="I61" s="93">
        <f t="shared" si="9"/>
        <v>147.85</v>
      </c>
      <c r="J61" s="159"/>
      <c r="K61" s="93">
        <f t="shared" si="10"/>
        <v>147.85782465034401</v>
      </c>
      <c r="L61" s="159"/>
      <c r="M61" s="159" t="str">
        <f t="shared" si="11"/>
        <v>COMPLIANT</v>
      </c>
      <c r="N61" s="39"/>
      <c r="O61" s="160">
        <f t="shared" si="12"/>
        <v>147.85782465034401</v>
      </c>
      <c r="P61" s="160">
        <f t="shared" si="13"/>
        <v>153.53</v>
      </c>
      <c r="Q61" s="160">
        <f t="shared" si="14"/>
        <v>159.08000000000001</v>
      </c>
      <c r="R61" s="160">
        <f t="shared" si="15"/>
        <v>164.96</v>
      </c>
      <c r="S61" s="160">
        <f t="shared" si="16"/>
        <v>171.4</v>
      </c>
      <c r="T61" s="39"/>
      <c r="U61" s="161">
        <v>147.85782465034401</v>
      </c>
      <c r="V61" s="162">
        <f>ROUND(ROUND(U61,2)*(1+'General Inputs'!K$20)*(1-AA61)+'General Inputs'!K$26,2)</f>
        <v>153.53</v>
      </c>
      <c r="W61" s="162">
        <f>ROUND(ROUND(V61,2)*(1+'General Inputs'!L$20)*(1-AB61)+'General Inputs'!L$26,2)</f>
        <v>159.08000000000001</v>
      </c>
      <c r="X61" s="162">
        <f>ROUND(ROUND(W61,2)*(1+'General Inputs'!M$20)*(1-AC61)+'General Inputs'!M$26,2)</f>
        <v>164.96</v>
      </c>
      <c r="Y61" s="162">
        <f>ROUND(ROUND(X61,2)*(1+'General Inputs'!N$20)*(1-AD61)+'General Inputs'!N$26,2)</f>
        <v>171.4</v>
      </c>
      <c r="Z61" s="163"/>
      <c r="AA61" s="191">
        <f>IF($U61="",0,'General Inputs'!K$22)</f>
        <v>-1.0870090668475489E-2</v>
      </c>
      <c r="AB61" s="191">
        <f>IF($U61="",0,'General Inputs'!L$22)</f>
        <v>-8.7466278382324451E-3</v>
      </c>
      <c r="AC61" s="191">
        <f>IF($U61="",0,'General Inputs'!M$22)</f>
        <v>-9.5315736522133768E-3</v>
      </c>
      <c r="AD61" s="191">
        <f>IF($U61="",0,'General Inputs'!N$22)</f>
        <v>-1.1515925226694229E-2</v>
      </c>
      <c r="AE61" s="36"/>
      <c r="AF61" s="36"/>
      <c r="AG61" s="36"/>
      <c r="AH61" s="214" t="str" cm="1">
        <f t="array" ref="AH61">IF(SUMPRODUCT(--_xlfn.ISFORMULA(V61:Y61))+SUMPRODUCT(--_xlfn.ISFORMULA(I61:M61))=7,"OK","CHECK")</f>
        <v>OK</v>
      </c>
      <c r="AI61" s="36"/>
      <c r="AJ61" s="36"/>
      <c r="AK61" s="36"/>
    </row>
    <row r="62" spans="1:37" x14ac:dyDescent="0.2">
      <c r="A62" s="36"/>
      <c r="B62" s="36"/>
      <c r="C62" s="158" t="s">
        <v>275</v>
      </c>
      <c r="D62" s="158" t="s">
        <v>269</v>
      </c>
      <c r="E62" s="158" t="s">
        <v>379</v>
      </c>
      <c r="F62" s="71" t="s">
        <v>33</v>
      </c>
      <c r="G62" s="71"/>
      <c r="H62" s="92"/>
      <c r="I62" s="93">
        <f t="shared" si="9"/>
        <v>240.57</v>
      </c>
      <c r="J62" s="159"/>
      <c r="K62" s="93">
        <f t="shared" si="10"/>
        <v>240.57458245248199</v>
      </c>
      <c r="L62" s="159"/>
      <c r="M62" s="159" t="str">
        <f t="shared" si="11"/>
        <v>COMPLIANT</v>
      </c>
      <c r="N62" s="39"/>
      <c r="O62" s="160">
        <f t="shared" si="12"/>
        <v>240.57458245248199</v>
      </c>
      <c r="P62" s="160">
        <f t="shared" si="13"/>
        <v>249.8</v>
      </c>
      <c r="Q62" s="160">
        <f t="shared" si="14"/>
        <v>258.83999999999997</v>
      </c>
      <c r="R62" s="160">
        <f t="shared" si="15"/>
        <v>268.41000000000003</v>
      </c>
      <c r="S62" s="160">
        <f t="shared" si="16"/>
        <v>278.88</v>
      </c>
      <c r="T62" s="39"/>
      <c r="U62" s="161">
        <v>240.57458245248199</v>
      </c>
      <c r="V62" s="162">
        <f>ROUND(ROUND(U62,2)*(1+'General Inputs'!K$20)*(1-AA62)+'General Inputs'!K$26,2)</f>
        <v>249.8</v>
      </c>
      <c r="W62" s="162">
        <f>ROUND(ROUND(V62,2)*(1+'General Inputs'!L$20)*(1-AB62)+'General Inputs'!L$26,2)</f>
        <v>258.83999999999997</v>
      </c>
      <c r="X62" s="162">
        <f>ROUND(ROUND(W62,2)*(1+'General Inputs'!M$20)*(1-AC62)+'General Inputs'!M$26,2)</f>
        <v>268.41000000000003</v>
      </c>
      <c r="Y62" s="162">
        <f>ROUND(ROUND(X62,2)*(1+'General Inputs'!N$20)*(1-AD62)+'General Inputs'!N$26,2)</f>
        <v>278.88</v>
      </c>
      <c r="Z62" s="163"/>
      <c r="AA62" s="191">
        <f>IF($U62="",0,'General Inputs'!K$22)</f>
        <v>-1.0870090668475489E-2</v>
      </c>
      <c r="AB62" s="191">
        <f>IF($U62="",0,'General Inputs'!L$22)</f>
        <v>-8.7466278382324451E-3</v>
      </c>
      <c r="AC62" s="191">
        <f>IF($U62="",0,'General Inputs'!M$22)</f>
        <v>-9.5315736522133768E-3</v>
      </c>
      <c r="AD62" s="191">
        <f>IF($U62="",0,'General Inputs'!N$22)</f>
        <v>-1.1515925226694229E-2</v>
      </c>
      <c r="AE62" s="36"/>
      <c r="AF62" s="36"/>
      <c r="AG62" s="36"/>
      <c r="AH62" s="214" t="str" cm="1">
        <f t="array" ref="AH62">IF(SUMPRODUCT(--_xlfn.ISFORMULA(V62:Y62))+SUMPRODUCT(--_xlfn.ISFORMULA(I62:M62))=7,"OK","CHECK")</f>
        <v>OK</v>
      </c>
      <c r="AI62" s="36"/>
      <c r="AJ62" s="36"/>
      <c r="AK62" s="36"/>
    </row>
    <row r="63" spans="1:37" x14ac:dyDescent="0.2">
      <c r="A63" s="36"/>
      <c r="B63" s="36"/>
      <c r="C63" s="158" t="s">
        <v>275</v>
      </c>
      <c r="D63" s="158" t="s">
        <v>268</v>
      </c>
      <c r="E63" s="158" t="s">
        <v>377</v>
      </c>
      <c r="F63" s="71" t="s">
        <v>33</v>
      </c>
      <c r="G63" s="71"/>
      <c r="H63" s="92"/>
      <c r="I63" s="93">
        <f t="shared" si="9"/>
        <v>183.83</v>
      </c>
      <c r="J63" s="159"/>
      <c r="K63" s="93">
        <f t="shared" si="10"/>
        <v>183.831450517321</v>
      </c>
      <c r="L63" s="159"/>
      <c r="M63" s="159" t="str">
        <f t="shared" si="11"/>
        <v>COMPLIANT</v>
      </c>
      <c r="N63" s="39"/>
      <c r="O63" s="160">
        <f t="shared" si="12"/>
        <v>183.831450517321</v>
      </c>
      <c r="P63" s="160">
        <f t="shared" si="13"/>
        <v>190.88</v>
      </c>
      <c r="Q63" s="160">
        <f t="shared" si="14"/>
        <v>197.79</v>
      </c>
      <c r="R63" s="160">
        <f t="shared" si="15"/>
        <v>205.11</v>
      </c>
      <c r="S63" s="160">
        <f t="shared" si="16"/>
        <v>213.11</v>
      </c>
      <c r="T63" s="39"/>
      <c r="U63" s="161">
        <v>183.831450517321</v>
      </c>
      <c r="V63" s="162">
        <f>ROUND(ROUND(U63,2)*(1+'General Inputs'!K$20)*(1-AA63)+'General Inputs'!K$26,2)</f>
        <v>190.88</v>
      </c>
      <c r="W63" s="162">
        <f>ROUND(ROUND(V63,2)*(1+'General Inputs'!L$20)*(1-AB63)+'General Inputs'!L$26,2)</f>
        <v>197.79</v>
      </c>
      <c r="X63" s="162">
        <f>ROUND(ROUND(W63,2)*(1+'General Inputs'!M$20)*(1-AC63)+'General Inputs'!M$26,2)</f>
        <v>205.11</v>
      </c>
      <c r="Y63" s="162">
        <f>ROUND(ROUND(X63,2)*(1+'General Inputs'!N$20)*(1-AD63)+'General Inputs'!N$26,2)</f>
        <v>213.11</v>
      </c>
      <c r="Z63" s="163"/>
      <c r="AA63" s="191">
        <f>IF($U63="",0,'General Inputs'!K$22)</f>
        <v>-1.0870090668475489E-2</v>
      </c>
      <c r="AB63" s="191">
        <f>IF($U63="",0,'General Inputs'!L$22)</f>
        <v>-8.7466278382324451E-3</v>
      </c>
      <c r="AC63" s="191">
        <f>IF($U63="",0,'General Inputs'!M$22)</f>
        <v>-9.5315736522133768E-3</v>
      </c>
      <c r="AD63" s="191">
        <f>IF($U63="",0,'General Inputs'!N$22)</f>
        <v>-1.1515925226694229E-2</v>
      </c>
      <c r="AE63" s="36"/>
      <c r="AF63" s="36"/>
      <c r="AG63" s="36"/>
      <c r="AH63" s="214" t="str" cm="1">
        <f t="array" ref="AH63">IF(SUMPRODUCT(--_xlfn.ISFORMULA(V63:Y63))+SUMPRODUCT(--_xlfn.ISFORMULA(I63:M63))=7,"OK","CHECK")</f>
        <v>OK</v>
      </c>
      <c r="AI63" s="36"/>
      <c r="AJ63" s="36"/>
      <c r="AK63" s="36"/>
    </row>
    <row r="64" spans="1:37" x14ac:dyDescent="0.2">
      <c r="A64" s="36"/>
      <c r="B64" s="36"/>
      <c r="C64" s="158" t="s">
        <v>275</v>
      </c>
      <c r="D64" s="158" t="s">
        <v>271</v>
      </c>
      <c r="E64" s="158" t="s">
        <v>380</v>
      </c>
      <c r="F64" s="71" t="s">
        <v>33</v>
      </c>
      <c r="G64" s="71"/>
      <c r="H64" s="92"/>
      <c r="I64" s="93">
        <f t="shared" si="9"/>
        <v>598.5</v>
      </c>
      <c r="J64" s="159"/>
      <c r="K64" s="93">
        <f t="shared" si="10"/>
        <v>598.50261975983403</v>
      </c>
      <c r="L64" s="159"/>
      <c r="M64" s="159" t="str">
        <f t="shared" si="11"/>
        <v>COMPLIANT</v>
      </c>
      <c r="N64" s="39"/>
      <c r="O64" s="160">
        <f t="shared" si="12"/>
        <v>598.50261975983403</v>
      </c>
      <c r="P64" s="160">
        <f t="shared" si="13"/>
        <v>621.46</v>
      </c>
      <c r="Q64" s="160">
        <f t="shared" si="14"/>
        <v>643.95000000000005</v>
      </c>
      <c r="R64" s="160">
        <f t="shared" si="15"/>
        <v>667.77</v>
      </c>
      <c r="S64" s="160">
        <f t="shared" si="16"/>
        <v>693.83</v>
      </c>
      <c r="T64" s="39"/>
      <c r="U64" s="161">
        <v>598.50261975983403</v>
      </c>
      <c r="V64" s="162">
        <f>ROUND(ROUND(U64,2)*(1+'General Inputs'!K$20)*(1-AA64)+'General Inputs'!K$26,2)</f>
        <v>621.46</v>
      </c>
      <c r="W64" s="162">
        <f>ROUND(ROUND(V64,2)*(1+'General Inputs'!L$20)*(1-AB64)+'General Inputs'!L$26,2)</f>
        <v>643.95000000000005</v>
      </c>
      <c r="X64" s="162">
        <f>ROUND(ROUND(W64,2)*(1+'General Inputs'!M$20)*(1-AC64)+'General Inputs'!M$26,2)</f>
        <v>667.77</v>
      </c>
      <c r="Y64" s="162">
        <f>ROUND(ROUND(X64,2)*(1+'General Inputs'!N$20)*(1-AD64)+'General Inputs'!N$26,2)</f>
        <v>693.83</v>
      </c>
      <c r="Z64" s="163"/>
      <c r="AA64" s="191">
        <f>IF($U64="",0,'General Inputs'!K$22)</f>
        <v>-1.0870090668475489E-2</v>
      </c>
      <c r="AB64" s="191">
        <f>IF($U64="",0,'General Inputs'!L$22)</f>
        <v>-8.7466278382324451E-3</v>
      </c>
      <c r="AC64" s="191">
        <f>IF($U64="",0,'General Inputs'!M$22)</f>
        <v>-9.5315736522133768E-3</v>
      </c>
      <c r="AD64" s="191">
        <f>IF($U64="",0,'General Inputs'!N$22)</f>
        <v>-1.1515925226694229E-2</v>
      </c>
      <c r="AE64" s="36"/>
      <c r="AF64" s="36"/>
      <c r="AG64" s="36"/>
      <c r="AH64" s="214" t="str" cm="1">
        <f t="array" ref="AH64">IF(SUMPRODUCT(--_xlfn.ISFORMULA(V64:Y64))+SUMPRODUCT(--_xlfn.ISFORMULA(I64:M64))=7,"OK","CHECK")</f>
        <v>OK</v>
      </c>
      <c r="AI64" s="36"/>
      <c r="AJ64" s="36"/>
      <c r="AK64" s="36"/>
    </row>
    <row r="65" spans="1:37" x14ac:dyDescent="0.2">
      <c r="A65" s="36"/>
      <c r="B65" s="36"/>
      <c r="C65" s="158" t="s">
        <v>275</v>
      </c>
      <c r="D65" s="158" t="s">
        <v>270</v>
      </c>
      <c r="E65" s="158" t="s">
        <v>378</v>
      </c>
      <c r="F65" s="71" t="s">
        <v>33</v>
      </c>
      <c r="G65" s="71"/>
      <c r="H65" s="92"/>
      <c r="I65" s="93">
        <f t="shared" si="9"/>
        <v>332.27</v>
      </c>
      <c r="J65" s="159"/>
      <c r="K65" s="93">
        <f t="shared" si="10"/>
        <v>332.27837470898203</v>
      </c>
      <c r="L65" s="159"/>
      <c r="M65" s="159" t="str">
        <f t="shared" si="11"/>
        <v>COMPLIANT</v>
      </c>
      <c r="N65" s="39"/>
      <c r="O65" s="160">
        <f t="shared" si="12"/>
        <v>332.27837470898203</v>
      </c>
      <c r="P65" s="160">
        <f t="shared" si="13"/>
        <v>345.03</v>
      </c>
      <c r="Q65" s="160">
        <f t="shared" si="14"/>
        <v>357.51</v>
      </c>
      <c r="R65" s="160">
        <f t="shared" si="15"/>
        <v>370.73</v>
      </c>
      <c r="S65" s="160">
        <f t="shared" si="16"/>
        <v>385.2</v>
      </c>
      <c r="T65" s="39"/>
      <c r="U65" s="161">
        <v>332.27837470898203</v>
      </c>
      <c r="V65" s="162">
        <f>ROUND(ROUND(U65,2)*(1+'General Inputs'!K$20)*(1-AA65)+'General Inputs'!K$26,2)</f>
        <v>345.03</v>
      </c>
      <c r="W65" s="162">
        <f>ROUND(ROUND(V65,2)*(1+'General Inputs'!L$20)*(1-AB65)+'General Inputs'!L$26,2)</f>
        <v>357.51</v>
      </c>
      <c r="X65" s="162">
        <f>ROUND(ROUND(W65,2)*(1+'General Inputs'!M$20)*(1-AC65)+'General Inputs'!M$26,2)</f>
        <v>370.73</v>
      </c>
      <c r="Y65" s="162">
        <f>ROUND(ROUND(X65,2)*(1+'General Inputs'!N$20)*(1-AD65)+'General Inputs'!N$26,2)</f>
        <v>385.2</v>
      </c>
      <c r="Z65" s="163"/>
      <c r="AA65" s="191">
        <f>IF($U65="",0,'General Inputs'!K$22)</f>
        <v>-1.0870090668475489E-2</v>
      </c>
      <c r="AB65" s="191">
        <f>IF($U65="",0,'General Inputs'!L$22)</f>
        <v>-8.7466278382324451E-3</v>
      </c>
      <c r="AC65" s="191">
        <f>IF($U65="",0,'General Inputs'!M$22)</f>
        <v>-9.5315736522133768E-3</v>
      </c>
      <c r="AD65" s="191">
        <f>IF($U65="",0,'General Inputs'!N$22)</f>
        <v>-1.1515925226694229E-2</v>
      </c>
      <c r="AE65" s="36"/>
      <c r="AF65" s="36"/>
      <c r="AG65" s="36"/>
      <c r="AH65" s="214" t="str" cm="1">
        <f t="array" ref="AH65">IF(SUMPRODUCT(--_xlfn.ISFORMULA(V65:Y65))+SUMPRODUCT(--_xlfn.ISFORMULA(I65:M65))=7,"OK","CHECK")</f>
        <v>OK</v>
      </c>
      <c r="AI65" s="36"/>
      <c r="AJ65" s="36"/>
      <c r="AK65" s="36"/>
    </row>
    <row r="66" spans="1:37" x14ac:dyDescent="0.2">
      <c r="A66" s="36"/>
      <c r="B66" s="36"/>
      <c r="C66" s="158" t="s">
        <v>276</v>
      </c>
      <c r="D66" s="158" t="s">
        <v>332</v>
      </c>
      <c r="E66" s="158" t="s">
        <v>382</v>
      </c>
      <c r="F66" s="71" t="s">
        <v>33</v>
      </c>
      <c r="G66" s="71"/>
      <c r="H66" s="92"/>
      <c r="I66" s="93">
        <f t="shared" si="9"/>
        <v>481.14</v>
      </c>
      <c r="J66" s="159"/>
      <c r="K66" s="93">
        <f t="shared" si="10"/>
        <v>481.14916490496501</v>
      </c>
      <c r="L66" s="159"/>
      <c r="M66" s="159" t="str">
        <f t="shared" si="11"/>
        <v>COMPLIANT</v>
      </c>
      <c r="N66" s="39"/>
      <c r="O66" s="160">
        <f t="shared" si="12"/>
        <v>481.14916490496501</v>
      </c>
      <c r="P66" s="160">
        <f t="shared" si="13"/>
        <v>499.61</v>
      </c>
      <c r="Q66" s="160">
        <f t="shared" si="14"/>
        <v>517.69000000000005</v>
      </c>
      <c r="R66" s="160">
        <f t="shared" si="15"/>
        <v>536.84</v>
      </c>
      <c r="S66" s="160">
        <f t="shared" si="16"/>
        <v>557.79</v>
      </c>
      <c r="T66" s="39"/>
      <c r="U66" s="161">
        <v>481.14916490496501</v>
      </c>
      <c r="V66" s="162">
        <f>ROUND(ROUND(U66,2)*(1+'General Inputs'!K$20)*(1-AA66)+'General Inputs'!K$26,2)</f>
        <v>499.61</v>
      </c>
      <c r="W66" s="162">
        <f>ROUND(ROUND(V66,2)*(1+'General Inputs'!L$20)*(1-AB66)+'General Inputs'!L$26,2)</f>
        <v>517.69000000000005</v>
      </c>
      <c r="X66" s="162">
        <f>ROUND(ROUND(W66,2)*(1+'General Inputs'!M$20)*(1-AC66)+'General Inputs'!M$26,2)</f>
        <v>536.84</v>
      </c>
      <c r="Y66" s="162">
        <f>ROUND(ROUND(X66,2)*(1+'General Inputs'!N$20)*(1-AD66)+'General Inputs'!N$26,2)</f>
        <v>557.79</v>
      </c>
      <c r="Z66" s="163"/>
      <c r="AA66" s="191">
        <f>IF($U66="",0,'General Inputs'!K$22)</f>
        <v>-1.0870090668475489E-2</v>
      </c>
      <c r="AB66" s="191">
        <f>IF($U66="",0,'General Inputs'!L$22)</f>
        <v>-8.7466278382324451E-3</v>
      </c>
      <c r="AC66" s="191">
        <f>IF($U66="",0,'General Inputs'!M$22)</f>
        <v>-9.5315736522133768E-3</v>
      </c>
      <c r="AD66" s="191">
        <f>IF($U66="",0,'General Inputs'!N$22)</f>
        <v>-1.1515925226694229E-2</v>
      </c>
      <c r="AE66" s="36"/>
      <c r="AF66" s="36"/>
      <c r="AG66" s="36"/>
      <c r="AH66" s="214" t="str" cm="1">
        <f t="array" ref="AH66">IF(SUMPRODUCT(--_xlfn.ISFORMULA(V66:Y66))+SUMPRODUCT(--_xlfn.ISFORMULA(I66:M66))=7,"OK","CHECK")</f>
        <v>OK</v>
      </c>
      <c r="AI66" s="36"/>
      <c r="AJ66" s="36"/>
      <c r="AK66" s="36"/>
    </row>
    <row r="67" spans="1:37" x14ac:dyDescent="0.2">
      <c r="A67" s="36"/>
      <c r="B67" s="36"/>
      <c r="C67" s="158" t="s">
        <v>276</v>
      </c>
      <c r="D67" s="158" t="s">
        <v>326</v>
      </c>
      <c r="E67" s="158" t="s">
        <v>381</v>
      </c>
      <c r="F67" s="71" t="s">
        <v>33</v>
      </c>
      <c r="G67" s="71"/>
      <c r="H67" s="92"/>
      <c r="I67" s="93">
        <f t="shared" si="9"/>
        <v>188.82</v>
      </c>
      <c r="J67" s="159"/>
      <c r="K67" s="93">
        <f t="shared" si="10"/>
        <v>188.829640016279</v>
      </c>
      <c r="L67" s="159"/>
      <c r="M67" s="159" t="str">
        <f t="shared" si="11"/>
        <v>COMPLIANT</v>
      </c>
      <c r="N67" s="39"/>
      <c r="O67" s="160">
        <f t="shared" si="12"/>
        <v>188.829640016279</v>
      </c>
      <c r="P67" s="160">
        <f t="shared" si="13"/>
        <v>196.07</v>
      </c>
      <c r="Q67" s="160">
        <f t="shared" si="14"/>
        <v>203.16</v>
      </c>
      <c r="R67" s="160">
        <f t="shared" si="15"/>
        <v>210.67</v>
      </c>
      <c r="S67" s="160">
        <f t="shared" si="16"/>
        <v>218.89</v>
      </c>
      <c r="T67" s="39"/>
      <c r="U67" s="161">
        <v>188.829640016279</v>
      </c>
      <c r="V67" s="162">
        <f>ROUND(ROUND(U67,2)*(1+'General Inputs'!K$20)*(1-AA67)+'General Inputs'!K$26,2)</f>
        <v>196.07</v>
      </c>
      <c r="W67" s="162">
        <f>ROUND(ROUND(V67,2)*(1+'General Inputs'!L$20)*(1-AB67)+'General Inputs'!L$26,2)</f>
        <v>203.16</v>
      </c>
      <c r="X67" s="162">
        <f>ROUND(ROUND(W67,2)*(1+'General Inputs'!M$20)*(1-AC67)+'General Inputs'!M$26,2)</f>
        <v>210.67</v>
      </c>
      <c r="Y67" s="162">
        <f>ROUND(ROUND(X67,2)*(1+'General Inputs'!N$20)*(1-AD67)+'General Inputs'!N$26,2)</f>
        <v>218.89</v>
      </c>
      <c r="Z67" s="163"/>
      <c r="AA67" s="191">
        <f>IF($U67="",0,'General Inputs'!K$22)</f>
        <v>-1.0870090668475489E-2</v>
      </c>
      <c r="AB67" s="191">
        <f>IF($U67="",0,'General Inputs'!L$22)</f>
        <v>-8.7466278382324451E-3</v>
      </c>
      <c r="AC67" s="191">
        <f>IF($U67="",0,'General Inputs'!M$22)</f>
        <v>-9.5315736522133768E-3</v>
      </c>
      <c r="AD67" s="191">
        <f>IF($U67="",0,'General Inputs'!N$22)</f>
        <v>-1.1515925226694229E-2</v>
      </c>
      <c r="AE67" s="36"/>
      <c r="AF67" s="36"/>
      <c r="AG67" s="36"/>
      <c r="AH67" s="214" t="str" cm="1">
        <f t="array" ref="AH67">IF(SUMPRODUCT(--_xlfn.ISFORMULA(V67:Y67))+SUMPRODUCT(--_xlfn.ISFORMULA(I67:M67))=7,"OK","CHECK")</f>
        <v>OK</v>
      </c>
      <c r="AI67" s="36"/>
      <c r="AJ67" s="36"/>
      <c r="AK67" s="36"/>
    </row>
    <row r="68" spans="1:37" x14ac:dyDescent="0.2">
      <c r="A68" s="36"/>
      <c r="B68" s="36"/>
      <c r="C68" s="158" t="s">
        <v>276</v>
      </c>
      <c r="D68" s="158" t="s">
        <v>329</v>
      </c>
      <c r="E68" s="158" t="s">
        <v>383</v>
      </c>
      <c r="F68" s="71" t="s">
        <v>33</v>
      </c>
      <c r="G68" s="71"/>
      <c r="H68" s="92"/>
      <c r="I68" s="93">
        <f t="shared" si="9"/>
        <v>334.54</v>
      </c>
      <c r="J68" s="159"/>
      <c r="K68" s="93">
        <f t="shared" si="10"/>
        <v>334.54128959729599</v>
      </c>
      <c r="L68" s="159"/>
      <c r="M68" s="159" t="str">
        <f t="shared" si="11"/>
        <v>COMPLIANT</v>
      </c>
      <c r="N68" s="39"/>
      <c r="O68" s="160">
        <f t="shared" si="12"/>
        <v>334.54128959729599</v>
      </c>
      <c r="P68" s="160">
        <f t="shared" si="13"/>
        <v>347.37</v>
      </c>
      <c r="Q68" s="160">
        <f t="shared" si="14"/>
        <v>359.94</v>
      </c>
      <c r="R68" s="160">
        <f t="shared" si="15"/>
        <v>373.25</v>
      </c>
      <c r="S68" s="160">
        <f t="shared" si="16"/>
        <v>387.82</v>
      </c>
      <c r="T68" s="39"/>
      <c r="U68" s="161">
        <v>334.54128959729599</v>
      </c>
      <c r="V68" s="162">
        <f>ROUND(ROUND(U68,2)*(1+'General Inputs'!K$20)*(1-AA68)+'General Inputs'!K$26,2)</f>
        <v>347.37</v>
      </c>
      <c r="W68" s="162">
        <f>ROUND(ROUND(V68,2)*(1+'General Inputs'!L$20)*(1-AB68)+'General Inputs'!L$26,2)</f>
        <v>359.94</v>
      </c>
      <c r="X68" s="162">
        <f>ROUND(ROUND(W68,2)*(1+'General Inputs'!M$20)*(1-AC68)+'General Inputs'!M$26,2)</f>
        <v>373.25</v>
      </c>
      <c r="Y68" s="162">
        <f>ROUND(ROUND(X68,2)*(1+'General Inputs'!N$20)*(1-AD68)+'General Inputs'!N$26,2)</f>
        <v>387.82</v>
      </c>
      <c r="Z68" s="163"/>
      <c r="AA68" s="191">
        <f>IF($U68="",0,'General Inputs'!K$22)</f>
        <v>-1.0870090668475489E-2</v>
      </c>
      <c r="AB68" s="191">
        <f>IF($U68="",0,'General Inputs'!L$22)</f>
        <v>-8.7466278382324451E-3</v>
      </c>
      <c r="AC68" s="191">
        <f>IF($U68="",0,'General Inputs'!M$22)</f>
        <v>-9.5315736522133768E-3</v>
      </c>
      <c r="AD68" s="191">
        <f>IF($U68="",0,'General Inputs'!N$22)</f>
        <v>-1.1515925226694229E-2</v>
      </c>
      <c r="AE68" s="36"/>
      <c r="AF68" s="36"/>
      <c r="AG68" s="36"/>
      <c r="AH68" s="214" t="str" cm="1">
        <f t="array" ref="AH68">IF(SUMPRODUCT(--_xlfn.ISFORMULA(V68:Y68))+SUMPRODUCT(--_xlfn.ISFORMULA(I68:M68))=7,"OK","CHECK")</f>
        <v>OK</v>
      </c>
      <c r="AI68" s="36"/>
      <c r="AJ68" s="36"/>
      <c r="AK68" s="36"/>
    </row>
    <row r="69" spans="1:37" x14ac:dyDescent="0.2">
      <c r="A69" s="36"/>
      <c r="B69" s="36"/>
      <c r="C69" s="158" t="s">
        <v>272</v>
      </c>
      <c r="D69" s="158" t="s">
        <v>268</v>
      </c>
      <c r="E69" s="158" t="s">
        <v>328</v>
      </c>
      <c r="F69" s="71" t="s">
        <v>33</v>
      </c>
      <c r="G69" s="71"/>
      <c r="H69" s="92"/>
      <c r="I69" s="93">
        <f t="shared" si="9"/>
        <v>134.72</v>
      </c>
      <c r="J69" s="159"/>
      <c r="K69" s="93">
        <f t="shared" si="10"/>
        <v>134.723599614612</v>
      </c>
      <c r="L69" s="159"/>
      <c r="M69" s="159" t="str">
        <f t="shared" si="11"/>
        <v>COMPLIANT</v>
      </c>
      <c r="N69" s="39"/>
      <c r="O69" s="160">
        <f t="shared" si="12"/>
        <v>134.723599614612</v>
      </c>
      <c r="P69" s="160">
        <f t="shared" si="13"/>
        <v>139.88999999999999</v>
      </c>
      <c r="Q69" s="160">
        <f t="shared" si="14"/>
        <v>144.94999999999999</v>
      </c>
      <c r="R69" s="160">
        <f t="shared" si="15"/>
        <v>150.31</v>
      </c>
      <c r="S69" s="160">
        <f t="shared" si="16"/>
        <v>156.18</v>
      </c>
      <c r="T69" s="39"/>
      <c r="U69" s="161">
        <v>134.723599614612</v>
      </c>
      <c r="V69" s="162">
        <f>ROUND(ROUND(U69,2)*(1+'General Inputs'!K$20)*(1-AA69)+'General Inputs'!K$26,2)</f>
        <v>139.88999999999999</v>
      </c>
      <c r="W69" s="162">
        <f>ROUND(ROUND(V69,2)*(1+'General Inputs'!L$20)*(1-AB69)+'General Inputs'!L$26,2)</f>
        <v>144.94999999999999</v>
      </c>
      <c r="X69" s="162">
        <f>ROUND(ROUND(W69,2)*(1+'General Inputs'!M$20)*(1-AC69)+'General Inputs'!M$26,2)</f>
        <v>150.31</v>
      </c>
      <c r="Y69" s="162">
        <f>ROUND(ROUND(X69,2)*(1+'General Inputs'!N$20)*(1-AD69)+'General Inputs'!N$26,2)</f>
        <v>156.18</v>
      </c>
      <c r="Z69" s="163"/>
      <c r="AA69" s="191">
        <f>IF($U69="",0,'General Inputs'!K$22)</f>
        <v>-1.0870090668475489E-2</v>
      </c>
      <c r="AB69" s="191">
        <f>IF($U69="",0,'General Inputs'!L$22)</f>
        <v>-8.7466278382324451E-3</v>
      </c>
      <c r="AC69" s="191">
        <f>IF($U69="",0,'General Inputs'!M$22)</f>
        <v>-9.5315736522133768E-3</v>
      </c>
      <c r="AD69" s="191">
        <f>IF($U69="",0,'General Inputs'!N$22)</f>
        <v>-1.1515925226694229E-2</v>
      </c>
      <c r="AE69" s="36"/>
      <c r="AF69" s="36"/>
      <c r="AG69" s="36"/>
      <c r="AH69" s="214" t="str" cm="1">
        <f t="array" ref="AH69">IF(SUMPRODUCT(--_xlfn.ISFORMULA(V69:Y69))+SUMPRODUCT(--_xlfn.ISFORMULA(I69:M69))=7,"OK","CHECK")</f>
        <v>OK</v>
      </c>
      <c r="AI69" s="36"/>
      <c r="AJ69" s="36"/>
      <c r="AK69" s="36"/>
    </row>
    <row r="70" spans="1:37" x14ac:dyDescent="0.2">
      <c r="A70" s="36"/>
      <c r="B70" s="36"/>
      <c r="C70" s="158" t="s">
        <v>272</v>
      </c>
      <c r="D70" s="158" t="s">
        <v>326</v>
      </c>
      <c r="E70" s="158" t="s">
        <v>331</v>
      </c>
      <c r="F70" s="71" t="s">
        <v>33</v>
      </c>
      <c r="G70" s="71"/>
      <c r="H70" s="92"/>
      <c r="I70" s="93">
        <f t="shared" si="9"/>
        <v>175.24</v>
      </c>
      <c r="J70" s="159"/>
      <c r="K70" s="93">
        <f t="shared" si="10"/>
        <v>175.243717934063</v>
      </c>
      <c r="L70" s="159"/>
      <c r="M70" s="159" t="str">
        <f t="shared" si="11"/>
        <v>COMPLIANT</v>
      </c>
      <c r="N70" s="39"/>
      <c r="O70" s="160">
        <f t="shared" si="12"/>
        <v>175.243717934063</v>
      </c>
      <c r="P70" s="160">
        <f t="shared" si="13"/>
        <v>181.96</v>
      </c>
      <c r="Q70" s="160">
        <f t="shared" si="14"/>
        <v>188.54</v>
      </c>
      <c r="R70" s="160">
        <f t="shared" si="15"/>
        <v>195.51</v>
      </c>
      <c r="S70" s="160">
        <f t="shared" si="16"/>
        <v>203.14</v>
      </c>
      <c r="T70" s="39"/>
      <c r="U70" s="161">
        <v>175.243717934063</v>
      </c>
      <c r="V70" s="162">
        <f>ROUND(ROUND(U70,2)*(1+'General Inputs'!K$20)*(1-AA70)+'General Inputs'!K$26,2)</f>
        <v>181.96</v>
      </c>
      <c r="W70" s="162">
        <f>ROUND(ROUND(V70,2)*(1+'General Inputs'!L$20)*(1-AB70)+'General Inputs'!L$26,2)</f>
        <v>188.54</v>
      </c>
      <c r="X70" s="162">
        <f>ROUND(ROUND(W70,2)*(1+'General Inputs'!M$20)*(1-AC70)+'General Inputs'!M$26,2)</f>
        <v>195.51</v>
      </c>
      <c r="Y70" s="162">
        <f>ROUND(ROUND(X70,2)*(1+'General Inputs'!N$20)*(1-AD70)+'General Inputs'!N$26,2)</f>
        <v>203.14</v>
      </c>
      <c r="Z70" s="163"/>
      <c r="AA70" s="191">
        <f>IF($U70="",0,'General Inputs'!K$22)</f>
        <v>-1.0870090668475489E-2</v>
      </c>
      <c r="AB70" s="191">
        <f>IF($U70="",0,'General Inputs'!L$22)</f>
        <v>-8.7466278382324451E-3</v>
      </c>
      <c r="AC70" s="191">
        <f>IF($U70="",0,'General Inputs'!M$22)</f>
        <v>-9.5315736522133768E-3</v>
      </c>
      <c r="AD70" s="191">
        <f>IF($U70="",0,'General Inputs'!N$22)</f>
        <v>-1.1515925226694229E-2</v>
      </c>
      <c r="AE70" s="36"/>
      <c r="AF70" s="36"/>
      <c r="AG70" s="36"/>
      <c r="AH70" s="214" t="str" cm="1">
        <f t="array" ref="AH70">IF(SUMPRODUCT(--_xlfn.ISFORMULA(V70:Y70))+SUMPRODUCT(--_xlfn.ISFORMULA(I70:M70))=7,"OK","CHECK")</f>
        <v>OK</v>
      </c>
      <c r="AI70" s="36"/>
      <c r="AJ70" s="36"/>
      <c r="AK70" s="36"/>
    </row>
    <row r="71" spans="1:37" x14ac:dyDescent="0.2">
      <c r="A71" s="36"/>
      <c r="B71" s="36"/>
      <c r="C71" s="158" t="s">
        <v>267</v>
      </c>
      <c r="D71" s="158" t="s">
        <v>326</v>
      </c>
      <c r="E71" s="158" t="s">
        <v>327</v>
      </c>
      <c r="F71" s="71" t="s">
        <v>33</v>
      </c>
      <c r="G71" s="71"/>
      <c r="H71" s="92"/>
      <c r="I71" s="93">
        <f t="shared" ref="I71:I102" si="17">ROUNDDOWN(_xlfn.IFNA(INDEX($O71:$S71,1,MATCH(forecastyear,$O$5:$S$5,0)),0),2)</f>
        <v>181.16</v>
      </c>
      <c r="J71" s="159"/>
      <c r="K71" s="93">
        <f t="shared" ref="K71:K102" si="18">_xlfn.IFNA(INDEX($U71:$Y71,1,MATCH(forecastyear,$U$5:$Y$5,0)),0)</f>
        <v>181.160531320339</v>
      </c>
      <c r="L71" s="159"/>
      <c r="M71" s="159" t="str">
        <f t="shared" ref="M71:M102" si="19">IF(C71="","",IF(I71&gt;K71,"NON-COMPLIANT","COMPLIANT"))</f>
        <v>COMPLIANT</v>
      </c>
      <c r="N71" s="39"/>
      <c r="O71" s="160">
        <f t="shared" ref="O71:O102" si="20">U71</f>
        <v>181.160531320339</v>
      </c>
      <c r="P71" s="160">
        <f t="shared" ref="P71:P102" si="21">V71</f>
        <v>188.11</v>
      </c>
      <c r="Q71" s="160">
        <f t="shared" ref="Q71:Q102" si="22">W71</f>
        <v>194.92</v>
      </c>
      <c r="R71" s="160">
        <f t="shared" ref="R71:R102" si="23">X71</f>
        <v>202.13</v>
      </c>
      <c r="S71" s="160">
        <f t="shared" ref="S71:S102" si="24">Y71</f>
        <v>210.02</v>
      </c>
      <c r="T71" s="39"/>
      <c r="U71" s="161">
        <v>181.160531320339</v>
      </c>
      <c r="V71" s="162">
        <f>ROUND(ROUND(U71,2)*(1+'General Inputs'!K$20)*(1-AA71)+'General Inputs'!K$26,2)</f>
        <v>188.11</v>
      </c>
      <c r="W71" s="162">
        <f>ROUND(ROUND(V71,2)*(1+'General Inputs'!L$20)*(1-AB71)+'General Inputs'!L$26,2)</f>
        <v>194.92</v>
      </c>
      <c r="X71" s="162">
        <f>ROUND(ROUND(W71,2)*(1+'General Inputs'!M$20)*(1-AC71)+'General Inputs'!M$26,2)</f>
        <v>202.13</v>
      </c>
      <c r="Y71" s="162">
        <f>ROUND(ROUND(X71,2)*(1+'General Inputs'!N$20)*(1-AD71)+'General Inputs'!N$26,2)</f>
        <v>210.02</v>
      </c>
      <c r="Z71" s="163"/>
      <c r="AA71" s="191">
        <f>IF($U71="",0,'General Inputs'!K$22)</f>
        <v>-1.0870090668475489E-2</v>
      </c>
      <c r="AB71" s="191">
        <f>IF($U71="",0,'General Inputs'!L$22)</f>
        <v>-8.7466278382324451E-3</v>
      </c>
      <c r="AC71" s="191">
        <f>IF($U71="",0,'General Inputs'!M$22)</f>
        <v>-9.5315736522133768E-3</v>
      </c>
      <c r="AD71" s="191">
        <f>IF($U71="",0,'General Inputs'!N$22)</f>
        <v>-1.1515925226694229E-2</v>
      </c>
      <c r="AE71" s="36"/>
      <c r="AF71" s="36"/>
      <c r="AG71" s="36"/>
      <c r="AH71" s="214" t="str" cm="1">
        <f t="array" ref="AH71">IF(SUMPRODUCT(--_xlfn.ISFORMULA(V71:Y71))+SUMPRODUCT(--_xlfn.ISFORMULA(I71:M71))=7,"OK","CHECK")</f>
        <v>OK</v>
      </c>
      <c r="AI71" s="36"/>
      <c r="AJ71" s="36"/>
      <c r="AK71" s="36"/>
    </row>
    <row r="72" spans="1:37" x14ac:dyDescent="0.2">
      <c r="A72" s="36"/>
      <c r="B72" s="36"/>
      <c r="C72" s="158" t="s">
        <v>267</v>
      </c>
      <c r="D72" s="158" t="s">
        <v>329</v>
      </c>
      <c r="E72" s="158" t="s">
        <v>330</v>
      </c>
      <c r="F72" s="71" t="s">
        <v>33</v>
      </c>
      <c r="G72" s="71"/>
      <c r="H72" s="92"/>
      <c r="I72" s="93">
        <f t="shared" si="17"/>
        <v>493.25</v>
      </c>
      <c r="J72" s="159"/>
      <c r="K72" s="93">
        <f t="shared" si="18"/>
        <v>493.259257475813</v>
      </c>
      <c r="L72" s="159"/>
      <c r="M72" s="159" t="str">
        <f t="shared" si="19"/>
        <v>COMPLIANT</v>
      </c>
      <c r="N72" s="39"/>
      <c r="O72" s="160">
        <f t="shared" si="20"/>
        <v>493.259257475813</v>
      </c>
      <c r="P72" s="160">
        <f t="shared" si="21"/>
        <v>512.17999999999995</v>
      </c>
      <c r="Q72" s="160">
        <f t="shared" si="22"/>
        <v>530.71</v>
      </c>
      <c r="R72" s="160">
        <f t="shared" si="23"/>
        <v>550.34</v>
      </c>
      <c r="S72" s="160">
        <f t="shared" si="24"/>
        <v>571.82000000000005</v>
      </c>
      <c r="T72" s="39"/>
      <c r="U72" s="161">
        <v>493.259257475813</v>
      </c>
      <c r="V72" s="162">
        <f>ROUND(ROUND(U72,2)*(1+'General Inputs'!K$20)*(1-AA72)+'General Inputs'!K$26,2)</f>
        <v>512.17999999999995</v>
      </c>
      <c r="W72" s="162">
        <f>ROUND(ROUND(V72,2)*(1+'General Inputs'!L$20)*(1-AB72)+'General Inputs'!L$26,2)</f>
        <v>530.71</v>
      </c>
      <c r="X72" s="162">
        <f>ROUND(ROUND(W72,2)*(1+'General Inputs'!M$20)*(1-AC72)+'General Inputs'!M$26,2)</f>
        <v>550.34</v>
      </c>
      <c r="Y72" s="162">
        <f>ROUND(ROUND(X72,2)*(1+'General Inputs'!N$20)*(1-AD72)+'General Inputs'!N$26,2)</f>
        <v>571.82000000000005</v>
      </c>
      <c r="Z72" s="163"/>
      <c r="AA72" s="191">
        <f>IF($U72="",0,'General Inputs'!K$22)</f>
        <v>-1.0870090668475489E-2</v>
      </c>
      <c r="AB72" s="191">
        <f>IF($U72="",0,'General Inputs'!L$22)</f>
        <v>-8.7466278382324451E-3</v>
      </c>
      <c r="AC72" s="191">
        <f>IF($U72="",0,'General Inputs'!M$22)</f>
        <v>-9.5315736522133768E-3</v>
      </c>
      <c r="AD72" s="191">
        <f>IF($U72="",0,'General Inputs'!N$22)</f>
        <v>-1.1515925226694229E-2</v>
      </c>
      <c r="AE72" s="36"/>
      <c r="AF72" s="36"/>
      <c r="AG72" s="36"/>
      <c r="AH72" s="214" t="str" cm="1">
        <f t="array" ref="AH72">IF(SUMPRODUCT(--_xlfn.ISFORMULA(V72:Y72))+SUMPRODUCT(--_xlfn.ISFORMULA(I72:M72))=7,"OK","CHECK")</f>
        <v>OK</v>
      </c>
      <c r="AI72" s="36"/>
      <c r="AJ72" s="36"/>
      <c r="AK72" s="36"/>
    </row>
    <row r="73" spans="1:37" x14ac:dyDescent="0.2">
      <c r="A73" s="36"/>
      <c r="B73" s="36"/>
      <c r="C73" s="158" t="s">
        <v>267</v>
      </c>
      <c r="D73" s="158" t="s">
        <v>268</v>
      </c>
      <c r="E73" s="158" t="s">
        <v>325</v>
      </c>
      <c r="F73" s="71" t="s">
        <v>33</v>
      </c>
      <c r="G73" s="71"/>
      <c r="H73" s="92"/>
      <c r="I73" s="93">
        <f t="shared" si="17"/>
        <v>129.26</v>
      </c>
      <c r="J73" s="159"/>
      <c r="K73" s="93">
        <f t="shared" si="18"/>
        <v>129.26196703228999</v>
      </c>
      <c r="L73" s="159"/>
      <c r="M73" s="159" t="str">
        <f t="shared" si="19"/>
        <v>COMPLIANT</v>
      </c>
      <c r="N73" s="39"/>
      <c r="O73" s="160">
        <f t="shared" si="20"/>
        <v>129.26196703228999</v>
      </c>
      <c r="P73" s="160">
        <f t="shared" si="21"/>
        <v>134.22</v>
      </c>
      <c r="Q73" s="160">
        <f t="shared" si="22"/>
        <v>139.08000000000001</v>
      </c>
      <c r="R73" s="160">
        <f t="shared" si="23"/>
        <v>144.22</v>
      </c>
      <c r="S73" s="160">
        <f t="shared" si="24"/>
        <v>149.85</v>
      </c>
      <c r="T73" s="39"/>
      <c r="U73" s="161">
        <v>129.26196703228999</v>
      </c>
      <c r="V73" s="162">
        <f>ROUND(ROUND(U73,2)*(1+'General Inputs'!K$20)*(1-AA73)+'General Inputs'!K$26,2)</f>
        <v>134.22</v>
      </c>
      <c r="W73" s="162">
        <f>ROUND(ROUND(V73,2)*(1+'General Inputs'!L$20)*(1-AB73)+'General Inputs'!L$26,2)</f>
        <v>139.08000000000001</v>
      </c>
      <c r="X73" s="162">
        <f>ROUND(ROUND(W73,2)*(1+'General Inputs'!M$20)*(1-AC73)+'General Inputs'!M$26,2)</f>
        <v>144.22</v>
      </c>
      <c r="Y73" s="162">
        <f>ROUND(ROUND(X73,2)*(1+'General Inputs'!N$20)*(1-AD73)+'General Inputs'!N$26,2)</f>
        <v>149.85</v>
      </c>
      <c r="Z73" s="163"/>
      <c r="AA73" s="191">
        <f>IF($U73="",0,'General Inputs'!K$22)</f>
        <v>-1.0870090668475489E-2</v>
      </c>
      <c r="AB73" s="191">
        <f>IF($U73="",0,'General Inputs'!L$22)</f>
        <v>-8.7466278382324451E-3</v>
      </c>
      <c r="AC73" s="191">
        <f>IF($U73="",0,'General Inputs'!M$22)</f>
        <v>-9.5315736522133768E-3</v>
      </c>
      <c r="AD73" s="191">
        <f>IF($U73="",0,'General Inputs'!N$22)</f>
        <v>-1.1515925226694229E-2</v>
      </c>
      <c r="AE73" s="36"/>
      <c r="AF73" s="36"/>
      <c r="AG73" s="36"/>
      <c r="AH73" s="214" t="str" cm="1">
        <f t="array" ref="AH73">IF(SUMPRODUCT(--_xlfn.ISFORMULA(V73:Y73))+SUMPRODUCT(--_xlfn.ISFORMULA(I73:M73))=7,"OK","CHECK")</f>
        <v>OK</v>
      </c>
      <c r="AI73" s="36"/>
      <c r="AJ73" s="36"/>
      <c r="AK73" s="36"/>
    </row>
    <row r="74" spans="1:37" x14ac:dyDescent="0.2">
      <c r="A74" s="36"/>
      <c r="B74" s="36"/>
      <c r="C74" s="158" t="s">
        <v>267</v>
      </c>
      <c r="D74" s="158" t="s">
        <v>270</v>
      </c>
      <c r="E74" s="158" t="s">
        <v>324</v>
      </c>
      <c r="F74" s="71" t="s">
        <v>33</v>
      </c>
      <c r="G74" s="71"/>
      <c r="H74" s="92"/>
      <c r="I74" s="93">
        <f t="shared" si="17"/>
        <v>493.25</v>
      </c>
      <c r="J74" s="159"/>
      <c r="K74" s="93">
        <f t="shared" si="18"/>
        <v>493.259257475813</v>
      </c>
      <c r="L74" s="159"/>
      <c r="M74" s="159" t="str">
        <f t="shared" si="19"/>
        <v>COMPLIANT</v>
      </c>
      <c r="N74" s="39"/>
      <c r="O74" s="160">
        <f t="shared" si="20"/>
        <v>493.259257475813</v>
      </c>
      <c r="P74" s="160">
        <f t="shared" si="21"/>
        <v>512.17999999999995</v>
      </c>
      <c r="Q74" s="160">
        <f t="shared" si="22"/>
        <v>530.71</v>
      </c>
      <c r="R74" s="160">
        <f t="shared" si="23"/>
        <v>550.34</v>
      </c>
      <c r="S74" s="160">
        <f t="shared" si="24"/>
        <v>571.82000000000005</v>
      </c>
      <c r="T74" s="39"/>
      <c r="U74" s="161">
        <v>493.259257475813</v>
      </c>
      <c r="V74" s="162">
        <f>ROUND(ROUND(U74,2)*(1+'General Inputs'!K$20)*(1-AA74)+'General Inputs'!K$26,2)</f>
        <v>512.17999999999995</v>
      </c>
      <c r="W74" s="162">
        <f>ROUND(ROUND(V74,2)*(1+'General Inputs'!L$20)*(1-AB74)+'General Inputs'!L$26,2)</f>
        <v>530.71</v>
      </c>
      <c r="X74" s="162">
        <f>ROUND(ROUND(W74,2)*(1+'General Inputs'!M$20)*(1-AC74)+'General Inputs'!M$26,2)</f>
        <v>550.34</v>
      </c>
      <c r="Y74" s="162">
        <f>ROUND(ROUND(X74,2)*(1+'General Inputs'!N$20)*(1-AD74)+'General Inputs'!N$26,2)</f>
        <v>571.82000000000005</v>
      </c>
      <c r="Z74" s="163"/>
      <c r="AA74" s="191">
        <f>IF($U74="",0,'General Inputs'!K$22)</f>
        <v>-1.0870090668475489E-2</v>
      </c>
      <c r="AB74" s="191">
        <f>IF($U74="",0,'General Inputs'!L$22)</f>
        <v>-8.7466278382324451E-3</v>
      </c>
      <c r="AC74" s="191">
        <f>IF($U74="",0,'General Inputs'!M$22)</f>
        <v>-9.5315736522133768E-3</v>
      </c>
      <c r="AD74" s="191">
        <f>IF($U74="",0,'General Inputs'!N$22)</f>
        <v>-1.1515925226694229E-2</v>
      </c>
      <c r="AE74" s="36"/>
      <c r="AF74" s="36"/>
      <c r="AG74" s="36"/>
      <c r="AH74" s="214" t="str" cm="1">
        <f t="array" ref="AH74">IF(SUMPRODUCT(--_xlfn.ISFORMULA(V74:Y74))+SUMPRODUCT(--_xlfn.ISFORMULA(I74:M74))=7,"OK","CHECK")</f>
        <v>OK</v>
      </c>
      <c r="AI74" s="36"/>
      <c r="AJ74" s="36"/>
      <c r="AK74" s="36"/>
    </row>
    <row r="75" spans="1:37" x14ac:dyDescent="0.2">
      <c r="A75" s="36"/>
      <c r="B75" s="36"/>
      <c r="C75" s="158" t="s">
        <v>453</v>
      </c>
      <c r="D75" s="158" t="s">
        <v>268</v>
      </c>
      <c r="E75" s="158" t="s">
        <v>487</v>
      </c>
      <c r="F75" s="71" t="s">
        <v>33</v>
      </c>
      <c r="G75" s="71"/>
      <c r="H75" s="92"/>
      <c r="I75" s="93">
        <f t="shared" si="17"/>
        <v>115.31</v>
      </c>
      <c r="J75" s="159"/>
      <c r="K75" s="93">
        <f t="shared" si="18"/>
        <v>115.319981326837</v>
      </c>
      <c r="L75" s="159"/>
      <c r="M75" s="159" t="str">
        <f t="shared" si="19"/>
        <v>COMPLIANT</v>
      </c>
      <c r="N75" s="39"/>
      <c r="O75" s="160">
        <f t="shared" si="20"/>
        <v>115.319981326837</v>
      </c>
      <c r="P75" s="160">
        <f t="shared" si="21"/>
        <v>119.74</v>
      </c>
      <c r="Q75" s="160">
        <f t="shared" si="22"/>
        <v>124.07</v>
      </c>
      <c r="R75" s="160">
        <f t="shared" si="23"/>
        <v>128.66</v>
      </c>
      <c r="S75" s="160">
        <f t="shared" si="24"/>
        <v>133.68</v>
      </c>
      <c r="T75" s="39"/>
      <c r="U75" s="161">
        <v>115.319981326837</v>
      </c>
      <c r="V75" s="162">
        <f>ROUND(ROUND(U75,2)*(1+'General Inputs'!K$20)*(1-AA75)+'General Inputs'!K$26,2)</f>
        <v>119.74</v>
      </c>
      <c r="W75" s="162">
        <f>ROUND(ROUND(V75,2)*(1+'General Inputs'!L$20)*(1-AB75)+'General Inputs'!L$26,2)</f>
        <v>124.07</v>
      </c>
      <c r="X75" s="162">
        <f>ROUND(ROUND(W75,2)*(1+'General Inputs'!M$20)*(1-AC75)+'General Inputs'!M$26,2)</f>
        <v>128.66</v>
      </c>
      <c r="Y75" s="162">
        <f>ROUND(ROUND(X75,2)*(1+'General Inputs'!N$20)*(1-AD75)+'General Inputs'!N$26,2)</f>
        <v>133.68</v>
      </c>
      <c r="Z75" s="163"/>
      <c r="AA75" s="191">
        <f>IF($U75="",0,'General Inputs'!K$22)</f>
        <v>-1.0870090668475489E-2</v>
      </c>
      <c r="AB75" s="191">
        <f>IF($U75="",0,'General Inputs'!L$22)</f>
        <v>-8.7466278382324451E-3</v>
      </c>
      <c r="AC75" s="191">
        <f>IF($U75="",0,'General Inputs'!M$22)</f>
        <v>-9.5315736522133768E-3</v>
      </c>
      <c r="AD75" s="191">
        <f>IF($U75="",0,'General Inputs'!N$22)</f>
        <v>-1.1515925226694229E-2</v>
      </c>
      <c r="AE75" s="36"/>
      <c r="AF75" s="36" t="s">
        <v>474</v>
      </c>
      <c r="AG75" s="36"/>
      <c r="AH75" s="214" t="str" cm="1">
        <f t="array" ref="AH75">IF(SUMPRODUCT(--_xlfn.ISFORMULA(V75:Y75))+SUMPRODUCT(--_xlfn.ISFORMULA(I75:M75))=7,"OK","CHECK")</f>
        <v>OK</v>
      </c>
      <c r="AI75" s="36"/>
      <c r="AJ75" s="36"/>
      <c r="AK75" s="36"/>
    </row>
    <row r="76" spans="1:37" x14ac:dyDescent="0.2">
      <c r="A76" s="36"/>
      <c r="B76" s="36"/>
      <c r="C76" s="158" t="s">
        <v>274</v>
      </c>
      <c r="D76" s="158" t="s">
        <v>326</v>
      </c>
      <c r="E76" s="158" t="s">
        <v>374</v>
      </c>
      <c r="F76" s="71" t="s">
        <v>33</v>
      </c>
      <c r="G76" s="71"/>
      <c r="H76" s="92"/>
      <c r="I76" s="93">
        <f t="shared" si="17"/>
        <v>206.09</v>
      </c>
      <c r="J76" s="159"/>
      <c r="K76" s="93">
        <f t="shared" si="18"/>
        <v>206.09007650539499</v>
      </c>
      <c r="L76" s="159"/>
      <c r="M76" s="159" t="str">
        <f t="shared" si="19"/>
        <v>COMPLIANT</v>
      </c>
      <c r="N76" s="39"/>
      <c r="O76" s="160">
        <f t="shared" si="20"/>
        <v>206.09007650539499</v>
      </c>
      <c r="P76" s="160">
        <f t="shared" si="21"/>
        <v>214</v>
      </c>
      <c r="Q76" s="160">
        <f t="shared" si="22"/>
        <v>221.74</v>
      </c>
      <c r="R76" s="160">
        <f t="shared" si="23"/>
        <v>229.94</v>
      </c>
      <c r="S76" s="160">
        <f t="shared" si="24"/>
        <v>238.91</v>
      </c>
      <c r="T76" s="39"/>
      <c r="U76" s="161">
        <v>206.09007650539499</v>
      </c>
      <c r="V76" s="162">
        <f>ROUND(ROUND(U76,2)*(1+'General Inputs'!K$20)*(1-AA76)+'General Inputs'!K$26,2)</f>
        <v>214</v>
      </c>
      <c r="W76" s="162">
        <f>ROUND(ROUND(V76,2)*(1+'General Inputs'!L$20)*(1-AB76)+'General Inputs'!L$26,2)</f>
        <v>221.74</v>
      </c>
      <c r="X76" s="162">
        <f>ROUND(ROUND(W76,2)*(1+'General Inputs'!M$20)*(1-AC76)+'General Inputs'!M$26,2)</f>
        <v>229.94</v>
      </c>
      <c r="Y76" s="162">
        <f>ROUND(ROUND(X76,2)*(1+'General Inputs'!N$20)*(1-AD76)+'General Inputs'!N$26,2)</f>
        <v>238.91</v>
      </c>
      <c r="Z76" s="163"/>
      <c r="AA76" s="191">
        <f>IF($U76="",0,'General Inputs'!K$22)</f>
        <v>-1.0870090668475489E-2</v>
      </c>
      <c r="AB76" s="191">
        <f>IF($U76="",0,'General Inputs'!L$22)</f>
        <v>-8.7466278382324451E-3</v>
      </c>
      <c r="AC76" s="191">
        <f>IF($U76="",0,'General Inputs'!M$22)</f>
        <v>-9.5315736522133768E-3</v>
      </c>
      <c r="AD76" s="191">
        <f>IF($U76="",0,'General Inputs'!N$22)</f>
        <v>-1.1515925226694229E-2</v>
      </c>
      <c r="AE76" s="36"/>
      <c r="AF76" s="36"/>
      <c r="AG76" s="36"/>
      <c r="AH76" s="214" t="str" cm="1">
        <f t="array" ref="AH76">IF(SUMPRODUCT(--_xlfn.ISFORMULA(V76:Y76))+SUMPRODUCT(--_xlfn.ISFORMULA(I76:M76))=7,"OK","CHECK")</f>
        <v>OK</v>
      </c>
      <c r="AI76" s="36"/>
      <c r="AJ76" s="36"/>
      <c r="AK76" s="36"/>
    </row>
    <row r="77" spans="1:37" x14ac:dyDescent="0.2">
      <c r="A77" s="36"/>
      <c r="B77" s="36"/>
      <c r="C77" s="158" t="s">
        <v>274</v>
      </c>
      <c r="D77" s="158" t="s">
        <v>269</v>
      </c>
      <c r="E77" s="158" t="s">
        <v>376</v>
      </c>
      <c r="F77" s="71" t="s">
        <v>33</v>
      </c>
      <c r="G77" s="71"/>
      <c r="H77" s="92"/>
      <c r="I77" s="93">
        <f t="shared" si="17"/>
        <v>181.89</v>
      </c>
      <c r="J77" s="159"/>
      <c r="K77" s="93">
        <f t="shared" si="18"/>
        <v>181.89785502504799</v>
      </c>
      <c r="L77" s="159"/>
      <c r="M77" s="159" t="str">
        <f t="shared" si="19"/>
        <v>COMPLIANT</v>
      </c>
      <c r="N77" s="39"/>
      <c r="O77" s="160">
        <f t="shared" si="20"/>
        <v>181.89785502504799</v>
      </c>
      <c r="P77" s="160">
        <f t="shared" si="21"/>
        <v>188.88</v>
      </c>
      <c r="Q77" s="160">
        <f t="shared" si="22"/>
        <v>195.71</v>
      </c>
      <c r="R77" s="160">
        <f t="shared" si="23"/>
        <v>202.95</v>
      </c>
      <c r="S77" s="160">
        <f t="shared" si="24"/>
        <v>210.87</v>
      </c>
      <c r="T77" s="39"/>
      <c r="U77" s="161">
        <v>181.89785502504799</v>
      </c>
      <c r="V77" s="162">
        <f>ROUND(ROUND(U77,2)*(1+'General Inputs'!K$20)*(1-AA77)+'General Inputs'!K$26,2)</f>
        <v>188.88</v>
      </c>
      <c r="W77" s="162">
        <f>ROUND(ROUND(V77,2)*(1+'General Inputs'!L$20)*(1-AB77)+'General Inputs'!L$26,2)</f>
        <v>195.71</v>
      </c>
      <c r="X77" s="162">
        <f>ROUND(ROUND(W77,2)*(1+'General Inputs'!M$20)*(1-AC77)+'General Inputs'!M$26,2)</f>
        <v>202.95</v>
      </c>
      <c r="Y77" s="162">
        <f>ROUND(ROUND(X77,2)*(1+'General Inputs'!N$20)*(1-AD77)+'General Inputs'!N$26,2)</f>
        <v>210.87</v>
      </c>
      <c r="Z77" s="163"/>
      <c r="AA77" s="191">
        <f>IF($U77="",0,'General Inputs'!K$22)</f>
        <v>-1.0870090668475489E-2</v>
      </c>
      <c r="AB77" s="191">
        <f>IF($U77="",0,'General Inputs'!L$22)</f>
        <v>-8.7466278382324451E-3</v>
      </c>
      <c r="AC77" s="191">
        <f>IF($U77="",0,'General Inputs'!M$22)</f>
        <v>-9.5315736522133768E-3</v>
      </c>
      <c r="AD77" s="191">
        <f>IF($U77="",0,'General Inputs'!N$22)</f>
        <v>-1.1515925226694229E-2</v>
      </c>
      <c r="AE77" s="36"/>
      <c r="AF77" s="36"/>
      <c r="AG77" s="36"/>
      <c r="AH77" s="214" t="str" cm="1">
        <f t="array" ref="AH77">IF(SUMPRODUCT(--_xlfn.ISFORMULA(V77:Y77))+SUMPRODUCT(--_xlfn.ISFORMULA(I77:M77))=7,"OK","CHECK")</f>
        <v>OK</v>
      </c>
      <c r="AI77" s="36"/>
      <c r="AJ77" s="36"/>
      <c r="AK77" s="36"/>
    </row>
    <row r="78" spans="1:37" x14ac:dyDescent="0.2">
      <c r="A78" s="36"/>
      <c r="B78" s="36"/>
      <c r="C78" s="158" t="s">
        <v>274</v>
      </c>
      <c r="D78" s="158" t="s">
        <v>268</v>
      </c>
      <c r="E78" s="158" t="s">
        <v>375</v>
      </c>
      <c r="F78" s="71" t="s">
        <v>33</v>
      </c>
      <c r="G78" s="71"/>
      <c r="H78" s="92"/>
      <c r="I78" s="93">
        <f t="shared" si="17"/>
        <v>123.12</v>
      </c>
      <c r="J78" s="159"/>
      <c r="K78" s="93">
        <f t="shared" si="18"/>
        <v>123.126160812002</v>
      </c>
      <c r="L78" s="159"/>
      <c r="M78" s="159" t="str">
        <f t="shared" si="19"/>
        <v>COMPLIANT</v>
      </c>
      <c r="N78" s="39"/>
      <c r="O78" s="160">
        <f t="shared" si="20"/>
        <v>123.126160812002</v>
      </c>
      <c r="P78" s="160">
        <f t="shared" si="21"/>
        <v>127.85</v>
      </c>
      <c r="Q78" s="160">
        <f t="shared" si="22"/>
        <v>132.47999999999999</v>
      </c>
      <c r="R78" s="160">
        <f t="shared" si="23"/>
        <v>137.38</v>
      </c>
      <c r="S78" s="160">
        <f t="shared" si="24"/>
        <v>142.74</v>
      </c>
      <c r="T78" s="39"/>
      <c r="U78" s="161">
        <v>123.126160812002</v>
      </c>
      <c r="V78" s="162">
        <f>ROUND(ROUND(U78,2)*(1+'General Inputs'!K$20)*(1-AA78)+'General Inputs'!K$26,2)</f>
        <v>127.85</v>
      </c>
      <c r="W78" s="162">
        <f>ROUND(ROUND(V78,2)*(1+'General Inputs'!L$20)*(1-AB78)+'General Inputs'!L$26,2)</f>
        <v>132.47999999999999</v>
      </c>
      <c r="X78" s="162">
        <f>ROUND(ROUND(W78,2)*(1+'General Inputs'!M$20)*(1-AC78)+'General Inputs'!M$26,2)</f>
        <v>137.38</v>
      </c>
      <c r="Y78" s="162">
        <f>ROUND(ROUND(X78,2)*(1+'General Inputs'!N$20)*(1-AD78)+'General Inputs'!N$26,2)</f>
        <v>142.74</v>
      </c>
      <c r="Z78" s="163"/>
      <c r="AA78" s="191">
        <f>IF($U78="",0,'General Inputs'!K$22)</f>
        <v>-1.0870090668475489E-2</v>
      </c>
      <c r="AB78" s="191">
        <f>IF($U78="",0,'General Inputs'!L$22)</f>
        <v>-8.7466278382324451E-3</v>
      </c>
      <c r="AC78" s="191">
        <f>IF($U78="",0,'General Inputs'!M$22)</f>
        <v>-9.5315736522133768E-3</v>
      </c>
      <c r="AD78" s="191">
        <f>IF($U78="",0,'General Inputs'!N$22)</f>
        <v>-1.1515925226694229E-2</v>
      </c>
      <c r="AE78" s="36"/>
      <c r="AF78" s="36"/>
      <c r="AG78" s="36"/>
      <c r="AH78" s="214" t="str" cm="1">
        <f t="array" ref="AH78">IF(SUMPRODUCT(--_xlfn.ISFORMULA(V78:Y78))+SUMPRODUCT(--_xlfn.ISFORMULA(I78:M78))=7,"OK","CHECK")</f>
        <v>OK</v>
      </c>
      <c r="AI78" s="36"/>
      <c r="AJ78" s="36"/>
      <c r="AK78" s="36"/>
    </row>
    <row r="79" spans="1:37" x14ac:dyDescent="0.2">
      <c r="A79" s="36"/>
      <c r="B79" s="36"/>
      <c r="C79" s="158" t="s">
        <v>273</v>
      </c>
      <c r="D79" s="158" t="s">
        <v>332</v>
      </c>
      <c r="E79" s="158" t="s">
        <v>373</v>
      </c>
      <c r="F79" s="71" t="s">
        <v>33</v>
      </c>
      <c r="G79" s="71"/>
      <c r="H79" s="92"/>
      <c r="I79" s="93">
        <f t="shared" si="17"/>
        <v>363.79</v>
      </c>
      <c r="J79" s="159"/>
      <c r="K79" s="93">
        <f t="shared" si="18"/>
        <v>363.79571005009501</v>
      </c>
      <c r="L79" s="159"/>
      <c r="M79" s="159" t="str">
        <f t="shared" si="19"/>
        <v>COMPLIANT</v>
      </c>
      <c r="N79" s="39"/>
      <c r="O79" s="160">
        <f t="shared" si="20"/>
        <v>363.79571005009501</v>
      </c>
      <c r="P79" s="160">
        <f t="shared" si="21"/>
        <v>377.76</v>
      </c>
      <c r="Q79" s="160">
        <f t="shared" si="22"/>
        <v>391.43</v>
      </c>
      <c r="R79" s="160">
        <f t="shared" si="23"/>
        <v>405.91</v>
      </c>
      <c r="S79" s="160">
        <f t="shared" si="24"/>
        <v>421.75</v>
      </c>
      <c r="T79" s="39"/>
      <c r="U79" s="161">
        <v>363.79571005009501</v>
      </c>
      <c r="V79" s="162">
        <f>ROUND(ROUND(U79,2)*(1+'General Inputs'!K$20)*(1-AA79)+'General Inputs'!K$26,2)</f>
        <v>377.76</v>
      </c>
      <c r="W79" s="162">
        <f>ROUND(ROUND(V79,2)*(1+'General Inputs'!L$20)*(1-AB79)+'General Inputs'!L$26,2)</f>
        <v>391.43</v>
      </c>
      <c r="X79" s="162">
        <f>ROUND(ROUND(W79,2)*(1+'General Inputs'!M$20)*(1-AC79)+'General Inputs'!M$26,2)</f>
        <v>405.91</v>
      </c>
      <c r="Y79" s="162">
        <f>ROUND(ROUND(X79,2)*(1+'General Inputs'!N$20)*(1-AD79)+'General Inputs'!N$26,2)</f>
        <v>421.75</v>
      </c>
      <c r="Z79" s="163"/>
      <c r="AA79" s="191">
        <f>IF($U79="",0,'General Inputs'!K$22)</f>
        <v>-1.0870090668475489E-2</v>
      </c>
      <c r="AB79" s="191">
        <f>IF($U79="",0,'General Inputs'!L$22)</f>
        <v>-8.7466278382324451E-3</v>
      </c>
      <c r="AC79" s="191">
        <f>IF($U79="",0,'General Inputs'!M$22)</f>
        <v>-9.5315736522133768E-3</v>
      </c>
      <c r="AD79" s="191">
        <f>IF($U79="",0,'General Inputs'!N$22)</f>
        <v>-1.1515925226694229E-2</v>
      </c>
      <c r="AE79" s="36"/>
      <c r="AF79" s="36"/>
      <c r="AG79" s="36"/>
      <c r="AH79" s="214" t="str" cm="1">
        <f t="array" ref="AH79">IF(SUMPRODUCT(--_xlfn.ISFORMULA(V79:Y79))+SUMPRODUCT(--_xlfn.ISFORMULA(I79:M79))=7,"OK","CHECK")</f>
        <v>OK</v>
      </c>
      <c r="AI79" s="36"/>
      <c r="AJ79" s="36"/>
      <c r="AK79" s="36"/>
    </row>
    <row r="80" spans="1:37" x14ac:dyDescent="0.2">
      <c r="A80" s="36"/>
      <c r="B80" s="36"/>
      <c r="C80" s="158" t="s">
        <v>273</v>
      </c>
      <c r="D80" s="158" t="s">
        <v>326</v>
      </c>
      <c r="E80" s="158" t="s">
        <v>371</v>
      </c>
      <c r="F80" s="71" t="s">
        <v>33</v>
      </c>
      <c r="G80" s="71"/>
      <c r="H80" s="92"/>
      <c r="I80" s="93">
        <f t="shared" si="17"/>
        <v>206.09</v>
      </c>
      <c r="J80" s="159"/>
      <c r="K80" s="93">
        <f t="shared" si="18"/>
        <v>206.09007650539499</v>
      </c>
      <c r="L80" s="159"/>
      <c r="M80" s="159" t="str">
        <f t="shared" si="19"/>
        <v>COMPLIANT</v>
      </c>
      <c r="N80" s="39"/>
      <c r="O80" s="160">
        <f t="shared" si="20"/>
        <v>206.09007650539499</v>
      </c>
      <c r="P80" s="160">
        <f t="shared" si="21"/>
        <v>214</v>
      </c>
      <c r="Q80" s="160">
        <f t="shared" si="22"/>
        <v>221.74</v>
      </c>
      <c r="R80" s="160">
        <f t="shared" si="23"/>
        <v>229.94</v>
      </c>
      <c r="S80" s="160">
        <f t="shared" si="24"/>
        <v>238.91</v>
      </c>
      <c r="T80" s="39"/>
      <c r="U80" s="161">
        <v>206.09007650539499</v>
      </c>
      <c r="V80" s="162">
        <f>ROUND(ROUND(U80,2)*(1+'General Inputs'!K$20)*(1-AA80)+'General Inputs'!K$26,2)</f>
        <v>214</v>
      </c>
      <c r="W80" s="162">
        <f>ROUND(ROUND(V80,2)*(1+'General Inputs'!L$20)*(1-AB80)+'General Inputs'!L$26,2)</f>
        <v>221.74</v>
      </c>
      <c r="X80" s="162">
        <f>ROUND(ROUND(W80,2)*(1+'General Inputs'!M$20)*(1-AC80)+'General Inputs'!M$26,2)</f>
        <v>229.94</v>
      </c>
      <c r="Y80" s="162">
        <f>ROUND(ROUND(X80,2)*(1+'General Inputs'!N$20)*(1-AD80)+'General Inputs'!N$26,2)</f>
        <v>238.91</v>
      </c>
      <c r="Z80" s="163"/>
      <c r="AA80" s="191">
        <f>IF($U80="",0,'General Inputs'!K$22)</f>
        <v>-1.0870090668475489E-2</v>
      </c>
      <c r="AB80" s="191">
        <f>IF($U80="",0,'General Inputs'!L$22)</f>
        <v>-8.7466278382324451E-3</v>
      </c>
      <c r="AC80" s="191">
        <f>IF($U80="",0,'General Inputs'!M$22)</f>
        <v>-9.5315736522133768E-3</v>
      </c>
      <c r="AD80" s="191">
        <f>IF($U80="",0,'General Inputs'!N$22)</f>
        <v>-1.1515925226694229E-2</v>
      </c>
      <c r="AE80" s="36"/>
      <c r="AF80" s="36"/>
      <c r="AG80" s="36"/>
      <c r="AH80" s="214" t="str" cm="1">
        <f t="array" ref="AH80">IF(SUMPRODUCT(--_xlfn.ISFORMULA(V80:Y80))+SUMPRODUCT(--_xlfn.ISFORMULA(I80:M80))=7,"OK","CHECK")</f>
        <v>OK</v>
      </c>
      <c r="AI80" s="36"/>
      <c r="AJ80" s="36"/>
      <c r="AK80" s="36"/>
    </row>
    <row r="81" spans="1:37" x14ac:dyDescent="0.2">
      <c r="A81" s="36"/>
      <c r="B81" s="36"/>
      <c r="C81" s="158" t="s">
        <v>273</v>
      </c>
      <c r="D81" s="158" t="s">
        <v>329</v>
      </c>
      <c r="E81" s="158" t="s">
        <v>372</v>
      </c>
      <c r="F81" s="71" t="s">
        <v>33</v>
      </c>
      <c r="G81" s="71"/>
      <c r="H81" s="92"/>
      <c r="I81" s="93">
        <f t="shared" si="17"/>
        <v>217.92</v>
      </c>
      <c r="J81" s="159"/>
      <c r="K81" s="93">
        <f t="shared" si="18"/>
        <v>217.92370327794799</v>
      </c>
      <c r="L81" s="159"/>
      <c r="M81" s="159" t="str">
        <f t="shared" si="19"/>
        <v>COMPLIANT</v>
      </c>
      <c r="N81" s="39"/>
      <c r="O81" s="160">
        <f t="shared" si="20"/>
        <v>217.92370327794799</v>
      </c>
      <c r="P81" s="160">
        <f t="shared" si="21"/>
        <v>226.28</v>
      </c>
      <c r="Q81" s="160">
        <f t="shared" si="22"/>
        <v>234.47</v>
      </c>
      <c r="R81" s="160">
        <f t="shared" si="23"/>
        <v>243.14</v>
      </c>
      <c r="S81" s="160">
        <f t="shared" si="24"/>
        <v>252.63</v>
      </c>
      <c r="T81" s="39"/>
      <c r="U81" s="161">
        <v>217.92370327794799</v>
      </c>
      <c r="V81" s="162">
        <f>ROUND(ROUND(U81,2)*(1+'General Inputs'!K$20)*(1-AA81)+'General Inputs'!K$26,2)</f>
        <v>226.28</v>
      </c>
      <c r="W81" s="162">
        <f>ROUND(ROUND(V81,2)*(1+'General Inputs'!L$20)*(1-AB81)+'General Inputs'!L$26,2)</f>
        <v>234.47</v>
      </c>
      <c r="X81" s="162">
        <f>ROUND(ROUND(W81,2)*(1+'General Inputs'!M$20)*(1-AC81)+'General Inputs'!M$26,2)</f>
        <v>243.14</v>
      </c>
      <c r="Y81" s="162">
        <f>ROUND(ROUND(X81,2)*(1+'General Inputs'!N$20)*(1-AD81)+'General Inputs'!N$26,2)</f>
        <v>252.63</v>
      </c>
      <c r="Z81" s="163"/>
      <c r="AA81" s="191">
        <f>IF($U81="",0,'General Inputs'!K$22)</f>
        <v>-1.0870090668475489E-2</v>
      </c>
      <c r="AB81" s="191">
        <f>IF($U81="",0,'General Inputs'!L$22)</f>
        <v>-8.7466278382324451E-3</v>
      </c>
      <c r="AC81" s="191">
        <f>IF($U81="",0,'General Inputs'!M$22)</f>
        <v>-9.5315736522133768E-3</v>
      </c>
      <c r="AD81" s="191">
        <f>IF($U81="",0,'General Inputs'!N$22)</f>
        <v>-1.1515925226694229E-2</v>
      </c>
      <c r="AE81" s="36"/>
      <c r="AF81" s="36"/>
      <c r="AG81" s="36"/>
      <c r="AH81" s="214" t="str" cm="1">
        <f t="array" ref="AH81">IF(SUMPRODUCT(--_xlfn.ISFORMULA(V81:Y81))+SUMPRODUCT(--_xlfn.ISFORMULA(I81:M81))=7,"OK","CHECK")</f>
        <v>OK</v>
      </c>
      <c r="AI81" s="36"/>
      <c r="AJ81" s="36"/>
      <c r="AK81" s="36"/>
    </row>
    <row r="82" spans="1:37" x14ac:dyDescent="0.2">
      <c r="A82" s="36"/>
      <c r="B82" s="36"/>
      <c r="C82" s="158" t="s">
        <v>455</v>
      </c>
      <c r="D82" s="158" t="s">
        <v>269</v>
      </c>
      <c r="E82" s="158" t="s">
        <v>396</v>
      </c>
      <c r="F82" s="71" t="s">
        <v>33</v>
      </c>
      <c r="G82" s="71"/>
      <c r="H82" s="92"/>
      <c r="I82" s="93">
        <f t="shared" si="17"/>
        <v>598.5</v>
      </c>
      <c r="J82" s="159"/>
      <c r="K82" s="93">
        <f t="shared" si="18"/>
        <v>598.50261975983403</v>
      </c>
      <c r="L82" s="159"/>
      <c r="M82" s="159" t="str">
        <f t="shared" si="19"/>
        <v>COMPLIANT</v>
      </c>
      <c r="N82" s="39"/>
      <c r="O82" s="160">
        <f t="shared" si="20"/>
        <v>598.50261975983403</v>
      </c>
      <c r="P82" s="160">
        <f t="shared" si="21"/>
        <v>621.46</v>
      </c>
      <c r="Q82" s="160">
        <f t="shared" si="22"/>
        <v>643.95000000000005</v>
      </c>
      <c r="R82" s="160">
        <f t="shared" si="23"/>
        <v>667.77</v>
      </c>
      <c r="S82" s="160">
        <f t="shared" si="24"/>
        <v>693.83</v>
      </c>
      <c r="T82" s="39"/>
      <c r="U82" s="161">
        <v>598.50261975983403</v>
      </c>
      <c r="V82" s="162">
        <f>ROUND(ROUND(U82,2)*(1+'General Inputs'!K$20)*(1-AA82)+'General Inputs'!K$26,2)</f>
        <v>621.46</v>
      </c>
      <c r="W82" s="162">
        <f>ROUND(ROUND(V82,2)*(1+'General Inputs'!L$20)*(1-AB82)+'General Inputs'!L$26,2)</f>
        <v>643.95000000000005</v>
      </c>
      <c r="X82" s="162">
        <f>ROUND(ROUND(W82,2)*(1+'General Inputs'!M$20)*(1-AC82)+'General Inputs'!M$26,2)</f>
        <v>667.77</v>
      </c>
      <c r="Y82" s="162">
        <f>ROUND(ROUND(X82,2)*(1+'General Inputs'!N$20)*(1-AD82)+'General Inputs'!N$26,2)</f>
        <v>693.83</v>
      </c>
      <c r="Z82" s="163"/>
      <c r="AA82" s="191">
        <f>IF($U82="",0,'General Inputs'!K$22)</f>
        <v>-1.0870090668475489E-2</v>
      </c>
      <c r="AB82" s="191">
        <f>IF($U82="",0,'General Inputs'!L$22)</f>
        <v>-8.7466278382324451E-3</v>
      </c>
      <c r="AC82" s="191">
        <f>IF($U82="",0,'General Inputs'!M$22)</f>
        <v>-9.5315736522133768E-3</v>
      </c>
      <c r="AD82" s="191">
        <f>IF($U82="",0,'General Inputs'!N$22)</f>
        <v>-1.1515925226694229E-2</v>
      </c>
      <c r="AE82" s="36"/>
      <c r="AF82" s="36"/>
      <c r="AG82" s="36"/>
      <c r="AH82" s="214" t="str" cm="1">
        <f t="array" ref="AH82">IF(SUMPRODUCT(--_xlfn.ISFORMULA(V82:Y82))+SUMPRODUCT(--_xlfn.ISFORMULA(I82:M82))=7,"OK","CHECK")</f>
        <v>OK</v>
      </c>
      <c r="AI82" s="36"/>
      <c r="AJ82" s="36"/>
      <c r="AK82" s="36"/>
    </row>
    <row r="83" spans="1:37" x14ac:dyDescent="0.2">
      <c r="A83" s="36"/>
      <c r="B83" s="36"/>
      <c r="C83" s="158" t="s">
        <v>455</v>
      </c>
      <c r="D83" s="158" t="s">
        <v>268</v>
      </c>
      <c r="E83" s="158" t="s">
        <v>391</v>
      </c>
      <c r="F83" s="71" t="s">
        <v>33</v>
      </c>
      <c r="G83" s="71"/>
      <c r="H83" s="92"/>
      <c r="I83" s="93">
        <f t="shared" si="17"/>
        <v>526.28</v>
      </c>
      <c r="J83" s="159"/>
      <c r="K83" s="93">
        <f t="shared" si="18"/>
        <v>526.28079772523995</v>
      </c>
      <c r="L83" s="159"/>
      <c r="M83" s="159" t="str">
        <f t="shared" si="19"/>
        <v>COMPLIANT</v>
      </c>
      <c r="N83" s="39"/>
      <c r="O83" s="160">
        <f t="shared" si="20"/>
        <v>526.28079772523995</v>
      </c>
      <c r="P83" s="160">
        <f t="shared" si="21"/>
        <v>546.47</v>
      </c>
      <c r="Q83" s="160">
        <f t="shared" si="22"/>
        <v>566.24</v>
      </c>
      <c r="R83" s="160">
        <f t="shared" si="23"/>
        <v>587.17999999999995</v>
      </c>
      <c r="S83" s="160">
        <f t="shared" si="24"/>
        <v>610.1</v>
      </c>
      <c r="T83" s="39"/>
      <c r="U83" s="161">
        <v>526.28079772523995</v>
      </c>
      <c r="V83" s="162">
        <f>ROUND(ROUND(U83,2)*(1+'General Inputs'!K$20)*(1-AA83)+'General Inputs'!K$26,2)</f>
        <v>546.47</v>
      </c>
      <c r="W83" s="162">
        <f>ROUND(ROUND(V83,2)*(1+'General Inputs'!L$20)*(1-AB83)+'General Inputs'!L$26,2)</f>
        <v>566.24</v>
      </c>
      <c r="X83" s="162">
        <f>ROUND(ROUND(W83,2)*(1+'General Inputs'!M$20)*(1-AC83)+'General Inputs'!M$26,2)</f>
        <v>587.17999999999995</v>
      </c>
      <c r="Y83" s="162">
        <f>ROUND(ROUND(X83,2)*(1+'General Inputs'!N$20)*(1-AD83)+'General Inputs'!N$26,2)</f>
        <v>610.1</v>
      </c>
      <c r="Z83" s="163"/>
      <c r="AA83" s="191">
        <f>IF($U83="",0,'General Inputs'!K$22)</f>
        <v>-1.0870090668475489E-2</v>
      </c>
      <c r="AB83" s="191">
        <f>IF($U83="",0,'General Inputs'!L$22)</f>
        <v>-8.7466278382324451E-3</v>
      </c>
      <c r="AC83" s="191">
        <f>IF($U83="",0,'General Inputs'!M$22)</f>
        <v>-9.5315736522133768E-3</v>
      </c>
      <c r="AD83" s="191">
        <f>IF($U83="",0,'General Inputs'!N$22)</f>
        <v>-1.1515925226694229E-2</v>
      </c>
      <c r="AE83" s="36"/>
      <c r="AF83" s="36"/>
      <c r="AG83" s="36"/>
      <c r="AH83" s="214" t="str" cm="1">
        <f t="array" ref="AH83">IF(SUMPRODUCT(--_xlfn.ISFORMULA(V83:Y83))+SUMPRODUCT(--_xlfn.ISFORMULA(I83:M83))=7,"OK","CHECK")</f>
        <v>OK</v>
      </c>
      <c r="AI83" s="36"/>
      <c r="AJ83" s="36"/>
      <c r="AK83" s="36"/>
    </row>
    <row r="84" spans="1:37" x14ac:dyDescent="0.2">
      <c r="A84" s="36"/>
      <c r="B84" s="36"/>
      <c r="C84" s="158" t="s">
        <v>455</v>
      </c>
      <c r="D84" s="158" t="s">
        <v>281</v>
      </c>
      <c r="E84" s="158" t="s">
        <v>397</v>
      </c>
      <c r="F84" s="71" t="s">
        <v>33</v>
      </c>
      <c r="G84" s="71"/>
      <c r="H84" s="92"/>
      <c r="I84" s="93">
        <f t="shared" si="17"/>
        <v>1691.04</v>
      </c>
      <c r="J84" s="159"/>
      <c r="K84" s="93">
        <f t="shared" si="18"/>
        <v>1691.0492026797599</v>
      </c>
      <c r="L84" s="159"/>
      <c r="M84" s="159" t="str">
        <f t="shared" si="19"/>
        <v>COMPLIANT</v>
      </c>
      <c r="N84" s="39"/>
      <c r="O84" s="160">
        <f t="shared" si="20"/>
        <v>1691.0492026797599</v>
      </c>
      <c r="P84" s="160">
        <f t="shared" si="21"/>
        <v>1755.92</v>
      </c>
      <c r="Q84" s="160">
        <f t="shared" si="22"/>
        <v>1819.45</v>
      </c>
      <c r="R84" s="160">
        <f t="shared" si="23"/>
        <v>1886.75</v>
      </c>
      <c r="S84" s="160">
        <f t="shared" si="24"/>
        <v>1960.38</v>
      </c>
      <c r="T84" s="39"/>
      <c r="U84" s="161">
        <v>1691.0492026797599</v>
      </c>
      <c r="V84" s="162">
        <f>ROUND(ROUND(U84,2)*(1+'General Inputs'!K$20)*(1-AA84)+'General Inputs'!K$26,2)</f>
        <v>1755.92</v>
      </c>
      <c r="W84" s="162">
        <f>ROUND(ROUND(V84,2)*(1+'General Inputs'!L$20)*(1-AB84)+'General Inputs'!L$26,2)</f>
        <v>1819.45</v>
      </c>
      <c r="X84" s="162">
        <f>ROUND(ROUND(W84,2)*(1+'General Inputs'!M$20)*(1-AC84)+'General Inputs'!M$26,2)</f>
        <v>1886.75</v>
      </c>
      <c r="Y84" s="162">
        <f>ROUND(ROUND(X84,2)*(1+'General Inputs'!N$20)*(1-AD84)+'General Inputs'!N$26,2)</f>
        <v>1960.38</v>
      </c>
      <c r="Z84" s="163"/>
      <c r="AA84" s="191">
        <f>IF($U84="",0,'General Inputs'!K$22)</f>
        <v>-1.0870090668475489E-2</v>
      </c>
      <c r="AB84" s="191">
        <f>IF($U84="",0,'General Inputs'!L$22)</f>
        <v>-8.7466278382324451E-3</v>
      </c>
      <c r="AC84" s="191">
        <f>IF($U84="",0,'General Inputs'!M$22)</f>
        <v>-9.5315736522133768E-3</v>
      </c>
      <c r="AD84" s="191">
        <f>IF($U84="",0,'General Inputs'!N$22)</f>
        <v>-1.1515925226694229E-2</v>
      </c>
      <c r="AE84" s="36"/>
      <c r="AF84" s="36"/>
      <c r="AG84" s="36"/>
      <c r="AH84" s="214" t="str" cm="1">
        <f t="array" ref="AH84">IF(SUMPRODUCT(--_xlfn.ISFORMULA(V84:Y84))+SUMPRODUCT(--_xlfn.ISFORMULA(I84:M84))=7,"OK","CHECK")</f>
        <v>OK</v>
      </c>
      <c r="AI84" s="36"/>
      <c r="AJ84" s="36"/>
      <c r="AK84" s="36"/>
    </row>
    <row r="85" spans="1:37" x14ac:dyDescent="0.2">
      <c r="A85" s="36"/>
      <c r="B85" s="36"/>
      <c r="C85" s="158" t="s">
        <v>455</v>
      </c>
      <c r="D85" s="158" t="s">
        <v>280</v>
      </c>
      <c r="E85" s="158" t="s">
        <v>392</v>
      </c>
      <c r="F85" s="71" t="s">
        <v>33</v>
      </c>
      <c r="G85" s="71"/>
      <c r="H85" s="92"/>
      <c r="I85" s="93">
        <f t="shared" si="17"/>
        <v>1618.82</v>
      </c>
      <c r="J85" s="159"/>
      <c r="K85" s="93">
        <f t="shared" si="18"/>
        <v>1618.82738064517</v>
      </c>
      <c r="L85" s="159"/>
      <c r="M85" s="159" t="str">
        <f t="shared" si="19"/>
        <v>COMPLIANT</v>
      </c>
      <c r="N85" s="39"/>
      <c r="O85" s="160">
        <f t="shared" si="20"/>
        <v>1618.82738064517</v>
      </c>
      <c r="P85" s="160">
        <f t="shared" si="21"/>
        <v>1680.93</v>
      </c>
      <c r="Q85" s="160">
        <f t="shared" si="22"/>
        <v>1741.75</v>
      </c>
      <c r="R85" s="160">
        <f t="shared" si="23"/>
        <v>1806.17</v>
      </c>
      <c r="S85" s="160">
        <f t="shared" si="24"/>
        <v>1876.66</v>
      </c>
      <c r="T85" s="39"/>
      <c r="U85" s="161">
        <v>1618.82738064517</v>
      </c>
      <c r="V85" s="162">
        <f>ROUND(ROUND(U85,2)*(1+'General Inputs'!K$20)*(1-AA85)+'General Inputs'!K$26,2)</f>
        <v>1680.93</v>
      </c>
      <c r="W85" s="162">
        <f>ROUND(ROUND(V85,2)*(1+'General Inputs'!L$20)*(1-AB85)+'General Inputs'!L$26,2)</f>
        <v>1741.75</v>
      </c>
      <c r="X85" s="162">
        <f>ROUND(ROUND(W85,2)*(1+'General Inputs'!M$20)*(1-AC85)+'General Inputs'!M$26,2)</f>
        <v>1806.17</v>
      </c>
      <c r="Y85" s="162">
        <f>ROUND(ROUND(X85,2)*(1+'General Inputs'!N$20)*(1-AD85)+'General Inputs'!N$26,2)</f>
        <v>1876.66</v>
      </c>
      <c r="Z85" s="163"/>
      <c r="AA85" s="191">
        <f>IF($U85="",0,'General Inputs'!K$22)</f>
        <v>-1.0870090668475489E-2</v>
      </c>
      <c r="AB85" s="191">
        <f>IF($U85="",0,'General Inputs'!L$22)</f>
        <v>-8.7466278382324451E-3</v>
      </c>
      <c r="AC85" s="191">
        <f>IF($U85="",0,'General Inputs'!M$22)</f>
        <v>-9.5315736522133768E-3</v>
      </c>
      <c r="AD85" s="191">
        <f>IF($U85="",0,'General Inputs'!N$22)</f>
        <v>-1.1515925226694229E-2</v>
      </c>
      <c r="AE85" s="36"/>
      <c r="AF85" s="36"/>
      <c r="AG85" s="36"/>
      <c r="AH85" s="214" t="str" cm="1">
        <f t="array" ref="AH85">IF(SUMPRODUCT(--_xlfn.ISFORMULA(V85:Y85))+SUMPRODUCT(--_xlfn.ISFORMULA(I85:M85))=7,"OK","CHECK")</f>
        <v>OK</v>
      </c>
      <c r="AI85" s="36"/>
      <c r="AJ85" s="36"/>
      <c r="AK85" s="36"/>
    </row>
    <row r="86" spans="1:37" x14ac:dyDescent="0.2">
      <c r="A86" s="36"/>
      <c r="B86" s="36"/>
      <c r="C86" s="158" t="s">
        <v>455</v>
      </c>
      <c r="D86" s="158" t="s">
        <v>271</v>
      </c>
      <c r="E86" s="158" t="s">
        <v>393</v>
      </c>
      <c r="F86" s="71" t="s">
        <v>33</v>
      </c>
      <c r="G86" s="71"/>
      <c r="H86" s="92"/>
      <c r="I86" s="93">
        <f t="shared" si="17"/>
        <v>715.85</v>
      </c>
      <c r="J86" s="159"/>
      <c r="K86" s="93">
        <f t="shared" si="18"/>
        <v>715.85607461470397</v>
      </c>
      <c r="L86" s="159"/>
      <c r="M86" s="159" t="str">
        <f t="shared" si="19"/>
        <v>COMPLIANT</v>
      </c>
      <c r="N86" s="39"/>
      <c r="O86" s="160">
        <f t="shared" si="20"/>
        <v>715.85607461470397</v>
      </c>
      <c r="P86" s="160">
        <f t="shared" si="21"/>
        <v>743.32</v>
      </c>
      <c r="Q86" s="160">
        <f t="shared" si="22"/>
        <v>770.21</v>
      </c>
      <c r="R86" s="160">
        <f t="shared" si="23"/>
        <v>798.7</v>
      </c>
      <c r="S86" s="160">
        <f t="shared" si="24"/>
        <v>829.87</v>
      </c>
      <c r="T86" s="39"/>
      <c r="U86" s="161">
        <v>715.85607461470397</v>
      </c>
      <c r="V86" s="162">
        <f>ROUND(ROUND(U86,2)*(1+'General Inputs'!K$20)*(1-AA86)+'General Inputs'!K$26,2)</f>
        <v>743.32</v>
      </c>
      <c r="W86" s="162">
        <f>ROUND(ROUND(V86,2)*(1+'General Inputs'!L$20)*(1-AB86)+'General Inputs'!L$26,2)</f>
        <v>770.21</v>
      </c>
      <c r="X86" s="162">
        <f>ROUND(ROUND(W86,2)*(1+'General Inputs'!M$20)*(1-AC86)+'General Inputs'!M$26,2)</f>
        <v>798.7</v>
      </c>
      <c r="Y86" s="162">
        <f>ROUND(ROUND(X86,2)*(1+'General Inputs'!N$20)*(1-AD86)+'General Inputs'!N$26,2)</f>
        <v>829.87</v>
      </c>
      <c r="Z86" s="163"/>
      <c r="AA86" s="191">
        <f>IF($U86="",0,'General Inputs'!K$22)</f>
        <v>-1.0870090668475489E-2</v>
      </c>
      <c r="AB86" s="191">
        <f>IF($U86="",0,'General Inputs'!L$22)</f>
        <v>-8.7466278382324451E-3</v>
      </c>
      <c r="AC86" s="191">
        <f>IF($U86="",0,'General Inputs'!M$22)</f>
        <v>-9.5315736522133768E-3</v>
      </c>
      <c r="AD86" s="191">
        <f>IF($U86="",0,'General Inputs'!N$22)</f>
        <v>-1.1515925226694229E-2</v>
      </c>
      <c r="AE86" s="36"/>
      <c r="AF86" s="36"/>
      <c r="AG86" s="36"/>
      <c r="AH86" s="214" t="str" cm="1">
        <f t="array" ref="AH86">IF(SUMPRODUCT(--_xlfn.ISFORMULA(V86:Y86))+SUMPRODUCT(--_xlfn.ISFORMULA(I86:M86))=7,"OK","CHECK")</f>
        <v>OK</v>
      </c>
      <c r="AI86" s="36"/>
      <c r="AJ86" s="36"/>
      <c r="AK86" s="36"/>
    </row>
    <row r="87" spans="1:37" x14ac:dyDescent="0.2">
      <c r="A87" s="36"/>
      <c r="B87" s="36"/>
      <c r="C87" s="158" t="s">
        <v>455</v>
      </c>
      <c r="D87" s="158" t="s">
        <v>394</v>
      </c>
      <c r="E87" s="158" t="s">
        <v>395</v>
      </c>
      <c r="F87" s="71" t="s">
        <v>33</v>
      </c>
      <c r="G87" s="71"/>
      <c r="H87" s="92"/>
      <c r="I87" s="93">
        <f t="shared" si="17"/>
        <v>1808.4</v>
      </c>
      <c r="J87" s="159"/>
      <c r="K87" s="93">
        <f t="shared" si="18"/>
        <v>1808.40265753463</v>
      </c>
      <c r="L87" s="159"/>
      <c r="M87" s="159" t="str">
        <f t="shared" si="19"/>
        <v>COMPLIANT</v>
      </c>
      <c r="N87" s="39"/>
      <c r="O87" s="160">
        <f t="shared" si="20"/>
        <v>1808.40265753463</v>
      </c>
      <c r="P87" s="160">
        <f t="shared" si="21"/>
        <v>1877.78</v>
      </c>
      <c r="Q87" s="160">
        <f t="shared" si="22"/>
        <v>1945.72</v>
      </c>
      <c r="R87" s="160">
        <f t="shared" si="23"/>
        <v>2017.69</v>
      </c>
      <c r="S87" s="160">
        <f t="shared" si="24"/>
        <v>2096.4299999999998</v>
      </c>
      <c r="T87" s="39"/>
      <c r="U87" s="161">
        <v>1808.40265753463</v>
      </c>
      <c r="V87" s="162">
        <f>ROUND(ROUND(U87,2)*(1+'General Inputs'!K$20)*(1-AA87)+'General Inputs'!K$26,2)</f>
        <v>1877.78</v>
      </c>
      <c r="W87" s="162">
        <f>ROUND(ROUND(V87,2)*(1+'General Inputs'!L$20)*(1-AB87)+'General Inputs'!L$26,2)</f>
        <v>1945.72</v>
      </c>
      <c r="X87" s="162">
        <f>ROUND(ROUND(W87,2)*(1+'General Inputs'!M$20)*(1-AC87)+'General Inputs'!M$26,2)</f>
        <v>2017.69</v>
      </c>
      <c r="Y87" s="162">
        <f>ROUND(ROUND(X87,2)*(1+'General Inputs'!N$20)*(1-AD87)+'General Inputs'!N$26,2)</f>
        <v>2096.4299999999998</v>
      </c>
      <c r="Z87" s="163"/>
      <c r="AA87" s="191">
        <f>IF($U87="",0,'General Inputs'!K$22)</f>
        <v>-1.0870090668475489E-2</v>
      </c>
      <c r="AB87" s="191">
        <f>IF($U87="",0,'General Inputs'!L$22)</f>
        <v>-8.7466278382324451E-3</v>
      </c>
      <c r="AC87" s="191">
        <f>IF($U87="",0,'General Inputs'!M$22)</f>
        <v>-9.5315736522133768E-3</v>
      </c>
      <c r="AD87" s="191">
        <f>IF($U87="",0,'General Inputs'!N$22)</f>
        <v>-1.1515925226694229E-2</v>
      </c>
      <c r="AE87" s="36"/>
      <c r="AF87" s="36"/>
      <c r="AG87" s="36"/>
      <c r="AH87" s="214" t="str" cm="1">
        <f t="array" ref="AH87">IF(SUMPRODUCT(--_xlfn.ISFORMULA(V87:Y87))+SUMPRODUCT(--_xlfn.ISFORMULA(I87:M87))=7,"OK","CHECK")</f>
        <v>OK</v>
      </c>
      <c r="AI87" s="36"/>
      <c r="AJ87" s="36"/>
      <c r="AK87" s="36"/>
    </row>
    <row r="88" spans="1:37" x14ac:dyDescent="0.2">
      <c r="A88" s="36"/>
      <c r="B88" s="36"/>
      <c r="C88" s="158" t="s">
        <v>455</v>
      </c>
      <c r="D88" s="158" t="s">
        <v>389</v>
      </c>
      <c r="E88" s="158" t="s">
        <v>390</v>
      </c>
      <c r="F88" s="71" t="s">
        <v>33</v>
      </c>
      <c r="G88" s="71"/>
      <c r="H88" s="92"/>
      <c r="I88" s="93">
        <f t="shared" si="17"/>
        <v>1722.01</v>
      </c>
      <c r="J88" s="159"/>
      <c r="K88" s="93">
        <f t="shared" si="18"/>
        <v>1722.01969392463</v>
      </c>
      <c r="L88" s="159"/>
      <c r="M88" s="159" t="str">
        <f t="shared" si="19"/>
        <v>COMPLIANT</v>
      </c>
      <c r="N88" s="39"/>
      <c r="O88" s="160">
        <f t="shared" si="20"/>
        <v>1722.01969392463</v>
      </c>
      <c r="P88" s="160">
        <f t="shared" si="21"/>
        <v>1788.08</v>
      </c>
      <c r="Q88" s="160">
        <f t="shared" si="22"/>
        <v>1852.78</v>
      </c>
      <c r="R88" s="160">
        <f t="shared" si="23"/>
        <v>1921.31</v>
      </c>
      <c r="S88" s="160">
        <f t="shared" si="24"/>
        <v>1996.29</v>
      </c>
      <c r="T88" s="39"/>
      <c r="U88" s="161">
        <v>1722.01969392463</v>
      </c>
      <c r="V88" s="162">
        <f>ROUND(ROUND(U88,2)*(1+'General Inputs'!K$20)*(1-AA88)+'General Inputs'!K$26,2)</f>
        <v>1788.08</v>
      </c>
      <c r="W88" s="162">
        <f>ROUND(ROUND(V88,2)*(1+'General Inputs'!L$20)*(1-AB88)+'General Inputs'!L$26,2)</f>
        <v>1852.78</v>
      </c>
      <c r="X88" s="162">
        <f>ROUND(ROUND(W88,2)*(1+'General Inputs'!M$20)*(1-AC88)+'General Inputs'!M$26,2)</f>
        <v>1921.31</v>
      </c>
      <c r="Y88" s="162">
        <f>ROUND(ROUND(X88,2)*(1+'General Inputs'!N$20)*(1-AD88)+'General Inputs'!N$26,2)</f>
        <v>1996.29</v>
      </c>
      <c r="Z88" s="163"/>
      <c r="AA88" s="191">
        <f>IF($U88="",0,'General Inputs'!K$22)</f>
        <v>-1.0870090668475489E-2</v>
      </c>
      <c r="AB88" s="191">
        <f>IF($U88="",0,'General Inputs'!L$22)</f>
        <v>-8.7466278382324451E-3</v>
      </c>
      <c r="AC88" s="191">
        <f>IF($U88="",0,'General Inputs'!M$22)</f>
        <v>-9.5315736522133768E-3</v>
      </c>
      <c r="AD88" s="191">
        <f>IF($U88="",0,'General Inputs'!N$22)</f>
        <v>-1.1515925226694229E-2</v>
      </c>
      <c r="AE88" s="36"/>
      <c r="AF88" s="36"/>
      <c r="AG88" s="36"/>
      <c r="AH88" s="214" t="str" cm="1">
        <f t="array" ref="AH88">IF(SUMPRODUCT(--_xlfn.ISFORMULA(V88:Y88))+SUMPRODUCT(--_xlfn.ISFORMULA(I88:M88))=7,"OK","CHECK")</f>
        <v>OK</v>
      </c>
      <c r="AI88" s="36"/>
      <c r="AJ88" s="36"/>
      <c r="AK88" s="36"/>
    </row>
    <row r="89" spans="1:37" x14ac:dyDescent="0.2">
      <c r="A89" s="36"/>
      <c r="B89" s="36"/>
      <c r="C89" s="158" t="s">
        <v>456</v>
      </c>
      <c r="D89" s="158" t="s">
        <v>269</v>
      </c>
      <c r="E89" s="158" t="s">
        <v>405</v>
      </c>
      <c r="F89" s="71" t="s">
        <v>33</v>
      </c>
      <c r="G89" s="71"/>
      <c r="H89" s="92"/>
      <c r="I89" s="93">
        <f t="shared" si="17"/>
        <v>117.35</v>
      </c>
      <c r="J89" s="159"/>
      <c r="K89" s="93">
        <f t="shared" si="18"/>
        <v>117.353454854869</v>
      </c>
      <c r="L89" s="159"/>
      <c r="M89" s="159" t="str">
        <f t="shared" si="19"/>
        <v>COMPLIANT</v>
      </c>
      <c r="N89" s="39"/>
      <c r="O89" s="160">
        <f t="shared" si="20"/>
        <v>117.353454854869</v>
      </c>
      <c r="P89" s="160">
        <f t="shared" si="21"/>
        <v>121.85</v>
      </c>
      <c r="Q89" s="160">
        <f t="shared" si="22"/>
        <v>126.26</v>
      </c>
      <c r="R89" s="160">
        <f t="shared" si="23"/>
        <v>130.93</v>
      </c>
      <c r="S89" s="160">
        <f t="shared" si="24"/>
        <v>136.04</v>
      </c>
      <c r="T89" s="39"/>
      <c r="U89" s="161">
        <v>117.353454854869</v>
      </c>
      <c r="V89" s="162">
        <f>ROUND(ROUND(U89,2)*(1+'General Inputs'!K$20)*(1-AA89)+'General Inputs'!K$26,2)</f>
        <v>121.85</v>
      </c>
      <c r="W89" s="162">
        <f>ROUND(ROUND(V89,2)*(1+'General Inputs'!L$20)*(1-AB89)+'General Inputs'!L$26,2)</f>
        <v>126.26</v>
      </c>
      <c r="X89" s="162">
        <f>ROUND(ROUND(W89,2)*(1+'General Inputs'!M$20)*(1-AC89)+'General Inputs'!M$26,2)</f>
        <v>130.93</v>
      </c>
      <c r="Y89" s="162">
        <f>ROUND(ROUND(X89,2)*(1+'General Inputs'!N$20)*(1-AD89)+'General Inputs'!N$26,2)</f>
        <v>136.04</v>
      </c>
      <c r="Z89" s="163"/>
      <c r="AA89" s="191">
        <f>IF($U89="",0,'General Inputs'!K$22)</f>
        <v>-1.0870090668475489E-2</v>
      </c>
      <c r="AB89" s="191">
        <f>IF($U89="",0,'General Inputs'!L$22)</f>
        <v>-8.7466278382324451E-3</v>
      </c>
      <c r="AC89" s="191">
        <f>IF($U89="",0,'General Inputs'!M$22)</f>
        <v>-9.5315736522133768E-3</v>
      </c>
      <c r="AD89" s="191">
        <f>IF($U89="",0,'General Inputs'!N$22)</f>
        <v>-1.1515925226694229E-2</v>
      </c>
      <c r="AE89" s="36"/>
      <c r="AF89" s="36"/>
      <c r="AG89" s="36"/>
      <c r="AH89" s="214" t="str" cm="1">
        <f t="array" ref="AH89">IF(SUMPRODUCT(--_xlfn.ISFORMULA(V89:Y89))+SUMPRODUCT(--_xlfn.ISFORMULA(I89:M89))=7,"OK","CHECK")</f>
        <v>OK</v>
      </c>
      <c r="AI89" s="36"/>
      <c r="AJ89" s="36"/>
      <c r="AK89" s="36"/>
    </row>
    <row r="90" spans="1:37" x14ac:dyDescent="0.2">
      <c r="A90" s="36"/>
      <c r="B90" s="36"/>
      <c r="C90" s="158" t="s">
        <v>456</v>
      </c>
      <c r="D90" s="158" t="s">
        <v>268</v>
      </c>
      <c r="E90" s="158" t="s">
        <v>404</v>
      </c>
      <c r="F90" s="71" t="s">
        <v>33</v>
      </c>
      <c r="G90" s="71"/>
      <c r="H90" s="92"/>
      <c r="I90" s="93">
        <f t="shared" si="17"/>
        <v>103.19</v>
      </c>
      <c r="J90" s="159"/>
      <c r="K90" s="93">
        <f t="shared" si="18"/>
        <v>103.192313279459</v>
      </c>
      <c r="L90" s="159"/>
      <c r="M90" s="159" t="str">
        <f t="shared" si="19"/>
        <v>COMPLIANT</v>
      </c>
      <c r="N90" s="39"/>
      <c r="O90" s="160">
        <f t="shared" si="20"/>
        <v>103.192313279459</v>
      </c>
      <c r="P90" s="160">
        <f t="shared" si="21"/>
        <v>107.15</v>
      </c>
      <c r="Q90" s="160">
        <f t="shared" si="22"/>
        <v>111.03</v>
      </c>
      <c r="R90" s="160">
        <f t="shared" si="23"/>
        <v>115.14</v>
      </c>
      <c r="S90" s="160">
        <f t="shared" si="24"/>
        <v>119.63</v>
      </c>
      <c r="T90" s="39"/>
      <c r="U90" s="161">
        <v>103.192313279459</v>
      </c>
      <c r="V90" s="162">
        <f>ROUND(ROUND(U90,2)*(1+'General Inputs'!K$20)*(1-AA90)+'General Inputs'!K$26,2)</f>
        <v>107.15</v>
      </c>
      <c r="W90" s="162">
        <f>ROUND(ROUND(V90,2)*(1+'General Inputs'!L$20)*(1-AB90)+'General Inputs'!L$26,2)</f>
        <v>111.03</v>
      </c>
      <c r="X90" s="162">
        <f>ROUND(ROUND(W90,2)*(1+'General Inputs'!M$20)*(1-AC90)+'General Inputs'!M$26,2)</f>
        <v>115.14</v>
      </c>
      <c r="Y90" s="162">
        <f>ROUND(ROUND(X90,2)*(1+'General Inputs'!N$20)*(1-AD90)+'General Inputs'!N$26,2)</f>
        <v>119.63</v>
      </c>
      <c r="Z90" s="163"/>
      <c r="AA90" s="191">
        <f>IF($U90="",0,'General Inputs'!K$22)</f>
        <v>-1.0870090668475489E-2</v>
      </c>
      <c r="AB90" s="191">
        <f>IF($U90="",0,'General Inputs'!L$22)</f>
        <v>-8.7466278382324451E-3</v>
      </c>
      <c r="AC90" s="191">
        <f>IF($U90="",0,'General Inputs'!M$22)</f>
        <v>-9.5315736522133768E-3</v>
      </c>
      <c r="AD90" s="191">
        <f>IF($U90="",0,'General Inputs'!N$22)</f>
        <v>-1.1515925226694229E-2</v>
      </c>
      <c r="AE90" s="36"/>
      <c r="AF90" s="36"/>
      <c r="AG90" s="36"/>
      <c r="AH90" s="214" t="str" cm="1">
        <f t="array" ref="AH90">IF(SUMPRODUCT(--_xlfn.ISFORMULA(V90:Y90))+SUMPRODUCT(--_xlfn.ISFORMULA(I90:M90))=7,"OK","CHECK")</f>
        <v>OK</v>
      </c>
      <c r="AI90" s="36"/>
      <c r="AJ90" s="36"/>
      <c r="AK90" s="36"/>
    </row>
    <row r="91" spans="1:37" x14ac:dyDescent="0.2">
      <c r="A91" s="36"/>
      <c r="B91" s="36"/>
      <c r="C91" s="158" t="s">
        <v>456</v>
      </c>
      <c r="D91" s="158" t="s">
        <v>271</v>
      </c>
      <c r="E91" s="158" t="s">
        <v>399</v>
      </c>
      <c r="F91" s="71" t="s">
        <v>33</v>
      </c>
      <c r="G91" s="71"/>
      <c r="H91" s="92"/>
      <c r="I91" s="93">
        <f t="shared" si="17"/>
        <v>469.41</v>
      </c>
      <c r="J91" s="159"/>
      <c r="K91" s="93">
        <f t="shared" si="18"/>
        <v>469.41381941947799</v>
      </c>
      <c r="L91" s="159"/>
      <c r="M91" s="159" t="str">
        <f t="shared" si="19"/>
        <v>COMPLIANT</v>
      </c>
      <c r="N91" s="39"/>
      <c r="O91" s="160">
        <f t="shared" si="20"/>
        <v>469.41381941947799</v>
      </c>
      <c r="P91" s="160">
        <f t="shared" si="21"/>
        <v>487.42</v>
      </c>
      <c r="Q91" s="160">
        <f t="shared" si="22"/>
        <v>505.06</v>
      </c>
      <c r="R91" s="160">
        <f t="shared" si="23"/>
        <v>523.74</v>
      </c>
      <c r="S91" s="160">
        <f t="shared" si="24"/>
        <v>544.17999999999995</v>
      </c>
      <c r="T91" s="39"/>
      <c r="U91" s="161">
        <v>469.41381941947799</v>
      </c>
      <c r="V91" s="162">
        <f>ROUND(ROUND(U91,2)*(1+'General Inputs'!K$20)*(1-AA91)+'General Inputs'!K$26,2)</f>
        <v>487.42</v>
      </c>
      <c r="W91" s="162">
        <f>ROUND(ROUND(V91,2)*(1+'General Inputs'!L$20)*(1-AB91)+'General Inputs'!L$26,2)</f>
        <v>505.06</v>
      </c>
      <c r="X91" s="162">
        <f>ROUND(ROUND(W91,2)*(1+'General Inputs'!M$20)*(1-AC91)+'General Inputs'!M$26,2)</f>
        <v>523.74</v>
      </c>
      <c r="Y91" s="162">
        <f>ROUND(ROUND(X91,2)*(1+'General Inputs'!N$20)*(1-AD91)+'General Inputs'!N$26,2)</f>
        <v>544.17999999999995</v>
      </c>
      <c r="Z91" s="163"/>
      <c r="AA91" s="191">
        <f>IF($U91="",0,'General Inputs'!K$22)</f>
        <v>-1.0870090668475489E-2</v>
      </c>
      <c r="AB91" s="191">
        <f>IF($U91="",0,'General Inputs'!L$22)</f>
        <v>-8.7466278382324451E-3</v>
      </c>
      <c r="AC91" s="191">
        <f>IF($U91="",0,'General Inputs'!M$22)</f>
        <v>-9.5315736522133768E-3</v>
      </c>
      <c r="AD91" s="191">
        <f>IF($U91="",0,'General Inputs'!N$22)</f>
        <v>-1.1515925226694229E-2</v>
      </c>
      <c r="AE91" s="36"/>
      <c r="AF91" s="36"/>
      <c r="AG91" s="36"/>
      <c r="AH91" s="214" t="str" cm="1">
        <f t="array" ref="AH91">IF(SUMPRODUCT(--_xlfn.ISFORMULA(V91:Y91))+SUMPRODUCT(--_xlfn.ISFORMULA(I91:M91))=7,"OK","CHECK")</f>
        <v>OK</v>
      </c>
      <c r="AI91" s="36"/>
      <c r="AJ91" s="36"/>
      <c r="AK91" s="36"/>
    </row>
    <row r="92" spans="1:37" x14ac:dyDescent="0.2">
      <c r="A92" s="36"/>
      <c r="B92" s="36"/>
      <c r="C92" s="158" t="s">
        <v>278</v>
      </c>
      <c r="D92" s="158" t="s">
        <v>270</v>
      </c>
      <c r="E92" s="158" t="s">
        <v>398</v>
      </c>
      <c r="F92" s="71" t="s">
        <v>33</v>
      </c>
      <c r="G92" s="71"/>
      <c r="H92" s="92"/>
      <c r="I92" s="93">
        <f t="shared" si="17"/>
        <v>412.76</v>
      </c>
      <c r="J92" s="159"/>
      <c r="K92" s="93">
        <f t="shared" si="18"/>
        <v>412.76925311783498</v>
      </c>
      <c r="L92" s="159"/>
      <c r="M92" s="159" t="str">
        <f t="shared" si="19"/>
        <v>COMPLIANT</v>
      </c>
      <c r="N92" s="39"/>
      <c r="O92" s="160">
        <f t="shared" si="20"/>
        <v>412.76925311783498</v>
      </c>
      <c r="P92" s="160">
        <f t="shared" si="21"/>
        <v>428.6</v>
      </c>
      <c r="Q92" s="160">
        <f t="shared" si="22"/>
        <v>444.11</v>
      </c>
      <c r="R92" s="160">
        <f t="shared" si="23"/>
        <v>460.54</v>
      </c>
      <c r="S92" s="160">
        <f t="shared" si="24"/>
        <v>478.51</v>
      </c>
      <c r="T92" s="39"/>
      <c r="U92" s="161">
        <v>412.76925311783498</v>
      </c>
      <c r="V92" s="162">
        <f>ROUND(ROUND(U92,2)*(1+'General Inputs'!K$20)*(1-AA92)+'General Inputs'!K$26,2)</f>
        <v>428.6</v>
      </c>
      <c r="W92" s="162">
        <f>ROUND(ROUND(V92,2)*(1+'General Inputs'!L$20)*(1-AB92)+'General Inputs'!L$26,2)</f>
        <v>444.11</v>
      </c>
      <c r="X92" s="162">
        <f>ROUND(ROUND(W92,2)*(1+'General Inputs'!M$20)*(1-AC92)+'General Inputs'!M$26,2)</f>
        <v>460.54</v>
      </c>
      <c r="Y92" s="162">
        <f>ROUND(ROUND(X92,2)*(1+'General Inputs'!N$20)*(1-AD92)+'General Inputs'!N$26,2)</f>
        <v>478.51</v>
      </c>
      <c r="Z92" s="163"/>
      <c r="AA92" s="191">
        <f>IF($U92="",0,'General Inputs'!K$22)</f>
        <v>-1.0870090668475489E-2</v>
      </c>
      <c r="AB92" s="191">
        <f>IF($U92="",0,'General Inputs'!L$22)</f>
        <v>-8.7466278382324451E-3</v>
      </c>
      <c r="AC92" s="191">
        <f>IF($U92="",0,'General Inputs'!M$22)</f>
        <v>-9.5315736522133768E-3</v>
      </c>
      <c r="AD92" s="191">
        <f>IF($U92="",0,'General Inputs'!N$22)</f>
        <v>-1.1515925226694229E-2</v>
      </c>
      <c r="AE92" s="36"/>
      <c r="AF92" s="36"/>
      <c r="AG92" s="36"/>
      <c r="AH92" s="214" t="str" cm="1">
        <f t="array" ref="AH92">IF(SUMPRODUCT(--_xlfn.ISFORMULA(V92:Y92))+SUMPRODUCT(--_xlfn.ISFORMULA(I92:M92))=7,"OK","CHECK")</f>
        <v>OK</v>
      </c>
      <c r="AI92" s="36"/>
      <c r="AJ92" s="36"/>
      <c r="AK92" s="36"/>
    </row>
    <row r="93" spans="1:37" x14ac:dyDescent="0.2">
      <c r="A93" s="36"/>
      <c r="B93" s="36"/>
      <c r="C93" s="158" t="s">
        <v>454</v>
      </c>
      <c r="D93" s="158" t="s">
        <v>270</v>
      </c>
      <c r="E93" s="158" t="s">
        <v>388</v>
      </c>
      <c r="F93" s="71" t="s">
        <v>33</v>
      </c>
      <c r="G93" s="71"/>
      <c r="H93" s="92"/>
      <c r="I93" s="93">
        <f t="shared" si="17"/>
        <v>629.47</v>
      </c>
      <c r="J93" s="159"/>
      <c r="K93" s="93">
        <f t="shared" si="18"/>
        <v>629.47311100469904</v>
      </c>
      <c r="L93" s="159"/>
      <c r="M93" s="159" t="str">
        <f t="shared" si="19"/>
        <v>COMPLIANT</v>
      </c>
      <c r="N93" s="39"/>
      <c r="O93" s="160">
        <f t="shared" si="20"/>
        <v>629.47311100469904</v>
      </c>
      <c r="P93" s="160">
        <f t="shared" si="21"/>
        <v>653.62</v>
      </c>
      <c r="Q93" s="160">
        <f t="shared" si="22"/>
        <v>677.27</v>
      </c>
      <c r="R93" s="160">
        <f t="shared" si="23"/>
        <v>702.32</v>
      </c>
      <c r="S93" s="160">
        <f t="shared" si="24"/>
        <v>729.73</v>
      </c>
      <c r="T93" s="39"/>
      <c r="U93" s="161">
        <v>629.47311100469904</v>
      </c>
      <c r="V93" s="162">
        <f>ROUND(ROUND(U93,2)*(1+'General Inputs'!K$20)*(1-AA93)+'General Inputs'!K$26,2)</f>
        <v>653.62</v>
      </c>
      <c r="W93" s="162">
        <f>ROUND(ROUND(V93,2)*(1+'General Inputs'!L$20)*(1-AB93)+'General Inputs'!L$26,2)</f>
        <v>677.27</v>
      </c>
      <c r="X93" s="162">
        <f>ROUND(ROUND(W93,2)*(1+'General Inputs'!M$20)*(1-AC93)+'General Inputs'!M$26,2)</f>
        <v>702.32</v>
      </c>
      <c r="Y93" s="162">
        <f>ROUND(ROUND(X93,2)*(1+'General Inputs'!N$20)*(1-AD93)+'General Inputs'!N$26,2)</f>
        <v>729.73</v>
      </c>
      <c r="Z93" s="163"/>
      <c r="AA93" s="191">
        <f>IF($U93="",0,'General Inputs'!K$22)</f>
        <v>-1.0870090668475489E-2</v>
      </c>
      <c r="AB93" s="191">
        <f>IF($U93="",0,'General Inputs'!L$22)</f>
        <v>-8.7466278382324451E-3</v>
      </c>
      <c r="AC93" s="191">
        <f>IF($U93="",0,'General Inputs'!M$22)</f>
        <v>-9.5315736522133768E-3</v>
      </c>
      <c r="AD93" s="191">
        <f>IF($U93="",0,'General Inputs'!N$22)</f>
        <v>-1.1515925226694229E-2</v>
      </c>
      <c r="AE93" s="36"/>
      <c r="AF93" s="36"/>
      <c r="AG93" s="36"/>
      <c r="AH93" s="214" t="str" cm="1">
        <f t="array" ref="AH93">IF(SUMPRODUCT(--_xlfn.ISFORMULA(V93:Y93))+SUMPRODUCT(--_xlfn.ISFORMULA(I93:M93))=7,"OK","CHECK")</f>
        <v>OK</v>
      </c>
      <c r="AI93" s="36"/>
      <c r="AJ93" s="36"/>
      <c r="AK93" s="36"/>
    </row>
    <row r="94" spans="1:37" x14ac:dyDescent="0.2">
      <c r="A94" s="36"/>
      <c r="B94" s="36"/>
      <c r="C94" s="158" t="s">
        <v>409</v>
      </c>
      <c r="D94" s="158" t="s">
        <v>269</v>
      </c>
      <c r="E94" s="158" t="s">
        <v>414</v>
      </c>
      <c r="F94" s="71" t="s">
        <v>33</v>
      </c>
      <c r="G94" s="71"/>
      <c r="H94" s="92"/>
      <c r="I94" s="93">
        <f t="shared" si="17"/>
        <v>1651.04</v>
      </c>
      <c r="J94" s="159"/>
      <c r="K94" s="93">
        <f t="shared" si="18"/>
        <v>1651.0480645131399</v>
      </c>
      <c r="L94" s="159"/>
      <c r="M94" s="159" t="str">
        <f t="shared" si="19"/>
        <v>COMPLIANT</v>
      </c>
      <c r="N94" s="39"/>
      <c r="O94" s="160">
        <f t="shared" si="20"/>
        <v>1651.0480645131399</v>
      </c>
      <c r="P94" s="160">
        <f t="shared" si="21"/>
        <v>1714.39</v>
      </c>
      <c r="Q94" s="160">
        <f t="shared" si="22"/>
        <v>1776.42</v>
      </c>
      <c r="R94" s="160">
        <f t="shared" si="23"/>
        <v>1842.13</v>
      </c>
      <c r="S94" s="160">
        <f t="shared" si="24"/>
        <v>1914.02</v>
      </c>
      <c r="T94" s="39"/>
      <c r="U94" s="161">
        <v>1651.0480645131399</v>
      </c>
      <c r="V94" s="162">
        <f>ROUND(ROUND(U94,2)*(1+'General Inputs'!K$20)*(1-AA94)+'General Inputs'!K$26,2)</f>
        <v>1714.39</v>
      </c>
      <c r="W94" s="162">
        <f>ROUND(ROUND(V94,2)*(1+'General Inputs'!L$20)*(1-AB94)+'General Inputs'!L$26,2)</f>
        <v>1776.42</v>
      </c>
      <c r="X94" s="162">
        <f>ROUND(ROUND(W94,2)*(1+'General Inputs'!M$20)*(1-AC94)+'General Inputs'!M$26,2)</f>
        <v>1842.13</v>
      </c>
      <c r="Y94" s="162">
        <f>ROUND(ROUND(X94,2)*(1+'General Inputs'!N$20)*(1-AD94)+'General Inputs'!N$26,2)</f>
        <v>1914.02</v>
      </c>
      <c r="Z94" s="163"/>
      <c r="AA94" s="191">
        <f>IF($U94="",0,'General Inputs'!K$22)</f>
        <v>-1.0870090668475489E-2</v>
      </c>
      <c r="AB94" s="191">
        <f>IF($U94="",0,'General Inputs'!L$22)</f>
        <v>-8.7466278382324451E-3</v>
      </c>
      <c r="AC94" s="191">
        <f>IF($U94="",0,'General Inputs'!M$22)</f>
        <v>-9.5315736522133768E-3</v>
      </c>
      <c r="AD94" s="191">
        <f>IF($U94="",0,'General Inputs'!N$22)</f>
        <v>-1.1515925226694229E-2</v>
      </c>
      <c r="AE94" s="36"/>
      <c r="AF94" s="36"/>
      <c r="AG94" s="36"/>
      <c r="AH94" s="214" t="str" cm="1">
        <f t="array" ref="AH94">IF(SUMPRODUCT(--_xlfn.ISFORMULA(V94:Y94))+SUMPRODUCT(--_xlfn.ISFORMULA(I94:M94))=7,"OK","CHECK")</f>
        <v>OK</v>
      </c>
      <c r="AI94" s="36"/>
      <c r="AJ94" s="36"/>
      <c r="AK94" s="36"/>
    </row>
    <row r="95" spans="1:37" x14ac:dyDescent="0.2">
      <c r="A95" s="36"/>
      <c r="B95" s="36"/>
      <c r="C95" s="158" t="s">
        <v>409</v>
      </c>
      <c r="D95" s="158" t="s">
        <v>268</v>
      </c>
      <c r="E95" s="158" t="s">
        <v>410</v>
      </c>
      <c r="F95" s="71" t="s">
        <v>33</v>
      </c>
      <c r="G95" s="71"/>
      <c r="H95" s="92"/>
      <c r="I95" s="93">
        <f t="shared" si="17"/>
        <v>1493.85</v>
      </c>
      <c r="J95" s="159"/>
      <c r="K95" s="93">
        <f t="shared" si="18"/>
        <v>1493.8593930260799</v>
      </c>
      <c r="L95" s="159"/>
      <c r="M95" s="159" t="str">
        <f t="shared" si="19"/>
        <v>COMPLIANT</v>
      </c>
      <c r="N95" s="39"/>
      <c r="O95" s="160">
        <f t="shared" si="20"/>
        <v>1493.8593930260799</v>
      </c>
      <c r="P95" s="160">
        <f t="shared" si="21"/>
        <v>1551.17</v>
      </c>
      <c r="Q95" s="160">
        <f t="shared" si="22"/>
        <v>1607.29</v>
      </c>
      <c r="R95" s="160">
        <f t="shared" si="23"/>
        <v>1666.74</v>
      </c>
      <c r="S95" s="160">
        <f t="shared" si="24"/>
        <v>1731.79</v>
      </c>
      <c r="T95" s="39"/>
      <c r="U95" s="161">
        <v>1493.8593930260799</v>
      </c>
      <c r="V95" s="162">
        <f>ROUND(ROUND(U95,2)*(1+'General Inputs'!K$20)*(1-AA95)+'General Inputs'!K$26,2)</f>
        <v>1551.17</v>
      </c>
      <c r="W95" s="162">
        <f>ROUND(ROUND(V95,2)*(1+'General Inputs'!L$20)*(1-AB95)+'General Inputs'!L$26,2)</f>
        <v>1607.29</v>
      </c>
      <c r="X95" s="162">
        <f>ROUND(ROUND(W95,2)*(1+'General Inputs'!M$20)*(1-AC95)+'General Inputs'!M$26,2)</f>
        <v>1666.74</v>
      </c>
      <c r="Y95" s="162">
        <f>ROUND(ROUND(X95,2)*(1+'General Inputs'!N$20)*(1-AD95)+'General Inputs'!N$26,2)</f>
        <v>1731.79</v>
      </c>
      <c r="Z95" s="163"/>
      <c r="AA95" s="191">
        <f>IF($U95="",0,'General Inputs'!K$22)</f>
        <v>-1.0870090668475489E-2</v>
      </c>
      <c r="AB95" s="191">
        <f>IF($U95="",0,'General Inputs'!L$22)</f>
        <v>-8.7466278382324451E-3</v>
      </c>
      <c r="AC95" s="191">
        <f>IF($U95="",0,'General Inputs'!M$22)</f>
        <v>-9.5315736522133768E-3</v>
      </c>
      <c r="AD95" s="191">
        <f>IF($U95="",0,'General Inputs'!N$22)</f>
        <v>-1.1515925226694229E-2</v>
      </c>
      <c r="AE95" s="36"/>
      <c r="AF95" s="36"/>
      <c r="AG95" s="36"/>
      <c r="AH95" s="214" t="str" cm="1">
        <f t="array" ref="AH95">IF(SUMPRODUCT(--_xlfn.ISFORMULA(V95:Y95))+SUMPRODUCT(--_xlfn.ISFORMULA(I95:M95))=7,"OK","CHECK")</f>
        <v>OK</v>
      </c>
      <c r="AI95" s="36"/>
      <c r="AJ95" s="36"/>
      <c r="AK95" s="36"/>
    </row>
    <row r="96" spans="1:37" x14ac:dyDescent="0.2">
      <c r="A96" s="36"/>
      <c r="B96" s="36"/>
      <c r="C96" s="158" t="s">
        <v>409</v>
      </c>
      <c r="D96" s="158" t="s">
        <v>281</v>
      </c>
      <c r="E96" s="158" t="s">
        <v>415</v>
      </c>
      <c r="F96" s="71" t="s">
        <v>33</v>
      </c>
      <c r="G96" s="71"/>
      <c r="H96" s="92"/>
      <c r="I96" s="93">
        <f t="shared" si="17"/>
        <v>2743.59</v>
      </c>
      <c r="J96" s="159"/>
      <c r="K96" s="93">
        <f t="shared" si="18"/>
        <v>2743.5946474330699</v>
      </c>
      <c r="L96" s="159"/>
      <c r="M96" s="159" t="str">
        <f t="shared" si="19"/>
        <v>COMPLIANT</v>
      </c>
      <c r="N96" s="39"/>
      <c r="O96" s="160">
        <f t="shared" si="20"/>
        <v>2743.5946474330699</v>
      </c>
      <c r="P96" s="160">
        <f t="shared" si="21"/>
        <v>2848.84</v>
      </c>
      <c r="Q96" s="160">
        <f t="shared" si="22"/>
        <v>2951.92</v>
      </c>
      <c r="R96" s="160">
        <f t="shared" si="23"/>
        <v>3061.1</v>
      </c>
      <c r="S96" s="160">
        <f t="shared" si="24"/>
        <v>3180.56</v>
      </c>
      <c r="T96" s="39"/>
      <c r="U96" s="161">
        <v>2743.5946474330699</v>
      </c>
      <c r="V96" s="162">
        <f>ROUND(ROUND(U96,2)*(1+'General Inputs'!K$20)*(1-AA96)+'General Inputs'!K$26,2)</f>
        <v>2848.84</v>
      </c>
      <c r="W96" s="162">
        <f>ROUND(ROUND(V96,2)*(1+'General Inputs'!L$20)*(1-AB96)+'General Inputs'!L$26,2)</f>
        <v>2951.92</v>
      </c>
      <c r="X96" s="162">
        <f>ROUND(ROUND(W96,2)*(1+'General Inputs'!M$20)*(1-AC96)+'General Inputs'!M$26,2)</f>
        <v>3061.1</v>
      </c>
      <c r="Y96" s="162">
        <f>ROUND(ROUND(X96,2)*(1+'General Inputs'!N$20)*(1-AD96)+'General Inputs'!N$26,2)</f>
        <v>3180.56</v>
      </c>
      <c r="Z96" s="163"/>
      <c r="AA96" s="191">
        <f>IF($U96="",0,'General Inputs'!K$22)</f>
        <v>-1.0870090668475489E-2</v>
      </c>
      <c r="AB96" s="191">
        <f>IF($U96="",0,'General Inputs'!L$22)</f>
        <v>-8.7466278382324451E-3</v>
      </c>
      <c r="AC96" s="191">
        <f>IF($U96="",0,'General Inputs'!M$22)</f>
        <v>-9.5315736522133768E-3</v>
      </c>
      <c r="AD96" s="191">
        <f>IF($U96="",0,'General Inputs'!N$22)</f>
        <v>-1.1515925226694229E-2</v>
      </c>
      <c r="AE96" s="36"/>
      <c r="AF96" s="36"/>
      <c r="AG96" s="36"/>
      <c r="AH96" s="214" t="str" cm="1">
        <f t="array" ref="AH96">IF(SUMPRODUCT(--_xlfn.ISFORMULA(V96:Y96))+SUMPRODUCT(--_xlfn.ISFORMULA(I96:M96))=7,"OK","CHECK")</f>
        <v>OK</v>
      </c>
      <c r="AI96" s="36"/>
      <c r="AJ96" s="36"/>
      <c r="AK96" s="36"/>
    </row>
    <row r="97" spans="1:37" x14ac:dyDescent="0.2">
      <c r="A97" s="36"/>
      <c r="B97" s="36"/>
      <c r="C97" s="158" t="s">
        <v>409</v>
      </c>
      <c r="D97" s="158" t="s">
        <v>280</v>
      </c>
      <c r="E97" s="158" t="s">
        <v>411</v>
      </c>
      <c r="F97" s="71" t="s">
        <v>33</v>
      </c>
      <c r="G97" s="71"/>
      <c r="H97" s="92"/>
      <c r="I97" s="93">
        <f t="shared" si="17"/>
        <v>2586.4</v>
      </c>
      <c r="J97" s="159"/>
      <c r="K97" s="93">
        <f t="shared" si="18"/>
        <v>2586.4059759460101</v>
      </c>
      <c r="L97" s="159"/>
      <c r="M97" s="159" t="str">
        <f t="shared" si="19"/>
        <v>COMPLIANT</v>
      </c>
      <c r="N97" s="39"/>
      <c r="O97" s="160">
        <f t="shared" si="20"/>
        <v>2586.4059759460101</v>
      </c>
      <c r="P97" s="160">
        <f t="shared" si="21"/>
        <v>2685.63</v>
      </c>
      <c r="Q97" s="160">
        <f t="shared" si="22"/>
        <v>2782.8</v>
      </c>
      <c r="R97" s="160">
        <f t="shared" si="23"/>
        <v>2885.73</v>
      </c>
      <c r="S97" s="160">
        <f t="shared" si="24"/>
        <v>2998.35</v>
      </c>
      <c r="T97" s="39"/>
      <c r="U97" s="161">
        <v>2586.4059759460101</v>
      </c>
      <c r="V97" s="162">
        <f>ROUND(ROUND(U97,2)*(1+'General Inputs'!K$20)*(1-AA97)+'General Inputs'!K$26,2)</f>
        <v>2685.63</v>
      </c>
      <c r="W97" s="162">
        <f>ROUND(ROUND(V97,2)*(1+'General Inputs'!L$20)*(1-AB97)+'General Inputs'!L$26,2)</f>
        <v>2782.8</v>
      </c>
      <c r="X97" s="162">
        <f>ROUND(ROUND(W97,2)*(1+'General Inputs'!M$20)*(1-AC97)+'General Inputs'!M$26,2)</f>
        <v>2885.73</v>
      </c>
      <c r="Y97" s="162">
        <f>ROUND(ROUND(X97,2)*(1+'General Inputs'!N$20)*(1-AD97)+'General Inputs'!N$26,2)</f>
        <v>2998.35</v>
      </c>
      <c r="Z97" s="163"/>
      <c r="AA97" s="191">
        <f>IF($U97="",0,'General Inputs'!K$22)</f>
        <v>-1.0870090668475489E-2</v>
      </c>
      <c r="AB97" s="191">
        <f>IF($U97="",0,'General Inputs'!L$22)</f>
        <v>-8.7466278382324451E-3</v>
      </c>
      <c r="AC97" s="191">
        <f>IF($U97="",0,'General Inputs'!M$22)</f>
        <v>-9.5315736522133768E-3</v>
      </c>
      <c r="AD97" s="191">
        <f>IF($U97="",0,'General Inputs'!N$22)</f>
        <v>-1.1515925226694229E-2</v>
      </c>
      <c r="AE97" s="36"/>
      <c r="AF97" s="36"/>
      <c r="AG97" s="36"/>
      <c r="AH97" s="214" t="str" cm="1">
        <f t="array" ref="AH97">IF(SUMPRODUCT(--_xlfn.ISFORMULA(V97:Y97))+SUMPRODUCT(--_xlfn.ISFORMULA(I97:M97))=7,"OK","CHECK")</f>
        <v>OK</v>
      </c>
      <c r="AI97" s="36"/>
      <c r="AJ97" s="36"/>
      <c r="AK97" s="36"/>
    </row>
    <row r="98" spans="1:37" x14ac:dyDescent="0.2">
      <c r="A98" s="36"/>
      <c r="B98" s="36"/>
      <c r="C98" s="158" t="s">
        <v>406</v>
      </c>
      <c r="D98" s="158" t="s">
        <v>269</v>
      </c>
      <c r="E98" s="158" t="s">
        <v>412</v>
      </c>
      <c r="F98" s="71" t="s">
        <v>33</v>
      </c>
      <c r="G98" s="71"/>
      <c r="H98" s="92"/>
      <c r="I98" s="93">
        <f t="shared" si="17"/>
        <v>1533.69</v>
      </c>
      <c r="J98" s="159"/>
      <c r="K98" s="93">
        <f t="shared" si="18"/>
        <v>1533.6946096582701</v>
      </c>
      <c r="L98" s="159"/>
      <c r="M98" s="159" t="str">
        <f t="shared" si="19"/>
        <v>COMPLIANT</v>
      </c>
      <c r="N98" s="39"/>
      <c r="O98" s="160">
        <f t="shared" si="20"/>
        <v>1533.6946096582701</v>
      </c>
      <c r="P98" s="160">
        <f t="shared" si="21"/>
        <v>1592.53</v>
      </c>
      <c r="Q98" s="160">
        <f t="shared" si="22"/>
        <v>1650.15</v>
      </c>
      <c r="R98" s="160">
        <f t="shared" si="23"/>
        <v>1711.19</v>
      </c>
      <c r="S98" s="160">
        <f t="shared" si="24"/>
        <v>1777.97</v>
      </c>
      <c r="T98" s="39"/>
      <c r="U98" s="161">
        <v>1533.6946096582701</v>
      </c>
      <c r="V98" s="162">
        <f>ROUND(ROUND(U98,2)*(1+'General Inputs'!K$20)*(1-AA98)+'General Inputs'!K$26,2)</f>
        <v>1592.53</v>
      </c>
      <c r="W98" s="162">
        <f>ROUND(ROUND(V98,2)*(1+'General Inputs'!L$20)*(1-AB98)+'General Inputs'!L$26,2)</f>
        <v>1650.15</v>
      </c>
      <c r="X98" s="162">
        <f>ROUND(ROUND(W98,2)*(1+'General Inputs'!M$20)*(1-AC98)+'General Inputs'!M$26,2)</f>
        <v>1711.19</v>
      </c>
      <c r="Y98" s="162">
        <f>ROUND(ROUND(X98,2)*(1+'General Inputs'!N$20)*(1-AD98)+'General Inputs'!N$26,2)</f>
        <v>1777.97</v>
      </c>
      <c r="Z98" s="163"/>
      <c r="AA98" s="191">
        <f>IF($U98="",0,'General Inputs'!K$22)</f>
        <v>-1.0870090668475489E-2</v>
      </c>
      <c r="AB98" s="191">
        <f>IF($U98="",0,'General Inputs'!L$22)</f>
        <v>-8.7466278382324451E-3</v>
      </c>
      <c r="AC98" s="191">
        <f>IF($U98="",0,'General Inputs'!M$22)</f>
        <v>-9.5315736522133768E-3</v>
      </c>
      <c r="AD98" s="191">
        <f>IF($U98="",0,'General Inputs'!N$22)</f>
        <v>-1.1515925226694229E-2</v>
      </c>
      <c r="AE98" s="36"/>
      <c r="AF98" s="36"/>
      <c r="AG98" s="36"/>
      <c r="AH98" s="214" t="str" cm="1">
        <f t="array" ref="AH98">IF(SUMPRODUCT(--_xlfn.ISFORMULA(V98:Y98))+SUMPRODUCT(--_xlfn.ISFORMULA(I98:M98))=7,"OK","CHECK")</f>
        <v>OK</v>
      </c>
      <c r="AI98" s="36"/>
      <c r="AJ98" s="36"/>
      <c r="AK98" s="36"/>
    </row>
    <row r="99" spans="1:37" x14ac:dyDescent="0.2">
      <c r="A99" s="36"/>
      <c r="B99" s="36"/>
      <c r="C99" s="158" t="s">
        <v>406</v>
      </c>
      <c r="D99" s="158" t="s">
        <v>268</v>
      </c>
      <c r="E99" s="158" t="s">
        <v>407</v>
      </c>
      <c r="F99" s="71" t="s">
        <v>33</v>
      </c>
      <c r="G99" s="71"/>
      <c r="H99" s="92"/>
      <c r="I99" s="93">
        <f t="shared" si="17"/>
        <v>1390.66</v>
      </c>
      <c r="J99" s="159"/>
      <c r="K99" s="93">
        <f t="shared" si="18"/>
        <v>1390.66707974663</v>
      </c>
      <c r="L99" s="159"/>
      <c r="M99" s="159" t="str">
        <f t="shared" si="19"/>
        <v>COMPLIANT</v>
      </c>
      <c r="N99" s="39"/>
      <c r="O99" s="160">
        <f t="shared" si="20"/>
        <v>1390.66707974663</v>
      </c>
      <c r="P99" s="160">
        <f t="shared" si="21"/>
        <v>1444.02</v>
      </c>
      <c r="Q99" s="160">
        <f t="shared" si="22"/>
        <v>1496.27</v>
      </c>
      <c r="R99" s="160">
        <f t="shared" si="23"/>
        <v>1551.61</v>
      </c>
      <c r="S99" s="160">
        <f t="shared" si="24"/>
        <v>1612.16</v>
      </c>
      <c r="T99" s="39"/>
      <c r="U99" s="161">
        <v>1390.66707974663</v>
      </c>
      <c r="V99" s="162">
        <f>ROUND(ROUND(U99,2)*(1+'General Inputs'!K$20)*(1-AA99)+'General Inputs'!K$26,2)</f>
        <v>1444.02</v>
      </c>
      <c r="W99" s="162">
        <f>ROUND(ROUND(V99,2)*(1+'General Inputs'!L$20)*(1-AB99)+'General Inputs'!L$26,2)</f>
        <v>1496.27</v>
      </c>
      <c r="X99" s="162">
        <f>ROUND(ROUND(W99,2)*(1+'General Inputs'!M$20)*(1-AC99)+'General Inputs'!M$26,2)</f>
        <v>1551.61</v>
      </c>
      <c r="Y99" s="162">
        <f>ROUND(ROUND(X99,2)*(1+'General Inputs'!N$20)*(1-AD99)+'General Inputs'!N$26,2)</f>
        <v>1612.16</v>
      </c>
      <c r="Z99" s="163"/>
      <c r="AA99" s="191">
        <f>IF($U99="",0,'General Inputs'!K$22)</f>
        <v>-1.0870090668475489E-2</v>
      </c>
      <c r="AB99" s="191">
        <f>IF($U99="",0,'General Inputs'!L$22)</f>
        <v>-8.7466278382324451E-3</v>
      </c>
      <c r="AC99" s="191">
        <f>IF($U99="",0,'General Inputs'!M$22)</f>
        <v>-9.5315736522133768E-3</v>
      </c>
      <c r="AD99" s="191">
        <f>IF($U99="",0,'General Inputs'!N$22)</f>
        <v>-1.1515925226694229E-2</v>
      </c>
      <c r="AE99" s="36"/>
      <c r="AF99" s="36"/>
      <c r="AG99" s="36"/>
      <c r="AH99" s="214" t="str" cm="1">
        <f t="array" ref="AH99">IF(SUMPRODUCT(--_xlfn.ISFORMULA(V99:Y99))+SUMPRODUCT(--_xlfn.ISFORMULA(I99:M99))=7,"OK","CHECK")</f>
        <v>OK</v>
      </c>
      <c r="AI99" s="36"/>
      <c r="AJ99" s="36"/>
      <c r="AK99" s="36"/>
    </row>
    <row r="100" spans="1:37" x14ac:dyDescent="0.2">
      <c r="A100" s="36"/>
      <c r="B100" s="36"/>
      <c r="C100" s="158" t="s">
        <v>406</v>
      </c>
      <c r="D100" s="158" t="s">
        <v>281</v>
      </c>
      <c r="E100" s="158" t="s">
        <v>413</v>
      </c>
      <c r="F100" s="71" t="s">
        <v>33</v>
      </c>
      <c r="G100" s="71"/>
      <c r="H100" s="92"/>
      <c r="I100" s="93">
        <f t="shared" si="17"/>
        <v>2567.23</v>
      </c>
      <c r="J100" s="159"/>
      <c r="K100" s="93">
        <f t="shared" si="18"/>
        <v>2567.23643601399</v>
      </c>
      <c r="L100" s="159"/>
      <c r="M100" s="159" t="str">
        <f t="shared" si="19"/>
        <v>COMPLIANT</v>
      </c>
      <c r="N100" s="39"/>
      <c r="O100" s="160">
        <f t="shared" si="20"/>
        <v>2567.23643601399</v>
      </c>
      <c r="P100" s="160">
        <f t="shared" si="21"/>
        <v>2665.73</v>
      </c>
      <c r="Q100" s="160">
        <f t="shared" si="22"/>
        <v>2762.18</v>
      </c>
      <c r="R100" s="160">
        <f t="shared" si="23"/>
        <v>2864.35</v>
      </c>
      <c r="S100" s="160">
        <f t="shared" si="24"/>
        <v>2976.13</v>
      </c>
      <c r="T100" s="39"/>
      <c r="U100" s="161">
        <v>2567.23643601399</v>
      </c>
      <c r="V100" s="162">
        <f>ROUND(ROUND(U100,2)*(1+'General Inputs'!K$20)*(1-AA100)+'General Inputs'!K$26,2)</f>
        <v>2665.73</v>
      </c>
      <c r="W100" s="162">
        <f>ROUND(ROUND(V100,2)*(1+'General Inputs'!L$20)*(1-AB100)+'General Inputs'!L$26,2)</f>
        <v>2762.18</v>
      </c>
      <c r="X100" s="162">
        <f>ROUND(ROUND(W100,2)*(1+'General Inputs'!M$20)*(1-AC100)+'General Inputs'!M$26,2)</f>
        <v>2864.35</v>
      </c>
      <c r="Y100" s="162">
        <f>ROUND(ROUND(X100,2)*(1+'General Inputs'!N$20)*(1-AD100)+'General Inputs'!N$26,2)</f>
        <v>2976.13</v>
      </c>
      <c r="Z100" s="163"/>
      <c r="AA100" s="191">
        <f>IF($U100="",0,'General Inputs'!K$22)</f>
        <v>-1.0870090668475489E-2</v>
      </c>
      <c r="AB100" s="191">
        <f>IF($U100="",0,'General Inputs'!L$22)</f>
        <v>-8.7466278382324451E-3</v>
      </c>
      <c r="AC100" s="191">
        <f>IF($U100="",0,'General Inputs'!M$22)</f>
        <v>-9.5315736522133768E-3</v>
      </c>
      <c r="AD100" s="191">
        <f>IF($U100="",0,'General Inputs'!N$22)</f>
        <v>-1.1515925226694229E-2</v>
      </c>
      <c r="AE100" s="36"/>
      <c r="AF100" s="36"/>
      <c r="AG100" s="36"/>
      <c r="AH100" s="214" t="str" cm="1">
        <f t="array" ref="AH100">IF(SUMPRODUCT(--_xlfn.ISFORMULA(V100:Y100))+SUMPRODUCT(--_xlfn.ISFORMULA(I100:M100))=7,"OK","CHECK")</f>
        <v>OK</v>
      </c>
      <c r="AI100" s="36"/>
      <c r="AJ100" s="36"/>
      <c r="AK100" s="36"/>
    </row>
    <row r="101" spans="1:37" x14ac:dyDescent="0.2">
      <c r="A101" s="36"/>
      <c r="B101" s="36"/>
      <c r="C101" s="158" t="s">
        <v>406</v>
      </c>
      <c r="D101" s="158" t="s">
        <v>280</v>
      </c>
      <c r="E101" s="158" t="s">
        <v>408</v>
      </c>
      <c r="F101" s="71" t="s">
        <v>33</v>
      </c>
      <c r="G101" s="71"/>
      <c r="H101" s="92"/>
      <c r="I101" s="93">
        <f t="shared" si="17"/>
        <v>2483.21</v>
      </c>
      <c r="J101" s="159"/>
      <c r="K101" s="93">
        <f t="shared" si="18"/>
        <v>2483.2136626665601</v>
      </c>
      <c r="L101" s="159"/>
      <c r="M101" s="159" t="str">
        <f t="shared" si="19"/>
        <v>COMPLIANT</v>
      </c>
      <c r="N101" s="39"/>
      <c r="O101" s="160">
        <f t="shared" si="20"/>
        <v>2483.2136626665601</v>
      </c>
      <c r="P101" s="160">
        <f t="shared" si="21"/>
        <v>2578.4699999999998</v>
      </c>
      <c r="Q101" s="160">
        <f t="shared" si="22"/>
        <v>2671.76</v>
      </c>
      <c r="R101" s="160">
        <f t="shared" si="23"/>
        <v>2770.58</v>
      </c>
      <c r="S101" s="160">
        <f t="shared" si="24"/>
        <v>2878.7</v>
      </c>
      <c r="T101" s="39"/>
      <c r="U101" s="161">
        <v>2483.2136626665601</v>
      </c>
      <c r="V101" s="162">
        <f>ROUND(ROUND(U101,2)*(1+'General Inputs'!K$20)*(1-AA101)+'General Inputs'!K$26,2)</f>
        <v>2578.4699999999998</v>
      </c>
      <c r="W101" s="162">
        <f>ROUND(ROUND(V101,2)*(1+'General Inputs'!L$20)*(1-AB101)+'General Inputs'!L$26,2)</f>
        <v>2671.76</v>
      </c>
      <c r="X101" s="162">
        <f>ROUND(ROUND(W101,2)*(1+'General Inputs'!M$20)*(1-AC101)+'General Inputs'!M$26,2)</f>
        <v>2770.58</v>
      </c>
      <c r="Y101" s="162">
        <f>ROUND(ROUND(X101,2)*(1+'General Inputs'!N$20)*(1-AD101)+'General Inputs'!N$26,2)</f>
        <v>2878.7</v>
      </c>
      <c r="Z101" s="163"/>
      <c r="AA101" s="191">
        <f>IF($U101="",0,'General Inputs'!K$22)</f>
        <v>-1.0870090668475489E-2</v>
      </c>
      <c r="AB101" s="191">
        <f>IF($U101="",0,'General Inputs'!L$22)</f>
        <v>-8.7466278382324451E-3</v>
      </c>
      <c r="AC101" s="191">
        <f>IF($U101="",0,'General Inputs'!M$22)</f>
        <v>-9.5315736522133768E-3</v>
      </c>
      <c r="AD101" s="191">
        <f>IF($U101="",0,'General Inputs'!N$22)</f>
        <v>-1.1515925226694229E-2</v>
      </c>
      <c r="AE101" s="36"/>
      <c r="AF101" s="36"/>
      <c r="AG101" s="36"/>
      <c r="AH101" s="214" t="str" cm="1">
        <f t="array" ref="AH101">IF(SUMPRODUCT(--_xlfn.ISFORMULA(V101:Y101))+SUMPRODUCT(--_xlfn.ISFORMULA(I101:M101))=7,"OK","CHECK")</f>
        <v>OK</v>
      </c>
      <c r="AI101" s="36"/>
      <c r="AJ101" s="36"/>
      <c r="AK101" s="36"/>
    </row>
    <row r="102" spans="1:37" x14ac:dyDescent="0.2">
      <c r="A102" s="36"/>
      <c r="B102" s="36"/>
      <c r="C102" s="158" t="s">
        <v>416</v>
      </c>
      <c r="D102" s="158" t="s">
        <v>269</v>
      </c>
      <c r="E102" s="158" t="s">
        <v>422</v>
      </c>
      <c r="F102" s="71" t="s">
        <v>33</v>
      </c>
      <c r="G102" s="71"/>
      <c r="H102" s="92"/>
      <c r="I102" s="93">
        <f t="shared" si="17"/>
        <v>357.92</v>
      </c>
      <c r="J102" s="159"/>
      <c r="K102" s="93">
        <f t="shared" si="18"/>
        <v>357.92803730735199</v>
      </c>
      <c r="L102" s="159"/>
      <c r="M102" s="159" t="str">
        <f t="shared" si="19"/>
        <v>COMPLIANT</v>
      </c>
      <c r="N102" s="39"/>
      <c r="O102" s="160">
        <f t="shared" si="20"/>
        <v>357.92803730735199</v>
      </c>
      <c r="P102" s="160">
        <f t="shared" si="21"/>
        <v>371.66</v>
      </c>
      <c r="Q102" s="160">
        <f t="shared" si="22"/>
        <v>385.11</v>
      </c>
      <c r="R102" s="160">
        <f t="shared" si="23"/>
        <v>399.35</v>
      </c>
      <c r="S102" s="160">
        <f t="shared" si="24"/>
        <v>414.94</v>
      </c>
      <c r="T102" s="39"/>
      <c r="U102" s="161">
        <v>357.92803730735199</v>
      </c>
      <c r="V102" s="162">
        <f>ROUND(ROUND(U102,2)*(1+'General Inputs'!K$20)*(1-AA102)+'General Inputs'!K$26,2)</f>
        <v>371.66</v>
      </c>
      <c r="W102" s="162">
        <f>ROUND(ROUND(V102,2)*(1+'General Inputs'!L$20)*(1-AB102)+'General Inputs'!L$26,2)</f>
        <v>385.11</v>
      </c>
      <c r="X102" s="162">
        <f>ROUND(ROUND(W102,2)*(1+'General Inputs'!M$20)*(1-AC102)+'General Inputs'!M$26,2)</f>
        <v>399.35</v>
      </c>
      <c r="Y102" s="162">
        <f>ROUND(ROUND(X102,2)*(1+'General Inputs'!N$20)*(1-AD102)+'General Inputs'!N$26,2)</f>
        <v>414.94</v>
      </c>
      <c r="Z102" s="163"/>
      <c r="AA102" s="191">
        <f>IF($U102="",0,'General Inputs'!K$22)</f>
        <v>-1.0870090668475489E-2</v>
      </c>
      <c r="AB102" s="191">
        <f>IF($U102="",0,'General Inputs'!L$22)</f>
        <v>-8.7466278382324451E-3</v>
      </c>
      <c r="AC102" s="191">
        <f>IF($U102="",0,'General Inputs'!M$22)</f>
        <v>-9.5315736522133768E-3</v>
      </c>
      <c r="AD102" s="191">
        <f>IF($U102="",0,'General Inputs'!N$22)</f>
        <v>-1.1515925226694229E-2</v>
      </c>
      <c r="AE102" s="36"/>
      <c r="AF102" s="36"/>
      <c r="AG102" s="36"/>
      <c r="AH102" s="214" t="str" cm="1">
        <f t="array" ref="AH102">IF(SUMPRODUCT(--_xlfn.ISFORMULA(V102:Y102))+SUMPRODUCT(--_xlfn.ISFORMULA(I102:M102))=7,"OK","CHECK")</f>
        <v>OK</v>
      </c>
      <c r="AI102" s="36"/>
      <c r="AJ102" s="36"/>
      <c r="AK102" s="36"/>
    </row>
    <row r="103" spans="1:37" x14ac:dyDescent="0.2">
      <c r="A103" s="36"/>
      <c r="B103" s="36"/>
      <c r="C103" s="158" t="s">
        <v>416</v>
      </c>
      <c r="D103" s="158" t="s">
        <v>268</v>
      </c>
      <c r="E103" s="158" t="s">
        <v>417</v>
      </c>
      <c r="F103" s="71" t="s">
        <v>33</v>
      </c>
      <c r="G103" s="71"/>
      <c r="H103" s="92"/>
      <c r="I103" s="93">
        <f t="shared" ref="I103:I121" si="25">ROUNDDOWN(_xlfn.IFNA(INDEX($O103:$S103,1,MATCH(forecastyear,$O$5:$S$5,0)),0),2)</f>
        <v>314.73</v>
      </c>
      <c r="J103" s="159"/>
      <c r="K103" s="93">
        <f t="shared" ref="K103:K121" si="26">_xlfn.IFNA(INDEX($U103:$Y103,1,MATCH(forecastyear,$U$5:$Y$5,0)),0)</f>
        <v>314.73655550234901</v>
      </c>
      <c r="L103" s="159"/>
      <c r="M103" s="159" t="str">
        <f t="shared" ref="M103:M121" si="27">IF(C103="","",IF(I103&gt;K103,"NON-COMPLIANT","COMPLIANT"))</f>
        <v>COMPLIANT</v>
      </c>
      <c r="N103" s="39"/>
      <c r="O103" s="160">
        <f t="shared" ref="O103:O121" si="28">U103</f>
        <v>314.73655550234901</v>
      </c>
      <c r="P103" s="160">
        <f t="shared" ref="P103:P121" si="29">V103</f>
        <v>326.81</v>
      </c>
      <c r="Q103" s="160">
        <f t="shared" ref="Q103:Q121" si="30">W103</f>
        <v>338.63</v>
      </c>
      <c r="R103" s="160">
        <f t="shared" ref="R103:R121" si="31">X103</f>
        <v>351.16</v>
      </c>
      <c r="S103" s="160">
        <f t="shared" ref="S103:S121" si="32">Y103</f>
        <v>364.86</v>
      </c>
      <c r="T103" s="39"/>
      <c r="U103" s="161">
        <v>314.73655550234901</v>
      </c>
      <c r="V103" s="162">
        <f>ROUND(ROUND(U103,2)*(1+'General Inputs'!K$20)*(1-AA103)+'General Inputs'!K$26,2)</f>
        <v>326.81</v>
      </c>
      <c r="W103" s="162">
        <f>ROUND(ROUND(V103,2)*(1+'General Inputs'!L$20)*(1-AB103)+'General Inputs'!L$26,2)</f>
        <v>338.63</v>
      </c>
      <c r="X103" s="162">
        <f>ROUND(ROUND(W103,2)*(1+'General Inputs'!M$20)*(1-AC103)+'General Inputs'!M$26,2)</f>
        <v>351.16</v>
      </c>
      <c r="Y103" s="162">
        <f>ROUND(ROUND(X103,2)*(1+'General Inputs'!N$20)*(1-AD103)+'General Inputs'!N$26,2)</f>
        <v>364.86</v>
      </c>
      <c r="Z103" s="163"/>
      <c r="AA103" s="191">
        <f>IF($U103="",0,'General Inputs'!K$22)</f>
        <v>-1.0870090668475489E-2</v>
      </c>
      <c r="AB103" s="191">
        <f>IF($U103="",0,'General Inputs'!L$22)</f>
        <v>-8.7466278382324451E-3</v>
      </c>
      <c r="AC103" s="191">
        <f>IF($U103="",0,'General Inputs'!M$22)</f>
        <v>-9.5315736522133768E-3</v>
      </c>
      <c r="AD103" s="191">
        <f>IF($U103="",0,'General Inputs'!N$22)</f>
        <v>-1.1515925226694229E-2</v>
      </c>
      <c r="AE103" s="36"/>
      <c r="AF103" s="36"/>
      <c r="AG103" s="36"/>
      <c r="AH103" s="214" t="str" cm="1">
        <f t="array" ref="AH103">IF(SUMPRODUCT(--_xlfn.ISFORMULA(V103:Y103))+SUMPRODUCT(--_xlfn.ISFORMULA(I103:M103))=7,"OK","CHECK")</f>
        <v>OK</v>
      </c>
      <c r="AI103" s="36"/>
      <c r="AJ103" s="36"/>
      <c r="AK103" s="36"/>
    </row>
    <row r="104" spans="1:37" x14ac:dyDescent="0.2">
      <c r="A104" s="36"/>
      <c r="B104" s="36"/>
      <c r="C104" s="158" t="s">
        <v>416</v>
      </c>
      <c r="D104" s="158" t="s">
        <v>281</v>
      </c>
      <c r="E104" s="158" t="s">
        <v>423</v>
      </c>
      <c r="F104" s="71" t="s">
        <v>33</v>
      </c>
      <c r="G104" s="71"/>
      <c r="H104" s="92"/>
      <c r="I104" s="93">
        <f t="shared" si="25"/>
        <v>1450.47</v>
      </c>
      <c r="J104" s="159"/>
      <c r="K104" s="93">
        <f t="shared" si="26"/>
        <v>1450.47462022728</v>
      </c>
      <c r="L104" s="159"/>
      <c r="M104" s="159" t="str">
        <f t="shared" si="27"/>
        <v>COMPLIANT</v>
      </c>
      <c r="N104" s="39"/>
      <c r="O104" s="160">
        <f t="shared" si="28"/>
        <v>1450.47462022728</v>
      </c>
      <c r="P104" s="160">
        <f t="shared" si="29"/>
        <v>1506.11</v>
      </c>
      <c r="Q104" s="160">
        <f t="shared" si="30"/>
        <v>1560.6</v>
      </c>
      <c r="R104" s="160">
        <f t="shared" si="31"/>
        <v>1618.32</v>
      </c>
      <c r="S104" s="160">
        <f t="shared" si="32"/>
        <v>1681.48</v>
      </c>
      <c r="T104" s="39"/>
      <c r="U104" s="161">
        <v>1450.47462022728</v>
      </c>
      <c r="V104" s="162">
        <f>ROUND(ROUND(U104,2)*(1+'General Inputs'!K$20)*(1-AA104)+'General Inputs'!K$26,2)</f>
        <v>1506.11</v>
      </c>
      <c r="W104" s="162">
        <f>ROUND(ROUND(V104,2)*(1+'General Inputs'!L$20)*(1-AB104)+'General Inputs'!L$26,2)</f>
        <v>1560.6</v>
      </c>
      <c r="X104" s="162">
        <f>ROUND(ROUND(W104,2)*(1+'General Inputs'!M$20)*(1-AC104)+'General Inputs'!M$26,2)</f>
        <v>1618.32</v>
      </c>
      <c r="Y104" s="162">
        <f>ROUND(ROUND(X104,2)*(1+'General Inputs'!N$20)*(1-AD104)+'General Inputs'!N$26,2)</f>
        <v>1681.48</v>
      </c>
      <c r="Z104" s="163"/>
      <c r="AA104" s="191">
        <f>IF($U104="",0,'General Inputs'!K$22)</f>
        <v>-1.0870090668475489E-2</v>
      </c>
      <c r="AB104" s="191">
        <f>IF($U104="",0,'General Inputs'!L$22)</f>
        <v>-8.7466278382324451E-3</v>
      </c>
      <c r="AC104" s="191">
        <f>IF($U104="",0,'General Inputs'!M$22)</f>
        <v>-9.5315736522133768E-3</v>
      </c>
      <c r="AD104" s="191">
        <f>IF($U104="",0,'General Inputs'!N$22)</f>
        <v>-1.1515925226694229E-2</v>
      </c>
      <c r="AE104" s="36"/>
      <c r="AF104" s="36"/>
      <c r="AG104" s="36"/>
      <c r="AH104" s="214" t="str" cm="1">
        <f t="array" ref="AH104">IF(SUMPRODUCT(--_xlfn.ISFORMULA(V104:Y104))+SUMPRODUCT(--_xlfn.ISFORMULA(I104:M104))=7,"OK","CHECK")</f>
        <v>OK</v>
      </c>
      <c r="AI104" s="36"/>
      <c r="AJ104" s="36"/>
      <c r="AK104" s="36"/>
    </row>
    <row r="105" spans="1:37" x14ac:dyDescent="0.2">
      <c r="A105" s="36"/>
      <c r="B105" s="36"/>
      <c r="C105" s="158" t="s">
        <v>416</v>
      </c>
      <c r="D105" s="158" t="s">
        <v>280</v>
      </c>
      <c r="E105" s="158" t="s">
        <v>418</v>
      </c>
      <c r="F105" s="71" t="s">
        <v>33</v>
      </c>
      <c r="G105" s="71"/>
      <c r="H105" s="92"/>
      <c r="I105" s="93">
        <f t="shared" si="25"/>
        <v>1407.28</v>
      </c>
      <c r="J105" s="159"/>
      <c r="K105" s="93">
        <f t="shared" si="26"/>
        <v>1407.28313842228</v>
      </c>
      <c r="L105" s="159"/>
      <c r="M105" s="159" t="str">
        <f t="shared" si="27"/>
        <v>COMPLIANT</v>
      </c>
      <c r="N105" s="39"/>
      <c r="O105" s="160">
        <f t="shared" si="28"/>
        <v>1407.28313842228</v>
      </c>
      <c r="P105" s="160">
        <f t="shared" si="29"/>
        <v>1461.27</v>
      </c>
      <c r="Q105" s="160">
        <f t="shared" si="30"/>
        <v>1514.14</v>
      </c>
      <c r="R105" s="160">
        <f t="shared" si="31"/>
        <v>1570.14</v>
      </c>
      <c r="S105" s="160">
        <f t="shared" si="32"/>
        <v>1631.42</v>
      </c>
      <c r="T105" s="39"/>
      <c r="U105" s="161">
        <v>1407.28313842228</v>
      </c>
      <c r="V105" s="162">
        <f>ROUND(ROUND(U105,2)*(1+'General Inputs'!K$20)*(1-AA105)+'General Inputs'!K$26,2)</f>
        <v>1461.27</v>
      </c>
      <c r="W105" s="162">
        <f>ROUND(ROUND(V105,2)*(1+'General Inputs'!L$20)*(1-AB105)+'General Inputs'!L$26,2)</f>
        <v>1514.14</v>
      </c>
      <c r="X105" s="162">
        <f>ROUND(ROUND(W105,2)*(1+'General Inputs'!M$20)*(1-AC105)+'General Inputs'!M$26,2)</f>
        <v>1570.14</v>
      </c>
      <c r="Y105" s="162">
        <f>ROUND(ROUND(X105,2)*(1+'General Inputs'!N$20)*(1-AD105)+'General Inputs'!N$26,2)</f>
        <v>1631.42</v>
      </c>
      <c r="Z105" s="163"/>
      <c r="AA105" s="191">
        <f>IF($U105="",0,'General Inputs'!K$22)</f>
        <v>-1.0870090668475489E-2</v>
      </c>
      <c r="AB105" s="191">
        <f>IF($U105="",0,'General Inputs'!L$22)</f>
        <v>-8.7466278382324451E-3</v>
      </c>
      <c r="AC105" s="191">
        <f>IF($U105="",0,'General Inputs'!M$22)</f>
        <v>-9.5315736522133768E-3</v>
      </c>
      <c r="AD105" s="191">
        <f>IF($U105="",0,'General Inputs'!N$22)</f>
        <v>-1.1515925226694229E-2</v>
      </c>
      <c r="AE105" s="36"/>
      <c r="AF105" s="36"/>
      <c r="AG105" s="36"/>
      <c r="AH105" s="214" t="str" cm="1">
        <f t="array" ref="AH105">IF(SUMPRODUCT(--_xlfn.ISFORMULA(V105:Y105))+SUMPRODUCT(--_xlfn.ISFORMULA(I105:M105))=7,"OK","CHECK")</f>
        <v>OK</v>
      </c>
      <c r="AI105" s="36"/>
      <c r="AJ105" s="36"/>
      <c r="AK105" s="36"/>
    </row>
    <row r="106" spans="1:37" x14ac:dyDescent="0.2">
      <c r="A106" s="36"/>
      <c r="B106" s="36"/>
      <c r="C106" s="158" t="s">
        <v>419</v>
      </c>
      <c r="D106" s="158" t="s">
        <v>269</v>
      </c>
      <c r="E106" s="158" t="s">
        <v>424</v>
      </c>
      <c r="F106" s="71" t="s">
        <v>33</v>
      </c>
      <c r="G106" s="71"/>
      <c r="H106" s="92"/>
      <c r="I106" s="93">
        <f t="shared" si="25"/>
        <v>357.92</v>
      </c>
      <c r="J106" s="159"/>
      <c r="K106" s="93">
        <f t="shared" si="26"/>
        <v>357.92803730735199</v>
      </c>
      <c r="L106" s="159"/>
      <c r="M106" s="159" t="str">
        <f t="shared" si="27"/>
        <v>COMPLIANT</v>
      </c>
      <c r="N106" s="39"/>
      <c r="O106" s="160">
        <f t="shared" si="28"/>
        <v>357.92803730735199</v>
      </c>
      <c r="P106" s="160">
        <f t="shared" si="29"/>
        <v>371.66</v>
      </c>
      <c r="Q106" s="160">
        <f t="shared" si="30"/>
        <v>385.11</v>
      </c>
      <c r="R106" s="160">
        <f t="shared" si="31"/>
        <v>399.35</v>
      </c>
      <c r="S106" s="160">
        <f t="shared" si="32"/>
        <v>414.94</v>
      </c>
      <c r="T106" s="39"/>
      <c r="U106" s="161">
        <v>357.92803730735199</v>
      </c>
      <c r="V106" s="162">
        <f>ROUND(ROUND(U106,2)*(1+'General Inputs'!K$20)*(1-AA106)+'General Inputs'!K$26,2)</f>
        <v>371.66</v>
      </c>
      <c r="W106" s="162">
        <f>ROUND(ROUND(V106,2)*(1+'General Inputs'!L$20)*(1-AB106)+'General Inputs'!L$26,2)</f>
        <v>385.11</v>
      </c>
      <c r="X106" s="162">
        <f>ROUND(ROUND(W106,2)*(1+'General Inputs'!M$20)*(1-AC106)+'General Inputs'!M$26,2)</f>
        <v>399.35</v>
      </c>
      <c r="Y106" s="162">
        <f>ROUND(ROUND(X106,2)*(1+'General Inputs'!N$20)*(1-AD106)+'General Inputs'!N$26,2)</f>
        <v>414.94</v>
      </c>
      <c r="Z106" s="163"/>
      <c r="AA106" s="191">
        <f>IF($U106="",0,'General Inputs'!K$22)</f>
        <v>-1.0870090668475489E-2</v>
      </c>
      <c r="AB106" s="191">
        <f>IF($U106="",0,'General Inputs'!L$22)</f>
        <v>-8.7466278382324451E-3</v>
      </c>
      <c r="AC106" s="191">
        <f>IF($U106="",0,'General Inputs'!M$22)</f>
        <v>-9.5315736522133768E-3</v>
      </c>
      <c r="AD106" s="191">
        <f>IF($U106="",0,'General Inputs'!N$22)</f>
        <v>-1.1515925226694229E-2</v>
      </c>
      <c r="AE106" s="36"/>
      <c r="AF106" s="36"/>
      <c r="AG106" s="36"/>
      <c r="AH106" s="214" t="str" cm="1">
        <f t="array" ref="AH106">IF(SUMPRODUCT(--_xlfn.ISFORMULA(V106:Y106))+SUMPRODUCT(--_xlfn.ISFORMULA(I106:M106))=7,"OK","CHECK")</f>
        <v>OK</v>
      </c>
      <c r="AI106" s="36"/>
      <c r="AJ106" s="36"/>
      <c r="AK106" s="36"/>
    </row>
    <row r="107" spans="1:37" x14ac:dyDescent="0.2">
      <c r="A107" s="36"/>
      <c r="B107" s="36"/>
      <c r="C107" s="158" t="s">
        <v>419</v>
      </c>
      <c r="D107" s="158" t="s">
        <v>268</v>
      </c>
      <c r="E107" s="158" t="s">
        <v>420</v>
      </c>
      <c r="F107" s="71" t="s">
        <v>33</v>
      </c>
      <c r="G107" s="71"/>
      <c r="H107" s="92"/>
      <c r="I107" s="93">
        <f t="shared" si="25"/>
        <v>314.73</v>
      </c>
      <c r="J107" s="159"/>
      <c r="K107" s="93">
        <f t="shared" si="26"/>
        <v>314.73655550234901</v>
      </c>
      <c r="L107" s="159"/>
      <c r="M107" s="159" t="str">
        <f t="shared" si="27"/>
        <v>COMPLIANT</v>
      </c>
      <c r="N107" s="39"/>
      <c r="O107" s="160">
        <f t="shared" si="28"/>
        <v>314.73655550234901</v>
      </c>
      <c r="P107" s="160">
        <f t="shared" si="29"/>
        <v>326.81</v>
      </c>
      <c r="Q107" s="160">
        <f t="shared" si="30"/>
        <v>338.63</v>
      </c>
      <c r="R107" s="160">
        <f t="shared" si="31"/>
        <v>351.16</v>
      </c>
      <c r="S107" s="160">
        <f t="shared" si="32"/>
        <v>364.86</v>
      </c>
      <c r="T107" s="39"/>
      <c r="U107" s="161">
        <v>314.73655550234901</v>
      </c>
      <c r="V107" s="162">
        <f>ROUND(ROUND(U107,2)*(1+'General Inputs'!K$20)*(1-AA107)+'General Inputs'!K$26,2)</f>
        <v>326.81</v>
      </c>
      <c r="W107" s="162">
        <f>ROUND(ROUND(V107,2)*(1+'General Inputs'!L$20)*(1-AB107)+'General Inputs'!L$26,2)</f>
        <v>338.63</v>
      </c>
      <c r="X107" s="162">
        <f>ROUND(ROUND(W107,2)*(1+'General Inputs'!M$20)*(1-AC107)+'General Inputs'!M$26,2)</f>
        <v>351.16</v>
      </c>
      <c r="Y107" s="162">
        <f>ROUND(ROUND(X107,2)*(1+'General Inputs'!N$20)*(1-AD107)+'General Inputs'!N$26,2)</f>
        <v>364.86</v>
      </c>
      <c r="Z107" s="163"/>
      <c r="AA107" s="191">
        <f>IF($U107="",0,'General Inputs'!K$22)</f>
        <v>-1.0870090668475489E-2</v>
      </c>
      <c r="AB107" s="191">
        <f>IF($U107="",0,'General Inputs'!L$22)</f>
        <v>-8.7466278382324451E-3</v>
      </c>
      <c r="AC107" s="191">
        <f>IF($U107="",0,'General Inputs'!M$22)</f>
        <v>-9.5315736522133768E-3</v>
      </c>
      <c r="AD107" s="191">
        <f>IF($U107="",0,'General Inputs'!N$22)</f>
        <v>-1.1515925226694229E-2</v>
      </c>
      <c r="AE107" s="36"/>
      <c r="AF107" s="36"/>
      <c r="AG107" s="36"/>
      <c r="AH107" s="214" t="str" cm="1">
        <f t="array" ref="AH107">IF(SUMPRODUCT(--_xlfn.ISFORMULA(V107:Y107))+SUMPRODUCT(--_xlfn.ISFORMULA(I107:M107))=7,"OK","CHECK")</f>
        <v>OK</v>
      </c>
      <c r="AI107" s="36"/>
      <c r="AJ107" s="36"/>
      <c r="AK107" s="36"/>
    </row>
    <row r="108" spans="1:37" x14ac:dyDescent="0.2">
      <c r="A108" s="36"/>
      <c r="B108" s="36"/>
      <c r="C108" s="158" t="s">
        <v>419</v>
      </c>
      <c r="D108" s="158" t="s">
        <v>281</v>
      </c>
      <c r="E108" s="158" t="s">
        <v>425</v>
      </c>
      <c r="F108" s="71" t="s">
        <v>33</v>
      </c>
      <c r="G108" s="71"/>
      <c r="H108" s="92"/>
      <c r="I108" s="93">
        <f t="shared" si="25"/>
        <v>1450.47</v>
      </c>
      <c r="J108" s="159"/>
      <c r="K108" s="93">
        <f t="shared" si="26"/>
        <v>1450.47462022728</v>
      </c>
      <c r="L108" s="159"/>
      <c r="M108" s="159" t="str">
        <f t="shared" si="27"/>
        <v>COMPLIANT</v>
      </c>
      <c r="N108" s="39"/>
      <c r="O108" s="160">
        <f t="shared" si="28"/>
        <v>1450.47462022728</v>
      </c>
      <c r="P108" s="160">
        <f t="shared" si="29"/>
        <v>1506.11</v>
      </c>
      <c r="Q108" s="160">
        <f t="shared" si="30"/>
        <v>1560.6</v>
      </c>
      <c r="R108" s="160">
        <f t="shared" si="31"/>
        <v>1618.32</v>
      </c>
      <c r="S108" s="160">
        <f t="shared" si="32"/>
        <v>1681.48</v>
      </c>
      <c r="T108" s="39"/>
      <c r="U108" s="161">
        <v>1450.47462022728</v>
      </c>
      <c r="V108" s="162">
        <f>ROUND(ROUND(U108,2)*(1+'General Inputs'!K$20)*(1-AA108)+'General Inputs'!K$26,2)</f>
        <v>1506.11</v>
      </c>
      <c r="W108" s="162">
        <f>ROUND(ROUND(V108,2)*(1+'General Inputs'!L$20)*(1-AB108)+'General Inputs'!L$26,2)</f>
        <v>1560.6</v>
      </c>
      <c r="X108" s="162">
        <f>ROUND(ROUND(W108,2)*(1+'General Inputs'!M$20)*(1-AC108)+'General Inputs'!M$26,2)</f>
        <v>1618.32</v>
      </c>
      <c r="Y108" s="162">
        <f>ROUND(ROUND(X108,2)*(1+'General Inputs'!N$20)*(1-AD108)+'General Inputs'!N$26,2)</f>
        <v>1681.48</v>
      </c>
      <c r="Z108" s="163"/>
      <c r="AA108" s="191">
        <f>IF($U108="",0,'General Inputs'!K$22)</f>
        <v>-1.0870090668475489E-2</v>
      </c>
      <c r="AB108" s="191">
        <f>IF($U108="",0,'General Inputs'!L$22)</f>
        <v>-8.7466278382324451E-3</v>
      </c>
      <c r="AC108" s="191">
        <f>IF($U108="",0,'General Inputs'!M$22)</f>
        <v>-9.5315736522133768E-3</v>
      </c>
      <c r="AD108" s="191">
        <f>IF($U108="",0,'General Inputs'!N$22)</f>
        <v>-1.1515925226694229E-2</v>
      </c>
      <c r="AE108" s="36"/>
      <c r="AF108" s="36"/>
      <c r="AG108" s="36"/>
      <c r="AH108" s="214" t="str" cm="1">
        <f t="array" ref="AH108">IF(SUMPRODUCT(--_xlfn.ISFORMULA(V108:Y108))+SUMPRODUCT(--_xlfn.ISFORMULA(I108:M108))=7,"OK","CHECK")</f>
        <v>OK</v>
      </c>
      <c r="AI108" s="36"/>
      <c r="AJ108" s="36"/>
      <c r="AK108" s="36"/>
    </row>
    <row r="109" spans="1:37" x14ac:dyDescent="0.2">
      <c r="A109" s="36"/>
      <c r="B109" s="36"/>
      <c r="C109" s="158" t="s">
        <v>419</v>
      </c>
      <c r="D109" s="158" t="s">
        <v>280</v>
      </c>
      <c r="E109" s="158" t="s">
        <v>421</v>
      </c>
      <c r="F109" s="71" t="s">
        <v>33</v>
      </c>
      <c r="G109" s="71"/>
      <c r="H109" s="92"/>
      <c r="I109" s="93">
        <f t="shared" si="25"/>
        <v>1407.28</v>
      </c>
      <c r="J109" s="159"/>
      <c r="K109" s="93">
        <f t="shared" si="26"/>
        <v>1407.28313842228</v>
      </c>
      <c r="L109" s="159"/>
      <c r="M109" s="159" t="str">
        <f t="shared" si="27"/>
        <v>COMPLIANT</v>
      </c>
      <c r="N109" s="39"/>
      <c r="O109" s="160">
        <f t="shared" si="28"/>
        <v>1407.28313842228</v>
      </c>
      <c r="P109" s="160">
        <f t="shared" si="29"/>
        <v>1461.27</v>
      </c>
      <c r="Q109" s="160">
        <f t="shared" si="30"/>
        <v>1514.14</v>
      </c>
      <c r="R109" s="160">
        <f t="shared" si="31"/>
        <v>1570.14</v>
      </c>
      <c r="S109" s="160">
        <f t="shared" si="32"/>
        <v>1631.42</v>
      </c>
      <c r="T109" s="39"/>
      <c r="U109" s="161">
        <v>1407.28313842228</v>
      </c>
      <c r="V109" s="162">
        <f>ROUND(ROUND(U109,2)*(1+'General Inputs'!K$20)*(1-AA109)+'General Inputs'!K$26,2)</f>
        <v>1461.27</v>
      </c>
      <c r="W109" s="162">
        <f>ROUND(ROUND(V109,2)*(1+'General Inputs'!L$20)*(1-AB109)+'General Inputs'!L$26,2)</f>
        <v>1514.14</v>
      </c>
      <c r="X109" s="162">
        <f>ROUND(ROUND(W109,2)*(1+'General Inputs'!M$20)*(1-AC109)+'General Inputs'!M$26,2)</f>
        <v>1570.14</v>
      </c>
      <c r="Y109" s="162">
        <f>ROUND(ROUND(X109,2)*(1+'General Inputs'!N$20)*(1-AD109)+'General Inputs'!N$26,2)</f>
        <v>1631.42</v>
      </c>
      <c r="Z109" s="163"/>
      <c r="AA109" s="191">
        <f>IF($U109="",0,'General Inputs'!K$22)</f>
        <v>-1.0870090668475489E-2</v>
      </c>
      <c r="AB109" s="191">
        <f>IF($U109="",0,'General Inputs'!L$22)</f>
        <v>-8.7466278382324451E-3</v>
      </c>
      <c r="AC109" s="191">
        <f>IF($U109="",0,'General Inputs'!M$22)</f>
        <v>-9.5315736522133768E-3</v>
      </c>
      <c r="AD109" s="191">
        <f>IF($U109="",0,'General Inputs'!N$22)</f>
        <v>-1.1515925226694229E-2</v>
      </c>
      <c r="AE109" s="36"/>
      <c r="AF109" s="36"/>
      <c r="AG109" s="36"/>
      <c r="AH109" s="214" t="str" cm="1">
        <f t="array" ref="AH109">IF(SUMPRODUCT(--_xlfn.ISFORMULA(V109:Y109))+SUMPRODUCT(--_xlfn.ISFORMULA(I109:M109))=7,"OK","CHECK")</f>
        <v>OK</v>
      </c>
      <c r="AI109" s="36"/>
      <c r="AJ109" s="36"/>
      <c r="AK109" s="36"/>
    </row>
    <row r="110" spans="1:37" x14ac:dyDescent="0.2">
      <c r="A110" s="36"/>
      <c r="B110" s="36"/>
      <c r="C110" s="158" t="s">
        <v>292</v>
      </c>
      <c r="D110" s="158" t="s">
        <v>268</v>
      </c>
      <c r="E110" s="158" t="s">
        <v>340</v>
      </c>
      <c r="F110" s="71" t="s">
        <v>33</v>
      </c>
      <c r="G110" s="71"/>
      <c r="H110" s="92"/>
      <c r="I110" s="93">
        <f t="shared" si="25"/>
        <v>20.18</v>
      </c>
      <c r="J110" s="159"/>
      <c r="K110" s="93">
        <f t="shared" si="26"/>
        <v>20.189443769177998</v>
      </c>
      <c r="L110" s="159"/>
      <c r="M110" s="159" t="str">
        <f t="shared" si="27"/>
        <v>COMPLIANT</v>
      </c>
      <c r="N110" s="39"/>
      <c r="O110" s="160">
        <f t="shared" si="28"/>
        <v>20.189443769177998</v>
      </c>
      <c r="P110" s="160">
        <f t="shared" si="29"/>
        <v>20.96</v>
      </c>
      <c r="Q110" s="160">
        <f t="shared" si="30"/>
        <v>21.72</v>
      </c>
      <c r="R110" s="160">
        <f t="shared" si="31"/>
        <v>22.52</v>
      </c>
      <c r="S110" s="160">
        <f t="shared" si="32"/>
        <v>23.4</v>
      </c>
      <c r="T110" s="39"/>
      <c r="U110" s="161">
        <v>20.189443769177998</v>
      </c>
      <c r="V110" s="162">
        <f>ROUND(ROUND(U110,2)*(1+'General Inputs'!K$20)*(1-AA110)+'General Inputs'!K$26,2)</f>
        <v>20.96</v>
      </c>
      <c r="W110" s="162">
        <f>ROUND(ROUND(V110,2)*(1+'General Inputs'!L$20)*(1-AB110)+'General Inputs'!L$26,2)</f>
        <v>21.72</v>
      </c>
      <c r="X110" s="162">
        <f>ROUND(ROUND(W110,2)*(1+'General Inputs'!M$20)*(1-AC110)+'General Inputs'!M$26,2)</f>
        <v>22.52</v>
      </c>
      <c r="Y110" s="162">
        <f>ROUND(ROUND(X110,2)*(1+'General Inputs'!N$20)*(1-AD110)+'General Inputs'!N$26,2)</f>
        <v>23.4</v>
      </c>
      <c r="Z110" s="163"/>
      <c r="AA110" s="191">
        <f>IF($U110="",0,'General Inputs'!K$22)</f>
        <v>-1.0870090668475489E-2</v>
      </c>
      <c r="AB110" s="191">
        <f>IF($U110="",0,'General Inputs'!L$22)</f>
        <v>-8.7466278382324451E-3</v>
      </c>
      <c r="AC110" s="191">
        <f>IF($U110="",0,'General Inputs'!M$22)</f>
        <v>-9.5315736522133768E-3</v>
      </c>
      <c r="AD110" s="191">
        <f>IF($U110="",0,'General Inputs'!N$22)</f>
        <v>-1.1515925226694229E-2</v>
      </c>
      <c r="AE110" s="36"/>
      <c r="AF110" s="36"/>
      <c r="AG110" s="36"/>
      <c r="AH110" s="214" t="str" cm="1">
        <f t="array" ref="AH110">IF(SUMPRODUCT(--_xlfn.ISFORMULA(V110:Y110))+SUMPRODUCT(--_xlfn.ISFORMULA(I110:M110))=7,"OK","CHECK")</f>
        <v>OK</v>
      </c>
      <c r="AI110" s="36"/>
      <c r="AJ110" s="36"/>
      <c r="AK110" s="36"/>
    </row>
    <row r="111" spans="1:37" x14ac:dyDescent="0.2">
      <c r="A111" s="36"/>
      <c r="B111" s="36"/>
      <c r="C111" s="158" t="s">
        <v>293</v>
      </c>
      <c r="D111" s="158" t="s">
        <v>268</v>
      </c>
      <c r="E111" s="158" t="s">
        <v>341</v>
      </c>
      <c r="F111" s="71" t="s">
        <v>33</v>
      </c>
      <c r="G111" s="71"/>
      <c r="H111" s="92"/>
      <c r="I111" s="93">
        <f t="shared" si="25"/>
        <v>20.18</v>
      </c>
      <c r="J111" s="159"/>
      <c r="K111" s="93">
        <f t="shared" si="26"/>
        <v>20.189443769177998</v>
      </c>
      <c r="L111" s="159"/>
      <c r="M111" s="159" t="str">
        <f t="shared" si="27"/>
        <v>COMPLIANT</v>
      </c>
      <c r="N111" s="39"/>
      <c r="O111" s="160">
        <f t="shared" si="28"/>
        <v>20.189443769177998</v>
      </c>
      <c r="P111" s="160">
        <f t="shared" si="29"/>
        <v>20.96</v>
      </c>
      <c r="Q111" s="160">
        <f t="shared" si="30"/>
        <v>21.72</v>
      </c>
      <c r="R111" s="160">
        <f t="shared" si="31"/>
        <v>22.52</v>
      </c>
      <c r="S111" s="160">
        <f t="shared" si="32"/>
        <v>23.4</v>
      </c>
      <c r="T111" s="39"/>
      <c r="U111" s="161">
        <v>20.189443769177998</v>
      </c>
      <c r="V111" s="162">
        <f>ROUND(ROUND(U111,2)*(1+'General Inputs'!K$20)*(1-AA111)+'General Inputs'!K$26,2)</f>
        <v>20.96</v>
      </c>
      <c r="W111" s="162">
        <f>ROUND(ROUND(V111,2)*(1+'General Inputs'!L$20)*(1-AB111)+'General Inputs'!L$26,2)</f>
        <v>21.72</v>
      </c>
      <c r="X111" s="162">
        <f>ROUND(ROUND(W111,2)*(1+'General Inputs'!M$20)*(1-AC111)+'General Inputs'!M$26,2)</f>
        <v>22.52</v>
      </c>
      <c r="Y111" s="162">
        <f>ROUND(ROUND(X111,2)*(1+'General Inputs'!N$20)*(1-AD111)+'General Inputs'!N$26,2)</f>
        <v>23.4</v>
      </c>
      <c r="Z111" s="163"/>
      <c r="AA111" s="191">
        <f>IF($U111="",0,'General Inputs'!K$22)</f>
        <v>-1.0870090668475489E-2</v>
      </c>
      <c r="AB111" s="191">
        <f>IF($U111="",0,'General Inputs'!L$22)</f>
        <v>-8.7466278382324451E-3</v>
      </c>
      <c r="AC111" s="191">
        <f>IF($U111="",0,'General Inputs'!M$22)</f>
        <v>-9.5315736522133768E-3</v>
      </c>
      <c r="AD111" s="191">
        <f>IF($U111="",0,'General Inputs'!N$22)</f>
        <v>-1.1515925226694229E-2</v>
      </c>
      <c r="AE111" s="36"/>
      <c r="AF111" s="36"/>
      <c r="AG111" s="36"/>
      <c r="AH111" s="214" t="str" cm="1">
        <f t="array" ref="AH111">IF(SUMPRODUCT(--_xlfn.ISFORMULA(V111:Y111))+SUMPRODUCT(--_xlfn.ISFORMULA(I111:M111))=7,"OK","CHECK")</f>
        <v>OK</v>
      </c>
      <c r="AI111" s="36"/>
      <c r="AJ111" s="36"/>
      <c r="AK111" s="36"/>
    </row>
    <row r="112" spans="1:37" x14ac:dyDescent="0.2">
      <c r="A112" s="36"/>
      <c r="B112" s="36"/>
      <c r="C112" s="158" t="s">
        <v>435</v>
      </c>
      <c r="D112" s="158" t="s">
        <v>269</v>
      </c>
      <c r="E112" s="158" t="s">
        <v>440</v>
      </c>
      <c r="F112" s="71" t="s">
        <v>33</v>
      </c>
      <c r="G112" s="71"/>
      <c r="H112" s="92"/>
      <c r="I112" s="93">
        <f t="shared" si="25"/>
        <v>1419.97</v>
      </c>
      <c r="J112" s="159"/>
      <c r="K112" s="93">
        <f t="shared" si="26"/>
        <v>1419.9768037439201</v>
      </c>
      <c r="L112" s="159"/>
      <c r="M112" s="159" t="str">
        <f t="shared" si="27"/>
        <v>COMPLIANT</v>
      </c>
      <c r="N112" s="39"/>
      <c r="O112" s="160">
        <f t="shared" si="28"/>
        <v>1419.9768037439201</v>
      </c>
      <c r="P112" s="160">
        <f t="shared" si="29"/>
        <v>1474.45</v>
      </c>
      <c r="Q112" s="160">
        <f t="shared" si="30"/>
        <v>1527.8</v>
      </c>
      <c r="R112" s="160">
        <f t="shared" si="31"/>
        <v>1584.31</v>
      </c>
      <c r="S112" s="160">
        <f t="shared" si="32"/>
        <v>1646.14</v>
      </c>
      <c r="T112" s="39"/>
      <c r="U112" s="161">
        <v>1419.9768037439201</v>
      </c>
      <c r="V112" s="162">
        <f>ROUND(ROUND(U112,2)*(1+'General Inputs'!K$20)*(1-AA112)+'General Inputs'!K$26,2)</f>
        <v>1474.45</v>
      </c>
      <c r="W112" s="162">
        <f>ROUND(ROUND(V112,2)*(1+'General Inputs'!L$20)*(1-AB112)+'General Inputs'!L$26,2)</f>
        <v>1527.8</v>
      </c>
      <c r="X112" s="162">
        <f>ROUND(ROUND(W112,2)*(1+'General Inputs'!M$20)*(1-AC112)+'General Inputs'!M$26,2)</f>
        <v>1584.31</v>
      </c>
      <c r="Y112" s="162">
        <f>ROUND(ROUND(X112,2)*(1+'General Inputs'!N$20)*(1-AD112)+'General Inputs'!N$26,2)</f>
        <v>1646.14</v>
      </c>
      <c r="Z112" s="163"/>
      <c r="AA112" s="191">
        <f>IF($U112="",0,'General Inputs'!K$22)</f>
        <v>-1.0870090668475489E-2</v>
      </c>
      <c r="AB112" s="191">
        <f>IF($U112="",0,'General Inputs'!L$22)</f>
        <v>-8.7466278382324451E-3</v>
      </c>
      <c r="AC112" s="191">
        <f>IF($U112="",0,'General Inputs'!M$22)</f>
        <v>-9.5315736522133768E-3</v>
      </c>
      <c r="AD112" s="191">
        <f>IF($U112="",0,'General Inputs'!N$22)</f>
        <v>-1.1515925226694229E-2</v>
      </c>
      <c r="AE112" s="36"/>
      <c r="AF112" s="36"/>
      <c r="AG112" s="36"/>
      <c r="AH112" s="214" t="str" cm="1">
        <f t="array" ref="AH112">IF(SUMPRODUCT(--_xlfn.ISFORMULA(V112:Y112))+SUMPRODUCT(--_xlfn.ISFORMULA(I112:M112))=7,"OK","CHECK")</f>
        <v>OK</v>
      </c>
      <c r="AI112" s="36"/>
      <c r="AJ112" s="36"/>
      <c r="AK112" s="36"/>
    </row>
    <row r="113" spans="1:37" x14ac:dyDescent="0.2">
      <c r="A113" s="36"/>
      <c r="B113" s="36"/>
      <c r="C113" s="158" t="s">
        <v>435</v>
      </c>
      <c r="D113" s="158" t="s">
        <v>268</v>
      </c>
      <c r="E113" s="158" t="s">
        <v>436</v>
      </c>
      <c r="F113" s="71" t="s">
        <v>33</v>
      </c>
      <c r="G113" s="71"/>
      <c r="H113" s="92"/>
      <c r="I113" s="93">
        <f t="shared" si="25"/>
        <v>1248.6199999999999</v>
      </c>
      <c r="J113" s="159"/>
      <c r="K113" s="93">
        <f t="shared" si="26"/>
        <v>1248.62699068145</v>
      </c>
      <c r="L113" s="159"/>
      <c r="M113" s="159" t="str">
        <f t="shared" si="27"/>
        <v>COMPLIANT</v>
      </c>
      <c r="N113" s="39"/>
      <c r="O113" s="160">
        <f t="shared" si="28"/>
        <v>1248.62699068145</v>
      </c>
      <c r="P113" s="160">
        <f t="shared" si="29"/>
        <v>1296.53</v>
      </c>
      <c r="Q113" s="160">
        <f t="shared" si="30"/>
        <v>1343.44</v>
      </c>
      <c r="R113" s="160">
        <f t="shared" si="31"/>
        <v>1393.13</v>
      </c>
      <c r="S113" s="160">
        <f t="shared" si="32"/>
        <v>1447.5</v>
      </c>
      <c r="T113" s="39"/>
      <c r="U113" s="161">
        <v>1248.62699068145</v>
      </c>
      <c r="V113" s="162">
        <f>ROUND(ROUND(U113,2)*(1+'General Inputs'!K$20)*(1-AA113)+'General Inputs'!K$26,2)</f>
        <v>1296.53</v>
      </c>
      <c r="W113" s="162">
        <f>ROUND(ROUND(V113,2)*(1+'General Inputs'!L$20)*(1-AB113)+'General Inputs'!L$26,2)</f>
        <v>1343.44</v>
      </c>
      <c r="X113" s="162">
        <f>ROUND(ROUND(W113,2)*(1+'General Inputs'!M$20)*(1-AC113)+'General Inputs'!M$26,2)</f>
        <v>1393.13</v>
      </c>
      <c r="Y113" s="162">
        <f>ROUND(ROUND(X113,2)*(1+'General Inputs'!N$20)*(1-AD113)+'General Inputs'!N$26,2)</f>
        <v>1447.5</v>
      </c>
      <c r="Z113" s="163"/>
      <c r="AA113" s="191">
        <f>IF($U113="",0,'General Inputs'!K$22)</f>
        <v>-1.0870090668475489E-2</v>
      </c>
      <c r="AB113" s="191">
        <f>IF($U113="",0,'General Inputs'!L$22)</f>
        <v>-8.7466278382324451E-3</v>
      </c>
      <c r="AC113" s="191">
        <f>IF($U113="",0,'General Inputs'!M$22)</f>
        <v>-9.5315736522133768E-3</v>
      </c>
      <c r="AD113" s="191">
        <f>IF($U113="",0,'General Inputs'!N$22)</f>
        <v>-1.1515925226694229E-2</v>
      </c>
      <c r="AE113" s="36"/>
      <c r="AF113" s="36"/>
      <c r="AG113" s="36"/>
      <c r="AH113" s="214" t="str" cm="1">
        <f t="array" ref="AH113">IF(SUMPRODUCT(--_xlfn.ISFORMULA(V113:Y113))+SUMPRODUCT(--_xlfn.ISFORMULA(I113:M113))=7,"OK","CHECK")</f>
        <v>OK</v>
      </c>
      <c r="AI113" s="36"/>
      <c r="AJ113" s="36"/>
      <c r="AK113" s="36"/>
    </row>
    <row r="114" spans="1:37" x14ac:dyDescent="0.2">
      <c r="A114" s="36"/>
      <c r="B114" s="36"/>
      <c r="C114" s="158" t="s">
        <v>435</v>
      </c>
      <c r="D114" s="158" t="s">
        <v>281</v>
      </c>
      <c r="E114" s="158" t="s">
        <v>443</v>
      </c>
      <c r="F114" s="71" t="s">
        <v>33</v>
      </c>
      <c r="G114" s="71"/>
      <c r="H114" s="92"/>
      <c r="I114" s="93">
        <f t="shared" si="25"/>
        <v>2512.52</v>
      </c>
      <c r="J114" s="159"/>
      <c r="K114" s="93">
        <f t="shared" si="26"/>
        <v>2512.52338666385</v>
      </c>
      <c r="L114" s="159"/>
      <c r="M114" s="159" t="str">
        <f t="shared" si="27"/>
        <v>COMPLIANT</v>
      </c>
      <c r="N114" s="39"/>
      <c r="O114" s="160">
        <f t="shared" si="28"/>
        <v>2512.52338666385</v>
      </c>
      <c r="P114" s="160">
        <f t="shared" si="29"/>
        <v>2608.91</v>
      </c>
      <c r="Q114" s="160">
        <f t="shared" si="30"/>
        <v>2703.3</v>
      </c>
      <c r="R114" s="160">
        <f t="shared" si="31"/>
        <v>2803.29</v>
      </c>
      <c r="S114" s="160">
        <f t="shared" si="32"/>
        <v>2912.69</v>
      </c>
      <c r="T114" s="39"/>
      <c r="U114" s="161">
        <v>2512.52338666385</v>
      </c>
      <c r="V114" s="162">
        <f>ROUND(ROUND(U114,2)*(1+'General Inputs'!K$20)*(1-AA114)+'General Inputs'!K$26,2)</f>
        <v>2608.91</v>
      </c>
      <c r="W114" s="162">
        <f>ROUND(ROUND(V114,2)*(1+'General Inputs'!L$20)*(1-AB114)+'General Inputs'!L$26,2)</f>
        <v>2703.3</v>
      </c>
      <c r="X114" s="162">
        <f>ROUND(ROUND(W114,2)*(1+'General Inputs'!M$20)*(1-AC114)+'General Inputs'!M$26,2)</f>
        <v>2803.29</v>
      </c>
      <c r="Y114" s="162">
        <f>ROUND(ROUND(X114,2)*(1+'General Inputs'!N$20)*(1-AD114)+'General Inputs'!N$26,2)</f>
        <v>2912.69</v>
      </c>
      <c r="Z114" s="163"/>
      <c r="AA114" s="191">
        <f>IF($U114="",0,'General Inputs'!K$22)</f>
        <v>-1.0870090668475489E-2</v>
      </c>
      <c r="AB114" s="191">
        <f>IF($U114="",0,'General Inputs'!L$22)</f>
        <v>-8.7466278382324451E-3</v>
      </c>
      <c r="AC114" s="191">
        <f>IF($U114="",0,'General Inputs'!M$22)</f>
        <v>-9.5315736522133768E-3</v>
      </c>
      <c r="AD114" s="191">
        <f>IF($U114="",0,'General Inputs'!N$22)</f>
        <v>-1.1515925226694229E-2</v>
      </c>
      <c r="AE114" s="36"/>
      <c r="AF114" s="36"/>
      <c r="AG114" s="36"/>
      <c r="AH114" s="214" t="str" cm="1">
        <f t="array" ref="AH114">IF(SUMPRODUCT(--_xlfn.ISFORMULA(V114:Y114))+SUMPRODUCT(--_xlfn.ISFORMULA(I114:M114))=7,"OK","CHECK")</f>
        <v>OK</v>
      </c>
      <c r="AI114" s="36"/>
      <c r="AJ114" s="36"/>
      <c r="AK114" s="36"/>
    </row>
    <row r="115" spans="1:37" x14ac:dyDescent="0.2">
      <c r="A115" s="36"/>
      <c r="B115" s="36"/>
      <c r="C115" s="158" t="s">
        <v>435</v>
      </c>
      <c r="D115" s="158" t="s">
        <v>280</v>
      </c>
      <c r="E115" s="158" t="s">
        <v>438</v>
      </c>
      <c r="F115" s="71" t="s">
        <v>33</v>
      </c>
      <c r="G115" s="71"/>
      <c r="H115" s="92"/>
      <c r="I115" s="93">
        <f t="shared" si="25"/>
        <v>2341.17</v>
      </c>
      <c r="J115" s="159"/>
      <c r="K115" s="93">
        <f t="shared" si="26"/>
        <v>2341.1735736013802</v>
      </c>
      <c r="L115" s="159"/>
      <c r="M115" s="159" t="str">
        <f t="shared" si="27"/>
        <v>COMPLIANT</v>
      </c>
      <c r="N115" s="39"/>
      <c r="O115" s="160">
        <f t="shared" si="28"/>
        <v>2341.1735736013802</v>
      </c>
      <c r="P115" s="160">
        <f t="shared" si="29"/>
        <v>2430.98</v>
      </c>
      <c r="Q115" s="160">
        <f t="shared" si="30"/>
        <v>2518.94</v>
      </c>
      <c r="R115" s="160">
        <f t="shared" si="31"/>
        <v>2612.11</v>
      </c>
      <c r="S115" s="160">
        <f t="shared" si="32"/>
        <v>2714.05</v>
      </c>
      <c r="T115" s="39"/>
      <c r="U115" s="161">
        <v>2341.1735736013802</v>
      </c>
      <c r="V115" s="162">
        <f>ROUND(ROUND(U115,2)*(1+'General Inputs'!K$20)*(1-AA115)+'General Inputs'!K$26,2)</f>
        <v>2430.98</v>
      </c>
      <c r="W115" s="162">
        <f>ROUND(ROUND(V115,2)*(1+'General Inputs'!L$20)*(1-AB115)+'General Inputs'!L$26,2)</f>
        <v>2518.94</v>
      </c>
      <c r="X115" s="162">
        <f>ROUND(ROUND(W115,2)*(1+'General Inputs'!M$20)*(1-AC115)+'General Inputs'!M$26,2)</f>
        <v>2612.11</v>
      </c>
      <c r="Y115" s="162">
        <f>ROUND(ROUND(X115,2)*(1+'General Inputs'!N$20)*(1-AD115)+'General Inputs'!N$26,2)</f>
        <v>2714.05</v>
      </c>
      <c r="Z115" s="163"/>
      <c r="AA115" s="191">
        <f>IF($U115="",0,'General Inputs'!K$22)</f>
        <v>-1.0870090668475489E-2</v>
      </c>
      <c r="AB115" s="191">
        <f>IF($U115="",0,'General Inputs'!L$22)</f>
        <v>-8.7466278382324451E-3</v>
      </c>
      <c r="AC115" s="191">
        <f>IF($U115="",0,'General Inputs'!M$22)</f>
        <v>-9.5315736522133768E-3</v>
      </c>
      <c r="AD115" s="191">
        <f>IF($U115="",0,'General Inputs'!N$22)</f>
        <v>-1.1515925226694229E-2</v>
      </c>
      <c r="AE115" s="36"/>
      <c r="AF115" s="36"/>
      <c r="AG115" s="36"/>
      <c r="AH115" s="214" t="str" cm="1">
        <f t="array" ref="AH115">IF(SUMPRODUCT(--_xlfn.ISFORMULA(V115:Y115))+SUMPRODUCT(--_xlfn.ISFORMULA(I115:M115))=7,"OK","CHECK")</f>
        <v>OK</v>
      </c>
      <c r="AI115" s="36"/>
      <c r="AJ115" s="36"/>
      <c r="AK115" s="36"/>
    </row>
    <row r="116" spans="1:37" x14ac:dyDescent="0.2">
      <c r="A116" s="36"/>
      <c r="B116" s="36"/>
      <c r="C116" s="158" t="s">
        <v>433</v>
      </c>
      <c r="D116" s="158" t="s">
        <v>269</v>
      </c>
      <c r="E116" s="158" t="s">
        <v>439</v>
      </c>
      <c r="F116" s="71" t="s">
        <v>33</v>
      </c>
      <c r="G116" s="71"/>
      <c r="H116" s="92"/>
      <c r="I116" s="93">
        <f t="shared" si="25"/>
        <v>1185.26</v>
      </c>
      <c r="J116" s="159"/>
      <c r="K116" s="93">
        <f t="shared" si="26"/>
        <v>1185.26989403418</v>
      </c>
      <c r="L116" s="159"/>
      <c r="M116" s="159" t="str">
        <f t="shared" si="27"/>
        <v>COMPLIANT</v>
      </c>
      <c r="N116" s="39"/>
      <c r="O116" s="160">
        <f t="shared" si="28"/>
        <v>1185.26989403418</v>
      </c>
      <c r="P116" s="160">
        <f t="shared" si="29"/>
        <v>1230.74</v>
      </c>
      <c r="Q116" s="160">
        <f t="shared" si="30"/>
        <v>1275.27</v>
      </c>
      <c r="R116" s="160">
        <f t="shared" si="31"/>
        <v>1322.44</v>
      </c>
      <c r="S116" s="160">
        <f t="shared" si="32"/>
        <v>1374.05</v>
      </c>
      <c r="T116" s="39"/>
      <c r="U116" s="161">
        <v>1185.26989403418</v>
      </c>
      <c r="V116" s="162">
        <f>ROUND(ROUND(U116,2)*(1+'General Inputs'!K$20)*(1-AA116)+'General Inputs'!K$26,2)</f>
        <v>1230.74</v>
      </c>
      <c r="W116" s="162">
        <f>ROUND(ROUND(V116,2)*(1+'General Inputs'!L$20)*(1-AB116)+'General Inputs'!L$26,2)</f>
        <v>1275.27</v>
      </c>
      <c r="X116" s="162">
        <f>ROUND(ROUND(W116,2)*(1+'General Inputs'!M$20)*(1-AC116)+'General Inputs'!M$26,2)</f>
        <v>1322.44</v>
      </c>
      <c r="Y116" s="162">
        <f>ROUND(ROUND(X116,2)*(1+'General Inputs'!N$20)*(1-AD116)+'General Inputs'!N$26,2)</f>
        <v>1374.05</v>
      </c>
      <c r="Z116" s="163"/>
      <c r="AA116" s="191">
        <f>IF($U116="",0,'General Inputs'!K$22)</f>
        <v>-1.0870090668475489E-2</v>
      </c>
      <c r="AB116" s="191">
        <f>IF($U116="",0,'General Inputs'!L$22)</f>
        <v>-8.7466278382324451E-3</v>
      </c>
      <c r="AC116" s="191">
        <f>IF($U116="",0,'General Inputs'!M$22)</f>
        <v>-9.5315736522133768E-3</v>
      </c>
      <c r="AD116" s="191">
        <f>IF($U116="",0,'General Inputs'!N$22)</f>
        <v>-1.1515925226694229E-2</v>
      </c>
      <c r="AE116" s="36"/>
      <c r="AF116" s="36"/>
      <c r="AG116" s="36"/>
      <c r="AH116" s="214" t="str" cm="1">
        <f t="array" ref="AH116">IF(SUMPRODUCT(--_xlfn.ISFORMULA(V116:Y116))+SUMPRODUCT(--_xlfn.ISFORMULA(I116:M116))=7,"OK","CHECK")</f>
        <v>OK</v>
      </c>
      <c r="AI116" s="36"/>
      <c r="AJ116" s="36"/>
      <c r="AK116" s="36"/>
    </row>
    <row r="117" spans="1:37" x14ac:dyDescent="0.2">
      <c r="A117" s="36"/>
      <c r="B117" s="36"/>
      <c r="C117" s="158" t="s">
        <v>433</v>
      </c>
      <c r="D117" s="158" t="s">
        <v>268</v>
      </c>
      <c r="E117" s="158" t="s">
        <v>434</v>
      </c>
      <c r="F117" s="71" t="s">
        <v>33</v>
      </c>
      <c r="G117" s="71"/>
      <c r="H117" s="92"/>
      <c r="I117" s="93">
        <f t="shared" si="25"/>
        <v>1042.24</v>
      </c>
      <c r="J117" s="159"/>
      <c r="K117" s="93">
        <f t="shared" si="26"/>
        <v>1042.24236412253</v>
      </c>
      <c r="L117" s="159"/>
      <c r="M117" s="159" t="str">
        <f t="shared" si="27"/>
        <v>COMPLIANT</v>
      </c>
      <c r="N117" s="39"/>
      <c r="O117" s="160">
        <f t="shared" si="28"/>
        <v>1042.24236412253</v>
      </c>
      <c r="P117" s="160">
        <f t="shared" si="29"/>
        <v>1082.22</v>
      </c>
      <c r="Q117" s="160">
        <f t="shared" si="30"/>
        <v>1121.3800000000001</v>
      </c>
      <c r="R117" s="160">
        <f t="shared" si="31"/>
        <v>1162.8599999999999</v>
      </c>
      <c r="S117" s="160">
        <f t="shared" si="32"/>
        <v>1208.24</v>
      </c>
      <c r="T117" s="39"/>
      <c r="U117" s="161">
        <v>1042.24236412253</v>
      </c>
      <c r="V117" s="162">
        <f>ROUND(ROUND(U117,2)*(1+'General Inputs'!K$20)*(1-AA117)+'General Inputs'!K$26,2)</f>
        <v>1082.22</v>
      </c>
      <c r="W117" s="162">
        <f>ROUND(ROUND(V117,2)*(1+'General Inputs'!L$20)*(1-AB117)+'General Inputs'!L$26,2)</f>
        <v>1121.3800000000001</v>
      </c>
      <c r="X117" s="162">
        <f>ROUND(ROUND(W117,2)*(1+'General Inputs'!M$20)*(1-AC117)+'General Inputs'!M$26,2)</f>
        <v>1162.8599999999999</v>
      </c>
      <c r="Y117" s="162">
        <f>ROUND(ROUND(X117,2)*(1+'General Inputs'!N$20)*(1-AD117)+'General Inputs'!N$26,2)</f>
        <v>1208.24</v>
      </c>
      <c r="Z117" s="163"/>
      <c r="AA117" s="191">
        <f>IF($U117="",0,'General Inputs'!K$22)</f>
        <v>-1.0870090668475489E-2</v>
      </c>
      <c r="AB117" s="191">
        <f>IF($U117="",0,'General Inputs'!L$22)</f>
        <v>-8.7466278382324451E-3</v>
      </c>
      <c r="AC117" s="191">
        <f>IF($U117="",0,'General Inputs'!M$22)</f>
        <v>-9.5315736522133768E-3</v>
      </c>
      <c r="AD117" s="191">
        <f>IF($U117="",0,'General Inputs'!N$22)</f>
        <v>-1.1515925226694229E-2</v>
      </c>
      <c r="AE117" s="36"/>
      <c r="AF117" s="36"/>
      <c r="AG117" s="36"/>
      <c r="AH117" s="214" t="str" cm="1">
        <f t="array" ref="AH117">IF(SUMPRODUCT(--_xlfn.ISFORMULA(V117:Y117))+SUMPRODUCT(--_xlfn.ISFORMULA(I117:M117))=7,"OK","CHECK")</f>
        <v>OK</v>
      </c>
      <c r="AI117" s="36"/>
      <c r="AJ117" s="36"/>
      <c r="AK117" s="36"/>
    </row>
    <row r="118" spans="1:37" x14ac:dyDescent="0.2">
      <c r="A118" s="36"/>
      <c r="B118" s="36"/>
      <c r="C118" s="158" t="s">
        <v>433</v>
      </c>
      <c r="D118" s="158" t="s">
        <v>441</v>
      </c>
      <c r="E118" s="158" t="s">
        <v>442</v>
      </c>
      <c r="F118" s="71" t="s">
        <v>33</v>
      </c>
      <c r="G118" s="71"/>
      <c r="H118" s="92"/>
      <c r="I118" s="93">
        <f t="shared" si="25"/>
        <v>2277.81</v>
      </c>
      <c r="J118" s="159"/>
      <c r="K118" s="93">
        <f t="shared" si="26"/>
        <v>2277.8164769541099</v>
      </c>
      <c r="L118" s="159"/>
      <c r="M118" s="159" t="str">
        <f t="shared" si="27"/>
        <v>COMPLIANT</v>
      </c>
      <c r="N118" s="39"/>
      <c r="O118" s="160">
        <f t="shared" si="28"/>
        <v>2277.8164769541099</v>
      </c>
      <c r="P118" s="160">
        <f t="shared" si="29"/>
        <v>2365.1999999999998</v>
      </c>
      <c r="Q118" s="160">
        <f t="shared" si="30"/>
        <v>2450.7800000000002</v>
      </c>
      <c r="R118" s="160">
        <f t="shared" si="31"/>
        <v>2541.4299999999998</v>
      </c>
      <c r="S118" s="160">
        <f t="shared" si="32"/>
        <v>2640.61</v>
      </c>
      <c r="T118" s="39"/>
      <c r="U118" s="161">
        <v>2277.8164769541099</v>
      </c>
      <c r="V118" s="162">
        <f>ROUND(ROUND(U118,2)*(1+'General Inputs'!K$20)*(1-AA118)+'General Inputs'!K$26,2)</f>
        <v>2365.1999999999998</v>
      </c>
      <c r="W118" s="162">
        <f>ROUND(ROUND(V118,2)*(1+'General Inputs'!L$20)*(1-AB118)+'General Inputs'!L$26,2)</f>
        <v>2450.7800000000002</v>
      </c>
      <c r="X118" s="162">
        <f>ROUND(ROUND(W118,2)*(1+'General Inputs'!M$20)*(1-AC118)+'General Inputs'!M$26,2)</f>
        <v>2541.4299999999998</v>
      </c>
      <c r="Y118" s="162">
        <f>ROUND(ROUND(X118,2)*(1+'General Inputs'!N$20)*(1-AD118)+'General Inputs'!N$26,2)</f>
        <v>2640.61</v>
      </c>
      <c r="Z118" s="163"/>
      <c r="AA118" s="191">
        <f>IF($U118="",0,'General Inputs'!K$22)</f>
        <v>-1.0870090668475489E-2</v>
      </c>
      <c r="AB118" s="191">
        <f>IF($U118="",0,'General Inputs'!L$22)</f>
        <v>-8.7466278382324451E-3</v>
      </c>
      <c r="AC118" s="191">
        <f>IF($U118="",0,'General Inputs'!M$22)</f>
        <v>-9.5315736522133768E-3</v>
      </c>
      <c r="AD118" s="191">
        <f>IF($U118="",0,'General Inputs'!N$22)</f>
        <v>-1.1515925226694229E-2</v>
      </c>
      <c r="AE118" s="36"/>
      <c r="AF118" s="36"/>
      <c r="AG118" s="36"/>
      <c r="AH118" s="214" t="str" cm="1">
        <f t="array" ref="AH118">IF(SUMPRODUCT(--_xlfn.ISFORMULA(V118:Y118))+SUMPRODUCT(--_xlfn.ISFORMULA(I118:M118))=7,"OK","CHECK")</f>
        <v>OK</v>
      </c>
      <c r="AI118" s="36"/>
      <c r="AJ118" s="36"/>
      <c r="AK118" s="36"/>
    </row>
    <row r="119" spans="1:37" x14ac:dyDescent="0.2">
      <c r="A119" s="36"/>
      <c r="B119" s="36"/>
      <c r="C119" s="158" t="s">
        <v>433</v>
      </c>
      <c r="D119" s="158" t="s">
        <v>280</v>
      </c>
      <c r="E119" s="158" t="s">
        <v>437</v>
      </c>
      <c r="F119" s="71" t="s">
        <v>33</v>
      </c>
      <c r="G119" s="71"/>
      <c r="H119" s="92"/>
      <c r="I119" s="93">
        <f t="shared" si="25"/>
        <v>2134.7800000000002</v>
      </c>
      <c r="J119" s="159"/>
      <c r="K119" s="93">
        <f t="shared" si="26"/>
        <v>2134.7889470424602</v>
      </c>
      <c r="L119" s="159"/>
      <c r="M119" s="159" t="str">
        <f t="shared" si="27"/>
        <v>COMPLIANT</v>
      </c>
      <c r="N119" s="39"/>
      <c r="O119" s="160">
        <f t="shared" si="28"/>
        <v>2134.7889470424602</v>
      </c>
      <c r="P119" s="160">
        <f t="shared" si="29"/>
        <v>2216.69</v>
      </c>
      <c r="Q119" s="160">
        <f t="shared" si="30"/>
        <v>2296.89</v>
      </c>
      <c r="R119" s="160">
        <f t="shared" si="31"/>
        <v>2381.85</v>
      </c>
      <c r="S119" s="160">
        <f t="shared" si="32"/>
        <v>2474.8000000000002</v>
      </c>
      <c r="T119" s="39"/>
      <c r="U119" s="161">
        <v>2134.7889470424602</v>
      </c>
      <c r="V119" s="162">
        <f>ROUND(ROUND(U119,2)*(1+'General Inputs'!K$20)*(1-AA119)+'General Inputs'!K$26,2)</f>
        <v>2216.69</v>
      </c>
      <c r="W119" s="162">
        <f>ROUND(ROUND(V119,2)*(1+'General Inputs'!L$20)*(1-AB119)+'General Inputs'!L$26,2)</f>
        <v>2296.89</v>
      </c>
      <c r="X119" s="162">
        <f>ROUND(ROUND(W119,2)*(1+'General Inputs'!M$20)*(1-AC119)+'General Inputs'!M$26,2)</f>
        <v>2381.85</v>
      </c>
      <c r="Y119" s="162">
        <f>ROUND(ROUND(X119,2)*(1+'General Inputs'!N$20)*(1-AD119)+'General Inputs'!N$26,2)</f>
        <v>2474.8000000000002</v>
      </c>
      <c r="Z119" s="163"/>
      <c r="AA119" s="191">
        <f>IF($U119="",0,'General Inputs'!K$22)</f>
        <v>-1.0870090668475489E-2</v>
      </c>
      <c r="AB119" s="191">
        <f>IF($U119="",0,'General Inputs'!L$22)</f>
        <v>-8.7466278382324451E-3</v>
      </c>
      <c r="AC119" s="191">
        <f>IF($U119="",0,'General Inputs'!M$22)</f>
        <v>-9.5315736522133768E-3</v>
      </c>
      <c r="AD119" s="191">
        <f>IF($U119="",0,'General Inputs'!N$22)</f>
        <v>-1.1515925226694229E-2</v>
      </c>
      <c r="AE119" s="36"/>
      <c r="AF119" s="36"/>
      <c r="AG119" s="36"/>
      <c r="AH119" s="214" t="str" cm="1">
        <f t="array" ref="AH119">IF(SUMPRODUCT(--_xlfn.ISFORMULA(V119:Y119))+SUMPRODUCT(--_xlfn.ISFORMULA(I119:M119))=7,"OK","CHECK")</f>
        <v>OK</v>
      </c>
      <c r="AI119" s="36"/>
      <c r="AJ119" s="36"/>
      <c r="AK119" s="36"/>
    </row>
    <row r="120" spans="1:37" x14ac:dyDescent="0.2">
      <c r="A120" s="36"/>
      <c r="B120" s="36"/>
      <c r="C120" s="158" t="s">
        <v>430</v>
      </c>
      <c r="D120" s="158" t="s">
        <v>269</v>
      </c>
      <c r="E120" s="158" t="s">
        <v>432</v>
      </c>
      <c r="F120" s="71" t="s">
        <v>33</v>
      </c>
      <c r="G120" s="71"/>
      <c r="H120" s="92"/>
      <c r="I120" s="93">
        <f t="shared" si="25"/>
        <v>560.94000000000005</v>
      </c>
      <c r="J120" s="159"/>
      <c r="K120" s="93">
        <f t="shared" si="26"/>
        <v>560.94951420627604</v>
      </c>
      <c r="L120" s="159"/>
      <c r="M120" s="159" t="str">
        <f t="shared" si="27"/>
        <v>COMPLIANT</v>
      </c>
      <c r="N120" s="39"/>
      <c r="O120" s="160">
        <f t="shared" si="28"/>
        <v>560.94951420627604</v>
      </c>
      <c r="P120" s="160">
        <f t="shared" si="29"/>
        <v>582.47</v>
      </c>
      <c r="Q120" s="160">
        <f t="shared" si="30"/>
        <v>603.54</v>
      </c>
      <c r="R120" s="160">
        <f t="shared" si="31"/>
        <v>625.86</v>
      </c>
      <c r="S120" s="160">
        <f t="shared" si="32"/>
        <v>650.28</v>
      </c>
      <c r="T120" s="39"/>
      <c r="U120" s="161">
        <v>560.94951420627604</v>
      </c>
      <c r="V120" s="162">
        <f>ROUND(ROUND(U120,2)*(1+'General Inputs'!K$20)*(1-AA120)+'General Inputs'!K$26,2)</f>
        <v>582.47</v>
      </c>
      <c r="W120" s="162">
        <f>ROUND(ROUND(V120,2)*(1+'General Inputs'!L$20)*(1-AB120)+'General Inputs'!L$26,2)</f>
        <v>603.54</v>
      </c>
      <c r="X120" s="162">
        <f>ROUND(ROUND(W120,2)*(1+'General Inputs'!M$20)*(1-AC120)+'General Inputs'!M$26,2)</f>
        <v>625.86</v>
      </c>
      <c r="Y120" s="162">
        <f>ROUND(ROUND(X120,2)*(1+'General Inputs'!N$20)*(1-AD120)+'General Inputs'!N$26,2)</f>
        <v>650.28</v>
      </c>
      <c r="Z120" s="163"/>
      <c r="AA120" s="191">
        <f>IF($U120="",0,'General Inputs'!K$22)</f>
        <v>-1.0870090668475489E-2</v>
      </c>
      <c r="AB120" s="191">
        <f>IF($U120="",0,'General Inputs'!L$22)</f>
        <v>-8.7466278382324451E-3</v>
      </c>
      <c r="AC120" s="191">
        <f>IF($U120="",0,'General Inputs'!M$22)</f>
        <v>-9.5315736522133768E-3</v>
      </c>
      <c r="AD120" s="191">
        <f>IF($U120="",0,'General Inputs'!N$22)</f>
        <v>-1.1515925226694229E-2</v>
      </c>
      <c r="AE120" s="36"/>
      <c r="AF120" s="36"/>
      <c r="AG120" s="36"/>
      <c r="AH120" s="214" t="str" cm="1">
        <f t="array" ref="AH120">IF(SUMPRODUCT(--_xlfn.ISFORMULA(V120:Y120))+SUMPRODUCT(--_xlfn.ISFORMULA(I120:M120))=7,"OK","CHECK")</f>
        <v>OK</v>
      </c>
      <c r="AI120" s="36"/>
      <c r="AJ120" s="36"/>
      <c r="AK120" s="36"/>
    </row>
    <row r="121" spans="1:37" x14ac:dyDescent="0.2">
      <c r="A121" s="36"/>
      <c r="B121" s="36"/>
      <c r="C121" s="158" t="s">
        <v>430</v>
      </c>
      <c r="D121" s="158" t="s">
        <v>268</v>
      </c>
      <c r="E121" s="158" t="s">
        <v>431</v>
      </c>
      <c r="F121" s="71" t="s">
        <v>33</v>
      </c>
      <c r="G121" s="71"/>
      <c r="H121" s="92"/>
      <c r="I121" s="93">
        <f t="shared" si="25"/>
        <v>493.25</v>
      </c>
      <c r="J121" s="159"/>
      <c r="K121" s="93">
        <f t="shared" si="26"/>
        <v>493.259257475813</v>
      </c>
      <c r="L121" s="159"/>
      <c r="M121" s="159" t="str">
        <f t="shared" si="27"/>
        <v>COMPLIANT</v>
      </c>
      <c r="N121" s="39"/>
      <c r="O121" s="160">
        <f t="shared" si="28"/>
        <v>493.259257475813</v>
      </c>
      <c r="P121" s="160">
        <f t="shared" si="29"/>
        <v>512.17999999999995</v>
      </c>
      <c r="Q121" s="160">
        <f t="shared" si="30"/>
        <v>530.71</v>
      </c>
      <c r="R121" s="160">
        <f t="shared" si="31"/>
        <v>550.34</v>
      </c>
      <c r="S121" s="160">
        <f t="shared" si="32"/>
        <v>571.82000000000005</v>
      </c>
      <c r="T121" s="39"/>
      <c r="U121" s="161">
        <v>493.259257475813</v>
      </c>
      <c r="V121" s="162">
        <f>ROUND(ROUND(U121,2)*(1+'General Inputs'!K$20)*(1-AA121)+'General Inputs'!K$26,2)</f>
        <v>512.17999999999995</v>
      </c>
      <c r="W121" s="162">
        <f>ROUND(ROUND(V121,2)*(1+'General Inputs'!L$20)*(1-AB121)+'General Inputs'!L$26,2)</f>
        <v>530.71</v>
      </c>
      <c r="X121" s="162">
        <f>ROUND(ROUND(W121,2)*(1+'General Inputs'!M$20)*(1-AC121)+'General Inputs'!M$26,2)</f>
        <v>550.34</v>
      </c>
      <c r="Y121" s="162">
        <f>ROUND(ROUND(X121,2)*(1+'General Inputs'!N$20)*(1-AD121)+'General Inputs'!N$26,2)</f>
        <v>571.82000000000005</v>
      </c>
      <c r="Z121" s="163"/>
      <c r="AA121" s="191">
        <f>IF($U121="",0,'General Inputs'!K$22)</f>
        <v>-1.0870090668475489E-2</v>
      </c>
      <c r="AB121" s="191">
        <f>IF($U121="",0,'General Inputs'!L$22)</f>
        <v>-8.7466278382324451E-3</v>
      </c>
      <c r="AC121" s="191">
        <f>IF($U121="",0,'General Inputs'!M$22)</f>
        <v>-9.5315736522133768E-3</v>
      </c>
      <c r="AD121" s="191">
        <f>IF($U121="",0,'General Inputs'!N$22)</f>
        <v>-1.1515925226694229E-2</v>
      </c>
      <c r="AE121" s="36"/>
      <c r="AF121" s="36"/>
      <c r="AG121" s="36"/>
      <c r="AH121" s="214" t="str" cm="1">
        <f t="array" ref="AH121">IF(SUMPRODUCT(--_xlfn.ISFORMULA(V121:Y121))+SUMPRODUCT(--_xlfn.ISFORMULA(I121:M121))=7,"OK","CHECK")</f>
        <v>OK</v>
      </c>
      <c r="AI121" s="36"/>
      <c r="AJ121" s="36"/>
      <c r="AK121" s="36"/>
    </row>
    <row r="122" spans="1:37" x14ac:dyDescent="0.2">
      <c r="A122" s="36"/>
      <c r="B122" s="36"/>
      <c r="C122" s="158"/>
      <c r="D122" s="158"/>
      <c r="E122" s="158"/>
      <c r="F122" s="71"/>
      <c r="G122" s="71"/>
      <c r="H122" s="92"/>
      <c r="I122" s="93">
        <f t="shared" ref="I122:I134" si="33">_xlfn.IFNA(INDEX($O122:$S122,1,MATCH(forecastyear,$O$5:$S$5,0)),0)</f>
        <v>0</v>
      </c>
      <c r="J122" s="159"/>
      <c r="K122" s="93">
        <f t="shared" ref="K122:K134" si="34">_xlfn.IFNA(INDEX($U122:$Y122,1,MATCH(forecastyear,$U$5:$Y$5,0)),0)</f>
        <v>0</v>
      </c>
      <c r="L122" s="159"/>
      <c r="M122" s="159" t="str">
        <f t="shared" ref="M122:M135" si="35">IF(C122="","",IF(I122&gt;K122,"NON-COMPLIANT","COMPLIANT"))</f>
        <v/>
      </c>
      <c r="N122" s="39"/>
      <c r="O122" s="160">
        <f t="shared" ref="O122:O135" si="36">U122</f>
        <v>0</v>
      </c>
      <c r="P122" s="160">
        <f t="shared" ref="P122:P135" si="37">V122</f>
        <v>0</v>
      </c>
      <c r="Q122" s="160">
        <f t="shared" ref="Q122:Q135" si="38">W122</f>
        <v>0</v>
      </c>
      <c r="R122" s="160">
        <f t="shared" ref="R122:R135" si="39">X122</f>
        <v>0</v>
      </c>
      <c r="S122" s="160">
        <f t="shared" ref="S122:S135" si="40">Y122</f>
        <v>0</v>
      </c>
      <c r="T122" s="39"/>
      <c r="U122" s="161"/>
      <c r="V122" s="162">
        <f>ROUND(ROUND(U122,2)*(1+'General Inputs'!K$20)*(1-AA122)+'General Inputs'!K$26,2)</f>
        <v>0</v>
      </c>
      <c r="W122" s="162">
        <f>ROUND(ROUND(V122,2)*(1+'General Inputs'!L$20)*(1-AB122)+'General Inputs'!L$26,2)</f>
        <v>0</v>
      </c>
      <c r="X122" s="162">
        <f>ROUND(ROUND(W122,2)*(1+'General Inputs'!M$20)*(1-AC122)+'General Inputs'!M$26,2)</f>
        <v>0</v>
      </c>
      <c r="Y122" s="162">
        <f>ROUND(ROUND(X122,2)*(1+'General Inputs'!N$20)*(1-AD122)+'General Inputs'!N$26,2)</f>
        <v>0</v>
      </c>
      <c r="Z122" s="163"/>
      <c r="AA122" s="191">
        <f>IF($U122="",0,'General Inputs'!K$22)</f>
        <v>0</v>
      </c>
      <c r="AB122" s="191">
        <f>IF($U122="",0,'General Inputs'!L$22)</f>
        <v>0</v>
      </c>
      <c r="AC122" s="191">
        <f>IF($U122="",0,'General Inputs'!M$22)</f>
        <v>0</v>
      </c>
      <c r="AD122" s="191">
        <f>IF($U122="",0,'General Inputs'!N$22)</f>
        <v>0</v>
      </c>
      <c r="AE122" s="36"/>
      <c r="AF122" s="237" t="s">
        <v>475</v>
      </c>
      <c r="AH122" s="214" t="str" cm="1">
        <f t="array" ref="AH122">IF(SUMPRODUCT(--_xlfn.ISFORMULA(V122:Y122))+SUMPRODUCT(--_xlfn.ISFORMULA(I122:M122))=7,"OK","CHECK")</f>
        <v>OK</v>
      </c>
      <c r="AI122" s="36"/>
      <c r="AJ122" s="36"/>
      <c r="AK122" s="36"/>
    </row>
    <row r="123" spans="1:37" x14ac:dyDescent="0.2">
      <c r="A123" s="36"/>
      <c r="B123" s="36"/>
      <c r="C123" s="158" t="s">
        <v>464</v>
      </c>
      <c r="D123" s="158"/>
      <c r="E123" s="158" t="s">
        <v>469</v>
      </c>
      <c r="F123" s="71" t="s">
        <v>33</v>
      </c>
      <c r="G123" s="71" t="s">
        <v>191</v>
      </c>
      <c r="H123" s="92"/>
      <c r="I123" s="93">
        <f t="shared" si="33"/>
        <v>243.9</v>
      </c>
      <c r="J123" s="159"/>
      <c r="K123" s="93">
        <f t="shared" si="34"/>
        <v>243.9</v>
      </c>
      <c r="L123" s="159"/>
      <c r="M123" s="159" t="str">
        <f t="shared" si="35"/>
        <v>COMPLIANT</v>
      </c>
      <c r="N123" s="39"/>
      <c r="O123" s="160">
        <f t="shared" si="36"/>
        <v>243.9</v>
      </c>
      <c r="P123" s="160">
        <f t="shared" si="37"/>
        <v>253.26</v>
      </c>
      <c r="Q123" s="160">
        <f t="shared" si="38"/>
        <v>262.42</v>
      </c>
      <c r="R123" s="160">
        <f t="shared" si="39"/>
        <v>272.13</v>
      </c>
      <c r="S123" s="160">
        <f t="shared" si="40"/>
        <v>282.75</v>
      </c>
      <c r="T123" s="39"/>
      <c r="U123" s="161">
        <v>243.9</v>
      </c>
      <c r="V123" s="162">
        <f>ROUND(ROUND(U123,2)*(1+'General Inputs'!K$20)*(1-AA123)+'General Inputs'!K$26,2)</f>
        <v>253.26</v>
      </c>
      <c r="W123" s="162">
        <f>ROUND(ROUND(V123,2)*(1+'General Inputs'!L$20)*(1-AB123)+'General Inputs'!L$26,2)</f>
        <v>262.42</v>
      </c>
      <c r="X123" s="162">
        <f>ROUND(ROUND(W123,2)*(1+'General Inputs'!M$20)*(1-AC123)+'General Inputs'!M$26,2)</f>
        <v>272.13</v>
      </c>
      <c r="Y123" s="162">
        <f>ROUND(ROUND(X123,2)*(1+'General Inputs'!N$20)*(1-AD123)+'General Inputs'!N$26,2)</f>
        <v>282.75</v>
      </c>
      <c r="Z123" s="163"/>
      <c r="AA123" s="191">
        <v>-1.0870090668475489E-2</v>
      </c>
      <c r="AB123" s="191">
        <v>-8.7466278382324451E-3</v>
      </c>
      <c r="AC123" s="191">
        <v>-9.5315736522133768E-3</v>
      </c>
      <c r="AD123" s="191">
        <v>-1.1515925226694229E-2</v>
      </c>
      <c r="AE123" s="36"/>
      <c r="AF123" s="236">
        <f>ROUND(U123/365,5)</f>
        <v>0.66822000000000004</v>
      </c>
      <c r="AH123" s="214" t="str" cm="1">
        <f t="array" ref="AH123">IF(SUMPRODUCT(--_xlfn.ISFORMULA(V123:Y123))+SUMPRODUCT(--_xlfn.ISFORMULA(I123:M123))=7,"OK","CHECK")</f>
        <v>OK</v>
      </c>
      <c r="AI123" s="36"/>
      <c r="AJ123" s="36"/>
      <c r="AK123" s="36"/>
    </row>
    <row r="124" spans="1:37" x14ac:dyDescent="0.2">
      <c r="A124" s="36"/>
      <c r="B124" s="36"/>
      <c r="C124" s="158" t="s">
        <v>465</v>
      </c>
      <c r="D124" s="158"/>
      <c r="E124" s="158" t="s">
        <v>470</v>
      </c>
      <c r="F124" s="71" t="s">
        <v>33</v>
      </c>
      <c r="G124" s="71" t="s">
        <v>191</v>
      </c>
      <c r="H124" s="92"/>
      <c r="I124" s="93">
        <f t="shared" si="33"/>
        <v>312.88</v>
      </c>
      <c r="J124" s="159"/>
      <c r="K124" s="93">
        <f t="shared" si="34"/>
        <v>312.88</v>
      </c>
      <c r="L124" s="159"/>
      <c r="M124" s="159" t="str">
        <f t="shared" si="35"/>
        <v>COMPLIANT</v>
      </c>
      <c r="N124" s="39"/>
      <c r="O124" s="160">
        <f t="shared" si="36"/>
        <v>312.88</v>
      </c>
      <c r="P124" s="160">
        <f t="shared" si="37"/>
        <v>324.88</v>
      </c>
      <c r="Q124" s="160">
        <f t="shared" si="38"/>
        <v>336.63</v>
      </c>
      <c r="R124" s="160">
        <f t="shared" si="39"/>
        <v>349.08</v>
      </c>
      <c r="S124" s="160">
        <f t="shared" si="40"/>
        <v>362.7</v>
      </c>
      <c r="T124" s="39"/>
      <c r="U124" s="161">
        <v>312.88</v>
      </c>
      <c r="V124" s="162">
        <f>ROUND(ROUND(U124,2)*(1+'General Inputs'!K$20)*(1-AA124)+'General Inputs'!K$26,2)</f>
        <v>324.88</v>
      </c>
      <c r="W124" s="162">
        <f>ROUND(ROUND(V124,2)*(1+'General Inputs'!L$20)*(1-AB124)+'General Inputs'!L$26,2)</f>
        <v>336.63</v>
      </c>
      <c r="X124" s="162">
        <f>ROUND(ROUND(W124,2)*(1+'General Inputs'!M$20)*(1-AC124)+'General Inputs'!M$26,2)</f>
        <v>349.08</v>
      </c>
      <c r="Y124" s="162">
        <f>ROUND(ROUND(X124,2)*(1+'General Inputs'!N$20)*(1-AD124)+'General Inputs'!N$26,2)</f>
        <v>362.7</v>
      </c>
      <c r="Z124" s="163"/>
      <c r="AA124" s="191">
        <v>-1.0870090668475489E-2</v>
      </c>
      <c r="AB124" s="191">
        <v>-8.7466278382324451E-3</v>
      </c>
      <c r="AC124" s="191">
        <v>-9.5315736522133768E-3</v>
      </c>
      <c r="AD124" s="191">
        <v>-1.1515925226694229E-2</v>
      </c>
      <c r="AE124" s="36"/>
      <c r="AF124" s="236">
        <f t="shared" ref="AF124:AF127" si="41">ROUND(U124/365,5)</f>
        <v>0.85721000000000003</v>
      </c>
      <c r="AH124" s="214" t="str" cm="1">
        <f t="array" ref="AH124">IF(SUMPRODUCT(--_xlfn.ISFORMULA(V124:Y124))+SUMPRODUCT(--_xlfn.ISFORMULA(I124:M124))=7,"OK","CHECK")</f>
        <v>OK</v>
      </c>
      <c r="AI124" s="36"/>
      <c r="AJ124" s="36"/>
      <c r="AK124" s="36"/>
    </row>
    <row r="125" spans="1:37" x14ac:dyDescent="0.2">
      <c r="A125" s="36"/>
      <c r="B125" s="36"/>
      <c r="C125" s="158" t="s">
        <v>466</v>
      </c>
      <c r="D125" s="158"/>
      <c r="E125" s="158" t="s">
        <v>471</v>
      </c>
      <c r="F125" s="71" t="s">
        <v>33</v>
      </c>
      <c r="G125" s="71" t="s">
        <v>191</v>
      </c>
      <c r="H125" s="92"/>
      <c r="I125" s="93">
        <f t="shared" si="33"/>
        <v>344.21</v>
      </c>
      <c r="J125" s="159"/>
      <c r="K125" s="93">
        <f t="shared" si="34"/>
        <v>344.21</v>
      </c>
      <c r="L125" s="159"/>
      <c r="M125" s="159" t="str">
        <f t="shared" si="35"/>
        <v>COMPLIANT</v>
      </c>
      <c r="N125" s="39"/>
      <c r="O125" s="160">
        <f t="shared" si="36"/>
        <v>344.21</v>
      </c>
      <c r="P125" s="160">
        <f t="shared" si="37"/>
        <v>357.41</v>
      </c>
      <c r="Q125" s="160">
        <f t="shared" si="38"/>
        <v>370.34</v>
      </c>
      <c r="R125" s="160">
        <f t="shared" si="39"/>
        <v>384.04</v>
      </c>
      <c r="S125" s="160">
        <f t="shared" si="40"/>
        <v>399.03</v>
      </c>
      <c r="T125" s="39"/>
      <c r="U125" s="161">
        <v>344.21</v>
      </c>
      <c r="V125" s="162">
        <f>ROUND(ROUND(U125,2)*(1+'General Inputs'!K$20)*(1-AA125)+'General Inputs'!K$26,2)</f>
        <v>357.41</v>
      </c>
      <c r="W125" s="162">
        <f>ROUND(ROUND(V125,2)*(1+'General Inputs'!L$20)*(1-AB125)+'General Inputs'!L$26,2)</f>
        <v>370.34</v>
      </c>
      <c r="X125" s="162">
        <f>ROUND(ROUND(W125,2)*(1+'General Inputs'!M$20)*(1-AC125)+'General Inputs'!M$26,2)</f>
        <v>384.04</v>
      </c>
      <c r="Y125" s="162">
        <f>ROUND(ROUND(X125,2)*(1+'General Inputs'!N$20)*(1-AD125)+'General Inputs'!N$26,2)</f>
        <v>399.03</v>
      </c>
      <c r="Z125" s="163"/>
      <c r="AA125" s="191">
        <v>-1.0870090668475489E-2</v>
      </c>
      <c r="AB125" s="191">
        <v>-8.7466278382324451E-3</v>
      </c>
      <c r="AC125" s="191">
        <v>-9.5315736522133768E-3</v>
      </c>
      <c r="AD125" s="191">
        <v>-1.1515925226694229E-2</v>
      </c>
      <c r="AE125" s="36"/>
      <c r="AF125" s="236">
        <f t="shared" si="41"/>
        <v>0.94303999999999999</v>
      </c>
      <c r="AH125" s="214" t="str" cm="1">
        <f t="array" ref="AH125">IF(SUMPRODUCT(--_xlfn.ISFORMULA(V125:Y125))+SUMPRODUCT(--_xlfn.ISFORMULA(I125:M125))=7,"OK","CHECK")</f>
        <v>OK</v>
      </c>
      <c r="AI125" s="36"/>
      <c r="AJ125" s="36"/>
      <c r="AK125" s="36"/>
    </row>
    <row r="126" spans="1:37" x14ac:dyDescent="0.2">
      <c r="A126" s="36"/>
      <c r="B126" s="36"/>
      <c r="C126" s="158" t="s">
        <v>467</v>
      </c>
      <c r="D126" s="158"/>
      <c r="E126" s="158" t="s">
        <v>472</v>
      </c>
      <c r="F126" s="71" t="s">
        <v>33</v>
      </c>
      <c r="G126" s="71" t="s">
        <v>191</v>
      </c>
      <c r="H126" s="92"/>
      <c r="I126" s="93">
        <f t="shared" si="33"/>
        <v>358.79</v>
      </c>
      <c r="J126" s="159"/>
      <c r="K126" s="93">
        <f t="shared" si="34"/>
        <v>358.79</v>
      </c>
      <c r="L126" s="159"/>
      <c r="M126" s="159" t="str">
        <f t="shared" si="35"/>
        <v>COMPLIANT</v>
      </c>
      <c r="N126" s="39"/>
      <c r="O126" s="160">
        <f t="shared" si="36"/>
        <v>358.79</v>
      </c>
      <c r="P126" s="160">
        <f t="shared" si="37"/>
        <v>372.55</v>
      </c>
      <c r="Q126" s="160">
        <f t="shared" si="38"/>
        <v>386.03</v>
      </c>
      <c r="R126" s="160">
        <f t="shared" si="39"/>
        <v>400.31</v>
      </c>
      <c r="S126" s="160">
        <f t="shared" si="40"/>
        <v>415.93</v>
      </c>
      <c r="T126" s="39"/>
      <c r="U126" s="161">
        <v>358.79</v>
      </c>
      <c r="V126" s="162">
        <f>ROUND(ROUND(U126,2)*(1+'General Inputs'!K$20)*(1-AA126)+'General Inputs'!K$26,2)</f>
        <v>372.55</v>
      </c>
      <c r="W126" s="162">
        <f>ROUND(ROUND(V126,2)*(1+'General Inputs'!L$20)*(1-AB126)+'General Inputs'!L$26,2)</f>
        <v>386.03</v>
      </c>
      <c r="X126" s="162">
        <f>ROUND(ROUND(W126,2)*(1+'General Inputs'!M$20)*(1-AC126)+'General Inputs'!M$26,2)</f>
        <v>400.31</v>
      </c>
      <c r="Y126" s="162">
        <f>ROUND(ROUND(X126,2)*(1+'General Inputs'!N$20)*(1-AD126)+'General Inputs'!N$26,2)</f>
        <v>415.93</v>
      </c>
      <c r="Z126" s="163"/>
      <c r="AA126" s="191">
        <v>-1.0870090668475489E-2</v>
      </c>
      <c r="AB126" s="191">
        <v>-8.7466278382324451E-3</v>
      </c>
      <c r="AC126" s="191">
        <v>-9.5315736522133768E-3</v>
      </c>
      <c r="AD126" s="191">
        <v>-1.1515925226694229E-2</v>
      </c>
      <c r="AE126" s="36"/>
      <c r="AF126" s="236">
        <f t="shared" si="41"/>
        <v>0.98299000000000003</v>
      </c>
      <c r="AH126" s="214" t="str" cm="1">
        <f t="array" ref="AH126">IF(SUMPRODUCT(--_xlfn.ISFORMULA(V126:Y126))+SUMPRODUCT(--_xlfn.ISFORMULA(I126:M126))=7,"OK","CHECK")</f>
        <v>OK</v>
      </c>
      <c r="AI126" s="36"/>
      <c r="AJ126" s="36"/>
      <c r="AK126" s="36"/>
    </row>
    <row r="127" spans="1:37" x14ac:dyDescent="0.2">
      <c r="A127" s="36"/>
      <c r="B127" s="36"/>
      <c r="C127" s="158" t="s">
        <v>468</v>
      </c>
      <c r="D127" s="158"/>
      <c r="E127" s="158" t="s">
        <v>473</v>
      </c>
      <c r="F127" s="71" t="s">
        <v>33</v>
      </c>
      <c r="G127" s="71" t="s">
        <v>191</v>
      </c>
      <c r="H127" s="92"/>
      <c r="I127" s="93">
        <f t="shared" si="33"/>
        <v>362.37</v>
      </c>
      <c r="J127" s="159"/>
      <c r="K127" s="93">
        <f t="shared" si="34"/>
        <v>362.37</v>
      </c>
      <c r="L127" s="159"/>
      <c r="M127" s="159" t="str">
        <f t="shared" si="35"/>
        <v>COMPLIANT</v>
      </c>
      <c r="N127" s="39"/>
      <c r="O127" s="160">
        <f t="shared" si="36"/>
        <v>362.37</v>
      </c>
      <c r="P127" s="160">
        <f t="shared" si="37"/>
        <v>376.27</v>
      </c>
      <c r="Q127" s="160">
        <f t="shared" si="38"/>
        <v>389.88</v>
      </c>
      <c r="R127" s="160">
        <f t="shared" si="39"/>
        <v>404.3</v>
      </c>
      <c r="S127" s="160">
        <f t="shared" si="40"/>
        <v>420.08</v>
      </c>
      <c r="T127" s="39"/>
      <c r="U127" s="161">
        <v>362.37</v>
      </c>
      <c r="V127" s="162">
        <f>ROUND(ROUND(U127,2)*(1+'General Inputs'!K$20)*(1-AA127)+'General Inputs'!K$26,2)</f>
        <v>376.27</v>
      </c>
      <c r="W127" s="162">
        <f>ROUND(ROUND(V127,2)*(1+'General Inputs'!L$20)*(1-AB127)+'General Inputs'!L$26,2)</f>
        <v>389.88</v>
      </c>
      <c r="X127" s="162">
        <f>ROUND(ROUND(W127,2)*(1+'General Inputs'!M$20)*(1-AC127)+'General Inputs'!M$26,2)</f>
        <v>404.3</v>
      </c>
      <c r="Y127" s="162">
        <f>ROUND(ROUND(X127,2)*(1+'General Inputs'!N$20)*(1-AD127)+'General Inputs'!N$26,2)</f>
        <v>420.08</v>
      </c>
      <c r="Z127" s="163"/>
      <c r="AA127" s="191">
        <v>-1.0870090668475489E-2</v>
      </c>
      <c r="AB127" s="191">
        <v>-8.7466278382324451E-3</v>
      </c>
      <c r="AC127" s="191">
        <v>-9.5315736522133768E-3</v>
      </c>
      <c r="AD127" s="191">
        <v>-1.1515925226694229E-2</v>
      </c>
      <c r="AE127" s="36"/>
      <c r="AF127" s="236">
        <f t="shared" si="41"/>
        <v>0.99278999999999995</v>
      </c>
      <c r="AH127" s="214" t="str" cm="1">
        <f t="array" ref="AH127">IF(SUMPRODUCT(--_xlfn.ISFORMULA(V127:Y127))+SUMPRODUCT(--_xlfn.ISFORMULA(I127:M127))=7,"OK","CHECK")</f>
        <v>OK</v>
      </c>
      <c r="AI127" s="36"/>
      <c r="AJ127" s="36"/>
      <c r="AK127" s="36"/>
    </row>
    <row r="128" spans="1:37" x14ac:dyDescent="0.2">
      <c r="A128" s="36"/>
      <c r="B128" s="36"/>
      <c r="C128" s="158"/>
      <c r="D128" s="158"/>
      <c r="E128" s="158"/>
      <c r="F128" s="71"/>
      <c r="G128" s="71"/>
      <c r="H128" s="92"/>
      <c r="I128" s="93">
        <f t="shared" si="33"/>
        <v>0</v>
      </c>
      <c r="J128" s="159"/>
      <c r="K128" s="93">
        <f t="shared" si="34"/>
        <v>0</v>
      </c>
      <c r="L128" s="159"/>
      <c r="M128" s="159" t="str">
        <f t="shared" si="35"/>
        <v/>
      </c>
      <c r="N128" s="39"/>
      <c r="O128" s="160">
        <f t="shared" si="36"/>
        <v>0</v>
      </c>
      <c r="P128" s="160">
        <f t="shared" si="37"/>
        <v>0</v>
      </c>
      <c r="Q128" s="160">
        <f t="shared" si="38"/>
        <v>0</v>
      </c>
      <c r="R128" s="160">
        <f t="shared" si="39"/>
        <v>0</v>
      </c>
      <c r="S128" s="160">
        <f t="shared" si="40"/>
        <v>0</v>
      </c>
      <c r="T128" s="39"/>
      <c r="U128" s="161"/>
      <c r="V128" s="162">
        <f>ROUND(ROUND(U128,2)*(1+'General Inputs'!K$20)*(1-AA128)+'General Inputs'!K$26,2)</f>
        <v>0</v>
      </c>
      <c r="W128" s="162">
        <f>ROUND(ROUND(V128,2)*(1+'General Inputs'!L$20)*(1-AB128)+'General Inputs'!L$26,2)</f>
        <v>0</v>
      </c>
      <c r="X128" s="162">
        <f>ROUND(ROUND(W128,2)*(1+'General Inputs'!M$20)*(1-AC128)+'General Inputs'!M$26,2)</f>
        <v>0</v>
      </c>
      <c r="Y128" s="162">
        <f>ROUND(ROUND(X128,2)*(1+'General Inputs'!N$20)*(1-AD128)+'General Inputs'!N$26,2)</f>
        <v>0</v>
      </c>
      <c r="Z128" s="163"/>
      <c r="AA128" s="191">
        <f>IF($U128="",0,'General Inputs'!K$22)</f>
        <v>0</v>
      </c>
      <c r="AB128" s="191">
        <f>IF($U128="",0,'General Inputs'!L$22)</f>
        <v>0</v>
      </c>
      <c r="AC128" s="191">
        <f>IF($U128="",0,'General Inputs'!M$22)</f>
        <v>0</v>
      </c>
      <c r="AD128" s="191">
        <f>IF($U128="",0,'General Inputs'!N$22)</f>
        <v>0</v>
      </c>
      <c r="AE128" s="36"/>
      <c r="AF128" s="239"/>
      <c r="AH128" s="214" t="str" cm="1">
        <f t="array" ref="AH128">IF(SUMPRODUCT(--_xlfn.ISFORMULA(V128:Y128))+SUMPRODUCT(--_xlfn.ISFORMULA(I128:M128))=7,"OK","CHECK")</f>
        <v>OK</v>
      </c>
      <c r="AI128" s="36"/>
      <c r="AJ128" s="36"/>
      <c r="AK128" s="36"/>
    </row>
    <row r="129" spans="1:37" x14ac:dyDescent="0.2">
      <c r="A129" s="36"/>
      <c r="B129" s="36"/>
      <c r="C129" s="158"/>
      <c r="D129" s="158"/>
      <c r="E129" s="158"/>
      <c r="F129" s="71"/>
      <c r="G129" s="71"/>
      <c r="H129" s="92"/>
      <c r="I129" s="93">
        <f t="shared" si="33"/>
        <v>0</v>
      </c>
      <c r="J129" s="159"/>
      <c r="K129" s="93">
        <f t="shared" si="34"/>
        <v>0</v>
      </c>
      <c r="L129" s="159"/>
      <c r="M129" s="159" t="str">
        <f t="shared" si="35"/>
        <v/>
      </c>
      <c r="N129" s="39"/>
      <c r="O129" s="160">
        <f t="shared" si="36"/>
        <v>0</v>
      </c>
      <c r="P129" s="160">
        <f t="shared" si="37"/>
        <v>0</v>
      </c>
      <c r="Q129" s="160">
        <f t="shared" si="38"/>
        <v>0</v>
      </c>
      <c r="R129" s="160">
        <f t="shared" si="39"/>
        <v>0</v>
      </c>
      <c r="S129" s="160">
        <f t="shared" si="40"/>
        <v>0</v>
      </c>
      <c r="T129" s="39"/>
      <c r="U129" s="161"/>
      <c r="V129" s="162">
        <f>ROUND(ROUND(U129,2)*(1+'General Inputs'!K$20)*(1-AA129)+'General Inputs'!K$26,2)</f>
        <v>0</v>
      </c>
      <c r="W129" s="162">
        <f>ROUND(ROUND(V129,2)*(1+'General Inputs'!L$20)*(1-AB129)+'General Inputs'!L$26,2)</f>
        <v>0</v>
      </c>
      <c r="X129" s="162">
        <f>ROUND(ROUND(W129,2)*(1+'General Inputs'!M$20)*(1-AC129)+'General Inputs'!M$26,2)</f>
        <v>0</v>
      </c>
      <c r="Y129" s="162">
        <f>ROUND(ROUND(X129,2)*(1+'General Inputs'!N$20)*(1-AD129)+'General Inputs'!N$26,2)</f>
        <v>0</v>
      </c>
      <c r="Z129" s="163"/>
      <c r="AA129" s="191">
        <f>IF($U129="",0,'General Inputs'!K$22)</f>
        <v>0</v>
      </c>
      <c r="AB129" s="191">
        <f>IF($U129="",0,'General Inputs'!L$22)</f>
        <v>0</v>
      </c>
      <c r="AC129" s="191">
        <f>IF($U129="",0,'General Inputs'!M$22)</f>
        <v>0</v>
      </c>
      <c r="AD129" s="191">
        <f>IF($U129="",0,'General Inputs'!N$22)</f>
        <v>0</v>
      </c>
      <c r="AE129" s="36"/>
      <c r="AF129" s="36"/>
      <c r="AG129" s="36"/>
      <c r="AH129" s="214" t="str" cm="1">
        <f t="array" ref="AH129">IF(SUMPRODUCT(--_xlfn.ISFORMULA(V129:Y129))+SUMPRODUCT(--_xlfn.ISFORMULA(I129:M129))=7,"OK","CHECK")</f>
        <v>OK</v>
      </c>
      <c r="AI129" s="36"/>
      <c r="AJ129" s="36"/>
      <c r="AK129" s="36"/>
    </row>
    <row r="130" spans="1:37" x14ac:dyDescent="0.2">
      <c r="A130" s="36"/>
      <c r="B130" s="36"/>
      <c r="C130" s="158"/>
      <c r="D130" s="158"/>
      <c r="E130" s="158"/>
      <c r="F130" s="71"/>
      <c r="G130" s="71"/>
      <c r="H130" s="92"/>
      <c r="I130" s="93">
        <f t="shared" si="33"/>
        <v>0</v>
      </c>
      <c r="J130" s="159"/>
      <c r="K130" s="93">
        <f t="shared" si="34"/>
        <v>0</v>
      </c>
      <c r="L130" s="159"/>
      <c r="M130" s="159" t="str">
        <f t="shared" si="35"/>
        <v/>
      </c>
      <c r="N130" s="39"/>
      <c r="O130" s="160">
        <f t="shared" si="36"/>
        <v>0</v>
      </c>
      <c r="P130" s="160">
        <f t="shared" si="37"/>
        <v>0</v>
      </c>
      <c r="Q130" s="160">
        <f t="shared" si="38"/>
        <v>0</v>
      </c>
      <c r="R130" s="160">
        <f t="shared" si="39"/>
        <v>0</v>
      </c>
      <c r="S130" s="160">
        <f t="shared" si="40"/>
        <v>0</v>
      </c>
      <c r="T130" s="39"/>
      <c r="U130" s="161"/>
      <c r="V130" s="162">
        <f>ROUND(ROUND(U130,2)*(1+'General Inputs'!K$20)*(1-AA130)+'General Inputs'!K$26,2)</f>
        <v>0</v>
      </c>
      <c r="W130" s="162">
        <f>ROUND(ROUND(V130,2)*(1+'General Inputs'!L$20)*(1-AB130)+'General Inputs'!L$26,2)</f>
        <v>0</v>
      </c>
      <c r="X130" s="162">
        <f>ROUND(ROUND(W130,2)*(1+'General Inputs'!M$20)*(1-AC130)+'General Inputs'!M$26,2)</f>
        <v>0</v>
      </c>
      <c r="Y130" s="162">
        <f>ROUND(ROUND(X130,2)*(1+'General Inputs'!N$20)*(1-AD130)+'General Inputs'!N$26,2)</f>
        <v>0</v>
      </c>
      <c r="Z130" s="163"/>
      <c r="AA130" s="191">
        <f>IF($U130="",0,'General Inputs'!K$22)</f>
        <v>0</v>
      </c>
      <c r="AB130" s="191">
        <f>IF($U130="",0,'General Inputs'!L$22)</f>
        <v>0</v>
      </c>
      <c r="AC130" s="191">
        <f>IF($U130="",0,'General Inputs'!M$22)</f>
        <v>0</v>
      </c>
      <c r="AD130" s="191">
        <f>IF($U130="",0,'General Inputs'!N$22)</f>
        <v>0</v>
      </c>
      <c r="AE130" s="36"/>
      <c r="AF130" s="36"/>
      <c r="AG130" s="36"/>
      <c r="AH130" s="214" t="str" cm="1">
        <f t="array" ref="AH130">IF(SUMPRODUCT(--_xlfn.ISFORMULA(V130:Y130))+SUMPRODUCT(--_xlfn.ISFORMULA(I130:M130))=7,"OK","CHECK")</f>
        <v>OK</v>
      </c>
      <c r="AI130" s="36"/>
      <c r="AJ130" s="36"/>
      <c r="AK130" s="36"/>
    </row>
    <row r="131" spans="1:37" x14ac:dyDescent="0.2">
      <c r="A131" s="36"/>
      <c r="B131" s="36"/>
      <c r="C131" s="158"/>
      <c r="D131" s="158"/>
      <c r="E131" s="158"/>
      <c r="F131" s="71"/>
      <c r="G131" s="71"/>
      <c r="H131" s="92"/>
      <c r="I131" s="93">
        <f t="shared" si="33"/>
        <v>0</v>
      </c>
      <c r="J131" s="159"/>
      <c r="K131" s="93">
        <f t="shared" si="34"/>
        <v>0</v>
      </c>
      <c r="L131" s="159"/>
      <c r="M131" s="159" t="str">
        <f t="shared" si="35"/>
        <v/>
      </c>
      <c r="N131" s="39"/>
      <c r="O131" s="160">
        <f t="shared" si="36"/>
        <v>0</v>
      </c>
      <c r="P131" s="160">
        <f t="shared" si="37"/>
        <v>0</v>
      </c>
      <c r="Q131" s="160">
        <f t="shared" si="38"/>
        <v>0</v>
      </c>
      <c r="R131" s="160">
        <f t="shared" si="39"/>
        <v>0</v>
      </c>
      <c r="S131" s="160">
        <f t="shared" si="40"/>
        <v>0</v>
      </c>
      <c r="T131" s="39"/>
      <c r="U131" s="161"/>
      <c r="V131" s="162">
        <f>ROUND(ROUND(U131,2)*(1+'General Inputs'!K$20)*(1-AA131)+'General Inputs'!K$26,2)</f>
        <v>0</v>
      </c>
      <c r="W131" s="162">
        <f>ROUND(ROUND(V131,2)*(1+'General Inputs'!L$20)*(1-AB131)+'General Inputs'!L$26,2)</f>
        <v>0</v>
      </c>
      <c r="X131" s="162">
        <f>ROUND(ROUND(W131,2)*(1+'General Inputs'!M$20)*(1-AC131)+'General Inputs'!M$26,2)</f>
        <v>0</v>
      </c>
      <c r="Y131" s="162">
        <f>ROUND(ROUND(X131,2)*(1+'General Inputs'!N$20)*(1-AD131)+'General Inputs'!N$26,2)</f>
        <v>0</v>
      </c>
      <c r="Z131" s="163"/>
      <c r="AA131" s="191">
        <f>IF($U131="",0,'General Inputs'!K$22)</f>
        <v>0</v>
      </c>
      <c r="AB131" s="191">
        <f>IF($U131="",0,'General Inputs'!L$22)</f>
        <v>0</v>
      </c>
      <c r="AC131" s="191">
        <f>IF($U131="",0,'General Inputs'!M$22)</f>
        <v>0</v>
      </c>
      <c r="AD131" s="191">
        <f>IF($U131="",0,'General Inputs'!N$22)</f>
        <v>0</v>
      </c>
      <c r="AE131" s="36"/>
      <c r="AF131" s="36"/>
      <c r="AG131" s="36"/>
      <c r="AH131" s="214" t="str" cm="1">
        <f t="array" ref="AH131">IF(SUMPRODUCT(--_xlfn.ISFORMULA(V131:Y131))+SUMPRODUCT(--_xlfn.ISFORMULA(I131:M131))=7,"OK","CHECK")</f>
        <v>OK</v>
      </c>
      <c r="AI131" s="36"/>
      <c r="AJ131" s="36"/>
      <c r="AK131" s="36"/>
    </row>
    <row r="132" spans="1:37" x14ac:dyDescent="0.2">
      <c r="A132" s="36"/>
      <c r="B132" s="36"/>
      <c r="C132" s="158"/>
      <c r="D132" s="158"/>
      <c r="E132" s="158"/>
      <c r="F132" s="71"/>
      <c r="G132" s="71"/>
      <c r="H132" s="92"/>
      <c r="I132" s="93">
        <f t="shared" si="33"/>
        <v>0</v>
      </c>
      <c r="J132" s="159"/>
      <c r="K132" s="93">
        <f t="shared" si="34"/>
        <v>0</v>
      </c>
      <c r="L132" s="159"/>
      <c r="M132" s="159" t="str">
        <f t="shared" si="35"/>
        <v/>
      </c>
      <c r="N132" s="39"/>
      <c r="O132" s="160">
        <f t="shared" si="36"/>
        <v>0</v>
      </c>
      <c r="P132" s="160">
        <f t="shared" si="37"/>
        <v>0</v>
      </c>
      <c r="Q132" s="160">
        <f t="shared" si="38"/>
        <v>0</v>
      </c>
      <c r="R132" s="160">
        <f t="shared" si="39"/>
        <v>0</v>
      </c>
      <c r="S132" s="160">
        <f t="shared" si="40"/>
        <v>0</v>
      </c>
      <c r="T132" s="39"/>
      <c r="U132" s="161"/>
      <c r="V132" s="162">
        <f>ROUND(ROUND(U132,2)*(1+'General Inputs'!K$20)*(1-AA132)+'General Inputs'!K$26,2)</f>
        <v>0</v>
      </c>
      <c r="W132" s="162">
        <f>ROUND(ROUND(V132,2)*(1+'General Inputs'!L$20)*(1-AB132)+'General Inputs'!L$26,2)</f>
        <v>0</v>
      </c>
      <c r="X132" s="162">
        <f>ROUND(ROUND(W132,2)*(1+'General Inputs'!M$20)*(1-AC132)+'General Inputs'!M$26,2)</f>
        <v>0</v>
      </c>
      <c r="Y132" s="162">
        <f>ROUND(ROUND(X132,2)*(1+'General Inputs'!N$20)*(1-AD132)+'General Inputs'!N$26,2)</f>
        <v>0</v>
      </c>
      <c r="Z132" s="163"/>
      <c r="AA132" s="191">
        <f>IF($U132="",0,'General Inputs'!K$22)</f>
        <v>0</v>
      </c>
      <c r="AB132" s="191">
        <f>IF($U132="",0,'General Inputs'!L$22)</f>
        <v>0</v>
      </c>
      <c r="AC132" s="191">
        <f>IF($U132="",0,'General Inputs'!M$22)</f>
        <v>0</v>
      </c>
      <c r="AD132" s="191">
        <f>IF($U132="",0,'General Inputs'!N$22)</f>
        <v>0</v>
      </c>
      <c r="AE132" s="36"/>
      <c r="AF132" s="36"/>
      <c r="AG132" s="36"/>
      <c r="AH132" s="214" t="str" cm="1">
        <f t="array" ref="AH132">IF(SUMPRODUCT(--_xlfn.ISFORMULA(V132:Y132))+SUMPRODUCT(--_xlfn.ISFORMULA(I132:M132))=7,"OK","CHECK")</f>
        <v>OK</v>
      </c>
      <c r="AI132" s="36"/>
      <c r="AJ132" s="36"/>
      <c r="AK132" s="36"/>
    </row>
    <row r="133" spans="1:37" x14ac:dyDescent="0.2">
      <c r="A133" s="36"/>
      <c r="B133" s="36"/>
      <c r="C133" s="158"/>
      <c r="D133" s="158"/>
      <c r="E133" s="158"/>
      <c r="F133" s="71"/>
      <c r="G133" s="71"/>
      <c r="H133" s="92"/>
      <c r="I133" s="93">
        <f t="shared" si="33"/>
        <v>0</v>
      </c>
      <c r="J133" s="159"/>
      <c r="K133" s="93">
        <f t="shared" si="34"/>
        <v>0</v>
      </c>
      <c r="L133" s="159"/>
      <c r="M133" s="159" t="str">
        <f t="shared" si="35"/>
        <v/>
      </c>
      <c r="N133" s="39"/>
      <c r="O133" s="160">
        <f t="shared" si="36"/>
        <v>0</v>
      </c>
      <c r="P133" s="160">
        <f t="shared" si="37"/>
        <v>0</v>
      </c>
      <c r="Q133" s="160">
        <f t="shared" si="38"/>
        <v>0</v>
      </c>
      <c r="R133" s="160">
        <f t="shared" si="39"/>
        <v>0</v>
      </c>
      <c r="S133" s="160">
        <f t="shared" si="40"/>
        <v>0</v>
      </c>
      <c r="T133" s="39"/>
      <c r="U133" s="161"/>
      <c r="V133" s="162">
        <f>ROUND(ROUND(U133,2)*(1+'General Inputs'!K$20)*(1-AA133)+'General Inputs'!K$26,2)</f>
        <v>0</v>
      </c>
      <c r="W133" s="162">
        <f>ROUND(ROUND(V133,2)*(1+'General Inputs'!L$20)*(1-AB133)+'General Inputs'!L$26,2)</f>
        <v>0</v>
      </c>
      <c r="X133" s="162">
        <f>ROUND(ROUND(W133,2)*(1+'General Inputs'!M$20)*(1-AC133)+'General Inputs'!M$26,2)</f>
        <v>0</v>
      </c>
      <c r="Y133" s="162">
        <f>ROUND(ROUND(X133,2)*(1+'General Inputs'!N$20)*(1-AD133)+'General Inputs'!N$26,2)</f>
        <v>0</v>
      </c>
      <c r="Z133" s="163"/>
      <c r="AA133" s="191">
        <f>IF($U133="",0,'General Inputs'!K$22)</f>
        <v>0</v>
      </c>
      <c r="AB133" s="191">
        <f>IF($U133="",0,'General Inputs'!L$22)</f>
        <v>0</v>
      </c>
      <c r="AC133" s="191">
        <f>IF($U133="",0,'General Inputs'!M$22)</f>
        <v>0</v>
      </c>
      <c r="AD133" s="191">
        <f>IF($U133="",0,'General Inputs'!N$22)</f>
        <v>0</v>
      </c>
      <c r="AE133" s="36"/>
      <c r="AF133" s="238"/>
      <c r="AG133" s="36"/>
      <c r="AH133" s="214" t="str" cm="1">
        <f t="array" ref="AH133">IF(SUMPRODUCT(--_xlfn.ISFORMULA(V133:Y133))+SUMPRODUCT(--_xlfn.ISFORMULA(I133:M133))=7,"OK","CHECK")</f>
        <v>OK</v>
      </c>
      <c r="AI133" s="36"/>
      <c r="AJ133" s="36"/>
      <c r="AK133" s="36"/>
    </row>
    <row r="134" spans="1:37" x14ac:dyDescent="0.2">
      <c r="A134" s="36"/>
      <c r="B134" s="36"/>
      <c r="C134" s="158"/>
      <c r="D134" s="158"/>
      <c r="E134" s="158"/>
      <c r="F134" s="71"/>
      <c r="G134" s="71"/>
      <c r="H134" s="92"/>
      <c r="I134" s="93">
        <f t="shared" si="33"/>
        <v>0</v>
      </c>
      <c r="J134" s="159"/>
      <c r="K134" s="93">
        <f t="shared" si="34"/>
        <v>0</v>
      </c>
      <c r="L134" s="159"/>
      <c r="M134" s="159" t="str">
        <f t="shared" si="35"/>
        <v/>
      </c>
      <c r="N134" s="39"/>
      <c r="O134" s="160">
        <f t="shared" si="36"/>
        <v>0</v>
      </c>
      <c r="P134" s="160">
        <f t="shared" si="37"/>
        <v>0</v>
      </c>
      <c r="Q134" s="160">
        <f t="shared" si="38"/>
        <v>0</v>
      </c>
      <c r="R134" s="160">
        <f t="shared" si="39"/>
        <v>0</v>
      </c>
      <c r="S134" s="160">
        <f t="shared" si="40"/>
        <v>0</v>
      </c>
      <c r="T134" s="39"/>
      <c r="U134" s="161"/>
      <c r="V134" s="162">
        <f>ROUND(ROUND(U134,2)*(1+'General Inputs'!K$20)*(1-AA134)+'General Inputs'!K$26,2)</f>
        <v>0</v>
      </c>
      <c r="W134" s="162">
        <f>ROUND(ROUND(V134,2)*(1+'General Inputs'!L$20)*(1-AB134)+'General Inputs'!L$26,2)</f>
        <v>0</v>
      </c>
      <c r="X134" s="162">
        <f>ROUND(ROUND(W134,2)*(1+'General Inputs'!M$20)*(1-AC134)+'General Inputs'!M$26,2)</f>
        <v>0</v>
      </c>
      <c r="Y134" s="162">
        <f>ROUND(ROUND(X134,2)*(1+'General Inputs'!N$20)*(1-AD134)+'General Inputs'!N$26,2)</f>
        <v>0</v>
      </c>
      <c r="Z134" s="163"/>
      <c r="AA134" s="191">
        <f>IF($U134="",0,'General Inputs'!K$22)</f>
        <v>0</v>
      </c>
      <c r="AB134" s="191">
        <f>IF($U134="",0,'General Inputs'!L$22)</f>
        <v>0</v>
      </c>
      <c r="AC134" s="191">
        <f>IF($U134="",0,'General Inputs'!M$22)</f>
        <v>0</v>
      </c>
      <c r="AD134" s="191">
        <f>IF($U134="",0,'General Inputs'!N$22)</f>
        <v>0</v>
      </c>
      <c r="AE134" s="36"/>
      <c r="AF134" s="36">
        <f>AF128-AF133</f>
        <v>0</v>
      </c>
      <c r="AG134" s="36"/>
      <c r="AH134" s="214" t="str" cm="1">
        <f t="array" ref="AH134">IF(SUMPRODUCT(--_xlfn.ISFORMULA(V134:Y134))+SUMPRODUCT(--_xlfn.ISFORMULA(I134:M134))=7,"OK","CHECK")</f>
        <v>OK</v>
      </c>
      <c r="AI134" s="36"/>
      <c r="AJ134" s="36"/>
      <c r="AK134" s="36"/>
    </row>
    <row r="135" spans="1:37" x14ac:dyDescent="0.2">
      <c r="A135" s="36"/>
      <c r="B135" s="36"/>
      <c r="C135" s="158"/>
      <c r="D135" s="158"/>
      <c r="E135" s="158"/>
      <c r="F135" s="71"/>
      <c r="G135" s="71"/>
      <c r="H135" s="92"/>
      <c r="I135" s="93">
        <f t="shared" ref="I135:I198" si="42">_xlfn.IFNA(INDEX($O135:$S135,1,MATCH(forecastyear,$O$5:$S$5,0)),0)</f>
        <v>0</v>
      </c>
      <c r="J135" s="159"/>
      <c r="K135" s="93">
        <f t="shared" ref="K135:K198" si="43">_xlfn.IFNA(INDEX($U135:$Y135,1,MATCH(forecastyear,$U$5:$Y$5,0)),0)</f>
        <v>0</v>
      </c>
      <c r="L135" s="159"/>
      <c r="M135" s="159" t="str">
        <f t="shared" si="35"/>
        <v/>
      </c>
      <c r="N135" s="39"/>
      <c r="O135" s="160">
        <f t="shared" si="36"/>
        <v>0</v>
      </c>
      <c r="P135" s="160">
        <f t="shared" si="37"/>
        <v>0</v>
      </c>
      <c r="Q135" s="160">
        <f t="shared" si="38"/>
        <v>0</v>
      </c>
      <c r="R135" s="160">
        <f t="shared" si="39"/>
        <v>0</v>
      </c>
      <c r="S135" s="160">
        <f t="shared" si="40"/>
        <v>0</v>
      </c>
      <c r="T135" s="39"/>
      <c r="U135" s="161"/>
      <c r="V135" s="162">
        <f>ROUND(ROUND(U135,2)*(1+'General Inputs'!K$20)*(1-AA135)+'General Inputs'!K$26,2)</f>
        <v>0</v>
      </c>
      <c r="W135" s="162">
        <f>ROUND(ROUND(V135,2)*(1+'General Inputs'!L$20)*(1-AB135)+'General Inputs'!L$26,2)</f>
        <v>0</v>
      </c>
      <c r="X135" s="162">
        <f>ROUND(ROUND(W135,2)*(1+'General Inputs'!M$20)*(1-AC135)+'General Inputs'!M$26,2)</f>
        <v>0</v>
      </c>
      <c r="Y135" s="162">
        <f>ROUND(ROUND(X135,2)*(1+'General Inputs'!N$20)*(1-AD135)+'General Inputs'!N$26,2)</f>
        <v>0</v>
      </c>
      <c r="Z135" s="163"/>
      <c r="AA135" s="191">
        <f>IF($U135="",0,'General Inputs'!K$22)</f>
        <v>0</v>
      </c>
      <c r="AB135" s="191">
        <f>IF($U135="",0,'General Inputs'!L$22)</f>
        <v>0</v>
      </c>
      <c r="AC135" s="191">
        <f>IF($U135="",0,'General Inputs'!M$22)</f>
        <v>0</v>
      </c>
      <c r="AD135" s="191">
        <f>IF($U135="",0,'General Inputs'!N$22)</f>
        <v>0</v>
      </c>
      <c r="AE135" s="36"/>
      <c r="AF135" s="36"/>
      <c r="AG135" s="36"/>
      <c r="AH135" s="214" t="str" cm="1">
        <f t="array" ref="AH135">IF(SUMPRODUCT(--_xlfn.ISFORMULA(V135:Y135))+SUMPRODUCT(--_xlfn.ISFORMULA(I135:M135))=7,"OK","CHECK")</f>
        <v>OK</v>
      </c>
      <c r="AI135" s="36"/>
      <c r="AJ135" s="36"/>
      <c r="AK135" s="36"/>
    </row>
    <row r="136" spans="1:37" x14ac:dyDescent="0.2">
      <c r="A136" s="36"/>
      <c r="B136" s="36"/>
      <c r="C136" s="158"/>
      <c r="D136" s="158"/>
      <c r="E136" s="158"/>
      <c r="F136" s="71"/>
      <c r="G136" s="71"/>
      <c r="H136" s="92"/>
      <c r="I136" s="93">
        <f t="shared" si="42"/>
        <v>0</v>
      </c>
      <c r="J136" s="159"/>
      <c r="K136" s="93">
        <f t="shared" si="43"/>
        <v>0</v>
      </c>
      <c r="L136" s="159"/>
      <c r="M136" s="159" t="str">
        <f t="shared" ref="M136:M199" si="44">IF(C136="","",IF(I136&gt;K136,"NON-COMPLIANT","COMPLIANT"))</f>
        <v/>
      </c>
      <c r="N136" s="39"/>
      <c r="O136" s="160">
        <f t="shared" ref="O136:O199" si="45">U136</f>
        <v>0</v>
      </c>
      <c r="P136" s="160">
        <f t="shared" ref="P136:P199" si="46">V136</f>
        <v>0</v>
      </c>
      <c r="Q136" s="160">
        <f t="shared" ref="Q136:Q199" si="47">W136</f>
        <v>0</v>
      </c>
      <c r="R136" s="160">
        <f t="shared" ref="R136:R199" si="48">X136</f>
        <v>0</v>
      </c>
      <c r="S136" s="160">
        <f t="shared" ref="S136:S199" si="49">Y136</f>
        <v>0</v>
      </c>
      <c r="T136" s="39"/>
      <c r="U136" s="161"/>
      <c r="V136" s="162">
        <f>ROUND(ROUND(U136,2)*(1+'General Inputs'!K$20)*(1-AA136)+'General Inputs'!K$26,2)</f>
        <v>0</v>
      </c>
      <c r="W136" s="162">
        <f>ROUND(ROUND(V136,2)*(1+'General Inputs'!L$20)*(1-AB136)+'General Inputs'!L$26,2)</f>
        <v>0</v>
      </c>
      <c r="X136" s="162">
        <f>ROUND(ROUND(W136,2)*(1+'General Inputs'!M$20)*(1-AC136)+'General Inputs'!M$26,2)</f>
        <v>0</v>
      </c>
      <c r="Y136" s="162">
        <f>ROUND(ROUND(X136,2)*(1+'General Inputs'!N$20)*(1-AD136)+'General Inputs'!N$26,2)</f>
        <v>0</v>
      </c>
      <c r="Z136" s="163"/>
      <c r="AA136" s="191">
        <f>IF($U136="",0,'General Inputs'!K$22)</f>
        <v>0</v>
      </c>
      <c r="AB136" s="191">
        <f>IF($U136="",0,'General Inputs'!L$22)</f>
        <v>0</v>
      </c>
      <c r="AC136" s="191">
        <f>IF($U136="",0,'General Inputs'!M$22)</f>
        <v>0</v>
      </c>
      <c r="AD136" s="191">
        <f>IF($U136="",0,'General Inputs'!N$22)</f>
        <v>0</v>
      </c>
      <c r="AE136" s="36"/>
      <c r="AF136" s="36"/>
      <c r="AG136" s="36"/>
      <c r="AH136" s="214" t="str" cm="1">
        <f t="array" ref="AH136">IF(SUMPRODUCT(--_xlfn.ISFORMULA(V136:Y136))+SUMPRODUCT(--_xlfn.ISFORMULA(I136:M136))=7,"OK","CHECK")</f>
        <v>OK</v>
      </c>
      <c r="AI136" s="36"/>
      <c r="AJ136" s="36"/>
      <c r="AK136" s="36"/>
    </row>
    <row r="137" spans="1:37" x14ac:dyDescent="0.2">
      <c r="A137" s="36"/>
      <c r="B137" s="36"/>
      <c r="C137" s="158"/>
      <c r="D137" s="158"/>
      <c r="E137" s="158"/>
      <c r="F137" s="71"/>
      <c r="G137" s="71"/>
      <c r="H137" s="92"/>
      <c r="I137" s="93">
        <f t="shared" si="42"/>
        <v>0</v>
      </c>
      <c r="J137" s="159"/>
      <c r="K137" s="93">
        <f t="shared" si="43"/>
        <v>0</v>
      </c>
      <c r="L137" s="159"/>
      <c r="M137" s="159" t="str">
        <f t="shared" si="44"/>
        <v/>
      </c>
      <c r="N137" s="39"/>
      <c r="O137" s="160">
        <f t="shared" si="45"/>
        <v>0</v>
      </c>
      <c r="P137" s="160">
        <f t="shared" si="46"/>
        <v>0</v>
      </c>
      <c r="Q137" s="160">
        <f t="shared" si="47"/>
        <v>0</v>
      </c>
      <c r="R137" s="160">
        <f t="shared" si="48"/>
        <v>0</v>
      </c>
      <c r="S137" s="160">
        <f t="shared" si="49"/>
        <v>0</v>
      </c>
      <c r="T137" s="39"/>
      <c r="U137" s="161"/>
      <c r="V137" s="162">
        <f>ROUND(ROUND(U137,2)*(1+'General Inputs'!K$20)*(1-AA137)+'General Inputs'!K$26,2)</f>
        <v>0</v>
      </c>
      <c r="W137" s="162">
        <f>ROUND(ROUND(V137,2)*(1+'General Inputs'!L$20)*(1-AB137)+'General Inputs'!L$26,2)</f>
        <v>0</v>
      </c>
      <c r="X137" s="162">
        <f>ROUND(ROUND(W137,2)*(1+'General Inputs'!M$20)*(1-AC137)+'General Inputs'!M$26,2)</f>
        <v>0</v>
      </c>
      <c r="Y137" s="162">
        <f>ROUND(ROUND(X137,2)*(1+'General Inputs'!N$20)*(1-AD137)+'General Inputs'!N$26,2)</f>
        <v>0</v>
      </c>
      <c r="Z137" s="163"/>
      <c r="AA137" s="191">
        <f>IF($U137="",0,'General Inputs'!K$22)</f>
        <v>0</v>
      </c>
      <c r="AB137" s="191">
        <f>IF($U137="",0,'General Inputs'!L$22)</f>
        <v>0</v>
      </c>
      <c r="AC137" s="191">
        <f>IF($U137="",0,'General Inputs'!M$22)</f>
        <v>0</v>
      </c>
      <c r="AD137" s="191">
        <f>IF($U137="",0,'General Inputs'!N$22)</f>
        <v>0</v>
      </c>
      <c r="AE137" s="36"/>
      <c r="AF137" s="36"/>
      <c r="AG137" s="36"/>
      <c r="AH137" s="214" t="str" cm="1">
        <f t="array" ref="AH137">IF(SUMPRODUCT(--_xlfn.ISFORMULA(V137:Y137))+SUMPRODUCT(--_xlfn.ISFORMULA(I137:M137))=7,"OK","CHECK")</f>
        <v>OK</v>
      </c>
      <c r="AI137" s="36"/>
      <c r="AJ137" s="36"/>
      <c r="AK137" s="36"/>
    </row>
    <row r="138" spans="1:37" x14ac:dyDescent="0.2">
      <c r="A138" s="36"/>
      <c r="B138" s="36"/>
      <c r="C138" s="158"/>
      <c r="D138" s="158"/>
      <c r="E138" s="158"/>
      <c r="F138" s="71"/>
      <c r="G138" s="71"/>
      <c r="H138" s="92"/>
      <c r="I138" s="93">
        <f t="shared" si="42"/>
        <v>0</v>
      </c>
      <c r="J138" s="159"/>
      <c r="K138" s="93">
        <f t="shared" si="43"/>
        <v>0</v>
      </c>
      <c r="L138" s="159"/>
      <c r="M138" s="159" t="str">
        <f t="shared" si="44"/>
        <v/>
      </c>
      <c r="N138" s="39"/>
      <c r="O138" s="160">
        <f t="shared" si="45"/>
        <v>0</v>
      </c>
      <c r="P138" s="160">
        <f t="shared" si="46"/>
        <v>0</v>
      </c>
      <c r="Q138" s="160">
        <f t="shared" si="47"/>
        <v>0</v>
      </c>
      <c r="R138" s="160">
        <f t="shared" si="48"/>
        <v>0</v>
      </c>
      <c r="S138" s="160">
        <f t="shared" si="49"/>
        <v>0</v>
      </c>
      <c r="T138" s="39"/>
      <c r="U138" s="161"/>
      <c r="V138" s="162">
        <f>ROUND(ROUND(U138,2)*(1+'General Inputs'!K$20)*(1-AA138)+'General Inputs'!K$26,2)</f>
        <v>0</v>
      </c>
      <c r="W138" s="162">
        <f>ROUND(ROUND(V138,2)*(1+'General Inputs'!L$20)*(1-AB138)+'General Inputs'!L$26,2)</f>
        <v>0</v>
      </c>
      <c r="X138" s="162">
        <f>ROUND(ROUND(W138,2)*(1+'General Inputs'!M$20)*(1-AC138)+'General Inputs'!M$26,2)</f>
        <v>0</v>
      </c>
      <c r="Y138" s="162">
        <f>ROUND(ROUND(X138,2)*(1+'General Inputs'!N$20)*(1-AD138)+'General Inputs'!N$26,2)</f>
        <v>0</v>
      </c>
      <c r="Z138" s="163"/>
      <c r="AA138" s="191">
        <f>IF($U138="",0,'General Inputs'!K$22)</f>
        <v>0</v>
      </c>
      <c r="AB138" s="191">
        <f>IF($U138="",0,'General Inputs'!L$22)</f>
        <v>0</v>
      </c>
      <c r="AC138" s="191">
        <f>IF($U138="",0,'General Inputs'!M$22)</f>
        <v>0</v>
      </c>
      <c r="AD138" s="191">
        <f>IF($U138="",0,'General Inputs'!N$22)</f>
        <v>0</v>
      </c>
      <c r="AE138" s="36"/>
      <c r="AF138" s="36"/>
      <c r="AG138" s="36"/>
      <c r="AH138" s="214" t="str" cm="1">
        <f t="array" ref="AH138">IF(SUMPRODUCT(--_xlfn.ISFORMULA(V138:Y138))+SUMPRODUCT(--_xlfn.ISFORMULA(I138:M138))=7,"OK","CHECK")</f>
        <v>OK</v>
      </c>
      <c r="AI138" s="36"/>
      <c r="AJ138" s="36"/>
      <c r="AK138" s="36"/>
    </row>
    <row r="139" spans="1:37" x14ac:dyDescent="0.2">
      <c r="A139" s="36"/>
      <c r="B139" s="36"/>
      <c r="C139" s="158"/>
      <c r="D139" s="158"/>
      <c r="E139" s="158"/>
      <c r="F139" s="71"/>
      <c r="G139" s="71"/>
      <c r="H139" s="92"/>
      <c r="I139" s="93">
        <f t="shared" si="42"/>
        <v>0</v>
      </c>
      <c r="J139" s="159"/>
      <c r="K139" s="93">
        <f t="shared" si="43"/>
        <v>0</v>
      </c>
      <c r="L139" s="159"/>
      <c r="M139" s="159" t="str">
        <f t="shared" si="44"/>
        <v/>
      </c>
      <c r="N139" s="39"/>
      <c r="O139" s="160">
        <f t="shared" si="45"/>
        <v>0</v>
      </c>
      <c r="P139" s="160">
        <f t="shared" si="46"/>
        <v>0</v>
      </c>
      <c r="Q139" s="160">
        <f t="shared" si="47"/>
        <v>0</v>
      </c>
      <c r="R139" s="160">
        <f t="shared" si="48"/>
        <v>0</v>
      </c>
      <c r="S139" s="160">
        <f t="shared" si="49"/>
        <v>0</v>
      </c>
      <c r="T139" s="39"/>
      <c r="U139" s="161"/>
      <c r="V139" s="162">
        <f>ROUND(ROUND(U139,2)*(1+'General Inputs'!K$20)*(1-AA139)+'General Inputs'!K$26,2)</f>
        <v>0</v>
      </c>
      <c r="W139" s="162">
        <f>ROUND(ROUND(V139,2)*(1+'General Inputs'!L$20)*(1-AB139)+'General Inputs'!L$26,2)</f>
        <v>0</v>
      </c>
      <c r="X139" s="162">
        <f>ROUND(ROUND(W139,2)*(1+'General Inputs'!M$20)*(1-AC139)+'General Inputs'!M$26,2)</f>
        <v>0</v>
      </c>
      <c r="Y139" s="162">
        <f>ROUND(ROUND(X139,2)*(1+'General Inputs'!N$20)*(1-AD139)+'General Inputs'!N$26,2)</f>
        <v>0</v>
      </c>
      <c r="Z139" s="163"/>
      <c r="AA139" s="191">
        <f>IF($U139="",0,'General Inputs'!K$22)</f>
        <v>0</v>
      </c>
      <c r="AB139" s="191">
        <f>IF($U139="",0,'General Inputs'!L$22)</f>
        <v>0</v>
      </c>
      <c r="AC139" s="191">
        <f>IF($U139="",0,'General Inputs'!M$22)</f>
        <v>0</v>
      </c>
      <c r="AD139" s="191">
        <f>IF($U139="",0,'General Inputs'!N$22)</f>
        <v>0</v>
      </c>
      <c r="AE139" s="36"/>
      <c r="AF139" s="36"/>
      <c r="AG139" s="36"/>
      <c r="AH139" s="214" t="str" cm="1">
        <f t="array" ref="AH139">IF(SUMPRODUCT(--_xlfn.ISFORMULA(V139:Y139))+SUMPRODUCT(--_xlfn.ISFORMULA(I139:M139))=7,"OK","CHECK")</f>
        <v>OK</v>
      </c>
      <c r="AI139" s="36"/>
      <c r="AJ139" s="36"/>
      <c r="AK139" s="36"/>
    </row>
    <row r="140" spans="1:37" x14ac:dyDescent="0.2">
      <c r="A140" s="36"/>
      <c r="B140" s="36"/>
      <c r="C140" s="158"/>
      <c r="D140" s="158"/>
      <c r="E140" s="158"/>
      <c r="F140" s="71"/>
      <c r="G140" s="71"/>
      <c r="H140" s="92"/>
      <c r="I140" s="93">
        <f t="shared" si="42"/>
        <v>0</v>
      </c>
      <c r="J140" s="159"/>
      <c r="K140" s="93">
        <f t="shared" si="43"/>
        <v>0</v>
      </c>
      <c r="L140" s="159"/>
      <c r="M140" s="159" t="str">
        <f t="shared" si="44"/>
        <v/>
      </c>
      <c r="N140" s="39"/>
      <c r="O140" s="160">
        <f t="shared" si="45"/>
        <v>0</v>
      </c>
      <c r="P140" s="160">
        <f t="shared" si="46"/>
        <v>0</v>
      </c>
      <c r="Q140" s="160">
        <f t="shared" si="47"/>
        <v>0</v>
      </c>
      <c r="R140" s="160">
        <f t="shared" si="48"/>
        <v>0</v>
      </c>
      <c r="S140" s="160">
        <f t="shared" si="49"/>
        <v>0</v>
      </c>
      <c r="T140" s="39"/>
      <c r="U140" s="161"/>
      <c r="V140" s="162">
        <f>ROUND(ROUND(U140,2)*(1+'General Inputs'!K$20)*(1-AA140)+'General Inputs'!K$26,2)</f>
        <v>0</v>
      </c>
      <c r="W140" s="162">
        <f>ROUND(ROUND(V140,2)*(1+'General Inputs'!L$20)*(1-AB140)+'General Inputs'!L$26,2)</f>
        <v>0</v>
      </c>
      <c r="X140" s="162">
        <f>ROUND(ROUND(W140,2)*(1+'General Inputs'!M$20)*(1-AC140)+'General Inputs'!M$26,2)</f>
        <v>0</v>
      </c>
      <c r="Y140" s="162">
        <f>ROUND(ROUND(X140,2)*(1+'General Inputs'!N$20)*(1-AD140)+'General Inputs'!N$26,2)</f>
        <v>0</v>
      </c>
      <c r="Z140" s="163"/>
      <c r="AA140" s="191">
        <f>IF($U140="",0,'General Inputs'!K$22)</f>
        <v>0</v>
      </c>
      <c r="AB140" s="191">
        <f>IF($U140="",0,'General Inputs'!L$22)</f>
        <v>0</v>
      </c>
      <c r="AC140" s="191">
        <f>IF($U140="",0,'General Inputs'!M$22)</f>
        <v>0</v>
      </c>
      <c r="AD140" s="191">
        <f>IF($U140="",0,'General Inputs'!N$22)</f>
        <v>0</v>
      </c>
      <c r="AE140" s="36"/>
      <c r="AF140" s="36"/>
      <c r="AG140" s="36"/>
      <c r="AH140" s="214" t="str" cm="1">
        <f t="array" ref="AH140">IF(SUMPRODUCT(--_xlfn.ISFORMULA(V140:Y140))+SUMPRODUCT(--_xlfn.ISFORMULA(I140:M140))=7,"OK","CHECK")</f>
        <v>OK</v>
      </c>
      <c r="AI140" s="36"/>
      <c r="AJ140" s="36"/>
      <c r="AK140" s="36"/>
    </row>
    <row r="141" spans="1:37" x14ac:dyDescent="0.2">
      <c r="A141" s="36"/>
      <c r="B141" s="36"/>
      <c r="C141" s="158"/>
      <c r="D141" s="158"/>
      <c r="E141" s="158"/>
      <c r="F141" s="71"/>
      <c r="G141" s="71"/>
      <c r="H141" s="92"/>
      <c r="I141" s="93">
        <f t="shared" si="42"/>
        <v>0</v>
      </c>
      <c r="J141" s="159"/>
      <c r="K141" s="93">
        <f t="shared" si="43"/>
        <v>0</v>
      </c>
      <c r="L141" s="159"/>
      <c r="M141" s="159" t="str">
        <f t="shared" si="44"/>
        <v/>
      </c>
      <c r="N141" s="39"/>
      <c r="O141" s="160">
        <f t="shared" si="45"/>
        <v>0</v>
      </c>
      <c r="P141" s="160">
        <f t="shared" si="46"/>
        <v>0</v>
      </c>
      <c r="Q141" s="160">
        <f t="shared" si="47"/>
        <v>0</v>
      </c>
      <c r="R141" s="160">
        <f t="shared" si="48"/>
        <v>0</v>
      </c>
      <c r="S141" s="160">
        <f t="shared" si="49"/>
        <v>0</v>
      </c>
      <c r="T141" s="39"/>
      <c r="U141" s="161"/>
      <c r="V141" s="162">
        <f>ROUND(ROUND(U141,2)*(1+'General Inputs'!K$20)*(1-AA141)+'General Inputs'!K$26,2)</f>
        <v>0</v>
      </c>
      <c r="W141" s="162">
        <f>ROUND(ROUND(V141,2)*(1+'General Inputs'!L$20)*(1-AB141)+'General Inputs'!L$26,2)</f>
        <v>0</v>
      </c>
      <c r="X141" s="162">
        <f>ROUND(ROUND(W141,2)*(1+'General Inputs'!M$20)*(1-AC141)+'General Inputs'!M$26,2)</f>
        <v>0</v>
      </c>
      <c r="Y141" s="162">
        <f>ROUND(ROUND(X141,2)*(1+'General Inputs'!N$20)*(1-AD141)+'General Inputs'!N$26,2)</f>
        <v>0</v>
      </c>
      <c r="Z141" s="163"/>
      <c r="AA141" s="191">
        <f>IF($U141="",0,'General Inputs'!K$22)</f>
        <v>0</v>
      </c>
      <c r="AB141" s="191">
        <f>IF($U141="",0,'General Inputs'!L$22)</f>
        <v>0</v>
      </c>
      <c r="AC141" s="191">
        <f>IF($U141="",0,'General Inputs'!M$22)</f>
        <v>0</v>
      </c>
      <c r="AD141" s="191">
        <f>IF($U141="",0,'General Inputs'!N$22)</f>
        <v>0</v>
      </c>
      <c r="AE141" s="36"/>
      <c r="AF141" s="36"/>
      <c r="AG141" s="36"/>
      <c r="AH141" s="214" t="str" cm="1">
        <f t="array" ref="AH141">IF(SUMPRODUCT(--_xlfn.ISFORMULA(V141:Y141))+SUMPRODUCT(--_xlfn.ISFORMULA(I141:M141))=7,"OK","CHECK")</f>
        <v>OK</v>
      </c>
      <c r="AI141" s="36"/>
      <c r="AJ141" s="36"/>
      <c r="AK141" s="36"/>
    </row>
    <row r="142" spans="1:37" x14ac:dyDescent="0.2">
      <c r="A142" s="36"/>
      <c r="B142" s="36"/>
      <c r="C142" s="158"/>
      <c r="D142" s="158"/>
      <c r="E142" s="158"/>
      <c r="F142" s="71"/>
      <c r="G142" s="71"/>
      <c r="H142" s="92"/>
      <c r="I142" s="93">
        <f t="shared" si="42"/>
        <v>0</v>
      </c>
      <c r="J142" s="159"/>
      <c r="K142" s="93">
        <f t="shared" si="43"/>
        <v>0</v>
      </c>
      <c r="L142" s="159"/>
      <c r="M142" s="159" t="str">
        <f t="shared" si="44"/>
        <v/>
      </c>
      <c r="N142" s="39"/>
      <c r="O142" s="160">
        <f t="shared" si="45"/>
        <v>0</v>
      </c>
      <c r="P142" s="160">
        <f t="shared" si="46"/>
        <v>0</v>
      </c>
      <c r="Q142" s="160">
        <f t="shared" si="47"/>
        <v>0</v>
      </c>
      <c r="R142" s="160">
        <f t="shared" si="48"/>
        <v>0</v>
      </c>
      <c r="S142" s="160">
        <f t="shared" si="49"/>
        <v>0</v>
      </c>
      <c r="T142" s="39"/>
      <c r="U142" s="161"/>
      <c r="V142" s="162">
        <f>ROUND(ROUND(U142,2)*(1+'General Inputs'!K$20)*(1-AA142)+'General Inputs'!K$26,2)</f>
        <v>0</v>
      </c>
      <c r="W142" s="162">
        <f>ROUND(ROUND(V142,2)*(1+'General Inputs'!L$20)*(1-AB142)+'General Inputs'!L$26,2)</f>
        <v>0</v>
      </c>
      <c r="X142" s="162">
        <f>ROUND(ROUND(W142,2)*(1+'General Inputs'!M$20)*(1-AC142)+'General Inputs'!M$26,2)</f>
        <v>0</v>
      </c>
      <c r="Y142" s="162">
        <f>ROUND(ROUND(X142,2)*(1+'General Inputs'!N$20)*(1-AD142)+'General Inputs'!N$26,2)</f>
        <v>0</v>
      </c>
      <c r="Z142" s="163"/>
      <c r="AA142" s="191">
        <f>IF($U142="",0,'General Inputs'!K$22)</f>
        <v>0</v>
      </c>
      <c r="AB142" s="191">
        <f>IF($U142="",0,'General Inputs'!L$22)</f>
        <v>0</v>
      </c>
      <c r="AC142" s="191">
        <f>IF($U142="",0,'General Inputs'!M$22)</f>
        <v>0</v>
      </c>
      <c r="AD142" s="191">
        <f>IF($U142="",0,'General Inputs'!N$22)</f>
        <v>0</v>
      </c>
      <c r="AE142" s="36"/>
      <c r="AF142" s="36"/>
      <c r="AG142" s="36"/>
      <c r="AH142" s="214" t="str" cm="1">
        <f t="array" ref="AH142">IF(SUMPRODUCT(--_xlfn.ISFORMULA(V142:Y142))+SUMPRODUCT(--_xlfn.ISFORMULA(I142:M142))=7,"OK","CHECK")</f>
        <v>OK</v>
      </c>
      <c r="AI142" s="36"/>
      <c r="AJ142" s="36"/>
      <c r="AK142" s="36"/>
    </row>
    <row r="143" spans="1:37" x14ac:dyDescent="0.2">
      <c r="A143" s="36"/>
      <c r="B143" s="36"/>
      <c r="C143" s="158"/>
      <c r="D143" s="158"/>
      <c r="E143" s="158"/>
      <c r="F143" s="71"/>
      <c r="G143" s="71"/>
      <c r="H143" s="92"/>
      <c r="I143" s="93">
        <f t="shared" si="42"/>
        <v>0</v>
      </c>
      <c r="J143" s="159"/>
      <c r="K143" s="93">
        <f t="shared" si="43"/>
        <v>0</v>
      </c>
      <c r="L143" s="159"/>
      <c r="M143" s="159" t="str">
        <f t="shared" si="44"/>
        <v/>
      </c>
      <c r="N143" s="39"/>
      <c r="O143" s="160">
        <f t="shared" si="45"/>
        <v>0</v>
      </c>
      <c r="P143" s="160">
        <f t="shared" si="46"/>
        <v>0</v>
      </c>
      <c r="Q143" s="160">
        <f t="shared" si="47"/>
        <v>0</v>
      </c>
      <c r="R143" s="160">
        <f t="shared" si="48"/>
        <v>0</v>
      </c>
      <c r="S143" s="160">
        <f t="shared" si="49"/>
        <v>0</v>
      </c>
      <c r="T143" s="39"/>
      <c r="U143" s="161"/>
      <c r="V143" s="162">
        <f>ROUND(ROUND(U143,2)*(1+'General Inputs'!K$20)*(1-AA143)+'General Inputs'!K$26,2)</f>
        <v>0</v>
      </c>
      <c r="W143" s="162">
        <f>ROUND(ROUND(V143,2)*(1+'General Inputs'!L$20)*(1-AB143)+'General Inputs'!L$26,2)</f>
        <v>0</v>
      </c>
      <c r="X143" s="162">
        <f>ROUND(ROUND(W143,2)*(1+'General Inputs'!M$20)*(1-AC143)+'General Inputs'!M$26,2)</f>
        <v>0</v>
      </c>
      <c r="Y143" s="162">
        <f>ROUND(ROUND(X143,2)*(1+'General Inputs'!N$20)*(1-AD143)+'General Inputs'!N$26,2)</f>
        <v>0</v>
      </c>
      <c r="Z143" s="163"/>
      <c r="AA143" s="191">
        <f>IF($U143="",0,'General Inputs'!K$22)</f>
        <v>0</v>
      </c>
      <c r="AB143" s="191">
        <f>IF($U143="",0,'General Inputs'!L$22)</f>
        <v>0</v>
      </c>
      <c r="AC143" s="191">
        <f>IF($U143="",0,'General Inputs'!M$22)</f>
        <v>0</v>
      </c>
      <c r="AD143" s="191">
        <f>IF($U143="",0,'General Inputs'!N$22)</f>
        <v>0</v>
      </c>
      <c r="AE143" s="36"/>
      <c r="AF143" s="36"/>
      <c r="AG143" s="36"/>
      <c r="AH143" s="214" t="str" cm="1">
        <f t="array" ref="AH143">IF(SUMPRODUCT(--_xlfn.ISFORMULA(V143:Y143))+SUMPRODUCT(--_xlfn.ISFORMULA(I143:M143))=7,"OK","CHECK")</f>
        <v>OK</v>
      </c>
      <c r="AI143" s="36"/>
      <c r="AJ143" s="36"/>
      <c r="AK143" s="36"/>
    </row>
    <row r="144" spans="1:37" x14ac:dyDescent="0.2">
      <c r="A144" s="36"/>
      <c r="B144" s="36"/>
      <c r="C144" s="158"/>
      <c r="D144" s="158"/>
      <c r="E144" s="158"/>
      <c r="F144" s="71"/>
      <c r="G144" s="71"/>
      <c r="H144" s="92"/>
      <c r="I144" s="93">
        <f t="shared" si="42"/>
        <v>0</v>
      </c>
      <c r="J144" s="159"/>
      <c r="K144" s="93">
        <f t="shared" si="43"/>
        <v>0</v>
      </c>
      <c r="L144" s="159"/>
      <c r="M144" s="159" t="str">
        <f t="shared" si="44"/>
        <v/>
      </c>
      <c r="N144" s="39"/>
      <c r="O144" s="160">
        <f t="shared" si="45"/>
        <v>0</v>
      </c>
      <c r="P144" s="160">
        <f t="shared" si="46"/>
        <v>0</v>
      </c>
      <c r="Q144" s="160">
        <f t="shared" si="47"/>
        <v>0</v>
      </c>
      <c r="R144" s="160">
        <f t="shared" si="48"/>
        <v>0</v>
      </c>
      <c r="S144" s="160">
        <f t="shared" si="49"/>
        <v>0</v>
      </c>
      <c r="T144" s="39"/>
      <c r="U144" s="161"/>
      <c r="V144" s="162">
        <f>ROUND(ROUND(U144,2)*(1+'General Inputs'!K$20)*(1-AA144)+'General Inputs'!K$26,2)</f>
        <v>0</v>
      </c>
      <c r="W144" s="162">
        <f>ROUND(ROUND(V144,2)*(1+'General Inputs'!L$20)*(1-AB144)+'General Inputs'!L$26,2)</f>
        <v>0</v>
      </c>
      <c r="X144" s="162">
        <f>ROUND(ROUND(W144,2)*(1+'General Inputs'!M$20)*(1-AC144)+'General Inputs'!M$26,2)</f>
        <v>0</v>
      </c>
      <c r="Y144" s="162">
        <f>ROUND(ROUND(X144,2)*(1+'General Inputs'!N$20)*(1-AD144)+'General Inputs'!N$26,2)</f>
        <v>0</v>
      </c>
      <c r="Z144" s="163"/>
      <c r="AA144" s="191">
        <f>IF($U144="",0,'General Inputs'!K$22)</f>
        <v>0</v>
      </c>
      <c r="AB144" s="191">
        <f>IF($U144="",0,'General Inputs'!L$22)</f>
        <v>0</v>
      </c>
      <c r="AC144" s="191">
        <f>IF($U144="",0,'General Inputs'!M$22)</f>
        <v>0</v>
      </c>
      <c r="AD144" s="191">
        <f>IF($U144="",0,'General Inputs'!N$22)</f>
        <v>0</v>
      </c>
      <c r="AE144" s="36"/>
      <c r="AF144" s="36"/>
      <c r="AG144" s="36"/>
      <c r="AH144" s="214" t="str" cm="1">
        <f t="array" ref="AH144">IF(SUMPRODUCT(--_xlfn.ISFORMULA(V144:Y144))+SUMPRODUCT(--_xlfn.ISFORMULA(I144:M144))=7,"OK","CHECK")</f>
        <v>OK</v>
      </c>
      <c r="AI144" s="36"/>
      <c r="AJ144" s="36"/>
      <c r="AK144" s="36"/>
    </row>
    <row r="145" spans="1:37" x14ac:dyDescent="0.2">
      <c r="A145" s="36"/>
      <c r="B145" s="36"/>
      <c r="C145" s="158"/>
      <c r="D145" s="158"/>
      <c r="E145" s="158"/>
      <c r="F145" s="71"/>
      <c r="G145" s="71"/>
      <c r="H145" s="92"/>
      <c r="I145" s="93">
        <f t="shared" si="42"/>
        <v>0</v>
      </c>
      <c r="J145" s="159"/>
      <c r="K145" s="93">
        <f t="shared" si="43"/>
        <v>0</v>
      </c>
      <c r="L145" s="159"/>
      <c r="M145" s="159" t="str">
        <f t="shared" si="44"/>
        <v/>
      </c>
      <c r="N145" s="39"/>
      <c r="O145" s="160">
        <f t="shared" si="45"/>
        <v>0</v>
      </c>
      <c r="P145" s="160">
        <f t="shared" si="46"/>
        <v>0</v>
      </c>
      <c r="Q145" s="160">
        <f t="shared" si="47"/>
        <v>0</v>
      </c>
      <c r="R145" s="160">
        <f t="shared" si="48"/>
        <v>0</v>
      </c>
      <c r="S145" s="160">
        <f t="shared" si="49"/>
        <v>0</v>
      </c>
      <c r="T145" s="39"/>
      <c r="U145" s="161"/>
      <c r="V145" s="162">
        <f>ROUND(ROUND(U145,2)*(1+'General Inputs'!K$20)*(1-AA145)+'General Inputs'!K$26,2)</f>
        <v>0</v>
      </c>
      <c r="W145" s="162">
        <f>ROUND(ROUND(V145,2)*(1+'General Inputs'!L$20)*(1-AB145)+'General Inputs'!L$26,2)</f>
        <v>0</v>
      </c>
      <c r="X145" s="162">
        <f>ROUND(ROUND(W145,2)*(1+'General Inputs'!M$20)*(1-AC145)+'General Inputs'!M$26,2)</f>
        <v>0</v>
      </c>
      <c r="Y145" s="162">
        <f>ROUND(ROUND(X145,2)*(1+'General Inputs'!N$20)*(1-AD145)+'General Inputs'!N$26,2)</f>
        <v>0</v>
      </c>
      <c r="Z145" s="163"/>
      <c r="AA145" s="191">
        <f>IF($U145="",0,'General Inputs'!K$22)</f>
        <v>0</v>
      </c>
      <c r="AB145" s="191">
        <f>IF($U145="",0,'General Inputs'!L$22)</f>
        <v>0</v>
      </c>
      <c r="AC145" s="191">
        <f>IF($U145="",0,'General Inputs'!M$22)</f>
        <v>0</v>
      </c>
      <c r="AD145" s="191">
        <f>IF($U145="",0,'General Inputs'!N$22)</f>
        <v>0</v>
      </c>
      <c r="AE145" s="36"/>
      <c r="AF145" s="36"/>
      <c r="AG145" s="36"/>
      <c r="AH145" s="214" t="str" cm="1">
        <f t="array" ref="AH145">IF(SUMPRODUCT(--_xlfn.ISFORMULA(V145:Y145))+SUMPRODUCT(--_xlfn.ISFORMULA(I145:M145))=7,"OK","CHECK")</f>
        <v>OK</v>
      </c>
      <c r="AI145" s="36"/>
      <c r="AJ145" s="36"/>
      <c r="AK145" s="36"/>
    </row>
    <row r="146" spans="1:37" x14ac:dyDescent="0.2">
      <c r="A146" s="36"/>
      <c r="B146" s="36"/>
      <c r="C146" s="158"/>
      <c r="D146" s="158"/>
      <c r="E146" s="158"/>
      <c r="F146" s="71"/>
      <c r="G146" s="71"/>
      <c r="H146" s="92"/>
      <c r="I146" s="93">
        <f t="shared" si="42"/>
        <v>0</v>
      </c>
      <c r="J146" s="159"/>
      <c r="K146" s="93">
        <f t="shared" si="43"/>
        <v>0</v>
      </c>
      <c r="L146" s="159"/>
      <c r="M146" s="159" t="str">
        <f t="shared" si="44"/>
        <v/>
      </c>
      <c r="N146" s="39"/>
      <c r="O146" s="160">
        <f t="shared" si="45"/>
        <v>0</v>
      </c>
      <c r="P146" s="160">
        <f t="shared" si="46"/>
        <v>0</v>
      </c>
      <c r="Q146" s="160">
        <f t="shared" si="47"/>
        <v>0</v>
      </c>
      <c r="R146" s="160">
        <f t="shared" si="48"/>
        <v>0</v>
      </c>
      <c r="S146" s="160">
        <f t="shared" si="49"/>
        <v>0</v>
      </c>
      <c r="T146" s="39"/>
      <c r="U146" s="161"/>
      <c r="V146" s="162">
        <f>ROUND(ROUND(U146,2)*(1+'General Inputs'!K$20)*(1-AA146)+'General Inputs'!K$26,2)</f>
        <v>0</v>
      </c>
      <c r="W146" s="162">
        <f>ROUND(ROUND(V146,2)*(1+'General Inputs'!L$20)*(1-AB146)+'General Inputs'!L$26,2)</f>
        <v>0</v>
      </c>
      <c r="X146" s="162">
        <f>ROUND(ROUND(W146,2)*(1+'General Inputs'!M$20)*(1-AC146)+'General Inputs'!M$26,2)</f>
        <v>0</v>
      </c>
      <c r="Y146" s="162">
        <f>ROUND(ROUND(X146,2)*(1+'General Inputs'!N$20)*(1-AD146)+'General Inputs'!N$26,2)</f>
        <v>0</v>
      </c>
      <c r="Z146" s="163"/>
      <c r="AA146" s="191">
        <f>IF($U146="",0,'General Inputs'!K$22)</f>
        <v>0</v>
      </c>
      <c r="AB146" s="191">
        <f>IF($U146="",0,'General Inputs'!L$22)</f>
        <v>0</v>
      </c>
      <c r="AC146" s="191">
        <f>IF($U146="",0,'General Inputs'!M$22)</f>
        <v>0</v>
      </c>
      <c r="AD146" s="191">
        <f>IF($U146="",0,'General Inputs'!N$22)</f>
        <v>0</v>
      </c>
      <c r="AE146" s="36"/>
      <c r="AF146" s="36"/>
      <c r="AG146" s="36"/>
      <c r="AH146" s="214" t="str" cm="1">
        <f t="array" ref="AH146">IF(SUMPRODUCT(--_xlfn.ISFORMULA(V146:Y146))+SUMPRODUCT(--_xlfn.ISFORMULA(I146:M146))=7,"OK","CHECK")</f>
        <v>OK</v>
      </c>
      <c r="AI146" s="36"/>
      <c r="AJ146" s="36"/>
      <c r="AK146" s="36"/>
    </row>
    <row r="147" spans="1:37" x14ac:dyDescent="0.2">
      <c r="A147" s="36"/>
      <c r="B147" s="36"/>
      <c r="C147" s="158"/>
      <c r="D147" s="158"/>
      <c r="E147" s="158"/>
      <c r="F147" s="71"/>
      <c r="G147" s="71"/>
      <c r="H147" s="92"/>
      <c r="I147" s="93">
        <f t="shared" si="42"/>
        <v>0</v>
      </c>
      <c r="J147" s="159"/>
      <c r="K147" s="93">
        <f t="shared" si="43"/>
        <v>0</v>
      </c>
      <c r="L147" s="159"/>
      <c r="M147" s="159" t="str">
        <f t="shared" si="44"/>
        <v/>
      </c>
      <c r="N147" s="39"/>
      <c r="O147" s="160">
        <f t="shared" si="45"/>
        <v>0</v>
      </c>
      <c r="P147" s="160">
        <f t="shared" si="46"/>
        <v>0</v>
      </c>
      <c r="Q147" s="160">
        <f t="shared" si="47"/>
        <v>0</v>
      </c>
      <c r="R147" s="160">
        <f t="shared" si="48"/>
        <v>0</v>
      </c>
      <c r="S147" s="160">
        <f t="shared" si="49"/>
        <v>0</v>
      </c>
      <c r="T147" s="39"/>
      <c r="U147" s="161"/>
      <c r="V147" s="162">
        <f>ROUND(ROUND(U147,2)*(1+'General Inputs'!K$20)*(1-AA147)+'General Inputs'!K$26,2)</f>
        <v>0</v>
      </c>
      <c r="W147" s="162">
        <f>ROUND(ROUND(V147,2)*(1+'General Inputs'!L$20)*(1-AB147)+'General Inputs'!L$26,2)</f>
        <v>0</v>
      </c>
      <c r="X147" s="162">
        <f>ROUND(ROUND(W147,2)*(1+'General Inputs'!M$20)*(1-AC147)+'General Inputs'!M$26,2)</f>
        <v>0</v>
      </c>
      <c r="Y147" s="162">
        <f>ROUND(ROUND(X147,2)*(1+'General Inputs'!N$20)*(1-AD147)+'General Inputs'!N$26,2)</f>
        <v>0</v>
      </c>
      <c r="Z147" s="163"/>
      <c r="AA147" s="191">
        <f>IF($U147="",0,'General Inputs'!K$22)</f>
        <v>0</v>
      </c>
      <c r="AB147" s="191">
        <f>IF($U147="",0,'General Inputs'!L$22)</f>
        <v>0</v>
      </c>
      <c r="AC147" s="191">
        <f>IF($U147="",0,'General Inputs'!M$22)</f>
        <v>0</v>
      </c>
      <c r="AD147" s="191">
        <f>IF($U147="",0,'General Inputs'!N$22)</f>
        <v>0</v>
      </c>
      <c r="AE147" s="36"/>
      <c r="AF147" s="36"/>
      <c r="AG147" s="36"/>
      <c r="AH147" s="214" t="str" cm="1">
        <f t="array" ref="AH147">IF(SUMPRODUCT(--_xlfn.ISFORMULA(V147:Y147))+SUMPRODUCT(--_xlfn.ISFORMULA(I147:M147))=7,"OK","CHECK")</f>
        <v>OK</v>
      </c>
      <c r="AI147" s="36"/>
      <c r="AJ147" s="36"/>
      <c r="AK147" s="36"/>
    </row>
    <row r="148" spans="1:37" x14ac:dyDescent="0.2">
      <c r="A148" s="36"/>
      <c r="B148" s="36"/>
      <c r="C148" s="158"/>
      <c r="D148" s="158"/>
      <c r="E148" s="158"/>
      <c r="F148" s="71"/>
      <c r="G148" s="71"/>
      <c r="H148" s="92"/>
      <c r="I148" s="93">
        <f t="shared" si="42"/>
        <v>0</v>
      </c>
      <c r="J148" s="159"/>
      <c r="K148" s="93">
        <f t="shared" si="43"/>
        <v>0</v>
      </c>
      <c r="L148" s="159"/>
      <c r="M148" s="159" t="str">
        <f t="shared" si="44"/>
        <v/>
      </c>
      <c r="N148" s="39"/>
      <c r="O148" s="160">
        <f t="shared" si="45"/>
        <v>0</v>
      </c>
      <c r="P148" s="160">
        <f t="shared" si="46"/>
        <v>0</v>
      </c>
      <c r="Q148" s="160">
        <f t="shared" si="47"/>
        <v>0</v>
      </c>
      <c r="R148" s="160">
        <f t="shared" si="48"/>
        <v>0</v>
      </c>
      <c r="S148" s="160">
        <f t="shared" si="49"/>
        <v>0</v>
      </c>
      <c r="T148" s="39"/>
      <c r="U148" s="161"/>
      <c r="V148" s="162">
        <f>ROUND(ROUND(U148,2)*(1+'General Inputs'!K$20)*(1-AA148)+'General Inputs'!K$26,2)</f>
        <v>0</v>
      </c>
      <c r="W148" s="162">
        <f>ROUND(ROUND(V148,2)*(1+'General Inputs'!L$20)*(1-AB148)+'General Inputs'!L$26,2)</f>
        <v>0</v>
      </c>
      <c r="X148" s="162">
        <f>ROUND(ROUND(W148,2)*(1+'General Inputs'!M$20)*(1-AC148)+'General Inputs'!M$26,2)</f>
        <v>0</v>
      </c>
      <c r="Y148" s="162">
        <f>ROUND(ROUND(X148,2)*(1+'General Inputs'!N$20)*(1-AD148)+'General Inputs'!N$26,2)</f>
        <v>0</v>
      </c>
      <c r="Z148" s="163"/>
      <c r="AA148" s="191">
        <f>IF($U148="",0,'General Inputs'!K$22)</f>
        <v>0</v>
      </c>
      <c r="AB148" s="191">
        <f>IF($U148="",0,'General Inputs'!L$22)</f>
        <v>0</v>
      </c>
      <c r="AC148" s="191">
        <f>IF($U148="",0,'General Inputs'!M$22)</f>
        <v>0</v>
      </c>
      <c r="AD148" s="191">
        <f>IF($U148="",0,'General Inputs'!N$22)</f>
        <v>0</v>
      </c>
      <c r="AE148" s="36"/>
      <c r="AF148" s="36"/>
      <c r="AG148" s="36"/>
      <c r="AH148" s="214" t="str" cm="1">
        <f t="array" ref="AH148">IF(SUMPRODUCT(--_xlfn.ISFORMULA(V148:Y148))+SUMPRODUCT(--_xlfn.ISFORMULA(I148:M148))=7,"OK","CHECK")</f>
        <v>OK</v>
      </c>
      <c r="AI148" s="36"/>
      <c r="AJ148" s="36"/>
      <c r="AK148" s="36"/>
    </row>
    <row r="149" spans="1:37" x14ac:dyDescent="0.2">
      <c r="A149" s="36"/>
      <c r="B149" s="36"/>
      <c r="C149" s="158"/>
      <c r="D149" s="158"/>
      <c r="E149" s="158"/>
      <c r="F149" s="71"/>
      <c r="G149" s="71"/>
      <c r="H149" s="92"/>
      <c r="I149" s="93">
        <f t="shared" si="42"/>
        <v>0</v>
      </c>
      <c r="J149" s="159"/>
      <c r="K149" s="93">
        <f t="shared" si="43"/>
        <v>0</v>
      </c>
      <c r="L149" s="159"/>
      <c r="M149" s="159" t="str">
        <f t="shared" si="44"/>
        <v/>
      </c>
      <c r="N149" s="39"/>
      <c r="O149" s="160">
        <f t="shared" si="45"/>
        <v>0</v>
      </c>
      <c r="P149" s="160">
        <f t="shared" si="46"/>
        <v>0</v>
      </c>
      <c r="Q149" s="160">
        <f t="shared" si="47"/>
        <v>0</v>
      </c>
      <c r="R149" s="160">
        <f t="shared" si="48"/>
        <v>0</v>
      </c>
      <c r="S149" s="160">
        <f t="shared" si="49"/>
        <v>0</v>
      </c>
      <c r="T149" s="39"/>
      <c r="U149" s="161"/>
      <c r="V149" s="162">
        <f>ROUND(ROUND(U149,2)*(1+'General Inputs'!K$20)*(1-AA149)+'General Inputs'!K$26,2)</f>
        <v>0</v>
      </c>
      <c r="W149" s="162">
        <f>ROUND(ROUND(V149,2)*(1+'General Inputs'!L$20)*(1-AB149)+'General Inputs'!L$26,2)</f>
        <v>0</v>
      </c>
      <c r="X149" s="162">
        <f>ROUND(ROUND(W149,2)*(1+'General Inputs'!M$20)*(1-AC149)+'General Inputs'!M$26,2)</f>
        <v>0</v>
      </c>
      <c r="Y149" s="162">
        <f>ROUND(ROUND(X149,2)*(1+'General Inputs'!N$20)*(1-AD149)+'General Inputs'!N$26,2)</f>
        <v>0</v>
      </c>
      <c r="Z149" s="163"/>
      <c r="AA149" s="191">
        <f>IF($U149="",0,'General Inputs'!K$22)</f>
        <v>0</v>
      </c>
      <c r="AB149" s="191">
        <f>IF($U149="",0,'General Inputs'!L$22)</f>
        <v>0</v>
      </c>
      <c r="AC149" s="191">
        <f>IF($U149="",0,'General Inputs'!M$22)</f>
        <v>0</v>
      </c>
      <c r="AD149" s="191">
        <f>IF($U149="",0,'General Inputs'!N$22)</f>
        <v>0</v>
      </c>
      <c r="AE149" s="36"/>
      <c r="AF149" s="36"/>
      <c r="AG149" s="36"/>
      <c r="AH149" s="214" t="str" cm="1">
        <f t="array" ref="AH149">IF(SUMPRODUCT(--_xlfn.ISFORMULA(V149:Y149))+SUMPRODUCT(--_xlfn.ISFORMULA(I149:M149))=7,"OK","CHECK")</f>
        <v>OK</v>
      </c>
      <c r="AI149" s="36"/>
      <c r="AJ149" s="36"/>
      <c r="AK149" s="36"/>
    </row>
    <row r="150" spans="1:37" x14ac:dyDescent="0.2">
      <c r="A150" s="36"/>
      <c r="B150" s="36"/>
      <c r="C150" s="158"/>
      <c r="D150" s="158"/>
      <c r="E150" s="158"/>
      <c r="F150" s="71"/>
      <c r="G150" s="71"/>
      <c r="H150" s="92"/>
      <c r="I150" s="93">
        <f t="shared" si="42"/>
        <v>0</v>
      </c>
      <c r="J150" s="159"/>
      <c r="K150" s="93">
        <f t="shared" si="43"/>
        <v>0</v>
      </c>
      <c r="L150" s="159"/>
      <c r="M150" s="159" t="str">
        <f t="shared" si="44"/>
        <v/>
      </c>
      <c r="N150" s="39"/>
      <c r="O150" s="160">
        <f t="shared" si="45"/>
        <v>0</v>
      </c>
      <c r="P150" s="160">
        <f t="shared" si="46"/>
        <v>0</v>
      </c>
      <c r="Q150" s="160">
        <f t="shared" si="47"/>
        <v>0</v>
      </c>
      <c r="R150" s="160">
        <f t="shared" si="48"/>
        <v>0</v>
      </c>
      <c r="S150" s="160">
        <f t="shared" si="49"/>
        <v>0</v>
      </c>
      <c r="T150" s="39"/>
      <c r="U150" s="161"/>
      <c r="V150" s="162">
        <f>ROUND(ROUND(U150,2)*(1+'General Inputs'!K$20)*(1-AA150)+'General Inputs'!K$26,2)</f>
        <v>0</v>
      </c>
      <c r="W150" s="162">
        <f>ROUND(ROUND(V150,2)*(1+'General Inputs'!L$20)*(1-AB150)+'General Inputs'!L$26,2)</f>
        <v>0</v>
      </c>
      <c r="X150" s="162">
        <f>ROUND(ROUND(W150,2)*(1+'General Inputs'!M$20)*(1-AC150)+'General Inputs'!M$26,2)</f>
        <v>0</v>
      </c>
      <c r="Y150" s="162">
        <f>ROUND(ROUND(X150,2)*(1+'General Inputs'!N$20)*(1-AD150)+'General Inputs'!N$26,2)</f>
        <v>0</v>
      </c>
      <c r="Z150" s="163"/>
      <c r="AA150" s="191">
        <f>IF($U150="",0,'General Inputs'!K$22)</f>
        <v>0</v>
      </c>
      <c r="AB150" s="191">
        <f>IF($U150="",0,'General Inputs'!L$22)</f>
        <v>0</v>
      </c>
      <c r="AC150" s="191">
        <f>IF($U150="",0,'General Inputs'!M$22)</f>
        <v>0</v>
      </c>
      <c r="AD150" s="191">
        <f>IF($U150="",0,'General Inputs'!N$22)</f>
        <v>0</v>
      </c>
      <c r="AE150" s="36"/>
      <c r="AF150" s="36"/>
      <c r="AG150" s="36"/>
      <c r="AH150" s="214" t="str" cm="1">
        <f t="array" ref="AH150">IF(SUMPRODUCT(--_xlfn.ISFORMULA(V150:Y150))+SUMPRODUCT(--_xlfn.ISFORMULA(I150:M150))=7,"OK","CHECK")</f>
        <v>OK</v>
      </c>
      <c r="AI150" s="36"/>
      <c r="AJ150" s="36"/>
      <c r="AK150" s="36"/>
    </row>
    <row r="151" spans="1:37" x14ac:dyDescent="0.2">
      <c r="A151" s="36"/>
      <c r="B151" s="36"/>
      <c r="C151" s="158"/>
      <c r="D151" s="158"/>
      <c r="E151" s="158"/>
      <c r="F151" s="71"/>
      <c r="G151" s="71"/>
      <c r="H151" s="92"/>
      <c r="I151" s="93">
        <f t="shared" si="42"/>
        <v>0</v>
      </c>
      <c r="J151" s="159"/>
      <c r="K151" s="93">
        <f t="shared" si="43"/>
        <v>0</v>
      </c>
      <c r="L151" s="159"/>
      <c r="M151" s="159" t="str">
        <f t="shared" ref="M151" si="50">IF(C151="","",IF(I151&gt;K151,"NON-COMPLIANT","COMPLIANT"))</f>
        <v/>
      </c>
      <c r="N151" s="39"/>
      <c r="O151" s="160">
        <f t="shared" ref="O151" si="51">U151</f>
        <v>0</v>
      </c>
      <c r="P151" s="160">
        <f t="shared" ref="P151" si="52">V151</f>
        <v>0</v>
      </c>
      <c r="Q151" s="160">
        <f t="shared" ref="Q151" si="53">W151</f>
        <v>0</v>
      </c>
      <c r="R151" s="160">
        <f t="shared" ref="R151" si="54">X151</f>
        <v>0</v>
      </c>
      <c r="S151" s="160">
        <f t="shared" ref="S151" si="55">Y151</f>
        <v>0</v>
      </c>
      <c r="T151" s="39"/>
      <c r="U151" s="161"/>
      <c r="V151" s="162">
        <f>ROUND(ROUND(U151,2)*(1+'General Inputs'!K$20)*(1-AA151)+'General Inputs'!K$26,2)</f>
        <v>0</v>
      </c>
      <c r="W151" s="162">
        <f>ROUND(ROUND(V151,2)*(1+'General Inputs'!L$20)*(1-AB151)+'General Inputs'!L$26,2)</f>
        <v>0</v>
      </c>
      <c r="X151" s="162">
        <f>ROUND(ROUND(W151,2)*(1+'General Inputs'!M$20)*(1-AC151)+'General Inputs'!M$26,2)</f>
        <v>0</v>
      </c>
      <c r="Y151" s="162">
        <f>ROUND(ROUND(X151,2)*(1+'General Inputs'!N$20)*(1-AD151)+'General Inputs'!N$26,2)</f>
        <v>0</v>
      </c>
      <c r="Z151" s="163"/>
      <c r="AA151" s="191">
        <f>IF($U151="",0,'General Inputs'!K$22)</f>
        <v>0</v>
      </c>
      <c r="AB151" s="191">
        <f>IF($U151="",0,'General Inputs'!L$22)</f>
        <v>0</v>
      </c>
      <c r="AC151" s="191">
        <f>IF($U151="",0,'General Inputs'!M$22)</f>
        <v>0</v>
      </c>
      <c r="AD151" s="191">
        <f>IF($U151="",0,'General Inputs'!N$22)</f>
        <v>0</v>
      </c>
      <c r="AE151" s="36"/>
      <c r="AF151" s="36"/>
      <c r="AG151" s="36"/>
      <c r="AH151" s="214" t="str" cm="1">
        <f t="array" ref="AH151">IF(SUMPRODUCT(--_xlfn.ISFORMULA(V151:Y151))+SUMPRODUCT(--_xlfn.ISFORMULA(I151:M151))=7,"OK","CHECK")</f>
        <v>OK</v>
      </c>
      <c r="AI151" s="36"/>
      <c r="AJ151" s="36"/>
      <c r="AK151" s="36"/>
    </row>
    <row r="152" spans="1:37" x14ac:dyDescent="0.2">
      <c r="A152" s="36"/>
      <c r="B152" s="36"/>
      <c r="C152" s="158"/>
      <c r="D152" s="158"/>
      <c r="E152" s="158"/>
      <c r="F152" s="71"/>
      <c r="G152" s="71"/>
      <c r="H152" s="92"/>
      <c r="I152" s="93">
        <f t="shared" si="42"/>
        <v>0</v>
      </c>
      <c r="J152" s="159"/>
      <c r="K152" s="93">
        <f t="shared" si="43"/>
        <v>0</v>
      </c>
      <c r="L152" s="159"/>
      <c r="M152" s="159" t="str">
        <f t="shared" ref="M152:M153" si="56">IF(C152="","",IF(I152&gt;K152,"NON-COMPLIANT","COMPLIANT"))</f>
        <v/>
      </c>
      <c r="N152" s="39"/>
      <c r="O152" s="160">
        <f t="shared" ref="O152:O153" si="57">U152</f>
        <v>0</v>
      </c>
      <c r="P152" s="160">
        <f t="shared" ref="P152:P153" si="58">V152</f>
        <v>0</v>
      </c>
      <c r="Q152" s="160">
        <f t="shared" ref="Q152:Q153" si="59">W152</f>
        <v>0</v>
      </c>
      <c r="R152" s="160">
        <f t="shared" ref="R152:R153" si="60">X152</f>
        <v>0</v>
      </c>
      <c r="S152" s="160">
        <f t="shared" ref="S152:S153" si="61">Y152</f>
        <v>0</v>
      </c>
      <c r="T152" s="39"/>
      <c r="U152" s="161"/>
      <c r="V152" s="162">
        <f>ROUND(ROUND(U152,2)*(1+'General Inputs'!K$20)*(1-AA152)+'General Inputs'!K$26,2)</f>
        <v>0</v>
      </c>
      <c r="W152" s="162">
        <f>ROUND(ROUND(V152,2)*(1+'General Inputs'!L$20)*(1-AB152)+'General Inputs'!L$26,2)</f>
        <v>0</v>
      </c>
      <c r="X152" s="162">
        <f>ROUND(ROUND(W152,2)*(1+'General Inputs'!M$20)*(1-AC152)+'General Inputs'!M$26,2)</f>
        <v>0</v>
      </c>
      <c r="Y152" s="162">
        <f>ROUND(ROUND(X152,2)*(1+'General Inputs'!N$20)*(1-AD152)+'General Inputs'!N$26,2)</f>
        <v>0</v>
      </c>
      <c r="Z152" s="163"/>
      <c r="AA152" s="191">
        <f>IF($U152="",0,'General Inputs'!K$22)</f>
        <v>0</v>
      </c>
      <c r="AB152" s="191">
        <f>IF($U152="",0,'General Inputs'!L$22)</f>
        <v>0</v>
      </c>
      <c r="AC152" s="191">
        <f>IF($U152="",0,'General Inputs'!M$22)</f>
        <v>0</v>
      </c>
      <c r="AD152" s="191">
        <f>IF($U152="",0,'General Inputs'!N$22)</f>
        <v>0</v>
      </c>
      <c r="AE152" s="36"/>
      <c r="AF152" s="36"/>
      <c r="AG152" s="36"/>
      <c r="AH152" s="214" t="str" cm="1">
        <f t="array" ref="AH152">IF(SUMPRODUCT(--_xlfn.ISFORMULA(V152:Y152))+SUMPRODUCT(--_xlfn.ISFORMULA(I152:M152))=7,"OK","CHECK")</f>
        <v>OK</v>
      </c>
      <c r="AI152" s="36"/>
      <c r="AJ152" s="36"/>
      <c r="AK152" s="36"/>
    </row>
    <row r="153" spans="1:37" x14ac:dyDescent="0.2">
      <c r="A153" s="36"/>
      <c r="B153" s="36"/>
      <c r="C153" s="158"/>
      <c r="D153" s="158"/>
      <c r="E153" s="158"/>
      <c r="F153" s="71"/>
      <c r="G153" s="71"/>
      <c r="H153" s="92"/>
      <c r="I153" s="93">
        <f t="shared" si="42"/>
        <v>0</v>
      </c>
      <c r="J153" s="159"/>
      <c r="K153" s="93">
        <f t="shared" si="43"/>
        <v>0</v>
      </c>
      <c r="L153" s="159"/>
      <c r="M153" s="159" t="str">
        <f t="shared" si="56"/>
        <v/>
      </c>
      <c r="N153" s="39"/>
      <c r="O153" s="160">
        <f t="shared" si="57"/>
        <v>0</v>
      </c>
      <c r="P153" s="160">
        <f t="shared" si="58"/>
        <v>0</v>
      </c>
      <c r="Q153" s="160">
        <f t="shared" si="59"/>
        <v>0</v>
      </c>
      <c r="R153" s="160">
        <f t="shared" si="60"/>
        <v>0</v>
      </c>
      <c r="S153" s="160">
        <f t="shared" si="61"/>
        <v>0</v>
      </c>
      <c r="T153" s="39"/>
      <c r="U153" s="161"/>
      <c r="V153" s="162">
        <f>ROUND(ROUND(U153,2)*(1+'General Inputs'!K$20)*(1-AA153)+'General Inputs'!K$26,2)</f>
        <v>0</v>
      </c>
      <c r="W153" s="162">
        <f>ROUND(ROUND(V153,2)*(1+'General Inputs'!L$20)*(1-AB153)+'General Inputs'!L$26,2)</f>
        <v>0</v>
      </c>
      <c r="X153" s="162">
        <f>ROUND(ROUND(W153,2)*(1+'General Inputs'!M$20)*(1-AC153)+'General Inputs'!M$26,2)</f>
        <v>0</v>
      </c>
      <c r="Y153" s="162">
        <f>ROUND(ROUND(X153,2)*(1+'General Inputs'!N$20)*(1-AD153)+'General Inputs'!N$26,2)</f>
        <v>0</v>
      </c>
      <c r="Z153" s="163"/>
      <c r="AA153" s="191">
        <f>IF($U153="",0,'General Inputs'!K$22)</f>
        <v>0</v>
      </c>
      <c r="AB153" s="191">
        <f>IF($U153="",0,'General Inputs'!L$22)</f>
        <v>0</v>
      </c>
      <c r="AC153" s="191">
        <f>IF($U153="",0,'General Inputs'!M$22)</f>
        <v>0</v>
      </c>
      <c r="AD153" s="191">
        <f>IF($U153="",0,'General Inputs'!N$22)</f>
        <v>0</v>
      </c>
      <c r="AE153" s="36"/>
      <c r="AF153" s="36"/>
      <c r="AG153" s="36"/>
      <c r="AH153" s="214" t="str" cm="1">
        <f t="array" ref="AH153">IF(SUMPRODUCT(--_xlfn.ISFORMULA(V153:Y153))+SUMPRODUCT(--_xlfn.ISFORMULA(I153:M153))=7,"OK","CHECK")</f>
        <v>OK</v>
      </c>
      <c r="AI153" s="36"/>
      <c r="AJ153" s="36"/>
      <c r="AK153" s="36"/>
    </row>
    <row r="154" spans="1:37" hidden="1" outlineLevel="1" x14ac:dyDescent="0.2">
      <c r="A154" s="36"/>
      <c r="B154" s="36"/>
      <c r="C154" s="158"/>
      <c r="D154" s="158"/>
      <c r="E154" s="158"/>
      <c r="F154" s="71" t="s">
        <v>33</v>
      </c>
      <c r="G154" s="71"/>
      <c r="H154" s="92"/>
      <c r="I154" s="93">
        <f t="shared" si="42"/>
        <v>0</v>
      </c>
      <c r="J154" s="159"/>
      <c r="K154" s="93">
        <f t="shared" si="43"/>
        <v>0</v>
      </c>
      <c r="L154" s="159"/>
      <c r="M154" s="159" t="str">
        <f t="shared" si="44"/>
        <v/>
      </c>
      <c r="N154" s="39"/>
      <c r="O154" s="160">
        <f t="shared" si="45"/>
        <v>0</v>
      </c>
      <c r="P154" s="160">
        <f t="shared" si="46"/>
        <v>0</v>
      </c>
      <c r="Q154" s="160">
        <f t="shared" si="47"/>
        <v>0</v>
      </c>
      <c r="R154" s="160">
        <f t="shared" si="48"/>
        <v>0</v>
      </c>
      <c r="S154" s="160">
        <f t="shared" si="49"/>
        <v>0</v>
      </c>
      <c r="T154" s="39"/>
      <c r="U154" s="161"/>
      <c r="V154" s="162">
        <f>ROUND(ROUND(U154,2)*(1+'General Inputs'!K$20)*(1-AA154)+'General Inputs'!K$26,2)</f>
        <v>0</v>
      </c>
      <c r="W154" s="162">
        <f>ROUND(ROUND(V154,2)*(1+'General Inputs'!L$20)*(1-AB154)+'General Inputs'!L$26,2)</f>
        <v>0</v>
      </c>
      <c r="X154" s="162">
        <f>ROUND(ROUND(W154,2)*(1+'General Inputs'!M$20)*(1-AC154)+'General Inputs'!M$26,2)</f>
        <v>0</v>
      </c>
      <c r="Y154" s="162">
        <f>ROUND(ROUND(X154,2)*(1+'General Inputs'!N$20)*(1-AD154)+'General Inputs'!N$26,2)</f>
        <v>0</v>
      </c>
      <c r="Z154" s="163"/>
      <c r="AA154" s="191">
        <f>IF($U154="",0,'General Inputs'!K$22)</f>
        <v>0</v>
      </c>
      <c r="AB154" s="191">
        <f>IF($U154="",0,'General Inputs'!L$22)</f>
        <v>0</v>
      </c>
      <c r="AC154" s="191">
        <f>IF($U154="",0,'General Inputs'!M$22)</f>
        <v>0</v>
      </c>
      <c r="AD154" s="191">
        <f>IF($U154="",0,'General Inputs'!N$22)</f>
        <v>0</v>
      </c>
      <c r="AE154" s="36"/>
      <c r="AF154" s="36"/>
      <c r="AG154" s="36"/>
      <c r="AH154" s="214" t="str" cm="1">
        <f t="array" ref="AH154">IF(SUMPRODUCT(--_xlfn.ISFORMULA(V154:Y154))+SUMPRODUCT(--_xlfn.ISFORMULA(I154:M154))=7,"OK","CHECK")</f>
        <v>OK</v>
      </c>
      <c r="AI154" s="36"/>
      <c r="AJ154" s="36"/>
      <c r="AK154" s="36"/>
    </row>
    <row r="155" spans="1:37" hidden="1" outlineLevel="1" x14ac:dyDescent="0.2">
      <c r="A155" s="36"/>
      <c r="B155" s="36"/>
      <c r="C155" s="158"/>
      <c r="D155" s="158"/>
      <c r="E155" s="158"/>
      <c r="F155" s="71" t="s">
        <v>33</v>
      </c>
      <c r="G155" s="71"/>
      <c r="H155" s="92"/>
      <c r="I155" s="93">
        <f t="shared" si="42"/>
        <v>0</v>
      </c>
      <c r="J155" s="159"/>
      <c r="K155" s="93">
        <f t="shared" si="43"/>
        <v>0</v>
      </c>
      <c r="L155" s="159"/>
      <c r="M155" s="159" t="str">
        <f t="shared" si="44"/>
        <v/>
      </c>
      <c r="N155" s="39"/>
      <c r="O155" s="160">
        <f t="shared" si="45"/>
        <v>0</v>
      </c>
      <c r="P155" s="160">
        <f t="shared" si="46"/>
        <v>0</v>
      </c>
      <c r="Q155" s="160">
        <f t="shared" si="47"/>
        <v>0</v>
      </c>
      <c r="R155" s="160">
        <f t="shared" si="48"/>
        <v>0</v>
      </c>
      <c r="S155" s="160">
        <f t="shared" si="49"/>
        <v>0</v>
      </c>
      <c r="T155" s="39"/>
      <c r="U155" s="161"/>
      <c r="V155" s="162">
        <f>ROUND(ROUND(U155,2)*(1+'General Inputs'!K$20)*(1-AA155)+'General Inputs'!K$26,2)</f>
        <v>0</v>
      </c>
      <c r="W155" s="162">
        <f>ROUND(ROUND(V155,2)*(1+'General Inputs'!L$20)*(1-AB155)+'General Inputs'!L$26,2)</f>
        <v>0</v>
      </c>
      <c r="X155" s="162">
        <f>ROUND(ROUND(W155,2)*(1+'General Inputs'!M$20)*(1-AC155)+'General Inputs'!M$26,2)</f>
        <v>0</v>
      </c>
      <c r="Y155" s="162">
        <f>ROUND(ROUND(X155,2)*(1+'General Inputs'!N$20)*(1-AD155)+'General Inputs'!N$26,2)</f>
        <v>0</v>
      </c>
      <c r="Z155" s="163"/>
      <c r="AA155" s="191">
        <f>IF($U155="",0,'General Inputs'!K$22)</f>
        <v>0</v>
      </c>
      <c r="AB155" s="191">
        <f>IF($U155="",0,'General Inputs'!L$22)</f>
        <v>0</v>
      </c>
      <c r="AC155" s="191">
        <f>IF($U155="",0,'General Inputs'!M$22)</f>
        <v>0</v>
      </c>
      <c r="AD155" s="191">
        <f>IF($U155="",0,'General Inputs'!N$22)</f>
        <v>0</v>
      </c>
      <c r="AE155" s="36"/>
      <c r="AF155" s="36"/>
      <c r="AG155" s="36"/>
      <c r="AH155" s="214" t="str" cm="1">
        <f t="array" ref="AH155">IF(SUMPRODUCT(--_xlfn.ISFORMULA(V155:Y155))+SUMPRODUCT(--_xlfn.ISFORMULA(I155:M155))=7,"OK","CHECK")</f>
        <v>OK</v>
      </c>
      <c r="AI155" s="36"/>
      <c r="AJ155" s="36"/>
      <c r="AK155" s="36"/>
    </row>
    <row r="156" spans="1:37" hidden="1" outlineLevel="1" x14ac:dyDescent="0.2">
      <c r="A156" s="36"/>
      <c r="B156" s="36"/>
      <c r="C156" s="158"/>
      <c r="D156" s="158"/>
      <c r="E156" s="158"/>
      <c r="F156" s="71" t="s">
        <v>33</v>
      </c>
      <c r="G156" s="71"/>
      <c r="H156" s="92"/>
      <c r="I156" s="93">
        <f t="shared" si="42"/>
        <v>0</v>
      </c>
      <c r="J156" s="159"/>
      <c r="K156" s="93">
        <f t="shared" si="43"/>
        <v>0</v>
      </c>
      <c r="L156" s="159"/>
      <c r="M156" s="159" t="str">
        <f t="shared" si="44"/>
        <v/>
      </c>
      <c r="N156" s="39"/>
      <c r="O156" s="160">
        <f t="shared" si="45"/>
        <v>0</v>
      </c>
      <c r="P156" s="160">
        <f t="shared" si="46"/>
        <v>0</v>
      </c>
      <c r="Q156" s="160">
        <f t="shared" si="47"/>
        <v>0</v>
      </c>
      <c r="R156" s="160">
        <f t="shared" si="48"/>
        <v>0</v>
      </c>
      <c r="S156" s="160">
        <f t="shared" si="49"/>
        <v>0</v>
      </c>
      <c r="T156" s="39"/>
      <c r="U156" s="161"/>
      <c r="V156" s="162">
        <f>ROUND(ROUND(U156,2)*(1+'General Inputs'!K$20)*(1-AA156)+'General Inputs'!K$26,2)</f>
        <v>0</v>
      </c>
      <c r="W156" s="162">
        <f>ROUND(ROUND(V156,2)*(1+'General Inputs'!L$20)*(1-AB156)+'General Inputs'!L$26,2)</f>
        <v>0</v>
      </c>
      <c r="X156" s="162">
        <f>ROUND(ROUND(W156,2)*(1+'General Inputs'!M$20)*(1-AC156)+'General Inputs'!M$26,2)</f>
        <v>0</v>
      </c>
      <c r="Y156" s="162">
        <f>ROUND(ROUND(X156,2)*(1+'General Inputs'!N$20)*(1-AD156)+'General Inputs'!N$26,2)</f>
        <v>0</v>
      </c>
      <c r="Z156" s="163"/>
      <c r="AA156" s="191">
        <f>IF($U156="",0,'General Inputs'!K$22)</f>
        <v>0</v>
      </c>
      <c r="AB156" s="191">
        <f>IF($U156="",0,'General Inputs'!L$22)</f>
        <v>0</v>
      </c>
      <c r="AC156" s="191">
        <f>IF($U156="",0,'General Inputs'!M$22)</f>
        <v>0</v>
      </c>
      <c r="AD156" s="191">
        <f>IF($U156="",0,'General Inputs'!N$22)</f>
        <v>0</v>
      </c>
      <c r="AE156" s="36"/>
      <c r="AF156" s="36"/>
      <c r="AG156" s="36"/>
      <c r="AH156" s="214" t="str" cm="1">
        <f t="array" ref="AH156">IF(SUMPRODUCT(--_xlfn.ISFORMULA(V156:Y156))+SUMPRODUCT(--_xlfn.ISFORMULA(I156:M156))=7,"OK","CHECK")</f>
        <v>OK</v>
      </c>
      <c r="AI156" s="36"/>
      <c r="AJ156" s="36"/>
      <c r="AK156" s="36"/>
    </row>
    <row r="157" spans="1:37" hidden="1" outlineLevel="1" x14ac:dyDescent="0.2">
      <c r="A157" s="36"/>
      <c r="B157" s="36"/>
      <c r="C157" s="158"/>
      <c r="D157" s="158"/>
      <c r="E157" s="158"/>
      <c r="F157" s="71" t="s">
        <v>33</v>
      </c>
      <c r="G157" s="71"/>
      <c r="H157" s="92"/>
      <c r="I157" s="93">
        <f t="shared" si="42"/>
        <v>0</v>
      </c>
      <c r="J157" s="159"/>
      <c r="K157" s="93">
        <f t="shared" si="43"/>
        <v>0</v>
      </c>
      <c r="L157" s="159"/>
      <c r="M157" s="159" t="str">
        <f t="shared" si="44"/>
        <v/>
      </c>
      <c r="N157" s="39"/>
      <c r="O157" s="160">
        <f t="shared" si="45"/>
        <v>0</v>
      </c>
      <c r="P157" s="160">
        <f t="shared" si="46"/>
        <v>0</v>
      </c>
      <c r="Q157" s="160">
        <f t="shared" si="47"/>
        <v>0</v>
      </c>
      <c r="R157" s="160">
        <f t="shared" si="48"/>
        <v>0</v>
      </c>
      <c r="S157" s="160">
        <f t="shared" si="49"/>
        <v>0</v>
      </c>
      <c r="T157" s="39"/>
      <c r="U157" s="161"/>
      <c r="V157" s="162">
        <f>ROUND(ROUND(U157,2)*(1+'General Inputs'!K$20)*(1-AA157)+'General Inputs'!K$26,2)</f>
        <v>0</v>
      </c>
      <c r="W157" s="162">
        <f>ROUND(ROUND(V157,2)*(1+'General Inputs'!L$20)*(1-AB157)+'General Inputs'!L$26,2)</f>
        <v>0</v>
      </c>
      <c r="X157" s="162">
        <f>ROUND(ROUND(W157,2)*(1+'General Inputs'!M$20)*(1-AC157)+'General Inputs'!M$26,2)</f>
        <v>0</v>
      </c>
      <c r="Y157" s="162">
        <f>ROUND(ROUND(X157,2)*(1+'General Inputs'!N$20)*(1-AD157)+'General Inputs'!N$26,2)</f>
        <v>0</v>
      </c>
      <c r="Z157" s="163"/>
      <c r="AA157" s="191">
        <f>IF($U157="",0,'General Inputs'!K$22)</f>
        <v>0</v>
      </c>
      <c r="AB157" s="191">
        <f>IF($U157="",0,'General Inputs'!L$22)</f>
        <v>0</v>
      </c>
      <c r="AC157" s="191">
        <f>IF($U157="",0,'General Inputs'!M$22)</f>
        <v>0</v>
      </c>
      <c r="AD157" s="191">
        <f>IF($U157="",0,'General Inputs'!N$22)</f>
        <v>0</v>
      </c>
      <c r="AE157" s="36"/>
      <c r="AF157" s="36"/>
      <c r="AG157" s="36"/>
      <c r="AH157" s="214" t="str" cm="1">
        <f t="array" ref="AH157">IF(SUMPRODUCT(--_xlfn.ISFORMULA(V157:Y157))+SUMPRODUCT(--_xlfn.ISFORMULA(I157:M157))=7,"OK","CHECK")</f>
        <v>OK</v>
      </c>
      <c r="AI157" s="36"/>
      <c r="AJ157" s="36"/>
      <c r="AK157" s="36"/>
    </row>
    <row r="158" spans="1:37" hidden="1" outlineLevel="1" x14ac:dyDescent="0.2">
      <c r="A158" s="36"/>
      <c r="B158" s="36"/>
      <c r="C158" s="158"/>
      <c r="D158" s="158"/>
      <c r="E158" s="158"/>
      <c r="F158" s="71" t="s">
        <v>33</v>
      </c>
      <c r="G158" s="71"/>
      <c r="H158" s="92"/>
      <c r="I158" s="93">
        <f t="shared" si="42"/>
        <v>0</v>
      </c>
      <c r="J158" s="159"/>
      <c r="K158" s="93">
        <f t="shared" si="43"/>
        <v>0</v>
      </c>
      <c r="L158" s="159"/>
      <c r="M158" s="159" t="str">
        <f t="shared" si="44"/>
        <v/>
      </c>
      <c r="N158" s="39"/>
      <c r="O158" s="160">
        <f t="shared" si="45"/>
        <v>0</v>
      </c>
      <c r="P158" s="160">
        <f t="shared" si="46"/>
        <v>0</v>
      </c>
      <c r="Q158" s="160">
        <f t="shared" si="47"/>
        <v>0</v>
      </c>
      <c r="R158" s="160">
        <f t="shared" si="48"/>
        <v>0</v>
      </c>
      <c r="S158" s="160">
        <f t="shared" si="49"/>
        <v>0</v>
      </c>
      <c r="T158" s="39"/>
      <c r="U158" s="161"/>
      <c r="V158" s="162">
        <f>ROUND(ROUND(U158,2)*(1+'General Inputs'!K$20)*(1-AA158)+'General Inputs'!K$26,2)</f>
        <v>0</v>
      </c>
      <c r="W158" s="162">
        <f>ROUND(ROUND(V158,2)*(1+'General Inputs'!L$20)*(1-AB158)+'General Inputs'!L$26,2)</f>
        <v>0</v>
      </c>
      <c r="X158" s="162">
        <f>ROUND(ROUND(W158,2)*(1+'General Inputs'!M$20)*(1-AC158)+'General Inputs'!M$26,2)</f>
        <v>0</v>
      </c>
      <c r="Y158" s="162">
        <f>ROUND(ROUND(X158,2)*(1+'General Inputs'!N$20)*(1-AD158)+'General Inputs'!N$26,2)</f>
        <v>0</v>
      </c>
      <c r="Z158" s="163"/>
      <c r="AA158" s="191">
        <f>IF($U158="",0,'General Inputs'!K$22)</f>
        <v>0</v>
      </c>
      <c r="AB158" s="191">
        <f>IF($U158="",0,'General Inputs'!L$22)</f>
        <v>0</v>
      </c>
      <c r="AC158" s="191">
        <f>IF($U158="",0,'General Inputs'!M$22)</f>
        <v>0</v>
      </c>
      <c r="AD158" s="191">
        <f>IF($U158="",0,'General Inputs'!N$22)</f>
        <v>0</v>
      </c>
      <c r="AE158" s="36"/>
      <c r="AF158" s="36"/>
      <c r="AG158" s="36"/>
      <c r="AH158" s="214" t="str" cm="1">
        <f t="array" ref="AH158">IF(SUMPRODUCT(--_xlfn.ISFORMULA(V158:Y158))+SUMPRODUCT(--_xlfn.ISFORMULA(I158:M158))=7,"OK","CHECK")</f>
        <v>OK</v>
      </c>
      <c r="AI158" s="36"/>
      <c r="AJ158" s="36"/>
      <c r="AK158" s="36"/>
    </row>
    <row r="159" spans="1:37" hidden="1" outlineLevel="1" x14ac:dyDescent="0.2">
      <c r="A159" s="36"/>
      <c r="B159" s="36"/>
      <c r="C159" s="158"/>
      <c r="D159" s="158"/>
      <c r="E159" s="158"/>
      <c r="F159" s="71" t="s">
        <v>33</v>
      </c>
      <c r="G159" s="71"/>
      <c r="H159" s="92"/>
      <c r="I159" s="93">
        <f t="shared" si="42"/>
        <v>0</v>
      </c>
      <c r="J159" s="159"/>
      <c r="K159" s="93">
        <f t="shared" si="43"/>
        <v>0</v>
      </c>
      <c r="L159" s="159"/>
      <c r="M159" s="159" t="str">
        <f t="shared" si="44"/>
        <v/>
      </c>
      <c r="N159" s="39"/>
      <c r="O159" s="160">
        <f t="shared" si="45"/>
        <v>0</v>
      </c>
      <c r="P159" s="160">
        <f t="shared" si="46"/>
        <v>0</v>
      </c>
      <c r="Q159" s="160">
        <f t="shared" si="47"/>
        <v>0</v>
      </c>
      <c r="R159" s="160">
        <f t="shared" si="48"/>
        <v>0</v>
      </c>
      <c r="S159" s="160">
        <f t="shared" si="49"/>
        <v>0</v>
      </c>
      <c r="T159" s="39"/>
      <c r="U159" s="161"/>
      <c r="V159" s="162">
        <f>ROUND(ROUND(U159,2)*(1+'General Inputs'!K$20)*(1-AA159)+'General Inputs'!K$26,2)</f>
        <v>0</v>
      </c>
      <c r="W159" s="162">
        <f>ROUND(ROUND(V159,2)*(1+'General Inputs'!L$20)*(1-AB159)+'General Inputs'!L$26,2)</f>
        <v>0</v>
      </c>
      <c r="X159" s="162">
        <f>ROUND(ROUND(W159,2)*(1+'General Inputs'!M$20)*(1-AC159)+'General Inputs'!M$26,2)</f>
        <v>0</v>
      </c>
      <c r="Y159" s="162">
        <f>ROUND(ROUND(X159,2)*(1+'General Inputs'!N$20)*(1-AD159)+'General Inputs'!N$26,2)</f>
        <v>0</v>
      </c>
      <c r="Z159" s="163"/>
      <c r="AA159" s="191">
        <f>IF($U159="",0,'General Inputs'!K$22)</f>
        <v>0</v>
      </c>
      <c r="AB159" s="191">
        <f>IF($U159="",0,'General Inputs'!L$22)</f>
        <v>0</v>
      </c>
      <c r="AC159" s="191">
        <f>IF($U159="",0,'General Inputs'!M$22)</f>
        <v>0</v>
      </c>
      <c r="AD159" s="191">
        <f>IF($U159="",0,'General Inputs'!N$22)</f>
        <v>0</v>
      </c>
      <c r="AE159" s="36"/>
      <c r="AF159" s="36"/>
      <c r="AG159" s="36"/>
      <c r="AH159" s="214" t="str" cm="1">
        <f t="array" ref="AH159">IF(SUMPRODUCT(--_xlfn.ISFORMULA(V159:Y159))+SUMPRODUCT(--_xlfn.ISFORMULA(I159:M159))=7,"OK","CHECK")</f>
        <v>OK</v>
      </c>
      <c r="AI159" s="36"/>
      <c r="AJ159" s="36"/>
      <c r="AK159" s="36"/>
    </row>
    <row r="160" spans="1:37" hidden="1" outlineLevel="1" x14ac:dyDescent="0.2">
      <c r="A160" s="36"/>
      <c r="B160" s="36"/>
      <c r="C160" s="158"/>
      <c r="D160" s="158"/>
      <c r="E160" s="158"/>
      <c r="F160" s="71" t="s">
        <v>33</v>
      </c>
      <c r="G160" s="71"/>
      <c r="H160" s="92"/>
      <c r="I160" s="93">
        <f t="shared" si="42"/>
        <v>0</v>
      </c>
      <c r="J160" s="159"/>
      <c r="K160" s="93">
        <f t="shared" si="43"/>
        <v>0</v>
      </c>
      <c r="L160" s="159"/>
      <c r="M160" s="159" t="str">
        <f t="shared" si="44"/>
        <v/>
      </c>
      <c r="N160" s="39"/>
      <c r="O160" s="160">
        <f t="shared" si="45"/>
        <v>0</v>
      </c>
      <c r="P160" s="160">
        <f t="shared" si="46"/>
        <v>0</v>
      </c>
      <c r="Q160" s="160">
        <f t="shared" si="47"/>
        <v>0</v>
      </c>
      <c r="R160" s="160">
        <f t="shared" si="48"/>
        <v>0</v>
      </c>
      <c r="S160" s="160">
        <f t="shared" si="49"/>
        <v>0</v>
      </c>
      <c r="T160" s="39"/>
      <c r="U160" s="161"/>
      <c r="V160" s="162">
        <f>ROUND(ROUND(U160,2)*(1+'General Inputs'!K$20)*(1-AA160)+'General Inputs'!K$26,2)</f>
        <v>0</v>
      </c>
      <c r="W160" s="162">
        <f>ROUND(ROUND(V160,2)*(1+'General Inputs'!L$20)*(1-AB160)+'General Inputs'!L$26,2)</f>
        <v>0</v>
      </c>
      <c r="X160" s="162">
        <f>ROUND(ROUND(W160,2)*(1+'General Inputs'!M$20)*(1-AC160)+'General Inputs'!M$26,2)</f>
        <v>0</v>
      </c>
      <c r="Y160" s="162">
        <f>ROUND(ROUND(X160,2)*(1+'General Inputs'!N$20)*(1-AD160)+'General Inputs'!N$26,2)</f>
        <v>0</v>
      </c>
      <c r="Z160" s="163"/>
      <c r="AA160" s="191">
        <f>IF($U160="",0,'General Inputs'!K$22)</f>
        <v>0</v>
      </c>
      <c r="AB160" s="191">
        <f>IF($U160="",0,'General Inputs'!L$22)</f>
        <v>0</v>
      </c>
      <c r="AC160" s="191">
        <f>IF($U160="",0,'General Inputs'!M$22)</f>
        <v>0</v>
      </c>
      <c r="AD160" s="191">
        <f>IF($U160="",0,'General Inputs'!N$22)</f>
        <v>0</v>
      </c>
      <c r="AE160" s="36"/>
      <c r="AF160" s="36"/>
      <c r="AG160" s="36"/>
      <c r="AH160" s="214" t="str" cm="1">
        <f t="array" ref="AH160">IF(SUMPRODUCT(--_xlfn.ISFORMULA(V160:Y160))+SUMPRODUCT(--_xlfn.ISFORMULA(I160:M160))=7,"OK","CHECK")</f>
        <v>OK</v>
      </c>
      <c r="AI160" s="36"/>
      <c r="AJ160" s="36"/>
      <c r="AK160" s="36"/>
    </row>
    <row r="161" spans="1:37" hidden="1" outlineLevel="1" x14ac:dyDescent="0.2">
      <c r="A161" s="36"/>
      <c r="B161" s="36"/>
      <c r="C161" s="158"/>
      <c r="D161" s="158"/>
      <c r="E161" s="158"/>
      <c r="F161" s="71" t="s">
        <v>33</v>
      </c>
      <c r="G161" s="71"/>
      <c r="H161" s="92"/>
      <c r="I161" s="93">
        <f t="shared" si="42"/>
        <v>0</v>
      </c>
      <c r="J161" s="159"/>
      <c r="K161" s="93">
        <f t="shared" si="43"/>
        <v>0</v>
      </c>
      <c r="L161" s="159"/>
      <c r="M161" s="159" t="str">
        <f t="shared" si="44"/>
        <v/>
      </c>
      <c r="N161" s="39"/>
      <c r="O161" s="160">
        <f t="shared" si="45"/>
        <v>0</v>
      </c>
      <c r="P161" s="160">
        <f t="shared" si="46"/>
        <v>0</v>
      </c>
      <c r="Q161" s="160">
        <f t="shared" si="47"/>
        <v>0</v>
      </c>
      <c r="R161" s="160">
        <f t="shared" si="48"/>
        <v>0</v>
      </c>
      <c r="S161" s="160">
        <f t="shared" si="49"/>
        <v>0</v>
      </c>
      <c r="T161" s="39"/>
      <c r="U161" s="161"/>
      <c r="V161" s="162">
        <f>ROUND(ROUND(U161,2)*(1+'General Inputs'!K$20)*(1-AA161)+'General Inputs'!K$26,2)</f>
        <v>0</v>
      </c>
      <c r="W161" s="162">
        <f>ROUND(ROUND(V161,2)*(1+'General Inputs'!L$20)*(1-AB161)+'General Inputs'!L$26,2)</f>
        <v>0</v>
      </c>
      <c r="X161" s="162">
        <f>ROUND(ROUND(W161,2)*(1+'General Inputs'!M$20)*(1-AC161)+'General Inputs'!M$26,2)</f>
        <v>0</v>
      </c>
      <c r="Y161" s="162">
        <f>ROUND(ROUND(X161,2)*(1+'General Inputs'!N$20)*(1-AD161)+'General Inputs'!N$26,2)</f>
        <v>0</v>
      </c>
      <c r="Z161" s="163"/>
      <c r="AA161" s="191">
        <f>IF($U161="",0,'General Inputs'!K$22)</f>
        <v>0</v>
      </c>
      <c r="AB161" s="191">
        <f>IF($U161="",0,'General Inputs'!L$22)</f>
        <v>0</v>
      </c>
      <c r="AC161" s="191">
        <f>IF($U161="",0,'General Inputs'!M$22)</f>
        <v>0</v>
      </c>
      <c r="AD161" s="191">
        <f>IF($U161="",0,'General Inputs'!N$22)</f>
        <v>0</v>
      </c>
      <c r="AE161" s="36"/>
      <c r="AF161" s="36"/>
      <c r="AG161" s="36"/>
      <c r="AH161" s="214" t="str" cm="1">
        <f t="array" ref="AH161">IF(SUMPRODUCT(--_xlfn.ISFORMULA(V161:Y161))+SUMPRODUCT(--_xlfn.ISFORMULA(I161:M161))=7,"OK","CHECK")</f>
        <v>OK</v>
      </c>
      <c r="AI161" s="36"/>
      <c r="AJ161" s="36"/>
      <c r="AK161" s="36"/>
    </row>
    <row r="162" spans="1:37" hidden="1" outlineLevel="1" x14ac:dyDescent="0.2">
      <c r="A162" s="36"/>
      <c r="B162" s="36"/>
      <c r="C162" s="158"/>
      <c r="D162" s="158"/>
      <c r="E162" s="158"/>
      <c r="F162" s="71" t="s">
        <v>33</v>
      </c>
      <c r="G162" s="71"/>
      <c r="H162" s="92"/>
      <c r="I162" s="93">
        <f t="shared" si="42"/>
        <v>0</v>
      </c>
      <c r="J162" s="159"/>
      <c r="K162" s="93">
        <f t="shared" si="43"/>
        <v>0</v>
      </c>
      <c r="L162" s="159"/>
      <c r="M162" s="159" t="str">
        <f t="shared" si="44"/>
        <v/>
      </c>
      <c r="N162" s="39"/>
      <c r="O162" s="160">
        <f t="shared" si="45"/>
        <v>0</v>
      </c>
      <c r="P162" s="160">
        <f t="shared" si="46"/>
        <v>0</v>
      </c>
      <c r="Q162" s="160">
        <f t="shared" si="47"/>
        <v>0</v>
      </c>
      <c r="R162" s="160">
        <f t="shared" si="48"/>
        <v>0</v>
      </c>
      <c r="S162" s="160">
        <f t="shared" si="49"/>
        <v>0</v>
      </c>
      <c r="T162" s="39"/>
      <c r="U162" s="161"/>
      <c r="V162" s="162">
        <f>ROUND(ROUND(U162,2)*(1+'General Inputs'!K$20)*(1-AA162)+'General Inputs'!K$26,2)</f>
        <v>0</v>
      </c>
      <c r="W162" s="162">
        <f>ROUND(ROUND(V162,2)*(1+'General Inputs'!L$20)*(1-AB162)+'General Inputs'!L$26,2)</f>
        <v>0</v>
      </c>
      <c r="X162" s="162">
        <f>ROUND(ROUND(W162,2)*(1+'General Inputs'!M$20)*(1-AC162)+'General Inputs'!M$26,2)</f>
        <v>0</v>
      </c>
      <c r="Y162" s="162">
        <f>ROUND(ROUND(X162,2)*(1+'General Inputs'!N$20)*(1-AD162)+'General Inputs'!N$26,2)</f>
        <v>0</v>
      </c>
      <c r="Z162" s="163"/>
      <c r="AA162" s="191">
        <f>IF($U162="",0,'General Inputs'!K$22)</f>
        <v>0</v>
      </c>
      <c r="AB162" s="191">
        <f>IF($U162="",0,'General Inputs'!L$22)</f>
        <v>0</v>
      </c>
      <c r="AC162" s="191">
        <f>IF($U162="",0,'General Inputs'!M$22)</f>
        <v>0</v>
      </c>
      <c r="AD162" s="191">
        <f>IF($U162="",0,'General Inputs'!N$22)</f>
        <v>0</v>
      </c>
      <c r="AE162" s="36"/>
      <c r="AF162" s="36"/>
      <c r="AG162" s="36"/>
      <c r="AH162" s="214" t="str" cm="1">
        <f t="array" ref="AH162">IF(SUMPRODUCT(--_xlfn.ISFORMULA(V162:Y162))+SUMPRODUCT(--_xlfn.ISFORMULA(I162:M162))=7,"OK","CHECK")</f>
        <v>OK</v>
      </c>
      <c r="AI162" s="36"/>
      <c r="AJ162" s="36"/>
      <c r="AK162" s="36"/>
    </row>
    <row r="163" spans="1:37" hidden="1" outlineLevel="1" x14ac:dyDescent="0.2">
      <c r="A163" s="36"/>
      <c r="B163" s="36"/>
      <c r="C163" s="158"/>
      <c r="D163" s="158"/>
      <c r="E163" s="158"/>
      <c r="F163" s="71" t="s">
        <v>33</v>
      </c>
      <c r="G163" s="71"/>
      <c r="H163" s="92"/>
      <c r="I163" s="93">
        <f t="shared" si="42"/>
        <v>0</v>
      </c>
      <c r="J163" s="159"/>
      <c r="K163" s="93">
        <f t="shared" si="43"/>
        <v>0</v>
      </c>
      <c r="L163" s="159"/>
      <c r="M163" s="159" t="str">
        <f t="shared" si="44"/>
        <v/>
      </c>
      <c r="N163" s="39"/>
      <c r="O163" s="160">
        <f t="shared" si="45"/>
        <v>0</v>
      </c>
      <c r="P163" s="160">
        <f t="shared" si="46"/>
        <v>0</v>
      </c>
      <c r="Q163" s="160">
        <f t="shared" si="47"/>
        <v>0</v>
      </c>
      <c r="R163" s="160">
        <f t="shared" si="48"/>
        <v>0</v>
      </c>
      <c r="S163" s="160">
        <f t="shared" si="49"/>
        <v>0</v>
      </c>
      <c r="T163" s="39"/>
      <c r="U163" s="161"/>
      <c r="V163" s="162">
        <f>ROUND(ROUND(U163,2)*(1+'General Inputs'!K$20)*(1-AA163)+'General Inputs'!K$26,2)</f>
        <v>0</v>
      </c>
      <c r="W163" s="162">
        <f>ROUND(ROUND(V163,2)*(1+'General Inputs'!L$20)*(1-AB163)+'General Inputs'!L$26,2)</f>
        <v>0</v>
      </c>
      <c r="X163" s="162">
        <f>ROUND(ROUND(W163,2)*(1+'General Inputs'!M$20)*(1-AC163)+'General Inputs'!M$26,2)</f>
        <v>0</v>
      </c>
      <c r="Y163" s="162">
        <f>ROUND(ROUND(X163,2)*(1+'General Inputs'!N$20)*(1-AD163)+'General Inputs'!N$26,2)</f>
        <v>0</v>
      </c>
      <c r="Z163" s="163"/>
      <c r="AA163" s="191">
        <f>IF($U163="",0,'General Inputs'!K$22)</f>
        <v>0</v>
      </c>
      <c r="AB163" s="191">
        <f>IF($U163="",0,'General Inputs'!L$22)</f>
        <v>0</v>
      </c>
      <c r="AC163" s="191">
        <f>IF($U163="",0,'General Inputs'!M$22)</f>
        <v>0</v>
      </c>
      <c r="AD163" s="191">
        <f>IF($U163="",0,'General Inputs'!N$22)</f>
        <v>0</v>
      </c>
      <c r="AE163" s="36"/>
      <c r="AF163" s="36"/>
      <c r="AG163" s="36"/>
      <c r="AH163" s="214" t="str" cm="1">
        <f t="array" ref="AH163">IF(SUMPRODUCT(--_xlfn.ISFORMULA(V163:Y163))+SUMPRODUCT(--_xlfn.ISFORMULA(I163:M163))=7,"OK","CHECK")</f>
        <v>OK</v>
      </c>
      <c r="AI163" s="36"/>
      <c r="AJ163" s="36"/>
      <c r="AK163" s="36"/>
    </row>
    <row r="164" spans="1:37" hidden="1" outlineLevel="1" x14ac:dyDescent="0.2">
      <c r="A164" s="36"/>
      <c r="B164" s="36"/>
      <c r="C164" s="158"/>
      <c r="D164" s="158"/>
      <c r="E164" s="158"/>
      <c r="F164" s="71" t="s">
        <v>33</v>
      </c>
      <c r="G164" s="71"/>
      <c r="H164" s="92"/>
      <c r="I164" s="93">
        <f t="shared" si="42"/>
        <v>0</v>
      </c>
      <c r="J164" s="159"/>
      <c r="K164" s="93">
        <f t="shared" si="43"/>
        <v>0</v>
      </c>
      <c r="L164" s="159"/>
      <c r="M164" s="159" t="str">
        <f t="shared" si="44"/>
        <v/>
      </c>
      <c r="N164" s="39"/>
      <c r="O164" s="160">
        <f t="shared" si="45"/>
        <v>0</v>
      </c>
      <c r="P164" s="160">
        <f t="shared" si="46"/>
        <v>0</v>
      </c>
      <c r="Q164" s="160">
        <f t="shared" si="47"/>
        <v>0</v>
      </c>
      <c r="R164" s="160">
        <f t="shared" si="48"/>
        <v>0</v>
      </c>
      <c r="S164" s="160">
        <f t="shared" si="49"/>
        <v>0</v>
      </c>
      <c r="T164" s="39"/>
      <c r="U164" s="161"/>
      <c r="V164" s="162">
        <f>ROUND(ROUND(U164,2)*(1+'General Inputs'!K$20)*(1-AA164)+'General Inputs'!K$26,2)</f>
        <v>0</v>
      </c>
      <c r="W164" s="162">
        <f>ROUND(ROUND(V164,2)*(1+'General Inputs'!L$20)*(1-AB164)+'General Inputs'!L$26,2)</f>
        <v>0</v>
      </c>
      <c r="X164" s="162">
        <f>ROUND(ROUND(W164,2)*(1+'General Inputs'!M$20)*(1-AC164)+'General Inputs'!M$26,2)</f>
        <v>0</v>
      </c>
      <c r="Y164" s="162">
        <f>ROUND(ROUND(X164,2)*(1+'General Inputs'!N$20)*(1-AD164)+'General Inputs'!N$26,2)</f>
        <v>0</v>
      </c>
      <c r="Z164" s="163"/>
      <c r="AA164" s="191">
        <f>IF($U164="",0,'General Inputs'!K$22)</f>
        <v>0</v>
      </c>
      <c r="AB164" s="191">
        <f>IF($U164="",0,'General Inputs'!L$22)</f>
        <v>0</v>
      </c>
      <c r="AC164" s="191">
        <f>IF($U164="",0,'General Inputs'!M$22)</f>
        <v>0</v>
      </c>
      <c r="AD164" s="191">
        <f>IF($U164="",0,'General Inputs'!N$22)</f>
        <v>0</v>
      </c>
      <c r="AE164" s="36"/>
      <c r="AF164" s="36"/>
      <c r="AG164" s="36"/>
      <c r="AH164" s="214" t="str" cm="1">
        <f t="array" ref="AH164">IF(SUMPRODUCT(--_xlfn.ISFORMULA(V164:Y164))+SUMPRODUCT(--_xlfn.ISFORMULA(I164:M164))=7,"OK","CHECK")</f>
        <v>OK</v>
      </c>
      <c r="AI164" s="36"/>
      <c r="AJ164" s="36"/>
      <c r="AK164" s="36"/>
    </row>
    <row r="165" spans="1:37" hidden="1" outlineLevel="1" x14ac:dyDescent="0.2">
      <c r="A165" s="36"/>
      <c r="B165" s="36"/>
      <c r="C165" s="158"/>
      <c r="D165" s="158"/>
      <c r="E165" s="158"/>
      <c r="F165" s="71" t="s">
        <v>33</v>
      </c>
      <c r="G165" s="71"/>
      <c r="H165" s="92"/>
      <c r="I165" s="93">
        <f t="shared" si="42"/>
        <v>0</v>
      </c>
      <c r="J165" s="159"/>
      <c r="K165" s="93">
        <f t="shared" si="43"/>
        <v>0</v>
      </c>
      <c r="L165" s="159"/>
      <c r="M165" s="159" t="str">
        <f t="shared" si="44"/>
        <v/>
      </c>
      <c r="N165" s="39"/>
      <c r="O165" s="160">
        <f t="shared" si="45"/>
        <v>0</v>
      </c>
      <c r="P165" s="160">
        <f t="shared" si="46"/>
        <v>0</v>
      </c>
      <c r="Q165" s="160">
        <f t="shared" si="47"/>
        <v>0</v>
      </c>
      <c r="R165" s="160">
        <f t="shared" si="48"/>
        <v>0</v>
      </c>
      <c r="S165" s="160">
        <f t="shared" si="49"/>
        <v>0</v>
      </c>
      <c r="T165" s="39"/>
      <c r="U165" s="161"/>
      <c r="V165" s="162">
        <f>ROUND(ROUND(U165,2)*(1+'General Inputs'!K$20)*(1-AA165)+'General Inputs'!K$26,2)</f>
        <v>0</v>
      </c>
      <c r="W165" s="162">
        <f>ROUND(ROUND(V165,2)*(1+'General Inputs'!L$20)*(1-AB165)+'General Inputs'!L$26,2)</f>
        <v>0</v>
      </c>
      <c r="X165" s="162">
        <f>ROUND(ROUND(W165,2)*(1+'General Inputs'!M$20)*(1-AC165)+'General Inputs'!M$26,2)</f>
        <v>0</v>
      </c>
      <c r="Y165" s="162">
        <f>ROUND(ROUND(X165,2)*(1+'General Inputs'!N$20)*(1-AD165)+'General Inputs'!N$26,2)</f>
        <v>0</v>
      </c>
      <c r="Z165" s="163"/>
      <c r="AA165" s="191">
        <f>IF($U165="",0,'General Inputs'!K$22)</f>
        <v>0</v>
      </c>
      <c r="AB165" s="191">
        <f>IF($U165="",0,'General Inputs'!L$22)</f>
        <v>0</v>
      </c>
      <c r="AC165" s="191">
        <f>IF($U165="",0,'General Inputs'!M$22)</f>
        <v>0</v>
      </c>
      <c r="AD165" s="191">
        <f>IF($U165="",0,'General Inputs'!N$22)</f>
        <v>0</v>
      </c>
      <c r="AE165" s="36"/>
      <c r="AF165" s="36"/>
      <c r="AG165" s="36"/>
      <c r="AH165" s="214" t="str" cm="1">
        <f t="array" ref="AH165">IF(SUMPRODUCT(--_xlfn.ISFORMULA(V165:Y165))+SUMPRODUCT(--_xlfn.ISFORMULA(I165:M165))=7,"OK","CHECK")</f>
        <v>OK</v>
      </c>
      <c r="AI165" s="36"/>
      <c r="AJ165" s="36"/>
      <c r="AK165" s="36"/>
    </row>
    <row r="166" spans="1:37" hidden="1" outlineLevel="1" x14ac:dyDescent="0.2">
      <c r="A166" s="36"/>
      <c r="B166" s="36"/>
      <c r="C166" s="158"/>
      <c r="D166" s="158"/>
      <c r="E166" s="158"/>
      <c r="F166" s="71" t="s">
        <v>33</v>
      </c>
      <c r="G166" s="71"/>
      <c r="H166" s="92"/>
      <c r="I166" s="93">
        <f t="shared" si="42"/>
        <v>0</v>
      </c>
      <c r="J166" s="159"/>
      <c r="K166" s="93">
        <f t="shared" si="43"/>
        <v>0</v>
      </c>
      <c r="L166" s="159"/>
      <c r="M166" s="159" t="str">
        <f t="shared" si="44"/>
        <v/>
      </c>
      <c r="N166" s="39"/>
      <c r="O166" s="160">
        <f t="shared" si="45"/>
        <v>0</v>
      </c>
      <c r="P166" s="160">
        <f t="shared" si="46"/>
        <v>0</v>
      </c>
      <c r="Q166" s="160">
        <f t="shared" si="47"/>
        <v>0</v>
      </c>
      <c r="R166" s="160">
        <f t="shared" si="48"/>
        <v>0</v>
      </c>
      <c r="S166" s="160">
        <f t="shared" si="49"/>
        <v>0</v>
      </c>
      <c r="T166" s="39"/>
      <c r="U166" s="161"/>
      <c r="V166" s="162">
        <f>ROUND(ROUND(U166,2)*(1+'General Inputs'!K$20)*(1-AA166)+'General Inputs'!K$26,2)</f>
        <v>0</v>
      </c>
      <c r="W166" s="162">
        <f>ROUND(ROUND(V166,2)*(1+'General Inputs'!L$20)*(1-AB166)+'General Inputs'!L$26,2)</f>
        <v>0</v>
      </c>
      <c r="X166" s="162">
        <f>ROUND(ROUND(W166,2)*(1+'General Inputs'!M$20)*(1-AC166)+'General Inputs'!M$26,2)</f>
        <v>0</v>
      </c>
      <c r="Y166" s="162">
        <f>ROUND(ROUND(X166,2)*(1+'General Inputs'!N$20)*(1-AD166)+'General Inputs'!N$26,2)</f>
        <v>0</v>
      </c>
      <c r="Z166" s="163"/>
      <c r="AA166" s="191">
        <f>IF($U166="",0,'General Inputs'!K$22)</f>
        <v>0</v>
      </c>
      <c r="AB166" s="191">
        <f>IF($U166="",0,'General Inputs'!L$22)</f>
        <v>0</v>
      </c>
      <c r="AC166" s="191">
        <f>IF($U166="",0,'General Inputs'!M$22)</f>
        <v>0</v>
      </c>
      <c r="AD166" s="191">
        <f>IF($U166="",0,'General Inputs'!N$22)</f>
        <v>0</v>
      </c>
      <c r="AE166" s="36"/>
      <c r="AF166" s="36"/>
      <c r="AG166" s="36"/>
      <c r="AH166" s="214" t="str" cm="1">
        <f t="array" ref="AH166">IF(SUMPRODUCT(--_xlfn.ISFORMULA(V166:Y166))+SUMPRODUCT(--_xlfn.ISFORMULA(I166:M166))=7,"OK","CHECK")</f>
        <v>OK</v>
      </c>
      <c r="AI166" s="36"/>
      <c r="AJ166" s="36"/>
      <c r="AK166" s="36"/>
    </row>
    <row r="167" spans="1:37" hidden="1" outlineLevel="1" x14ac:dyDescent="0.2">
      <c r="A167" s="36"/>
      <c r="B167" s="36"/>
      <c r="C167" s="158"/>
      <c r="D167" s="158"/>
      <c r="E167" s="158"/>
      <c r="F167" s="71" t="s">
        <v>33</v>
      </c>
      <c r="G167" s="71"/>
      <c r="H167" s="92"/>
      <c r="I167" s="93">
        <f t="shared" si="42"/>
        <v>0</v>
      </c>
      <c r="J167" s="159"/>
      <c r="K167" s="93">
        <f t="shared" si="43"/>
        <v>0</v>
      </c>
      <c r="L167" s="159"/>
      <c r="M167" s="159" t="str">
        <f t="shared" si="44"/>
        <v/>
      </c>
      <c r="N167" s="39"/>
      <c r="O167" s="160">
        <f t="shared" si="45"/>
        <v>0</v>
      </c>
      <c r="P167" s="160">
        <f t="shared" si="46"/>
        <v>0</v>
      </c>
      <c r="Q167" s="160">
        <f t="shared" si="47"/>
        <v>0</v>
      </c>
      <c r="R167" s="160">
        <f t="shared" si="48"/>
        <v>0</v>
      </c>
      <c r="S167" s="160">
        <f t="shared" si="49"/>
        <v>0</v>
      </c>
      <c r="T167" s="39"/>
      <c r="U167" s="161"/>
      <c r="V167" s="162">
        <f>ROUND(ROUND(U167,2)*(1+'General Inputs'!K$20)*(1-AA167)+'General Inputs'!K$26,2)</f>
        <v>0</v>
      </c>
      <c r="W167" s="162">
        <f>ROUND(ROUND(V167,2)*(1+'General Inputs'!L$20)*(1-AB167)+'General Inputs'!L$26,2)</f>
        <v>0</v>
      </c>
      <c r="X167" s="162">
        <f>ROUND(ROUND(W167,2)*(1+'General Inputs'!M$20)*(1-AC167)+'General Inputs'!M$26,2)</f>
        <v>0</v>
      </c>
      <c r="Y167" s="162">
        <f>ROUND(ROUND(X167,2)*(1+'General Inputs'!N$20)*(1-AD167)+'General Inputs'!N$26,2)</f>
        <v>0</v>
      </c>
      <c r="Z167" s="163"/>
      <c r="AA167" s="191">
        <f>IF($U167="",0,'General Inputs'!K$22)</f>
        <v>0</v>
      </c>
      <c r="AB167" s="191">
        <f>IF($U167="",0,'General Inputs'!L$22)</f>
        <v>0</v>
      </c>
      <c r="AC167" s="191">
        <f>IF($U167="",0,'General Inputs'!M$22)</f>
        <v>0</v>
      </c>
      <c r="AD167" s="191">
        <f>IF($U167="",0,'General Inputs'!N$22)</f>
        <v>0</v>
      </c>
      <c r="AE167" s="36"/>
      <c r="AF167" s="36"/>
      <c r="AG167" s="36"/>
      <c r="AH167" s="214" t="str" cm="1">
        <f t="array" ref="AH167">IF(SUMPRODUCT(--_xlfn.ISFORMULA(V167:Y167))+SUMPRODUCT(--_xlfn.ISFORMULA(I167:M167))=7,"OK","CHECK")</f>
        <v>OK</v>
      </c>
      <c r="AI167" s="36"/>
      <c r="AJ167" s="36"/>
      <c r="AK167" s="36"/>
    </row>
    <row r="168" spans="1:37" hidden="1" outlineLevel="1" x14ac:dyDescent="0.2">
      <c r="A168" s="36"/>
      <c r="B168" s="36"/>
      <c r="C168" s="158"/>
      <c r="D168" s="158"/>
      <c r="E168" s="158"/>
      <c r="F168" s="71" t="s">
        <v>33</v>
      </c>
      <c r="G168" s="71"/>
      <c r="H168" s="92"/>
      <c r="I168" s="93">
        <f t="shared" si="42"/>
        <v>0</v>
      </c>
      <c r="J168" s="159"/>
      <c r="K168" s="93">
        <f t="shared" si="43"/>
        <v>0</v>
      </c>
      <c r="L168" s="159"/>
      <c r="M168" s="159" t="str">
        <f t="shared" si="44"/>
        <v/>
      </c>
      <c r="N168" s="39"/>
      <c r="O168" s="160">
        <f t="shared" si="45"/>
        <v>0</v>
      </c>
      <c r="P168" s="160">
        <f t="shared" si="46"/>
        <v>0</v>
      </c>
      <c r="Q168" s="160">
        <f t="shared" si="47"/>
        <v>0</v>
      </c>
      <c r="R168" s="160">
        <f t="shared" si="48"/>
        <v>0</v>
      </c>
      <c r="S168" s="160">
        <f t="shared" si="49"/>
        <v>0</v>
      </c>
      <c r="T168" s="39"/>
      <c r="U168" s="161"/>
      <c r="V168" s="162">
        <f>ROUND(ROUND(U168,2)*(1+'General Inputs'!K$20)*(1-AA168)+'General Inputs'!K$26,2)</f>
        <v>0</v>
      </c>
      <c r="W168" s="162">
        <f>ROUND(ROUND(V168,2)*(1+'General Inputs'!L$20)*(1-AB168)+'General Inputs'!L$26,2)</f>
        <v>0</v>
      </c>
      <c r="X168" s="162">
        <f>ROUND(ROUND(W168,2)*(1+'General Inputs'!M$20)*(1-AC168)+'General Inputs'!M$26,2)</f>
        <v>0</v>
      </c>
      <c r="Y168" s="162">
        <f>ROUND(ROUND(X168,2)*(1+'General Inputs'!N$20)*(1-AD168)+'General Inputs'!N$26,2)</f>
        <v>0</v>
      </c>
      <c r="Z168" s="163"/>
      <c r="AA168" s="191">
        <f>IF($U168="",0,'General Inputs'!K$22)</f>
        <v>0</v>
      </c>
      <c r="AB168" s="191">
        <f>IF($U168="",0,'General Inputs'!L$22)</f>
        <v>0</v>
      </c>
      <c r="AC168" s="191">
        <f>IF($U168="",0,'General Inputs'!M$22)</f>
        <v>0</v>
      </c>
      <c r="AD168" s="191">
        <f>IF($U168="",0,'General Inputs'!N$22)</f>
        <v>0</v>
      </c>
      <c r="AE168" s="36"/>
      <c r="AF168" s="36"/>
      <c r="AG168" s="36"/>
      <c r="AH168" s="214" t="str" cm="1">
        <f t="array" ref="AH168">IF(SUMPRODUCT(--_xlfn.ISFORMULA(V168:Y168))+SUMPRODUCT(--_xlfn.ISFORMULA(I168:M168))=7,"OK","CHECK")</f>
        <v>OK</v>
      </c>
      <c r="AI168" s="36"/>
      <c r="AJ168" s="36"/>
      <c r="AK168" s="36"/>
    </row>
    <row r="169" spans="1:37" hidden="1" outlineLevel="1" x14ac:dyDescent="0.2">
      <c r="A169" s="36"/>
      <c r="B169" s="36"/>
      <c r="C169" s="158"/>
      <c r="D169" s="158"/>
      <c r="E169" s="158"/>
      <c r="F169" s="71" t="s">
        <v>33</v>
      </c>
      <c r="G169" s="71"/>
      <c r="H169" s="92"/>
      <c r="I169" s="93">
        <f t="shared" si="42"/>
        <v>0</v>
      </c>
      <c r="J169" s="159"/>
      <c r="K169" s="93">
        <f t="shared" si="43"/>
        <v>0</v>
      </c>
      <c r="L169" s="159"/>
      <c r="M169" s="159" t="str">
        <f t="shared" si="44"/>
        <v/>
      </c>
      <c r="N169" s="39"/>
      <c r="O169" s="160">
        <f t="shared" si="45"/>
        <v>0</v>
      </c>
      <c r="P169" s="160">
        <f t="shared" si="46"/>
        <v>0</v>
      </c>
      <c r="Q169" s="160">
        <f t="shared" si="47"/>
        <v>0</v>
      </c>
      <c r="R169" s="160">
        <f t="shared" si="48"/>
        <v>0</v>
      </c>
      <c r="S169" s="160">
        <f t="shared" si="49"/>
        <v>0</v>
      </c>
      <c r="T169" s="39"/>
      <c r="U169" s="161"/>
      <c r="V169" s="162">
        <f>ROUND(ROUND(U169,2)*(1+'General Inputs'!K$20)*(1-AA169)+'General Inputs'!K$26,2)</f>
        <v>0</v>
      </c>
      <c r="W169" s="162">
        <f>ROUND(ROUND(V169,2)*(1+'General Inputs'!L$20)*(1-AB169)+'General Inputs'!L$26,2)</f>
        <v>0</v>
      </c>
      <c r="X169" s="162">
        <f>ROUND(ROUND(W169,2)*(1+'General Inputs'!M$20)*(1-AC169)+'General Inputs'!M$26,2)</f>
        <v>0</v>
      </c>
      <c r="Y169" s="162">
        <f>ROUND(ROUND(X169,2)*(1+'General Inputs'!N$20)*(1-AD169)+'General Inputs'!N$26,2)</f>
        <v>0</v>
      </c>
      <c r="Z169" s="163"/>
      <c r="AA169" s="191">
        <f>IF($U169="",0,'General Inputs'!K$22)</f>
        <v>0</v>
      </c>
      <c r="AB169" s="191">
        <f>IF($U169="",0,'General Inputs'!L$22)</f>
        <v>0</v>
      </c>
      <c r="AC169" s="191">
        <f>IF($U169="",0,'General Inputs'!M$22)</f>
        <v>0</v>
      </c>
      <c r="AD169" s="191">
        <f>IF($U169="",0,'General Inputs'!N$22)</f>
        <v>0</v>
      </c>
      <c r="AE169" s="36"/>
      <c r="AF169" s="36"/>
      <c r="AG169" s="36"/>
      <c r="AH169" s="214" t="str" cm="1">
        <f t="array" ref="AH169">IF(SUMPRODUCT(--_xlfn.ISFORMULA(V169:Y169))+SUMPRODUCT(--_xlfn.ISFORMULA(I169:M169))=7,"OK","CHECK")</f>
        <v>OK</v>
      </c>
      <c r="AI169" s="36"/>
      <c r="AJ169" s="36"/>
      <c r="AK169" s="36"/>
    </row>
    <row r="170" spans="1:37" hidden="1" outlineLevel="1" x14ac:dyDescent="0.2">
      <c r="A170" s="36"/>
      <c r="B170" s="36"/>
      <c r="C170" s="158"/>
      <c r="D170" s="158"/>
      <c r="E170" s="158"/>
      <c r="F170" s="71" t="s">
        <v>33</v>
      </c>
      <c r="G170" s="71"/>
      <c r="H170" s="92"/>
      <c r="I170" s="93">
        <f t="shared" si="42"/>
        <v>0</v>
      </c>
      <c r="J170" s="159"/>
      <c r="K170" s="93">
        <f t="shared" si="43"/>
        <v>0</v>
      </c>
      <c r="L170" s="159"/>
      <c r="M170" s="159" t="str">
        <f t="shared" si="44"/>
        <v/>
      </c>
      <c r="N170" s="39"/>
      <c r="O170" s="160">
        <f t="shared" si="45"/>
        <v>0</v>
      </c>
      <c r="P170" s="160">
        <f t="shared" si="46"/>
        <v>0</v>
      </c>
      <c r="Q170" s="160">
        <f t="shared" si="47"/>
        <v>0</v>
      </c>
      <c r="R170" s="160">
        <f t="shared" si="48"/>
        <v>0</v>
      </c>
      <c r="S170" s="160">
        <f t="shared" si="49"/>
        <v>0</v>
      </c>
      <c r="T170" s="39"/>
      <c r="U170" s="161"/>
      <c r="V170" s="162">
        <f>ROUND(ROUND(U170,2)*(1+'General Inputs'!K$20)*(1-AA170)+'General Inputs'!K$26,2)</f>
        <v>0</v>
      </c>
      <c r="W170" s="162">
        <f>ROUND(ROUND(V170,2)*(1+'General Inputs'!L$20)*(1-AB170)+'General Inputs'!L$26,2)</f>
        <v>0</v>
      </c>
      <c r="X170" s="162">
        <f>ROUND(ROUND(W170,2)*(1+'General Inputs'!M$20)*(1-AC170)+'General Inputs'!M$26,2)</f>
        <v>0</v>
      </c>
      <c r="Y170" s="162">
        <f>ROUND(ROUND(X170,2)*(1+'General Inputs'!N$20)*(1-AD170)+'General Inputs'!N$26,2)</f>
        <v>0</v>
      </c>
      <c r="Z170" s="163"/>
      <c r="AA170" s="191">
        <f>IF($U170="",0,'General Inputs'!K$22)</f>
        <v>0</v>
      </c>
      <c r="AB170" s="191">
        <f>IF($U170="",0,'General Inputs'!L$22)</f>
        <v>0</v>
      </c>
      <c r="AC170" s="191">
        <f>IF($U170="",0,'General Inputs'!M$22)</f>
        <v>0</v>
      </c>
      <c r="AD170" s="191">
        <f>IF($U170="",0,'General Inputs'!N$22)</f>
        <v>0</v>
      </c>
      <c r="AE170" s="36"/>
      <c r="AF170" s="36"/>
      <c r="AG170" s="36"/>
      <c r="AH170" s="214" t="str" cm="1">
        <f t="array" ref="AH170">IF(SUMPRODUCT(--_xlfn.ISFORMULA(V170:Y170))+SUMPRODUCT(--_xlfn.ISFORMULA(I170:M170))=7,"OK","CHECK")</f>
        <v>OK</v>
      </c>
      <c r="AI170" s="36"/>
      <c r="AJ170" s="36"/>
      <c r="AK170" s="36"/>
    </row>
    <row r="171" spans="1:37" hidden="1" outlineLevel="1" x14ac:dyDescent="0.2">
      <c r="A171" s="36"/>
      <c r="B171" s="36"/>
      <c r="C171" s="158"/>
      <c r="D171" s="158"/>
      <c r="E171" s="158"/>
      <c r="F171" s="71" t="s">
        <v>33</v>
      </c>
      <c r="G171" s="71"/>
      <c r="H171" s="92"/>
      <c r="I171" s="93">
        <f t="shared" si="42"/>
        <v>0</v>
      </c>
      <c r="J171" s="159"/>
      <c r="K171" s="93">
        <f t="shared" si="43"/>
        <v>0</v>
      </c>
      <c r="L171" s="159"/>
      <c r="M171" s="159" t="str">
        <f t="shared" si="44"/>
        <v/>
      </c>
      <c r="N171" s="39"/>
      <c r="O171" s="160">
        <f t="shared" si="45"/>
        <v>0</v>
      </c>
      <c r="P171" s="160">
        <f t="shared" si="46"/>
        <v>0</v>
      </c>
      <c r="Q171" s="160">
        <f t="shared" si="47"/>
        <v>0</v>
      </c>
      <c r="R171" s="160">
        <f t="shared" si="48"/>
        <v>0</v>
      </c>
      <c r="S171" s="160">
        <f t="shared" si="49"/>
        <v>0</v>
      </c>
      <c r="T171" s="39"/>
      <c r="U171" s="161"/>
      <c r="V171" s="162">
        <f>ROUND(ROUND(U171,2)*(1+'General Inputs'!K$20)*(1-AA171)+'General Inputs'!K$26,2)</f>
        <v>0</v>
      </c>
      <c r="W171" s="162">
        <f>ROUND(ROUND(V171,2)*(1+'General Inputs'!L$20)*(1-AB171)+'General Inputs'!L$26,2)</f>
        <v>0</v>
      </c>
      <c r="X171" s="162">
        <f>ROUND(ROUND(W171,2)*(1+'General Inputs'!M$20)*(1-AC171)+'General Inputs'!M$26,2)</f>
        <v>0</v>
      </c>
      <c r="Y171" s="162">
        <f>ROUND(ROUND(X171,2)*(1+'General Inputs'!N$20)*(1-AD171)+'General Inputs'!N$26,2)</f>
        <v>0</v>
      </c>
      <c r="Z171" s="163"/>
      <c r="AA171" s="191">
        <f>IF($U171="",0,'General Inputs'!K$22)</f>
        <v>0</v>
      </c>
      <c r="AB171" s="191">
        <f>IF($U171="",0,'General Inputs'!L$22)</f>
        <v>0</v>
      </c>
      <c r="AC171" s="191">
        <f>IF($U171="",0,'General Inputs'!M$22)</f>
        <v>0</v>
      </c>
      <c r="AD171" s="191">
        <f>IF($U171="",0,'General Inputs'!N$22)</f>
        <v>0</v>
      </c>
      <c r="AE171" s="36"/>
      <c r="AF171" s="36"/>
      <c r="AG171" s="36"/>
      <c r="AH171" s="214" t="str" cm="1">
        <f t="array" ref="AH171">IF(SUMPRODUCT(--_xlfn.ISFORMULA(V171:Y171))+SUMPRODUCT(--_xlfn.ISFORMULA(I171:M171))=7,"OK","CHECK")</f>
        <v>OK</v>
      </c>
      <c r="AI171" s="36"/>
      <c r="AJ171" s="36"/>
      <c r="AK171" s="36"/>
    </row>
    <row r="172" spans="1:37" hidden="1" outlineLevel="1" x14ac:dyDescent="0.2">
      <c r="A172" s="36"/>
      <c r="B172" s="36"/>
      <c r="C172" s="158"/>
      <c r="D172" s="158"/>
      <c r="E172" s="158"/>
      <c r="F172" s="71" t="s">
        <v>33</v>
      </c>
      <c r="G172" s="71"/>
      <c r="H172" s="92"/>
      <c r="I172" s="93">
        <f t="shared" si="42"/>
        <v>0</v>
      </c>
      <c r="J172" s="159"/>
      <c r="K172" s="93">
        <f t="shared" si="43"/>
        <v>0</v>
      </c>
      <c r="L172" s="159"/>
      <c r="M172" s="159" t="str">
        <f t="shared" si="44"/>
        <v/>
      </c>
      <c r="N172" s="39"/>
      <c r="O172" s="160">
        <f t="shared" si="45"/>
        <v>0</v>
      </c>
      <c r="P172" s="160">
        <f t="shared" si="46"/>
        <v>0</v>
      </c>
      <c r="Q172" s="160">
        <f t="shared" si="47"/>
        <v>0</v>
      </c>
      <c r="R172" s="160">
        <f t="shared" si="48"/>
        <v>0</v>
      </c>
      <c r="S172" s="160">
        <f t="shared" si="49"/>
        <v>0</v>
      </c>
      <c r="T172" s="39"/>
      <c r="U172" s="161"/>
      <c r="V172" s="162">
        <f>ROUND(ROUND(U172,2)*(1+'General Inputs'!K$20)*(1-AA172)+'General Inputs'!K$26,2)</f>
        <v>0</v>
      </c>
      <c r="W172" s="162">
        <f>ROUND(ROUND(V172,2)*(1+'General Inputs'!L$20)*(1-AB172)+'General Inputs'!L$26,2)</f>
        <v>0</v>
      </c>
      <c r="X172" s="162">
        <f>ROUND(ROUND(W172,2)*(1+'General Inputs'!M$20)*(1-AC172)+'General Inputs'!M$26,2)</f>
        <v>0</v>
      </c>
      <c r="Y172" s="162">
        <f>ROUND(ROUND(X172,2)*(1+'General Inputs'!N$20)*(1-AD172)+'General Inputs'!N$26,2)</f>
        <v>0</v>
      </c>
      <c r="Z172" s="163"/>
      <c r="AA172" s="191">
        <f>IF($U172="",0,'General Inputs'!K$22)</f>
        <v>0</v>
      </c>
      <c r="AB172" s="191">
        <f>IF($U172="",0,'General Inputs'!L$22)</f>
        <v>0</v>
      </c>
      <c r="AC172" s="191">
        <f>IF($U172="",0,'General Inputs'!M$22)</f>
        <v>0</v>
      </c>
      <c r="AD172" s="191">
        <f>IF($U172="",0,'General Inputs'!N$22)</f>
        <v>0</v>
      </c>
      <c r="AE172" s="36"/>
      <c r="AF172" s="36"/>
      <c r="AG172" s="36"/>
      <c r="AH172" s="214" t="str" cm="1">
        <f t="array" ref="AH172">IF(SUMPRODUCT(--_xlfn.ISFORMULA(V172:Y172))+SUMPRODUCT(--_xlfn.ISFORMULA(I172:M172))=7,"OK","CHECK")</f>
        <v>OK</v>
      </c>
      <c r="AI172" s="36"/>
      <c r="AJ172" s="36"/>
      <c r="AK172" s="36"/>
    </row>
    <row r="173" spans="1:37" hidden="1" outlineLevel="1" x14ac:dyDescent="0.2">
      <c r="A173" s="36"/>
      <c r="B173" s="36"/>
      <c r="C173" s="158"/>
      <c r="D173" s="158"/>
      <c r="E173" s="158"/>
      <c r="F173" s="71" t="s">
        <v>33</v>
      </c>
      <c r="G173" s="71"/>
      <c r="H173" s="92"/>
      <c r="I173" s="93">
        <f t="shared" si="42"/>
        <v>0</v>
      </c>
      <c r="J173" s="159"/>
      <c r="K173" s="93">
        <f t="shared" si="43"/>
        <v>0</v>
      </c>
      <c r="L173" s="159"/>
      <c r="M173" s="159" t="str">
        <f t="shared" si="44"/>
        <v/>
      </c>
      <c r="N173" s="39"/>
      <c r="O173" s="160">
        <f t="shared" si="45"/>
        <v>0</v>
      </c>
      <c r="P173" s="160">
        <f t="shared" si="46"/>
        <v>0</v>
      </c>
      <c r="Q173" s="160">
        <f t="shared" si="47"/>
        <v>0</v>
      </c>
      <c r="R173" s="160">
        <f t="shared" si="48"/>
        <v>0</v>
      </c>
      <c r="S173" s="160">
        <f t="shared" si="49"/>
        <v>0</v>
      </c>
      <c r="T173" s="39"/>
      <c r="U173" s="161"/>
      <c r="V173" s="162">
        <f>ROUND(ROUND(U173,2)*(1+'General Inputs'!K$20)*(1-AA173)+'General Inputs'!K$26,2)</f>
        <v>0</v>
      </c>
      <c r="W173" s="162">
        <f>ROUND(ROUND(V173,2)*(1+'General Inputs'!L$20)*(1-AB173)+'General Inputs'!L$26,2)</f>
        <v>0</v>
      </c>
      <c r="X173" s="162">
        <f>ROUND(ROUND(W173,2)*(1+'General Inputs'!M$20)*(1-AC173)+'General Inputs'!M$26,2)</f>
        <v>0</v>
      </c>
      <c r="Y173" s="162">
        <f>ROUND(ROUND(X173,2)*(1+'General Inputs'!N$20)*(1-AD173)+'General Inputs'!N$26,2)</f>
        <v>0</v>
      </c>
      <c r="Z173" s="163"/>
      <c r="AA173" s="191">
        <f>IF($U173="",0,'General Inputs'!K$22)</f>
        <v>0</v>
      </c>
      <c r="AB173" s="191">
        <f>IF($U173="",0,'General Inputs'!L$22)</f>
        <v>0</v>
      </c>
      <c r="AC173" s="191">
        <f>IF($U173="",0,'General Inputs'!M$22)</f>
        <v>0</v>
      </c>
      <c r="AD173" s="191">
        <f>IF($U173="",0,'General Inputs'!N$22)</f>
        <v>0</v>
      </c>
      <c r="AE173" s="36"/>
      <c r="AF173" s="36"/>
      <c r="AG173" s="36"/>
      <c r="AH173" s="214" t="str" cm="1">
        <f t="array" ref="AH173">IF(SUMPRODUCT(--_xlfn.ISFORMULA(V173:Y173))+SUMPRODUCT(--_xlfn.ISFORMULA(I173:M173))=7,"OK","CHECK")</f>
        <v>OK</v>
      </c>
      <c r="AI173" s="36"/>
      <c r="AJ173" s="36"/>
      <c r="AK173" s="36"/>
    </row>
    <row r="174" spans="1:37" hidden="1" outlineLevel="1" x14ac:dyDescent="0.2">
      <c r="A174" s="36"/>
      <c r="B174" s="36"/>
      <c r="C174" s="158"/>
      <c r="D174" s="158"/>
      <c r="E174" s="158"/>
      <c r="F174" s="71" t="s">
        <v>33</v>
      </c>
      <c r="G174" s="71"/>
      <c r="H174" s="92"/>
      <c r="I174" s="93">
        <f t="shared" si="42"/>
        <v>0</v>
      </c>
      <c r="J174" s="159"/>
      <c r="K174" s="93">
        <f t="shared" si="43"/>
        <v>0</v>
      </c>
      <c r="L174" s="159"/>
      <c r="M174" s="159" t="str">
        <f t="shared" si="44"/>
        <v/>
      </c>
      <c r="N174" s="39"/>
      <c r="O174" s="160">
        <f t="shared" si="45"/>
        <v>0</v>
      </c>
      <c r="P174" s="160">
        <f t="shared" si="46"/>
        <v>0</v>
      </c>
      <c r="Q174" s="160">
        <f t="shared" si="47"/>
        <v>0</v>
      </c>
      <c r="R174" s="160">
        <f t="shared" si="48"/>
        <v>0</v>
      </c>
      <c r="S174" s="160">
        <f t="shared" si="49"/>
        <v>0</v>
      </c>
      <c r="T174" s="39"/>
      <c r="U174" s="161"/>
      <c r="V174" s="162">
        <f>ROUND(ROUND(U174,2)*(1+'General Inputs'!K$20)*(1-AA174)+'General Inputs'!K$26,2)</f>
        <v>0</v>
      </c>
      <c r="W174" s="162">
        <f>ROUND(ROUND(V174,2)*(1+'General Inputs'!L$20)*(1-AB174)+'General Inputs'!L$26,2)</f>
        <v>0</v>
      </c>
      <c r="X174" s="162">
        <f>ROUND(ROUND(W174,2)*(1+'General Inputs'!M$20)*(1-AC174)+'General Inputs'!M$26,2)</f>
        <v>0</v>
      </c>
      <c r="Y174" s="162">
        <f>ROUND(ROUND(X174,2)*(1+'General Inputs'!N$20)*(1-AD174)+'General Inputs'!N$26,2)</f>
        <v>0</v>
      </c>
      <c r="Z174" s="163"/>
      <c r="AA174" s="191">
        <f>IF($U174="",0,'General Inputs'!K$22)</f>
        <v>0</v>
      </c>
      <c r="AB174" s="191">
        <f>IF($U174="",0,'General Inputs'!L$22)</f>
        <v>0</v>
      </c>
      <c r="AC174" s="191">
        <f>IF($U174="",0,'General Inputs'!M$22)</f>
        <v>0</v>
      </c>
      <c r="AD174" s="191">
        <f>IF($U174="",0,'General Inputs'!N$22)</f>
        <v>0</v>
      </c>
      <c r="AE174" s="36"/>
      <c r="AF174" s="36"/>
      <c r="AG174" s="36"/>
      <c r="AH174" s="214" t="str" cm="1">
        <f t="array" ref="AH174">IF(SUMPRODUCT(--_xlfn.ISFORMULA(V174:Y174))+SUMPRODUCT(--_xlfn.ISFORMULA(I174:M174))=7,"OK","CHECK")</f>
        <v>OK</v>
      </c>
      <c r="AI174" s="36"/>
      <c r="AJ174" s="36"/>
      <c r="AK174" s="36"/>
    </row>
    <row r="175" spans="1:37" hidden="1" outlineLevel="1" x14ac:dyDescent="0.2">
      <c r="A175" s="36"/>
      <c r="B175" s="36"/>
      <c r="C175" s="158"/>
      <c r="D175" s="158"/>
      <c r="E175" s="158"/>
      <c r="F175" s="71" t="s">
        <v>33</v>
      </c>
      <c r="G175" s="71"/>
      <c r="H175" s="92"/>
      <c r="I175" s="93">
        <f t="shared" si="42"/>
        <v>0</v>
      </c>
      <c r="J175" s="159"/>
      <c r="K175" s="93">
        <f t="shared" si="43"/>
        <v>0</v>
      </c>
      <c r="L175" s="159"/>
      <c r="M175" s="159" t="str">
        <f t="shared" si="44"/>
        <v/>
      </c>
      <c r="N175" s="39"/>
      <c r="O175" s="160">
        <f t="shared" si="45"/>
        <v>0</v>
      </c>
      <c r="P175" s="160">
        <f t="shared" si="46"/>
        <v>0</v>
      </c>
      <c r="Q175" s="160">
        <f t="shared" si="47"/>
        <v>0</v>
      </c>
      <c r="R175" s="160">
        <f t="shared" si="48"/>
        <v>0</v>
      </c>
      <c r="S175" s="160">
        <f t="shared" si="49"/>
        <v>0</v>
      </c>
      <c r="T175" s="39"/>
      <c r="U175" s="161"/>
      <c r="V175" s="162">
        <f>ROUND(ROUND(U175,2)*(1+'General Inputs'!K$20)*(1-AA175)+'General Inputs'!K$26,2)</f>
        <v>0</v>
      </c>
      <c r="W175" s="162">
        <f>ROUND(ROUND(V175,2)*(1+'General Inputs'!L$20)*(1-AB175)+'General Inputs'!L$26,2)</f>
        <v>0</v>
      </c>
      <c r="X175" s="162">
        <f>ROUND(ROUND(W175,2)*(1+'General Inputs'!M$20)*(1-AC175)+'General Inputs'!M$26,2)</f>
        <v>0</v>
      </c>
      <c r="Y175" s="162">
        <f>ROUND(ROUND(X175,2)*(1+'General Inputs'!N$20)*(1-AD175)+'General Inputs'!N$26,2)</f>
        <v>0</v>
      </c>
      <c r="Z175" s="163"/>
      <c r="AA175" s="191">
        <f>IF($U175="",0,'General Inputs'!K$22)</f>
        <v>0</v>
      </c>
      <c r="AB175" s="191">
        <f>IF($U175="",0,'General Inputs'!L$22)</f>
        <v>0</v>
      </c>
      <c r="AC175" s="191">
        <f>IF($U175="",0,'General Inputs'!M$22)</f>
        <v>0</v>
      </c>
      <c r="AD175" s="191">
        <f>IF($U175="",0,'General Inputs'!N$22)</f>
        <v>0</v>
      </c>
      <c r="AE175" s="36"/>
      <c r="AF175" s="36"/>
      <c r="AG175" s="36"/>
      <c r="AH175" s="214" t="str" cm="1">
        <f t="array" ref="AH175">IF(SUMPRODUCT(--_xlfn.ISFORMULA(V175:Y175))+SUMPRODUCT(--_xlfn.ISFORMULA(I175:M175))=7,"OK","CHECK")</f>
        <v>OK</v>
      </c>
      <c r="AI175" s="36"/>
      <c r="AJ175" s="36"/>
      <c r="AK175" s="36"/>
    </row>
    <row r="176" spans="1:37" hidden="1" outlineLevel="1" x14ac:dyDescent="0.2">
      <c r="A176" s="36"/>
      <c r="B176" s="36"/>
      <c r="C176" s="158"/>
      <c r="D176" s="158"/>
      <c r="E176" s="158"/>
      <c r="F176" s="71" t="s">
        <v>33</v>
      </c>
      <c r="G176" s="71"/>
      <c r="H176" s="92"/>
      <c r="I176" s="93">
        <f t="shared" si="42"/>
        <v>0</v>
      </c>
      <c r="J176" s="159"/>
      <c r="K176" s="93">
        <f t="shared" si="43"/>
        <v>0</v>
      </c>
      <c r="L176" s="159"/>
      <c r="M176" s="159" t="str">
        <f t="shared" si="44"/>
        <v/>
      </c>
      <c r="N176" s="39"/>
      <c r="O176" s="160">
        <f t="shared" si="45"/>
        <v>0</v>
      </c>
      <c r="P176" s="160">
        <f t="shared" si="46"/>
        <v>0</v>
      </c>
      <c r="Q176" s="160">
        <f t="shared" si="47"/>
        <v>0</v>
      </c>
      <c r="R176" s="160">
        <f t="shared" si="48"/>
        <v>0</v>
      </c>
      <c r="S176" s="160">
        <f t="shared" si="49"/>
        <v>0</v>
      </c>
      <c r="T176" s="39"/>
      <c r="U176" s="161"/>
      <c r="V176" s="162">
        <f>ROUND(ROUND(U176,2)*(1+'General Inputs'!K$20)*(1-AA176)+'General Inputs'!K$26,2)</f>
        <v>0</v>
      </c>
      <c r="W176" s="162">
        <f>ROUND(ROUND(V176,2)*(1+'General Inputs'!L$20)*(1-AB176)+'General Inputs'!L$26,2)</f>
        <v>0</v>
      </c>
      <c r="X176" s="162">
        <f>ROUND(ROUND(W176,2)*(1+'General Inputs'!M$20)*(1-AC176)+'General Inputs'!M$26,2)</f>
        <v>0</v>
      </c>
      <c r="Y176" s="162">
        <f>ROUND(ROUND(X176,2)*(1+'General Inputs'!N$20)*(1-AD176)+'General Inputs'!N$26,2)</f>
        <v>0</v>
      </c>
      <c r="Z176" s="163"/>
      <c r="AA176" s="191">
        <f>IF($U176="",0,'General Inputs'!K$22)</f>
        <v>0</v>
      </c>
      <c r="AB176" s="191">
        <f>IF($U176="",0,'General Inputs'!L$22)</f>
        <v>0</v>
      </c>
      <c r="AC176" s="191">
        <f>IF($U176="",0,'General Inputs'!M$22)</f>
        <v>0</v>
      </c>
      <c r="AD176" s="191">
        <f>IF($U176="",0,'General Inputs'!N$22)</f>
        <v>0</v>
      </c>
      <c r="AE176" s="36"/>
      <c r="AF176" s="36"/>
      <c r="AG176" s="36"/>
      <c r="AH176" s="214" t="str" cm="1">
        <f t="array" ref="AH176">IF(SUMPRODUCT(--_xlfn.ISFORMULA(V176:Y176))+SUMPRODUCT(--_xlfn.ISFORMULA(I176:M176))=7,"OK","CHECK")</f>
        <v>OK</v>
      </c>
      <c r="AI176" s="36"/>
      <c r="AJ176" s="36"/>
      <c r="AK176" s="36"/>
    </row>
    <row r="177" spans="1:37" hidden="1" outlineLevel="1" x14ac:dyDescent="0.2">
      <c r="A177" s="36"/>
      <c r="B177" s="36"/>
      <c r="C177" s="158"/>
      <c r="D177" s="158"/>
      <c r="E177" s="158"/>
      <c r="F177" s="71" t="s">
        <v>33</v>
      </c>
      <c r="G177" s="71"/>
      <c r="H177" s="92"/>
      <c r="I177" s="93">
        <f t="shared" si="42"/>
        <v>0</v>
      </c>
      <c r="J177" s="159"/>
      <c r="K177" s="93">
        <f t="shared" si="43"/>
        <v>0</v>
      </c>
      <c r="L177" s="159"/>
      <c r="M177" s="159" t="str">
        <f t="shared" si="44"/>
        <v/>
      </c>
      <c r="N177" s="39"/>
      <c r="O177" s="160">
        <f t="shared" si="45"/>
        <v>0</v>
      </c>
      <c r="P177" s="160">
        <f t="shared" si="46"/>
        <v>0</v>
      </c>
      <c r="Q177" s="160">
        <f t="shared" si="47"/>
        <v>0</v>
      </c>
      <c r="R177" s="160">
        <f t="shared" si="48"/>
        <v>0</v>
      </c>
      <c r="S177" s="160">
        <f t="shared" si="49"/>
        <v>0</v>
      </c>
      <c r="T177" s="39"/>
      <c r="U177" s="161"/>
      <c r="V177" s="162">
        <f>ROUND(ROUND(U177,2)*(1+'General Inputs'!K$20)*(1-AA177)+'General Inputs'!K$26,2)</f>
        <v>0</v>
      </c>
      <c r="W177" s="162">
        <f>ROUND(ROUND(V177,2)*(1+'General Inputs'!L$20)*(1-AB177)+'General Inputs'!L$26,2)</f>
        <v>0</v>
      </c>
      <c r="X177" s="162">
        <f>ROUND(ROUND(W177,2)*(1+'General Inputs'!M$20)*(1-AC177)+'General Inputs'!M$26,2)</f>
        <v>0</v>
      </c>
      <c r="Y177" s="162">
        <f>ROUND(ROUND(X177,2)*(1+'General Inputs'!N$20)*(1-AD177)+'General Inputs'!N$26,2)</f>
        <v>0</v>
      </c>
      <c r="Z177" s="163"/>
      <c r="AA177" s="191">
        <f>IF($U177="",0,'General Inputs'!K$22)</f>
        <v>0</v>
      </c>
      <c r="AB177" s="191">
        <f>IF($U177="",0,'General Inputs'!L$22)</f>
        <v>0</v>
      </c>
      <c r="AC177" s="191">
        <f>IF($U177="",0,'General Inputs'!M$22)</f>
        <v>0</v>
      </c>
      <c r="AD177" s="191">
        <f>IF($U177="",0,'General Inputs'!N$22)</f>
        <v>0</v>
      </c>
      <c r="AE177" s="36"/>
      <c r="AF177" s="36"/>
      <c r="AG177" s="36"/>
      <c r="AH177" s="214" t="str" cm="1">
        <f t="array" ref="AH177">IF(SUMPRODUCT(--_xlfn.ISFORMULA(V177:Y177))+SUMPRODUCT(--_xlfn.ISFORMULA(I177:M177))=7,"OK","CHECK")</f>
        <v>OK</v>
      </c>
      <c r="AI177" s="36"/>
      <c r="AJ177" s="36"/>
      <c r="AK177" s="36"/>
    </row>
    <row r="178" spans="1:37" hidden="1" outlineLevel="1" x14ac:dyDescent="0.2">
      <c r="A178" s="36"/>
      <c r="B178" s="36"/>
      <c r="C178" s="158"/>
      <c r="D178" s="158"/>
      <c r="E178" s="158"/>
      <c r="F178" s="71" t="s">
        <v>33</v>
      </c>
      <c r="G178" s="71"/>
      <c r="H178" s="92"/>
      <c r="I178" s="93">
        <f t="shared" si="42"/>
        <v>0</v>
      </c>
      <c r="J178" s="159"/>
      <c r="K178" s="93">
        <f t="shared" si="43"/>
        <v>0</v>
      </c>
      <c r="L178" s="159"/>
      <c r="M178" s="159" t="str">
        <f t="shared" si="44"/>
        <v/>
      </c>
      <c r="N178" s="39"/>
      <c r="O178" s="160">
        <f t="shared" si="45"/>
        <v>0</v>
      </c>
      <c r="P178" s="160">
        <f t="shared" si="46"/>
        <v>0</v>
      </c>
      <c r="Q178" s="160">
        <f t="shared" si="47"/>
        <v>0</v>
      </c>
      <c r="R178" s="160">
        <f t="shared" si="48"/>
        <v>0</v>
      </c>
      <c r="S178" s="160">
        <f t="shared" si="49"/>
        <v>0</v>
      </c>
      <c r="T178" s="39"/>
      <c r="U178" s="161"/>
      <c r="V178" s="162">
        <f>ROUND(ROUND(U178,2)*(1+'General Inputs'!K$20)*(1-AA178)+'General Inputs'!K$26,2)</f>
        <v>0</v>
      </c>
      <c r="W178" s="162">
        <f>ROUND(ROUND(V178,2)*(1+'General Inputs'!L$20)*(1-AB178)+'General Inputs'!L$26,2)</f>
        <v>0</v>
      </c>
      <c r="X178" s="162">
        <f>ROUND(ROUND(W178,2)*(1+'General Inputs'!M$20)*(1-AC178)+'General Inputs'!M$26,2)</f>
        <v>0</v>
      </c>
      <c r="Y178" s="162">
        <f>ROUND(ROUND(X178,2)*(1+'General Inputs'!N$20)*(1-AD178)+'General Inputs'!N$26,2)</f>
        <v>0</v>
      </c>
      <c r="Z178" s="163"/>
      <c r="AA178" s="191">
        <f>IF($U178="",0,'General Inputs'!K$22)</f>
        <v>0</v>
      </c>
      <c r="AB178" s="191">
        <f>IF($U178="",0,'General Inputs'!L$22)</f>
        <v>0</v>
      </c>
      <c r="AC178" s="191">
        <f>IF($U178="",0,'General Inputs'!M$22)</f>
        <v>0</v>
      </c>
      <c r="AD178" s="191">
        <f>IF($U178="",0,'General Inputs'!N$22)</f>
        <v>0</v>
      </c>
      <c r="AE178" s="36"/>
      <c r="AF178" s="36"/>
      <c r="AG178" s="36"/>
      <c r="AH178" s="214" t="str" cm="1">
        <f t="array" ref="AH178">IF(SUMPRODUCT(--_xlfn.ISFORMULA(V178:Y178))+SUMPRODUCT(--_xlfn.ISFORMULA(I178:M178))=7,"OK","CHECK")</f>
        <v>OK</v>
      </c>
      <c r="AI178" s="36"/>
      <c r="AJ178" s="36"/>
      <c r="AK178" s="36"/>
    </row>
    <row r="179" spans="1:37" hidden="1" outlineLevel="1" x14ac:dyDescent="0.2">
      <c r="A179" s="36"/>
      <c r="B179" s="36"/>
      <c r="C179" s="158"/>
      <c r="D179" s="158"/>
      <c r="E179" s="158"/>
      <c r="F179" s="71" t="s">
        <v>33</v>
      </c>
      <c r="G179" s="71"/>
      <c r="H179" s="92"/>
      <c r="I179" s="93">
        <f t="shared" si="42"/>
        <v>0</v>
      </c>
      <c r="J179" s="159"/>
      <c r="K179" s="93">
        <f t="shared" si="43"/>
        <v>0</v>
      </c>
      <c r="L179" s="159"/>
      <c r="M179" s="159" t="str">
        <f t="shared" si="44"/>
        <v/>
      </c>
      <c r="N179" s="39"/>
      <c r="O179" s="160">
        <f t="shared" si="45"/>
        <v>0</v>
      </c>
      <c r="P179" s="160">
        <f t="shared" si="46"/>
        <v>0</v>
      </c>
      <c r="Q179" s="160">
        <f t="shared" si="47"/>
        <v>0</v>
      </c>
      <c r="R179" s="160">
        <f t="shared" si="48"/>
        <v>0</v>
      </c>
      <c r="S179" s="160">
        <f t="shared" si="49"/>
        <v>0</v>
      </c>
      <c r="T179" s="39"/>
      <c r="U179" s="161"/>
      <c r="V179" s="162">
        <f>ROUND(ROUND(U179,2)*(1+'General Inputs'!K$20)*(1-AA179)+'General Inputs'!K$26,2)</f>
        <v>0</v>
      </c>
      <c r="W179" s="162">
        <f>ROUND(ROUND(V179,2)*(1+'General Inputs'!L$20)*(1-AB179)+'General Inputs'!L$26,2)</f>
        <v>0</v>
      </c>
      <c r="X179" s="162">
        <f>ROUND(ROUND(W179,2)*(1+'General Inputs'!M$20)*(1-AC179)+'General Inputs'!M$26,2)</f>
        <v>0</v>
      </c>
      <c r="Y179" s="162">
        <f>ROUND(ROUND(X179,2)*(1+'General Inputs'!N$20)*(1-AD179)+'General Inputs'!N$26,2)</f>
        <v>0</v>
      </c>
      <c r="Z179" s="163"/>
      <c r="AA179" s="191">
        <f>IF($U179="",0,'General Inputs'!K$22)</f>
        <v>0</v>
      </c>
      <c r="AB179" s="191">
        <f>IF($U179="",0,'General Inputs'!L$22)</f>
        <v>0</v>
      </c>
      <c r="AC179" s="191">
        <f>IF($U179="",0,'General Inputs'!M$22)</f>
        <v>0</v>
      </c>
      <c r="AD179" s="191">
        <f>IF($U179="",0,'General Inputs'!N$22)</f>
        <v>0</v>
      </c>
      <c r="AE179" s="36"/>
      <c r="AF179" s="36"/>
      <c r="AG179" s="36"/>
      <c r="AH179" s="214" t="str" cm="1">
        <f t="array" ref="AH179">IF(SUMPRODUCT(--_xlfn.ISFORMULA(V179:Y179))+SUMPRODUCT(--_xlfn.ISFORMULA(I179:M179))=7,"OK","CHECK")</f>
        <v>OK</v>
      </c>
      <c r="AI179" s="36"/>
      <c r="AJ179" s="36"/>
      <c r="AK179" s="36"/>
    </row>
    <row r="180" spans="1:37" hidden="1" outlineLevel="1" x14ac:dyDescent="0.2">
      <c r="A180" s="36"/>
      <c r="B180" s="36"/>
      <c r="C180" s="158"/>
      <c r="D180" s="158"/>
      <c r="E180" s="158"/>
      <c r="F180" s="71" t="s">
        <v>33</v>
      </c>
      <c r="G180" s="71"/>
      <c r="H180" s="92"/>
      <c r="I180" s="93">
        <f t="shared" si="42"/>
        <v>0</v>
      </c>
      <c r="J180" s="159"/>
      <c r="K180" s="93">
        <f t="shared" si="43"/>
        <v>0</v>
      </c>
      <c r="L180" s="159"/>
      <c r="M180" s="159" t="str">
        <f t="shared" si="44"/>
        <v/>
      </c>
      <c r="N180" s="39"/>
      <c r="O180" s="160">
        <f t="shared" si="45"/>
        <v>0</v>
      </c>
      <c r="P180" s="160">
        <f t="shared" si="46"/>
        <v>0</v>
      </c>
      <c r="Q180" s="160">
        <f t="shared" si="47"/>
        <v>0</v>
      </c>
      <c r="R180" s="160">
        <f t="shared" si="48"/>
        <v>0</v>
      </c>
      <c r="S180" s="160">
        <f t="shared" si="49"/>
        <v>0</v>
      </c>
      <c r="T180" s="39"/>
      <c r="U180" s="161"/>
      <c r="V180" s="162">
        <f>ROUND(ROUND(U180,2)*(1+'General Inputs'!K$20)*(1-AA180)+'General Inputs'!K$26,2)</f>
        <v>0</v>
      </c>
      <c r="W180" s="162">
        <f>ROUND(ROUND(V180,2)*(1+'General Inputs'!L$20)*(1-AB180)+'General Inputs'!L$26,2)</f>
        <v>0</v>
      </c>
      <c r="X180" s="162">
        <f>ROUND(ROUND(W180,2)*(1+'General Inputs'!M$20)*(1-AC180)+'General Inputs'!M$26,2)</f>
        <v>0</v>
      </c>
      <c r="Y180" s="162">
        <f>ROUND(ROUND(X180,2)*(1+'General Inputs'!N$20)*(1-AD180)+'General Inputs'!N$26,2)</f>
        <v>0</v>
      </c>
      <c r="Z180" s="163"/>
      <c r="AA180" s="191">
        <f>IF($U180="",0,'General Inputs'!K$22)</f>
        <v>0</v>
      </c>
      <c r="AB180" s="191">
        <f>IF($U180="",0,'General Inputs'!L$22)</f>
        <v>0</v>
      </c>
      <c r="AC180" s="191">
        <f>IF($U180="",0,'General Inputs'!M$22)</f>
        <v>0</v>
      </c>
      <c r="AD180" s="191">
        <f>IF($U180="",0,'General Inputs'!N$22)</f>
        <v>0</v>
      </c>
      <c r="AE180" s="36"/>
      <c r="AF180" s="36"/>
      <c r="AG180" s="36"/>
      <c r="AH180" s="214" t="str" cm="1">
        <f t="array" ref="AH180">IF(SUMPRODUCT(--_xlfn.ISFORMULA(V180:Y180))+SUMPRODUCT(--_xlfn.ISFORMULA(I180:M180))=7,"OK","CHECK")</f>
        <v>OK</v>
      </c>
      <c r="AI180" s="36"/>
      <c r="AJ180" s="36"/>
      <c r="AK180" s="36"/>
    </row>
    <row r="181" spans="1:37" hidden="1" outlineLevel="1" x14ac:dyDescent="0.2">
      <c r="A181" s="36"/>
      <c r="B181" s="36"/>
      <c r="C181" s="158"/>
      <c r="D181" s="158"/>
      <c r="E181" s="158"/>
      <c r="F181" s="71" t="s">
        <v>33</v>
      </c>
      <c r="G181" s="71"/>
      <c r="H181" s="92"/>
      <c r="I181" s="93">
        <f t="shared" si="42"/>
        <v>0</v>
      </c>
      <c r="J181" s="159"/>
      <c r="K181" s="93">
        <f t="shared" si="43"/>
        <v>0</v>
      </c>
      <c r="L181" s="159"/>
      <c r="M181" s="159" t="str">
        <f t="shared" si="44"/>
        <v/>
      </c>
      <c r="N181" s="39"/>
      <c r="O181" s="160">
        <f t="shared" si="45"/>
        <v>0</v>
      </c>
      <c r="P181" s="160">
        <f t="shared" si="46"/>
        <v>0</v>
      </c>
      <c r="Q181" s="160">
        <f t="shared" si="47"/>
        <v>0</v>
      </c>
      <c r="R181" s="160">
        <f t="shared" si="48"/>
        <v>0</v>
      </c>
      <c r="S181" s="160">
        <f t="shared" si="49"/>
        <v>0</v>
      </c>
      <c r="T181" s="39"/>
      <c r="U181" s="161"/>
      <c r="V181" s="162">
        <f>ROUND(ROUND(U181,2)*(1+'General Inputs'!K$20)*(1-AA181)+'General Inputs'!K$26,2)</f>
        <v>0</v>
      </c>
      <c r="W181" s="162">
        <f>ROUND(ROUND(V181,2)*(1+'General Inputs'!L$20)*(1-AB181)+'General Inputs'!L$26,2)</f>
        <v>0</v>
      </c>
      <c r="X181" s="162">
        <f>ROUND(ROUND(W181,2)*(1+'General Inputs'!M$20)*(1-AC181)+'General Inputs'!M$26,2)</f>
        <v>0</v>
      </c>
      <c r="Y181" s="162">
        <f>ROUND(ROUND(X181,2)*(1+'General Inputs'!N$20)*(1-AD181)+'General Inputs'!N$26,2)</f>
        <v>0</v>
      </c>
      <c r="Z181" s="163"/>
      <c r="AA181" s="191">
        <f>IF($U181="",0,'General Inputs'!K$22)</f>
        <v>0</v>
      </c>
      <c r="AB181" s="191">
        <f>IF($U181="",0,'General Inputs'!L$22)</f>
        <v>0</v>
      </c>
      <c r="AC181" s="191">
        <f>IF($U181="",0,'General Inputs'!M$22)</f>
        <v>0</v>
      </c>
      <c r="AD181" s="191">
        <f>IF($U181="",0,'General Inputs'!N$22)</f>
        <v>0</v>
      </c>
      <c r="AE181" s="36"/>
      <c r="AF181" s="36"/>
      <c r="AG181" s="36"/>
      <c r="AH181" s="214" t="str" cm="1">
        <f t="array" ref="AH181">IF(SUMPRODUCT(--_xlfn.ISFORMULA(V181:Y181))+SUMPRODUCT(--_xlfn.ISFORMULA(I181:M181))=7,"OK","CHECK")</f>
        <v>OK</v>
      </c>
      <c r="AI181" s="36"/>
      <c r="AJ181" s="36"/>
      <c r="AK181" s="36"/>
    </row>
    <row r="182" spans="1:37" hidden="1" outlineLevel="1" x14ac:dyDescent="0.2">
      <c r="A182" s="36"/>
      <c r="B182" s="36"/>
      <c r="C182" s="158"/>
      <c r="D182" s="158"/>
      <c r="E182" s="158"/>
      <c r="F182" s="71" t="s">
        <v>33</v>
      </c>
      <c r="G182" s="71"/>
      <c r="H182" s="92"/>
      <c r="I182" s="93">
        <f t="shared" si="42"/>
        <v>0</v>
      </c>
      <c r="J182" s="159"/>
      <c r="K182" s="93">
        <f t="shared" si="43"/>
        <v>0</v>
      </c>
      <c r="L182" s="159"/>
      <c r="M182" s="159" t="str">
        <f t="shared" si="44"/>
        <v/>
      </c>
      <c r="N182" s="39"/>
      <c r="O182" s="160">
        <f t="shared" si="45"/>
        <v>0</v>
      </c>
      <c r="P182" s="160">
        <f t="shared" si="46"/>
        <v>0</v>
      </c>
      <c r="Q182" s="160">
        <f t="shared" si="47"/>
        <v>0</v>
      </c>
      <c r="R182" s="160">
        <f t="shared" si="48"/>
        <v>0</v>
      </c>
      <c r="S182" s="160">
        <f t="shared" si="49"/>
        <v>0</v>
      </c>
      <c r="T182" s="39"/>
      <c r="U182" s="161"/>
      <c r="V182" s="162">
        <f>ROUND(ROUND(U182,2)*(1+'General Inputs'!K$20)*(1-AA182)+'General Inputs'!K$26,2)</f>
        <v>0</v>
      </c>
      <c r="W182" s="162">
        <f>ROUND(ROUND(V182,2)*(1+'General Inputs'!L$20)*(1-AB182)+'General Inputs'!L$26,2)</f>
        <v>0</v>
      </c>
      <c r="X182" s="162">
        <f>ROUND(ROUND(W182,2)*(1+'General Inputs'!M$20)*(1-AC182)+'General Inputs'!M$26,2)</f>
        <v>0</v>
      </c>
      <c r="Y182" s="162">
        <f>ROUND(ROUND(X182,2)*(1+'General Inputs'!N$20)*(1-AD182)+'General Inputs'!N$26,2)</f>
        <v>0</v>
      </c>
      <c r="Z182" s="163"/>
      <c r="AA182" s="191">
        <f>IF($U182="",0,'General Inputs'!K$22)</f>
        <v>0</v>
      </c>
      <c r="AB182" s="191">
        <f>IF($U182="",0,'General Inputs'!L$22)</f>
        <v>0</v>
      </c>
      <c r="AC182" s="191">
        <f>IF($U182="",0,'General Inputs'!M$22)</f>
        <v>0</v>
      </c>
      <c r="AD182" s="191">
        <f>IF($U182="",0,'General Inputs'!N$22)</f>
        <v>0</v>
      </c>
      <c r="AE182" s="36"/>
      <c r="AF182" s="36"/>
      <c r="AG182" s="36"/>
      <c r="AH182" s="214" t="str" cm="1">
        <f t="array" ref="AH182">IF(SUMPRODUCT(--_xlfn.ISFORMULA(V182:Y182))+SUMPRODUCT(--_xlfn.ISFORMULA(I182:M182))=7,"OK","CHECK")</f>
        <v>OK</v>
      </c>
      <c r="AI182" s="36"/>
      <c r="AJ182" s="36"/>
      <c r="AK182" s="36"/>
    </row>
    <row r="183" spans="1:37" hidden="1" outlineLevel="1" x14ac:dyDescent="0.2">
      <c r="A183" s="36"/>
      <c r="B183" s="36"/>
      <c r="C183" s="158"/>
      <c r="D183" s="158"/>
      <c r="E183" s="158"/>
      <c r="F183" s="71" t="s">
        <v>33</v>
      </c>
      <c r="G183" s="71"/>
      <c r="H183" s="92"/>
      <c r="I183" s="93">
        <f t="shared" si="42"/>
        <v>0</v>
      </c>
      <c r="J183" s="159"/>
      <c r="K183" s="93">
        <f t="shared" si="43"/>
        <v>0</v>
      </c>
      <c r="L183" s="159"/>
      <c r="M183" s="159" t="str">
        <f t="shared" si="44"/>
        <v/>
      </c>
      <c r="N183" s="39"/>
      <c r="O183" s="160">
        <f t="shared" si="45"/>
        <v>0</v>
      </c>
      <c r="P183" s="160">
        <f t="shared" si="46"/>
        <v>0</v>
      </c>
      <c r="Q183" s="160">
        <f t="shared" si="47"/>
        <v>0</v>
      </c>
      <c r="R183" s="160">
        <f t="shared" si="48"/>
        <v>0</v>
      </c>
      <c r="S183" s="160">
        <f t="shared" si="49"/>
        <v>0</v>
      </c>
      <c r="T183" s="39"/>
      <c r="U183" s="161"/>
      <c r="V183" s="162">
        <f>ROUND(ROUND(U183,2)*(1+'General Inputs'!K$20)*(1-AA183)+'General Inputs'!K$26,2)</f>
        <v>0</v>
      </c>
      <c r="W183" s="162">
        <f>ROUND(ROUND(V183,2)*(1+'General Inputs'!L$20)*(1-AB183)+'General Inputs'!L$26,2)</f>
        <v>0</v>
      </c>
      <c r="X183" s="162">
        <f>ROUND(ROUND(W183,2)*(1+'General Inputs'!M$20)*(1-AC183)+'General Inputs'!M$26,2)</f>
        <v>0</v>
      </c>
      <c r="Y183" s="162">
        <f>ROUND(ROUND(X183,2)*(1+'General Inputs'!N$20)*(1-AD183)+'General Inputs'!N$26,2)</f>
        <v>0</v>
      </c>
      <c r="Z183" s="163"/>
      <c r="AA183" s="191">
        <f>IF($U183="",0,'General Inputs'!K$22)</f>
        <v>0</v>
      </c>
      <c r="AB183" s="191">
        <f>IF($U183="",0,'General Inputs'!L$22)</f>
        <v>0</v>
      </c>
      <c r="AC183" s="191">
        <f>IF($U183="",0,'General Inputs'!M$22)</f>
        <v>0</v>
      </c>
      <c r="AD183" s="191">
        <f>IF($U183="",0,'General Inputs'!N$22)</f>
        <v>0</v>
      </c>
      <c r="AE183" s="36"/>
      <c r="AF183" s="36"/>
      <c r="AG183" s="36"/>
      <c r="AH183" s="214" t="str" cm="1">
        <f t="array" ref="AH183">IF(SUMPRODUCT(--_xlfn.ISFORMULA(V183:Y183))+SUMPRODUCT(--_xlfn.ISFORMULA(I183:M183))=7,"OK","CHECK")</f>
        <v>OK</v>
      </c>
      <c r="AI183" s="36"/>
      <c r="AJ183" s="36"/>
      <c r="AK183" s="36"/>
    </row>
    <row r="184" spans="1:37" hidden="1" outlineLevel="1" x14ac:dyDescent="0.2">
      <c r="A184" s="36"/>
      <c r="B184" s="36"/>
      <c r="C184" s="158"/>
      <c r="D184" s="158"/>
      <c r="E184" s="158"/>
      <c r="F184" s="71" t="s">
        <v>33</v>
      </c>
      <c r="G184" s="71"/>
      <c r="H184" s="92"/>
      <c r="I184" s="93">
        <f t="shared" si="42"/>
        <v>0</v>
      </c>
      <c r="J184" s="159"/>
      <c r="K184" s="93">
        <f t="shared" si="43"/>
        <v>0</v>
      </c>
      <c r="L184" s="159"/>
      <c r="M184" s="159" t="str">
        <f t="shared" si="44"/>
        <v/>
      </c>
      <c r="N184" s="39"/>
      <c r="O184" s="160">
        <f t="shared" si="45"/>
        <v>0</v>
      </c>
      <c r="P184" s="160">
        <f t="shared" si="46"/>
        <v>0</v>
      </c>
      <c r="Q184" s="160">
        <f t="shared" si="47"/>
        <v>0</v>
      </c>
      <c r="R184" s="160">
        <f t="shared" si="48"/>
        <v>0</v>
      </c>
      <c r="S184" s="160">
        <f t="shared" si="49"/>
        <v>0</v>
      </c>
      <c r="T184" s="39"/>
      <c r="U184" s="161"/>
      <c r="V184" s="162">
        <f>ROUND(ROUND(U184,2)*(1+'General Inputs'!K$20)*(1-AA184)+'General Inputs'!K$26,2)</f>
        <v>0</v>
      </c>
      <c r="W184" s="162">
        <f>ROUND(ROUND(V184,2)*(1+'General Inputs'!L$20)*(1-AB184)+'General Inputs'!L$26,2)</f>
        <v>0</v>
      </c>
      <c r="X184" s="162">
        <f>ROUND(ROUND(W184,2)*(1+'General Inputs'!M$20)*(1-AC184)+'General Inputs'!M$26,2)</f>
        <v>0</v>
      </c>
      <c r="Y184" s="162">
        <f>ROUND(ROUND(X184,2)*(1+'General Inputs'!N$20)*(1-AD184)+'General Inputs'!N$26,2)</f>
        <v>0</v>
      </c>
      <c r="Z184" s="163"/>
      <c r="AA184" s="191">
        <f>IF($U184="",0,'General Inputs'!K$22)</f>
        <v>0</v>
      </c>
      <c r="AB184" s="191">
        <f>IF($U184="",0,'General Inputs'!L$22)</f>
        <v>0</v>
      </c>
      <c r="AC184" s="191">
        <f>IF($U184="",0,'General Inputs'!M$22)</f>
        <v>0</v>
      </c>
      <c r="AD184" s="191">
        <f>IF($U184="",0,'General Inputs'!N$22)</f>
        <v>0</v>
      </c>
      <c r="AE184" s="36"/>
      <c r="AF184" s="36"/>
      <c r="AG184" s="36"/>
      <c r="AH184" s="214" t="str" cm="1">
        <f t="array" ref="AH184">IF(SUMPRODUCT(--_xlfn.ISFORMULA(V184:Y184))+SUMPRODUCT(--_xlfn.ISFORMULA(I184:M184))=7,"OK","CHECK")</f>
        <v>OK</v>
      </c>
      <c r="AI184" s="36"/>
      <c r="AJ184" s="36"/>
      <c r="AK184" s="36"/>
    </row>
    <row r="185" spans="1:37" hidden="1" outlineLevel="1" x14ac:dyDescent="0.2">
      <c r="A185" s="36"/>
      <c r="B185" s="36"/>
      <c r="C185" s="158"/>
      <c r="D185" s="158"/>
      <c r="E185" s="158"/>
      <c r="F185" s="71" t="s">
        <v>33</v>
      </c>
      <c r="G185" s="71"/>
      <c r="H185" s="92"/>
      <c r="I185" s="93">
        <f t="shared" si="42"/>
        <v>0</v>
      </c>
      <c r="J185" s="159"/>
      <c r="K185" s="93">
        <f t="shared" si="43"/>
        <v>0</v>
      </c>
      <c r="L185" s="159"/>
      <c r="M185" s="159" t="str">
        <f t="shared" si="44"/>
        <v/>
      </c>
      <c r="N185" s="39"/>
      <c r="O185" s="160">
        <f t="shared" si="45"/>
        <v>0</v>
      </c>
      <c r="P185" s="160">
        <f t="shared" si="46"/>
        <v>0</v>
      </c>
      <c r="Q185" s="160">
        <f t="shared" si="47"/>
        <v>0</v>
      </c>
      <c r="R185" s="160">
        <f t="shared" si="48"/>
        <v>0</v>
      </c>
      <c r="S185" s="160">
        <f t="shared" si="49"/>
        <v>0</v>
      </c>
      <c r="T185" s="39"/>
      <c r="U185" s="161"/>
      <c r="V185" s="162">
        <f>ROUND(ROUND(U185,2)*(1+'General Inputs'!K$20)*(1-AA185)+'General Inputs'!K$26,2)</f>
        <v>0</v>
      </c>
      <c r="W185" s="162">
        <f>ROUND(ROUND(V185,2)*(1+'General Inputs'!L$20)*(1-AB185)+'General Inputs'!L$26,2)</f>
        <v>0</v>
      </c>
      <c r="X185" s="162">
        <f>ROUND(ROUND(W185,2)*(1+'General Inputs'!M$20)*(1-AC185)+'General Inputs'!M$26,2)</f>
        <v>0</v>
      </c>
      <c r="Y185" s="162">
        <f>ROUND(ROUND(X185,2)*(1+'General Inputs'!N$20)*(1-AD185)+'General Inputs'!N$26,2)</f>
        <v>0</v>
      </c>
      <c r="Z185" s="163"/>
      <c r="AA185" s="191">
        <f>IF($U185="",0,'General Inputs'!K$22)</f>
        <v>0</v>
      </c>
      <c r="AB185" s="191">
        <f>IF($U185="",0,'General Inputs'!L$22)</f>
        <v>0</v>
      </c>
      <c r="AC185" s="191">
        <f>IF($U185="",0,'General Inputs'!M$22)</f>
        <v>0</v>
      </c>
      <c r="AD185" s="191">
        <f>IF($U185="",0,'General Inputs'!N$22)</f>
        <v>0</v>
      </c>
      <c r="AE185" s="36"/>
      <c r="AF185" s="36"/>
      <c r="AG185" s="36"/>
      <c r="AH185" s="214" t="str" cm="1">
        <f t="array" ref="AH185">IF(SUMPRODUCT(--_xlfn.ISFORMULA(V185:Y185))+SUMPRODUCT(--_xlfn.ISFORMULA(I185:M185))=7,"OK","CHECK")</f>
        <v>OK</v>
      </c>
      <c r="AI185" s="36"/>
      <c r="AJ185" s="36"/>
      <c r="AK185" s="36"/>
    </row>
    <row r="186" spans="1:37" hidden="1" outlineLevel="1" x14ac:dyDescent="0.2">
      <c r="A186" s="36"/>
      <c r="B186" s="36"/>
      <c r="C186" s="158"/>
      <c r="D186" s="158"/>
      <c r="E186" s="158"/>
      <c r="F186" s="71" t="s">
        <v>33</v>
      </c>
      <c r="G186" s="71"/>
      <c r="H186" s="92"/>
      <c r="I186" s="93">
        <f t="shared" si="42"/>
        <v>0</v>
      </c>
      <c r="J186" s="159"/>
      <c r="K186" s="93">
        <f t="shared" si="43"/>
        <v>0</v>
      </c>
      <c r="L186" s="159"/>
      <c r="M186" s="159" t="str">
        <f t="shared" si="44"/>
        <v/>
      </c>
      <c r="N186" s="39"/>
      <c r="O186" s="160">
        <f t="shared" si="45"/>
        <v>0</v>
      </c>
      <c r="P186" s="160">
        <f t="shared" si="46"/>
        <v>0</v>
      </c>
      <c r="Q186" s="160">
        <f t="shared" si="47"/>
        <v>0</v>
      </c>
      <c r="R186" s="160">
        <f t="shared" si="48"/>
        <v>0</v>
      </c>
      <c r="S186" s="160">
        <f t="shared" si="49"/>
        <v>0</v>
      </c>
      <c r="T186" s="39"/>
      <c r="U186" s="161"/>
      <c r="V186" s="162">
        <f>ROUND(ROUND(U186,2)*(1+'General Inputs'!K$20)*(1-AA186)+'General Inputs'!K$26,2)</f>
        <v>0</v>
      </c>
      <c r="W186" s="162">
        <f>ROUND(ROUND(V186,2)*(1+'General Inputs'!L$20)*(1-AB186)+'General Inputs'!L$26,2)</f>
        <v>0</v>
      </c>
      <c r="X186" s="162">
        <f>ROUND(ROUND(W186,2)*(1+'General Inputs'!M$20)*(1-AC186)+'General Inputs'!M$26,2)</f>
        <v>0</v>
      </c>
      <c r="Y186" s="162">
        <f>ROUND(ROUND(X186,2)*(1+'General Inputs'!N$20)*(1-AD186)+'General Inputs'!N$26,2)</f>
        <v>0</v>
      </c>
      <c r="Z186" s="163"/>
      <c r="AA186" s="191">
        <f>IF($U186="",0,'General Inputs'!K$22)</f>
        <v>0</v>
      </c>
      <c r="AB186" s="191">
        <f>IF($U186="",0,'General Inputs'!L$22)</f>
        <v>0</v>
      </c>
      <c r="AC186" s="191">
        <f>IF($U186="",0,'General Inputs'!M$22)</f>
        <v>0</v>
      </c>
      <c r="AD186" s="191">
        <f>IF($U186="",0,'General Inputs'!N$22)</f>
        <v>0</v>
      </c>
      <c r="AE186" s="36"/>
      <c r="AF186" s="36"/>
      <c r="AG186" s="36"/>
      <c r="AH186" s="214" t="str" cm="1">
        <f t="array" ref="AH186">IF(SUMPRODUCT(--_xlfn.ISFORMULA(V186:Y186))+SUMPRODUCT(--_xlfn.ISFORMULA(I186:M186))=7,"OK","CHECK")</f>
        <v>OK</v>
      </c>
      <c r="AI186" s="36"/>
      <c r="AJ186" s="36"/>
      <c r="AK186" s="36"/>
    </row>
    <row r="187" spans="1:37" hidden="1" outlineLevel="1" x14ac:dyDescent="0.2">
      <c r="A187" s="36"/>
      <c r="B187" s="36"/>
      <c r="C187" s="158"/>
      <c r="D187" s="158"/>
      <c r="E187" s="158"/>
      <c r="F187" s="71" t="s">
        <v>33</v>
      </c>
      <c r="G187" s="71"/>
      <c r="H187" s="92"/>
      <c r="I187" s="93">
        <f t="shared" si="42"/>
        <v>0</v>
      </c>
      <c r="J187" s="159"/>
      <c r="K187" s="93">
        <f t="shared" si="43"/>
        <v>0</v>
      </c>
      <c r="L187" s="159"/>
      <c r="M187" s="159" t="str">
        <f t="shared" si="44"/>
        <v/>
      </c>
      <c r="N187" s="39"/>
      <c r="O187" s="160">
        <f t="shared" si="45"/>
        <v>0</v>
      </c>
      <c r="P187" s="160">
        <f t="shared" si="46"/>
        <v>0</v>
      </c>
      <c r="Q187" s="160">
        <f t="shared" si="47"/>
        <v>0</v>
      </c>
      <c r="R187" s="160">
        <f t="shared" si="48"/>
        <v>0</v>
      </c>
      <c r="S187" s="160">
        <f t="shared" si="49"/>
        <v>0</v>
      </c>
      <c r="T187" s="39"/>
      <c r="U187" s="161"/>
      <c r="V187" s="162">
        <f>ROUND(ROUND(U187,2)*(1+'General Inputs'!K$20)*(1-AA187)+'General Inputs'!K$26,2)</f>
        <v>0</v>
      </c>
      <c r="W187" s="162">
        <f>ROUND(ROUND(V187,2)*(1+'General Inputs'!L$20)*(1-AB187)+'General Inputs'!L$26,2)</f>
        <v>0</v>
      </c>
      <c r="X187" s="162">
        <f>ROUND(ROUND(W187,2)*(1+'General Inputs'!M$20)*(1-AC187)+'General Inputs'!M$26,2)</f>
        <v>0</v>
      </c>
      <c r="Y187" s="162">
        <f>ROUND(ROUND(X187,2)*(1+'General Inputs'!N$20)*(1-AD187)+'General Inputs'!N$26,2)</f>
        <v>0</v>
      </c>
      <c r="Z187" s="163"/>
      <c r="AA187" s="191">
        <f>IF($U187="",0,'General Inputs'!K$22)</f>
        <v>0</v>
      </c>
      <c r="AB187" s="191">
        <f>IF($U187="",0,'General Inputs'!L$22)</f>
        <v>0</v>
      </c>
      <c r="AC187" s="191">
        <f>IF($U187="",0,'General Inputs'!M$22)</f>
        <v>0</v>
      </c>
      <c r="AD187" s="191">
        <f>IF($U187="",0,'General Inputs'!N$22)</f>
        <v>0</v>
      </c>
      <c r="AE187" s="36"/>
      <c r="AF187" s="36"/>
      <c r="AG187" s="36"/>
      <c r="AH187" s="214" t="str" cm="1">
        <f t="array" ref="AH187">IF(SUMPRODUCT(--_xlfn.ISFORMULA(V187:Y187))+SUMPRODUCT(--_xlfn.ISFORMULA(I187:M187))=7,"OK","CHECK")</f>
        <v>OK</v>
      </c>
      <c r="AI187" s="36"/>
      <c r="AJ187" s="36"/>
      <c r="AK187" s="36"/>
    </row>
    <row r="188" spans="1:37" hidden="1" outlineLevel="1" x14ac:dyDescent="0.2">
      <c r="A188" s="36"/>
      <c r="B188" s="36"/>
      <c r="C188" s="158"/>
      <c r="D188" s="158"/>
      <c r="E188" s="158"/>
      <c r="F188" s="71" t="s">
        <v>33</v>
      </c>
      <c r="G188" s="71"/>
      <c r="H188" s="92"/>
      <c r="I188" s="93">
        <f t="shared" si="42"/>
        <v>0</v>
      </c>
      <c r="J188" s="159"/>
      <c r="K188" s="93">
        <f t="shared" si="43"/>
        <v>0</v>
      </c>
      <c r="L188" s="159"/>
      <c r="M188" s="159" t="str">
        <f t="shared" si="44"/>
        <v/>
      </c>
      <c r="N188" s="39"/>
      <c r="O188" s="160">
        <f t="shared" si="45"/>
        <v>0</v>
      </c>
      <c r="P188" s="160">
        <f t="shared" si="46"/>
        <v>0</v>
      </c>
      <c r="Q188" s="160">
        <f t="shared" si="47"/>
        <v>0</v>
      </c>
      <c r="R188" s="160">
        <f t="shared" si="48"/>
        <v>0</v>
      </c>
      <c r="S188" s="160">
        <f t="shared" si="49"/>
        <v>0</v>
      </c>
      <c r="T188" s="39"/>
      <c r="U188" s="161"/>
      <c r="V188" s="162">
        <f>ROUND(ROUND(U188,2)*(1+'General Inputs'!K$20)*(1-AA188)+'General Inputs'!K$26,2)</f>
        <v>0</v>
      </c>
      <c r="W188" s="162">
        <f>ROUND(ROUND(V188,2)*(1+'General Inputs'!L$20)*(1-AB188)+'General Inputs'!L$26,2)</f>
        <v>0</v>
      </c>
      <c r="X188" s="162">
        <f>ROUND(ROUND(W188,2)*(1+'General Inputs'!M$20)*(1-AC188)+'General Inputs'!M$26,2)</f>
        <v>0</v>
      </c>
      <c r="Y188" s="162">
        <f>ROUND(ROUND(X188,2)*(1+'General Inputs'!N$20)*(1-AD188)+'General Inputs'!N$26,2)</f>
        <v>0</v>
      </c>
      <c r="Z188" s="163"/>
      <c r="AA188" s="191">
        <f>IF($U188="",0,'General Inputs'!K$22)</f>
        <v>0</v>
      </c>
      <c r="AB188" s="191">
        <f>IF($U188="",0,'General Inputs'!L$22)</f>
        <v>0</v>
      </c>
      <c r="AC188" s="191">
        <f>IF($U188="",0,'General Inputs'!M$22)</f>
        <v>0</v>
      </c>
      <c r="AD188" s="191">
        <f>IF($U188="",0,'General Inputs'!N$22)</f>
        <v>0</v>
      </c>
      <c r="AE188" s="36"/>
      <c r="AF188" s="36"/>
      <c r="AG188" s="36"/>
      <c r="AH188" s="214" t="str" cm="1">
        <f t="array" ref="AH188">IF(SUMPRODUCT(--_xlfn.ISFORMULA(V188:Y188))+SUMPRODUCT(--_xlfn.ISFORMULA(I188:M188))=7,"OK","CHECK")</f>
        <v>OK</v>
      </c>
      <c r="AI188" s="36"/>
      <c r="AJ188" s="36"/>
      <c r="AK188" s="36"/>
    </row>
    <row r="189" spans="1:37" hidden="1" outlineLevel="1" x14ac:dyDescent="0.2">
      <c r="A189" s="36"/>
      <c r="B189" s="36"/>
      <c r="C189" s="158"/>
      <c r="D189" s="158"/>
      <c r="E189" s="158"/>
      <c r="F189" s="71" t="s">
        <v>33</v>
      </c>
      <c r="G189" s="71"/>
      <c r="H189" s="92"/>
      <c r="I189" s="93">
        <f t="shared" si="42"/>
        <v>0</v>
      </c>
      <c r="J189" s="159"/>
      <c r="K189" s="93">
        <f t="shared" si="43"/>
        <v>0</v>
      </c>
      <c r="L189" s="159"/>
      <c r="M189" s="159" t="str">
        <f t="shared" si="44"/>
        <v/>
      </c>
      <c r="N189" s="39"/>
      <c r="O189" s="160">
        <f t="shared" si="45"/>
        <v>0</v>
      </c>
      <c r="P189" s="160">
        <f t="shared" si="46"/>
        <v>0</v>
      </c>
      <c r="Q189" s="160">
        <f t="shared" si="47"/>
        <v>0</v>
      </c>
      <c r="R189" s="160">
        <f t="shared" si="48"/>
        <v>0</v>
      </c>
      <c r="S189" s="160">
        <f t="shared" si="49"/>
        <v>0</v>
      </c>
      <c r="T189" s="39"/>
      <c r="U189" s="161"/>
      <c r="V189" s="162">
        <f>ROUND(ROUND(U189,2)*(1+'General Inputs'!K$20)*(1-AA189)+'General Inputs'!K$26,2)</f>
        <v>0</v>
      </c>
      <c r="W189" s="162">
        <f>ROUND(ROUND(V189,2)*(1+'General Inputs'!L$20)*(1-AB189)+'General Inputs'!L$26,2)</f>
        <v>0</v>
      </c>
      <c r="X189" s="162">
        <f>ROUND(ROUND(W189,2)*(1+'General Inputs'!M$20)*(1-AC189)+'General Inputs'!M$26,2)</f>
        <v>0</v>
      </c>
      <c r="Y189" s="162">
        <f>ROUND(ROUND(X189,2)*(1+'General Inputs'!N$20)*(1-AD189)+'General Inputs'!N$26,2)</f>
        <v>0</v>
      </c>
      <c r="Z189" s="163"/>
      <c r="AA189" s="191">
        <f>IF($U189="",0,'General Inputs'!K$22)</f>
        <v>0</v>
      </c>
      <c r="AB189" s="191">
        <f>IF($U189="",0,'General Inputs'!L$22)</f>
        <v>0</v>
      </c>
      <c r="AC189" s="191">
        <f>IF($U189="",0,'General Inputs'!M$22)</f>
        <v>0</v>
      </c>
      <c r="AD189" s="191">
        <f>IF($U189="",0,'General Inputs'!N$22)</f>
        <v>0</v>
      </c>
      <c r="AE189" s="36"/>
      <c r="AF189" s="36"/>
      <c r="AG189" s="36"/>
      <c r="AH189" s="214" t="str" cm="1">
        <f t="array" ref="AH189">IF(SUMPRODUCT(--_xlfn.ISFORMULA(V189:Y189))+SUMPRODUCT(--_xlfn.ISFORMULA(I189:M189))=7,"OK","CHECK")</f>
        <v>OK</v>
      </c>
      <c r="AI189" s="36"/>
      <c r="AJ189" s="36"/>
      <c r="AK189" s="36"/>
    </row>
    <row r="190" spans="1:37" hidden="1" outlineLevel="1" x14ac:dyDescent="0.2">
      <c r="A190" s="36"/>
      <c r="B190" s="36"/>
      <c r="C190" s="158"/>
      <c r="D190" s="158"/>
      <c r="E190" s="158"/>
      <c r="F190" s="71" t="s">
        <v>33</v>
      </c>
      <c r="G190" s="71"/>
      <c r="H190" s="92"/>
      <c r="I190" s="93">
        <f t="shared" si="42"/>
        <v>0</v>
      </c>
      <c r="J190" s="159"/>
      <c r="K190" s="93">
        <f t="shared" si="43"/>
        <v>0</v>
      </c>
      <c r="L190" s="159"/>
      <c r="M190" s="159" t="str">
        <f t="shared" si="44"/>
        <v/>
      </c>
      <c r="N190" s="39"/>
      <c r="O190" s="160">
        <f t="shared" si="45"/>
        <v>0</v>
      </c>
      <c r="P190" s="160">
        <f t="shared" si="46"/>
        <v>0</v>
      </c>
      <c r="Q190" s="160">
        <f t="shared" si="47"/>
        <v>0</v>
      </c>
      <c r="R190" s="160">
        <f t="shared" si="48"/>
        <v>0</v>
      </c>
      <c r="S190" s="160">
        <f t="shared" si="49"/>
        <v>0</v>
      </c>
      <c r="T190" s="39"/>
      <c r="U190" s="161"/>
      <c r="V190" s="162">
        <f>ROUND(ROUND(U190,2)*(1+'General Inputs'!K$20)*(1-AA190)+'General Inputs'!K$26,2)</f>
        <v>0</v>
      </c>
      <c r="W190" s="162">
        <f>ROUND(ROUND(V190,2)*(1+'General Inputs'!L$20)*(1-AB190)+'General Inputs'!L$26,2)</f>
        <v>0</v>
      </c>
      <c r="X190" s="162">
        <f>ROUND(ROUND(W190,2)*(1+'General Inputs'!M$20)*(1-AC190)+'General Inputs'!M$26,2)</f>
        <v>0</v>
      </c>
      <c r="Y190" s="162">
        <f>ROUND(ROUND(X190,2)*(1+'General Inputs'!N$20)*(1-AD190)+'General Inputs'!N$26,2)</f>
        <v>0</v>
      </c>
      <c r="Z190" s="163"/>
      <c r="AA190" s="191">
        <f>IF($U190="",0,'General Inputs'!K$22)</f>
        <v>0</v>
      </c>
      <c r="AB190" s="191">
        <f>IF($U190="",0,'General Inputs'!L$22)</f>
        <v>0</v>
      </c>
      <c r="AC190" s="191">
        <f>IF($U190="",0,'General Inputs'!M$22)</f>
        <v>0</v>
      </c>
      <c r="AD190" s="191">
        <f>IF($U190="",0,'General Inputs'!N$22)</f>
        <v>0</v>
      </c>
      <c r="AE190" s="36"/>
      <c r="AF190" s="36"/>
      <c r="AG190" s="36"/>
      <c r="AH190" s="214" t="str" cm="1">
        <f t="array" ref="AH190">IF(SUMPRODUCT(--_xlfn.ISFORMULA(V190:Y190))+SUMPRODUCT(--_xlfn.ISFORMULA(I190:M190))=7,"OK","CHECK")</f>
        <v>OK</v>
      </c>
      <c r="AI190" s="36"/>
      <c r="AJ190" s="36"/>
      <c r="AK190" s="36"/>
    </row>
    <row r="191" spans="1:37" hidden="1" outlineLevel="1" x14ac:dyDescent="0.2">
      <c r="A191" s="36"/>
      <c r="B191" s="36"/>
      <c r="C191" s="158"/>
      <c r="D191" s="158"/>
      <c r="E191" s="158"/>
      <c r="F191" s="71" t="s">
        <v>33</v>
      </c>
      <c r="G191" s="71"/>
      <c r="H191" s="92"/>
      <c r="I191" s="93">
        <f t="shared" si="42"/>
        <v>0</v>
      </c>
      <c r="J191" s="159"/>
      <c r="K191" s="93">
        <f t="shared" si="43"/>
        <v>0</v>
      </c>
      <c r="L191" s="159"/>
      <c r="M191" s="159" t="str">
        <f t="shared" si="44"/>
        <v/>
      </c>
      <c r="N191" s="39"/>
      <c r="O191" s="160">
        <f t="shared" si="45"/>
        <v>0</v>
      </c>
      <c r="P191" s="160">
        <f t="shared" si="46"/>
        <v>0</v>
      </c>
      <c r="Q191" s="160">
        <f t="shared" si="47"/>
        <v>0</v>
      </c>
      <c r="R191" s="160">
        <f t="shared" si="48"/>
        <v>0</v>
      </c>
      <c r="S191" s="160">
        <f t="shared" si="49"/>
        <v>0</v>
      </c>
      <c r="T191" s="39"/>
      <c r="U191" s="161"/>
      <c r="V191" s="162">
        <f>ROUND(ROUND(U191,2)*(1+'General Inputs'!K$20)*(1-AA191)+'General Inputs'!K$26,2)</f>
        <v>0</v>
      </c>
      <c r="W191" s="162">
        <f>ROUND(ROUND(V191,2)*(1+'General Inputs'!L$20)*(1-AB191)+'General Inputs'!L$26,2)</f>
        <v>0</v>
      </c>
      <c r="X191" s="162">
        <f>ROUND(ROUND(W191,2)*(1+'General Inputs'!M$20)*(1-AC191)+'General Inputs'!M$26,2)</f>
        <v>0</v>
      </c>
      <c r="Y191" s="162">
        <f>ROUND(ROUND(X191,2)*(1+'General Inputs'!N$20)*(1-AD191)+'General Inputs'!N$26,2)</f>
        <v>0</v>
      </c>
      <c r="Z191" s="163"/>
      <c r="AA191" s="191">
        <f>IF($U191="",0,'General Inputs'!K$22)</f>
        <v>0</v>
      </c>
      <c r="AB191" s="191">
        <f>IF($U191="",0,'General Inputs'!L$22)</f>
        <v>0</v>
      </c>
      <c r="AC191" s="191">
        <f>IF($U191="",0,'General Inputs'!M$22)</f>
        <v>0</v>
      </c>
      <c r="AD191" s="191">
        <f>IF($U191="",0,'General Inputs'!N$22)</f>
        <v>0</v>
      </c>
      <c r="AE191" s="36"/>
      <c r="AF191" s="36"/>
      <c r="AG191" s="36"/>
      <c r="AH191" s="214" t="str" cm="1">
        <f t="array" ref="AH191">IF(SUMPRODUCT(--_xlfn.ISFORMULA(V191:Y191))+SUMPRODUCT(--_xlfn.ISFORMULA(I191:M191))=7,"OK","CHECK")</f>
        <v>OK</v>
      </c>
      <c r="AI191" s="36"/>
      <c r="AJ191" s="36"/>
      <c r="AK191" s="36"/>
    </row>
    <row r="192" spans="1:37" hidden="1" outlineLevel="1" x14ac:dyDescent="0.2">
      <c r="A192" s="36"/>
      <c r="B192" s="36"/>
      <c r="C192" s="158"/>
      <c r="D192" s="158"/>
      <c r="E192" s="158"/>
      <c r="F192" s="71" t="s">
        <v>33</v>
      </c>
      <c r="G192" s="71"/>
      <c r="H192" s="92"/>
      <c r="I192" s="93">
        <f t="shared" si="42"/>
        <v>0</v>
      </c>
      <c r="J192" s="159"/>
      <c r="K192" s="93">
        <f t="shared" si="43"/>
        <v>0</v>
      </c>
      <c r="L192" s="159"/>
      <c r="M192" s="159" t="str">
        <f t="shared" si="44"/>
        <v/>
      </c>
      <c r="N192" s="39"/>
      <c r="O192" s="160">
        <f t="shared" si="45"/>
        <v>0</v>
      </c>
      <c r="P192" s="160">
        <f t="shared" si="46"/>
        <v>0</v>
      </c>
      <c r="Q192" s="160">
        <f t="shared" si="47"/>
        <v>0</v>
      </c>
      <c r="R192" s="160">
        <f t="shared" si="48"/>
        <v>0</v>
      </c>
      <c r="S192" s="160">
        <f t="shared" si="49"/>
        <v>0</v>
      </c>
      <c r="T192" s="39"/>
      <c r="U192" s="161"/>
      <c r="V192" s="162">
        <f>ROUND(ROUND(U192,2)*(1+'General Inputs'!K$20)*(1-AA192)+'General Inputs'!K$26,2)</f>
        <v>0</v>
      </c>
      <c r="W192" s="162">
        <f>ROUND(ROUND(V192,2)*(1+'General Inputs'!L$20)*(1-AB192)+'General Inputs'!L$26,2)</f>
        <v>0</v>
      </c>
      <c r="X192" s="162">
        <f>ROUND(ROUND(W192,2)*(1+'General Inputs'!M$20)*(1-AC192)+'General Inputs'!M$26,2)</f>
        <v>0</v>
      </c>
      <c r="Y192" s="162">
        <f>ROUND(ROUND(X192,2)*(1+'General Inputs'!N$20)*(1-AD192)+'General Inputs'!N$26,2)</f>
        <v>0</v>
      </c>
      <c r="Z192" s="163"/>
      <c r="AA192" s="191">
        <f>IF($U192="",0,'General Inputs'!K$22)</f>
        <v>0</v>
      </c>
      <c r="AB192" s="191">
        <f>IF($U192="",0,'General Inputs'!L$22)</f>
        <v>0</v>
      </c>
      <c r="AC192" s="191">
        <f>IF($U192="",0,'General Inputs'!M$22)</f>
        <v>0</v>
      </c>
      <c r="AD192" s="191">
        <f>IF($U192="",0,'General Inputs'!N$22)</f>
        <v>0</v>
      </c>
      <c r="AE192" s="36"/>
      <c r="AF192" s="36"/>
      <c r="AG192" s="36"/>
      <c r="AH192" s="214" t="str" cm="1">
        <f t="array" ref="AH192">IF(SUMPRODUCT(--_xlfn.ISFORMULA(V192:Y192))+SUMPRODUCT(--_xlfn.ISFORMULA(I192:M192))=7,"OK","CHECK")</f>
        <v>OK</v>
      </c>
      <c r="AI192" s="36"/>
      <c r="AJ192" s="36"/>
      <c r="AK192" s="36"/>
    </row>
    <row r="193" spans="1:37" hidden="1" outlineLevel="1" x14ac:dyDescent="0.2">
      <c r="A193" s="36"/>
      <c r="B193" s="36"/>
      <c r="C193" s="158"/>
      <c r="D193" s="158"/>
      <c r="E193" s="158"/>
      <c r="F193" s="71" t="s">
        <v>33</v>
      </c>
      <c r="G193" s="71"/>
      <c r="H193" s="92"/>
      <c r="I193" s="93">
        <f t="shared" si="42"/>
        <v>0</v>
      </c>
      <c r="J193" s="159"/>
      <c r="K193" s="93">
        <f t="shared" si="43"/>
        <v>0</v>
      </c>
      <c r="L193" s="159"/>
      <c r="M193" s="159" t="str">
        <f t="shared" si="44"/>
        <v/>
      </c>
      <c r="N193" s="39"/>
      <c r="O193" s="160">
        <f t="shared" si="45"/>
        <v>0</v>
      </c>
      <c r="P193" s="160">
        <f t="shared" si="46"/>
        <v>0</v>
      </c>
      <c r="Q193" s="160">
        <f t="shared" si="47"/>
        <v>0</v>
      </c>
      <c r="R193" s="160">
        <f t="shared" si="48"/>
        <v>0</v>
      </c>
      <c r="S193" s="160">
        <f t="shared" si="49"/>
        <v>0</v>
      </c>
      <c r="T193" s="39"/>
      <c r="U193" s="161"/>
      <c r="V193" s="162">
        <f>ROUND(ROUND(U193,2)*(1+'General Inputs'!K$20)*(1-AA193)+'General Inputs'!K$26,2)</f>
        <v>0</v>
      </c>
      <c r="W193" s="162">
        <f>ROUND(ROUND(V193,2)*(1+'General Inputs'!L$20)*(1-AB193)+'General Inputs'!L$26,2)</f>
        <v>0</v>
      </c>
      <c r="X193" s="162">
        <f>ROUND(ROUND(W193,2)*(1+'General Inputs'!M$20)*(1-AC193)+'General Inputs'!M$26,2)</f>
        <v>0</v>
      </c>
      <c r="Y193" s="162">
        <f>ROUND(ROUND(X193,2)*(1+'General Inputs'!N$20)*(1-AD193)+'General Inputs'!N$26,2)</f>
        <v>0</v>
      </c>
      <c r="Z193" s="163"/>
      <c r="AA193" s="191">
        <f>IF($U193="",0,'General Inputs'!K$22)</f>
        <v>0</v>
      </c>
      <c r="AB193" s="191">
        <f>IF($U193="",0,'General Inputs'!L$22)</f>
        <v>0</v>
      </c>
      <c r="AC193" s="191">
        <f>IF($U193="",0,'General Inputs'!M$22)</f>
        <v>0</v>
      </c>
      <c r="AD193" s="191">
        <f>IF($U193="",0,'General Inputs'!N$22)</f>
        <v>0</v>
      </c>
      <c r="AE193" s="36"/>
      <c r="AF193" s="36"/>
      <c r="AG193" s="36"/>
      <c r="AH193" s="214" t="str" cm="1">
        <f t="array" ref="AH193">IF(SUMPRODUCT(--_xlfn.ISFORMULA(V193:Y193))+SUMPRODUCT(--_xlfn.ISFORMULA(I193:M193))=7,"OK","CHECK")</f>
        <v>OK</v>
      </c>
      <c r="AI193" s="36"/>
      <c r="AJ193" s="36"/>
      <c r="AK193" s="36"/>
    </row>
    <row r="194" spans="1:37" hidden="1" outlineLevel="1" x14ac:dyDescent="0.2">
      <c r="A194" s="36"/>
      <c r="B194" s="36"/>
      <c r="C194" s="158"/>
      <c r="D194" s="158"/>
      <c r="E194" s="158"/>
      <c r="F194" s="71" t="s">
        <v>33</v>
      </c>
      <c r="G194" s="71"/>
      <c r="H194" s="92"/>
      <c r="I194" s="93">
        <f t="shared" si="42"/>
        <v>0</v>
      </c>
      <c r="J194" s="159"/>
      <c r="K194" s="93">
        <f t="shared" si="43"/>
        <v>0</v>
      </c>
      <c r="L194" s="159"/>
      <c r="M194" s="159" t="str">
        <f t="shared" si="44"/>
        <v/>
      </c>
      <c r="N194" s="39"/>
      <c r="O194" s="160">
        <f t="shared" si="45"/>
        <v>0</v>
      </c>
      <c r="P194" s="160">
        <f t="shared" si="46"/>
        <v>0</v>
      </c>
      <c r="Q194" s="160">
        <f t="shared" si="47"/>
        <v>0</v>
      </c>
      <c r="R194" s="160">
        <f t="shared" si="48"/>
        <v>0</v>
      </c>
      <c r="S194" s="160">
        <f t="shared" si="49"/>
        <v>0</v>
      </c>
      <c r="T194" s="39"/>
      <c r="U194" s="161"/>
      <c r="V194" s="162">
        <f>ROUND(ROUND(U194,2)*(1+'General Inputs'!K$20)*(1-AA194)+'General Inputs'!K$26,2)</f>
        <v>0</v>
      </c>
      <c r="W194" s="162">
        <f>ROUND(ROUND(V194,2)*(1+'General Inputs'!L$20)*(1-AB194)+'General Inputs'!L$26,2)</f>
        <v>0</v>
      </c>
      <c r="X194" s="162">
        <f>ROUND(ROUND(W194,2)*(1+'General Inputs'!M$20)*(1-AC194)+'General Inputs'!M$26,2)</f>
        <v>0</v>
      </c>
      <c r="Y194" s="162">
        <f>ROUND(ROUND(X194,2)*(1+'General Inputs'!N$20)*(1-AD194)+'General Inputs'!N$26,2)</f>
        <v>0</v>
      </c>
      <c r="Z194" s="163"/>
      <c r="AA194" s="191">
        <f>IF($U194="",0,'General Inputs'!K$22)</f>
        <v>0</v>
      </c>
      <c r="AB194" s="191">
        <f>IF($U194="",0,'General Inputs'!L$22)</f>
        <v>0</v>
      </c>
      <c r="AC194" s="191">
        <f>IF($U194="",0,'General Inputs'!M$22)</f>
        <v>0</v>
      </c>
      <c r="AD194" s="191">
        <f>IF($U194="",0,'General Inputs'!N$22)</f>
        <v>0</v>
      </c>
      <c r="AE194" s="36"/>
      <c r="AF194" s="36"/>
      <c r="AG194" s="36"/>
      <c r="AH194" s="214" t="str" cm="1">
        <f t="array" ref="AH194">IF(SUMPRODUCT(--_xlfn.ISFORMULA(V194:Y194))+SUMPRODUCT(--_xlfn.ISFORMULA(I194:M194))=7,"OK","CHECK")</f>
        <v>OK</v>
      </c>
      <c r="AI194" s="36"/>
      <c r="AJ194" s="36"/>
      <c r="AK194" s="36"/>
    </row>
    <row r="195" spans="1:37" hidden="1" outlineLevel="1" x14ac:dyDescent="0.2">
      <c r="A195" s="36"/>
      <c r="B195" s="36"/>
      <c r="C195" s="158"/>
      <c r="D195" s="158"/>
      <c r="E195" s="158"/>
      <c r="F195" s="71" t="s">
        <v>33</v>
      </c>
      <c r="G195" s="71"/>
      <c r="H195" s="92"/>
      <c r="I195" s="93">
        <f t="shared" si="42"/>
        <v>0</v>
      </c>
      <c r="J195" s="159"/>
      <c r="K195" s="93">
        <f t="shared" si="43"/>
        <v>0</v>
      </c>
      <c r="L195" s="159"/>
      <c r="M195" s="159" t="str">
        <f t="shared" si="44"/>
        <v/>
      </c>
      <c r="N195" s="39"/>
      <c r="O195" s="160">
        <f t="shared" si="45"/>
        <v>0</v>
      </c>
      <c r="P195" s="160">
        <f t="shared" si="46"/>
        <v>0</v>
      </c>
      <c r="Q195" s="160">
        <f t="shared" si="47"/>
        <v>0</v>
      </c>
      <c r="R195" s="160">
        <f t="shared" si="48"/>
        <v>0</v>
      </c>
      <c r="S195" s="160">
        <f t="shared" si="49"/>
        <v>0</v>
      </c>
      <c r="T195" s="39"/>
      <c r="U195" s="161"/>
      <c r="V195" s="162">
        <f>ROUND(ROUND(U195,2)*(1+'General Inputs'!K$20)*(1-AA195)+'General Inputs'!K$26,2)</f>
        <v>0</v>
      </c>
      <c r="W195" s="162">
        <f>ROUND(ROUND(V195,2)*(1+'General Inputs'!L$20)*(1-AB195)+'General Inputs'!L$26,2)</f>
        <v>0</v>
      </c>
      <c r="X195" s="162">
        <f>ROUND(ROUND(W195,2)*(1+'General Inputs'!M$20)*(1-AC195)+'General Inputs'!M$26,2)</f>
        <v>0</v>
      </c>
      <c r="Y195" s="162">
        <f>ROUND(ROUND(X195,2)*(1+'General Inputs'!N$20)*(1-AD195)+'General Inputs'!N$26,2)</f>
        <v>0</v>
      </c>
      <c r="Z195" s="163"/>
      <c r="AA195" s="191">
        <f>IF($U195="",0,'General Inputs'!K$22)</f>
        <v>0</v>
      </c>
      <c r="AB195" s="191">
        <f>IF($U195="",0,'General Inputs'!L$22)</f>
        <v>0</v>
      </c>
      <c r="AC195" s="191">
        <f>IF($U195="",0,'General Inputs'!M$22)</f>
        <v>0</v>
      </c>
      <c r="AD195" s="191">
        <f>IF($U195="",0,'General Inputs'!N$22)</f>
        <v>0</v>
      </c>
      <c r="AE195" s="36"/>
      <c r="AF195" s="36"/>
      <c r="AG195" s="36"/>
      <c r="AH195" s="214" t="str" cm="1">
        <f t="array" ref="AH195">IF(SUMPRODUCT(--_xlfn.ISFORMULA(V195:Y195))+SUMPRODUCT(--_xlfn.ISFORMULA(I195:M195))=7,"OK","CHECK")</f>
        <v>OK</v>
      </c>
      <c r="AI195" s="36"/>
      <c r="AJ195" s="36"/>
      <c r="AK195" s="36"/>
    </row>
    <row r="196" spans="1:37" hidden="1" outlineLevel="1" x14ac:dyDescent="0.2">
      <c r="A196" s="36"/>
      <c r="B196" s="36"/>
      <c r="C196" s="158"/>
      <c r="D196" s="158"/>
      <c r="E196" s="158"/>
      <c r="F196" s="71" t="s">
        <v>33</v>
      </c>
      <c r="G196" s="71"/>
      <c r="H196" s="92"/>
      <c r="I196" s="93">
        <f t="shared" si="42"/>
        <v>0</v>
      </c>
      <c r="J196" s="159"/>
      <c r="K196" s="93">
        <f t="shared" si="43"/>
        <v>0</v>
      </c>
      <c r="L196" s="159"/>
      <c r="M196" s="159" t="str">
        <f t="shared" si="44"/>
        <v/>
      </c>
      <c r="N196" s="39"/>
      <c r="O196" s="160">
        <f t="shared" si="45"/>
        <v>0</v>
      </c>
      <c r="P196" s="160">
        <f t="shared" si="46"/>
        <v>0</v>
      </c>
      <c r="Q196" s="160">
        <f t="shared" si="47"/>
        <v>0</v>
      </c>
      <c r="R196" s="160">
        <f t="shared" si="48"/>
        <v>0</v>
      </c>
      <c r="S196" s="160">
        <f t="shared" si="49"/>
        <v>0</v>
      </c>
      <c r="T196" s="39"/>
      <c r="U196" s="161"/>
      <c r="V196" s="162">
        <f>ROUND(ROUND(U196,2)*(1+'General Inputs'!K$20)*(1-AA196)+'General Inputs'!K$26,2)</f>
        <v>0</v>
      </c>
      <c r="W196" s="162">
        <f>ROUND(ROUND(V196,2)*(1+'General Inputs'!L$20)*(1-AB196)+'General Inputs'!L$26,2)</f>
        <v>0</v>
      </c>
      <c r="X196" s="162">
        <f>ROUND(ROUND(W196,2)*(1+'General Inputs'!M$20)*(1-AC196)+'General Inputs'!M$26,2)</f>
        <v>0</v>
      </c>
      <c r="Y196" s="162">
        <f>ROUND(ROUND(X196,2)*(1+'General Inputs'!N$20)*(1-AD196)+'General Inputs'!N$26,2)</f>
        <v>0</v>
      </c>
      <c r="Z196" s="163"/>
      <c r="AA196" s="191">
        <f>IF($U196="",0,'General Inputs'!K$22)</f>
        <v>0</v>
      </c>
      <c r="AB196" s="191">
        <f>IF($U196="",0,'General Inputs'!L$22)</f>
        <v>0</v>
      </c>
      <c r="AC196" s="191">
        <f>IF($U196="",0,'General Inputs'!M$22)</f>
        <v>0</v>
      </c>
      <c r="AD196" s="191">
        <f>IF($U196="",0,'General Inputs'!N$22)</f>
        <v>0</v>
      </c>
      <c r="AE196" s="36"/>
      <c r="AF196" s="36"/>
      <c r="AG196" s="36"/>
      <c r="AH196" s="214" t="str" cm="1">
        <f t="array" ref="AH196">IF(SUMPRODUCT(--_xlfn.ISFORMULA(V196:Y196))+SUMPRODUCT(--_xlfn.ISFORMULA(I196:M196))=7,"OK","CHECK")</f>
        <v>OK</v>
      </c>
      <c r="AI196" s="36"/>
      <c r="AJ196" s="36"/>
      <c r="AK196" s="36"/>
    </row>
    <row r="197" spans="1:37" hidden="1" outlineLevel="1" x14ac:dyDescent="0.2">
      <c r="A197" s="36"/>
      <c r="B197" s="36"/>
      <c r="C197" s="158"/>
      <c r="D197" s="158"/>
      <c r="E197" s="158"/>
      <c r="F197" s="71" t="s">
        <v>33</v>
      </c>
      <c r="G197" s="71"/>
      <c r="H197" s="92"/>
      <c r="I197" s="93">
        <f t="shared" si="42"/>
        <v>0</v>
      </c>
      <c r="J197" s="159"/>
      <c r="K197" s="93">
        <f t="shared" si="43"/>
        <v>0</v>
      </c>
      <c r="L197" s="159"/>
      <c r="M197" s="159" t="str">
        <f t="shared" si="44"/>
        <v/>
      </c>
      <c r="N197" s="39"/>
      <c r="O197" s="160">
        <f t="shared" si="45"/>
        <v>0</v>
      </c>
      <c r="P197" s="160">
        <f t="shared" si="46"/>
        <v>0</v>
      </c>
      <c r="Q197" s="160">
        <f t="shared" si="47"/>
        <v>0</v>
      </c>
      <c r="R197" s="160">
        <f t="shared" si="48"/>
        <v>0</v>
      </c>
      <c r="S197" s="160">
        <f t="shared" si="49"/>
        <v>0</v>
      </c>
      <c r="T197" s="39"/>
      <c r="U197" s="161"/>
      <c r="V197" s="162">
        <f>ROUND(ROUND(U197,2)*(1+'General Inputs'!K$20)*(1-AA197)+'General Inputs'!K$26,2)</f>
        <v>0</v>
      </c>
      <c r="W197" s="162">
        <f>ROUND(ROUND(V197,2)*(1+'General Inputs'!L$20)*(1-AB197)+'General Inputs'!L$26,2)</f>
        <v>0</v>
      </c>
      <c r="X197" s="162">
        <f>ROUND(ROUND(W197,2)*(1+'General Inputs'!M$20)*(1-AC197)+'General Inputs'!M$26,2)</f>
        <v>0</v>
      </c>
      <c r="Y197" s="162">
        <f>ROUND(ROUND(X197,2)*(1+'General Inputs'!N$20)*(1-AD197)+'General Inputs'!N$26,2)</f>
        <v>0</v>
      </c>
      <c r="Z197" s="163"/>
      <c r="AA197" s="191">
        <f>IF($U197="",0,'General Inputs'!K$22)</f>
        <v>0</v>
      </c>
      <c r="AB197" s="191">
        <f>IF($U197="",0,'General Inputs'!L$22)</f>
        <v>0</v>
      </c>
      <c r="AC197" s="191">
        <f>IF($U197="",0,'General Inputs'!M$22)</f>
        <v>0</v>
      </c>
      <c r="AD197" s="191">
        <f>IF($U197="",0,'General Inputs'!N$22)</f>
        <v>0</v>
      </c>
      <c r="AE197" s="36"/>
      <c r="AF197" s="36"/>
      <c r="AG197" s="36"/>
      <c r="AH197" s="214" t="str" cm="1">
        <f t="array" ref="AH197">IF(SUMPRODUCT(--_xlfn.ISFORMULA(V197:Y197))+SUMPRODUCT(--_xlfn.ISFORMULA(I197:M197))=7,"OK","CHECK")</f>
        <v>OK</v>
      </c>
      <c r="AI197" s="36"/>
      <c r="AJ197" s="36"/>
      <c r="AK197" s="36"/>
    </row>
    <row r="198" spans="1:37" hidden="1" outlineLevel="1" x14ac:dyDescent="0.2">
      <c r="A198" s="36"/>
      <c r="B198" s="36"/>
      <c r="C198" s="158"/>
      <c r="D198" s="158"/>
      <c r="E198" s="158"/>
      <c r="F198" s="71" t="s">
        <v>33</v>
      </c>
      <c r="G198" s="71"/>
      <c r="H198" s="92"/>
      <c r="I198" s="93">
        <f t="shared" si="42"/>
        <v>0</v>
      </c>
      <c r="J198" s="159"/>
      <c r="K198" s="93">
        <f t="shared" si="43"/>
        <v>0</v>
      </c>
      <c r="L198" s="159"/>
      <c r="M198" s="159" t="str">
        <f t="shared" si="44"/>
        <v/>
      </c>
      <c r="N198" s="39"/>
      <c r="O198" s="160">
        <f t="shared" si="45"/>
        <v>0</v>
      </c>
      <c r="P198" s="160">
        <f t="shared" si="46"/>
        <v>0</v>
      </c>
      <c r="Q198" s="160">
        <f t="shared" si="47"/>
        <v>0</v>
      </c>
      <c r="R198" s="160">
        <f t="shared" si="48"/>
        <v>0</v>
      </c>
      <c r="S198" s="160">
        <f t="shared" si="49"/>
        <v>0</v>
      </c>
      <c r="T198" s="39"/>
      <c r="U198" s="161"/>
      <c r="V198" s="162">
        <f>ROUND(ROUND(U198,2)*(1+'General Inputs'!K$20)*(1-AA198)+'General Inputs'!K$26,2)</f>
        <v>0</v>
      </c>
      <c r="W198" s="162">
        <f>ROUND(ROUND(V198,2)*(1+'General Inputs'!L$20)*(1-AB198)+'General Inputs'!L$26,2)</f>
        <v>0</v>
      </c>
      <c r="X198" s="162">
        <f>ROUND(ROUND(W198,2)*(1+'General Inputs'!M$20)*(1-AC198)+'General Inputs'!M$26,2)</f>
        <v>0</v>
      </c>
      <c r="Y198" s="162">
        <f>ROUND(ROUND(X198,2)*(1+'General Inputs'!N$20)*(1-AD198)+'General Inputs'!N$26,2)</f>
        <v>0</v>
      </c>
      <c r="Z198" s="163"/>
      <c r="AA198" s="191">
        <f>IF($U198="",0,'General Inputs'!K$22)</f>
        <v>0</v>
      </c>
      <c r="AB198" s="191">
        <f>IF($U198="",0,'General Inputs'!L$22)</f>
        <v>0</v>
      </c>
      <c r="AC198" s="191">
        <f>IF($U198="",0,'General Inputs'!M$22)</f>
        <v>0</v>
      </c>
      <c r="AD198" s="191">
        <f>IF($U198="",0,'General Inputs'!N$22)</f>
        <v>0</v>
      </c>
      <c r="AE198" s="36"/>
      <c r="AF198" s="36"/>
      <c r="AG198" s="36"/>
      <c r="AH198" s="214" t="str" cm="1">
        <f t="array" ref="AH198">IF(SUMPRODUCT(--_xlfn.ISFORMULA(V198:Y198))+SUMPRODUCT(--_xlfn.ISFORMULA(I198:M198))=7,"OK","CHECK")</f>
        <v>OK</v>
      </c>
      <c r="AI198" s="36"/>
      <c r="AJ198" s="36"/>
      <c r="AK198" s="36"/>
    </row>
    <row r="199" spans="1:37" hidden="1" outlineLevel="1" x14ac:dyDescent="0.2">
      <c r="A199" s="36"/>
      <c r="B199" s="36"/>
      <c r="C199" s="158"/>
      <c r="D199" s="158"/>
      <c r="E199" s="158"/>
      <c r="F199" s="71" t="s">
        <v>33</v>
      </c>
      <c r="G199" s="71"/>
      <c r="H199" s="92"/>
      <c r="I199" s="93">
        <f t="shared" ref="I199:I413" si="62">_xlfn.IFNA(INDEX($O199:$S199,1,MATCH(forecastyear,$O$5:$S$5,0)),0)</f>
        <v>0</v>
      </c>
      <c r="J199" s="159"/>
      <c r="K199" s="93">
        <f t="shared" ref="K199:K413" si="63">_xlfn.IFNA(INDEX($U199:$Y199,1,MATCH(forecastyear,$U$5:$Y$5,0)),0)</f>
        <v>0</v>
      </c>
      <c r="L199" s="159"/>
      <c r="M199" s="159" t="str">
        <f t="shared" si="44"/>
        <v/>
      </c>
      <c r="N199" s="39"/>
      <c r="O199" s="160">
        <f t="shared" si="45"/>
        <v>0</v>
      </c>
      <c r="P199" s="160">
        <f t="shared" si="46"/>
        <v>0</v>
      </c>
      <c r="Q199" s="160">
        <f t="shared" si="47"/>
        <v>0</v>
      </c>
      <c r="R199" s="160">
        <f t="shared" si="48"/>
        <v>0</v>
      </c>
      <c r="S199" s="160">
        <f t="shared" si="49"/>
        <v>0</v>
      </c>
      <c r="T199" s="39"/>
      <c r="U199" s="161"/>
      <c r="V199" s="162">
        <f>ROUND(ROUND(U199,2)*(1+'General Inputs'!K$20)*(1-AA199)+'General Inputs'!K$26,2)</f>
        <v>0</v>
      </c>
      <c r="W199" s="162">
        <f>ROUND(ROUND(V199,2)*(1+'General Inputs'!L$20)*(1-AB199)+'General Inputs'!L$26,2)</f>
        <v>0</v>
      </c>
      <c r="X199" s="162">
        <f>ROUND(ROUND(W199,2)*(1+'General Inputs'!M$20)*(1-AC199)+'General Inputs'!M$26,2)</f>
        <v>0</v>
      </c>
      <c r="Y199" s="162">
        <f>ROUND(ROUND(X199,2)*(1+'General Inputs'!N$20)*(1-AD199)+'General Inputs'!N$26,2)</f>
        <v>0</v>
      </c>
      <c r="Z199" s="163"/>
      <c r="AA199" s="191">
        <f>IF($U199="",0,'General Inputs'!K$22)</f>
        <v>0</v>
      </c>
      <c r="AB199" s="191">
        <f>IF($U199="",0,'General Inputs'!L$22)</f>
        <v>0</v>
      </c>
      <c r="AC199" s="191">
        <f>IF($U199="",0,'General Inputs'!M$22)</f>
        <v>0</v>
      </c>
      <c r="AD199" s="191">
        <f>IF($U199="",0,'General Inputs'!N$22)</f>
        <v>0</v>
      </c>
      <c r="AE199" s="36"/>
      <c r="AF199" s="36"/>
      <c r="AG199" s="36"/>
      <c r="AH199" s="214" t="str" cm="1">
        <f t="array" ref="AH199">IF(SUMPRODUCT(--_xlfn.ISFORMULA(V199:Y199))+SUMPRODUCT(--_xlfn.ISFORMULA(I199:M199))=7,"OK","CHECK")</f>
        <v>OK</v>
      </c>
      <c r="AI199" s="36"/>
      <c r="AJ199" s="36"/>
      <c r="AK199" s="36"/>
    </row>
    <row r="200" spans="1:37" hidden="1" outlineLevel="1" x14ac:dyDescent="0.2">
      <c r="A200" s="36"/>
      <c r="B200" s="36"/>
      <c r="C200" s="158"/>
      <c r="D200" s="158"/>
      <c r="E200" s="158"/>
      <c r="F200" s="71" t="s">
        <v>33</v>
      </c>
      <c r="G200" s="71"/>
      <c r="H200" s="92"/>
      <c r="I200" s="93">
        <f t="shared" si="62"/>
        <v>0</v>
      </c>
      <c r="J200" s="159"/>
      <c r="K200" s="93">
        <f t="shared" si="63"/>
        <v>0</v>
      </c>
      <c r="L200" s="159"/>
      <c r="M200" s="159" t="str">
        <f t="shared" ref="M200:M222" si="64">IF(C200="","",IF(I200&gt;K200,"NON-COMPLIANT","COMPLIANT"))</f>
        <v/>
      </c>
      <c r="N200" s="39"/>
      <c r="O200" s="160">
        <f t="shared" ref="O200:O222" si="65">U200</f>
        <v>0</v>
      </c>
      <c r="P200" s="160">
        <f t="shared" ref="P200:P222" si="66">V200</f>
        <v>0</v>
      </c>
      <c r="Q200" s="160">
        <f t="shared" ref="Q200:Q222" si="67">W200</f>
        <v>0</v>
      </c>
      <c r="R200" s="160">
        <f t="shared" ref="R200:R222" si="68">X200</f>
        <v>0</v>
      </c>
      <c r="S200" s="160">
        <f t="shared" ref="S200:S222" si="69">Y200</f>
        <v>0</v>
      </c>
      <c r="T200" s="39"/>
      <c r="U200" s="161"/>
      <c r="V200" s="162">
        <f>ROUND(ROUND(U200,2)*(1+'General Inputs'!K$20)*(1-AA200)+'General Inputs'!K$26,2)</f>
        <v>0</v>
      </c>
      <c r="W200" s="162">
        <f>ROUND(ROUND(V200,2)*(1+'General Inputs'!L$20)*(1-AB200)+'General Inputs'!L$26,2)</f>
        <v>0</v>
      </c>
      <c r="X200" s="162">
        <f>ROUND(ROUND(W200,2)*(1+'General Inputs'!M$20)*(1-AC200)+'General Inputs'!M$26,2)</f>
        <v>0</v>
      </c>
      <c r="Y200" s="162">
        <f>ROUND(ROUND(X200,2)*(1+'General Inputs'!N$20)*(1-AD200)+'General Inputs'!N$26,2)</f>
        <v>0</v>
      </c>
      <c r="Z200" s="163"/>
      <c r="AA200" s="191">
        <f>IF($U200="",0,'General Inputs'!K$22)</f>
        <v>0</v>
      </c>
      <c r="AB200" s="191">
        <f>IF($U200="",0,'General Inputs'!L$22)</f>
        <v>0</v>
      </c>
      <c r="AC200" s="191">
        <f>IF($U200="",0,'General Inputs'!M$22)</f>
        <v>0</v>
      </c>
      <c r="AD200" s="191">
        <f>IF($U200="",0,'General Inputs'!N$22)</f>
        <v>0</v>
      </c>
      <c r="AE200" s="36"/>
      <c r="AF200" s="36"/>
      <c r="AG200" s="36"/>
      <c r="AH200" s="214" t="str" cm="1">
        <f t="array" ref="AH200">IF(SUMPRODUCT(--_xlfn.ISFORMULA(V200:Y200))+SUMPRODUCT(--_xlfn.ISFORMULA(I200:M200))=7,"OK","CHECK")</f>
        <v>OK</v>
      </c>
      <c r="AI200" s="36"/>
      <c r="AJ200" s="36"/>
      <c r="AK200" s="36"/>
    </row>
    <row r="201" spans="1:37" hidden="1" outlineLevel="1" x14ac:dyDescent="0.2">
      <c r="A201" s="36"/>
      <c r="B201" s="36"/>
      <c r="C201" s="158"/>
      <c r="D201" s="158"/>
      <c r="E201" s="158"/>
      <c r="F201" s="71" t="s">
        <v>33</v>
      </c>
      <c r="G201" s="71"/>
      <c r="H201" s="92"/>
      <c r="I201" s="93">
        <f t="shared" si="62"/>
        <v>0</v>
      </c>
      <c r="J201" s="159"/>
      <c r="K201" s="93">
        <f t="shared" si="63"/>
        <v>0</v>
      </c>
      <c r="L201" s="159"/>
      <c r="M201" s="159" t="str">
        <f t="shared" si="64"/>
        <v/>
      </c>
      <c r="N201" s="39"/>
      <c r="O201" s="160">
        <f t="shared" si="65"/>
        <v>0</v>
      </c>
      <c r="P201" s="160">
        <f t="shared" si="66"/>
        <v>0</v>
      </c>
      <c r="Q201" s="160">
        <f t="shared" si="67"/>
        <v>0</v>
      </c>
      <c r="R201" s="160">
        <f t="shared" si="68"/>
        <v>0</v>
      </c>
      <c r="S201" s="160">
        <f t="shared" si="69"/>
        <v>0</v>
      </c>
      <c r="T201" s="39"/>
      <c r="U201" s="161"/>
      <c r="V201" s="162">
        <f>ROUND(ROUND(U201,2)*(1+'General Inputs'!K$20)*(1-AA201)+'General Inputs'!K$26,2)</f>
        <v>0</v>
      </c>
      <c r="W201" s="162">
        <f>ROUND(ROUND(V201,2)*(1+'General Inputs'!L$20)*(1-AB201)+'General Inputs'!L$26,2)</f>
        <v>0</v>
      </c>
      <c r="X201" s="162">
        <f>ROUND(ROUND(W201,2)*(1+'General Inputs'!M$20)*(1-AC201)+'General Inputs'!M$26,2)</f>
        <v>0</v>
      </c>
      <c r="Y201" s="162">
        <f>ROUND(ROUND(X201,2)*(1+'General Inputs'!N$20)*(1-AD201)+'General Inputs'!N$26,2)</f>
        <v>0</v>
      </c>
      <c r="Z201" s="163"/>
      <c r="AA201" s="191">
        <f>IF($U201="",0,'General Inputs'!K$22)</f>
        <v>0</v>
      </c>
      <c r="AB201" s="191">
        <f>IF($U201="",0,'General Inputs'!L$22)</f>
        <v>0</v>
      </c>
      <c r="AC201" s="191">
        <f>IF($U201="",0,'General Inputs'!M$22)</f>
        <v>0</v>
      </c>
      <c r="AD201" s="191">
        <f>IF($U201="",0,'General Inputs'!N$22)</f>
        <v>0</v>
      </c>
      <c r="AE201" s="36"/>
      <c r="AF201" s="36"/>
      <c r="AG201" s="36"/>
      <c r="AH201" s="214" t="str" cm="1">
        <f t="array" ref="AH201">IF(SUMPRODUCT(--_xlfn.ISFORMULA(V201:Y201))+SUMPRODUCT(--_xlfn.ISFORMULA(I201:M201))=7,"OK","CHECK")</f>
        <v>OK</v>
      </c>
      <c r="AI201" s="36"/>
      <c r="AJ201" s="36"/>
      <c r="AK201" s="36"/>
    </row>
    <row r="202" spans="1:37" hidden="1" outlineLevel="1" x14ac:dyDescent="0.2">
      <c r="A202" s="36"/>
      <c r="B202" s="36"/>
      <c r="C202" s="158"/>
      <c r="D202" s="158"/>
      <c r="E202" s="158"/>
      <c r="F202" s="71" t="s">
        <v>33</v>
      </c>
      <c r="G202" s="71"/>
      <c r="H202" s="92"/>
      <c r="I202" s="93">
        <f t="shared" si="62"/>
        <v>0</v>
      </c>
      <c r="J202" s="159"/>
      <c r="K202" s="93">
        <f t="shared" si="63"/>
        <v>0</v>
      </c>
      <c r="L202" s="159"/>
      <c r="M202" s="159" t="str">
        <f t="shared" si="64"/>
        <v/>
      </c>
      <c r="N202" s="39"/>
      <c r="O202" s="160">
        <f t="shared" si="65"/>
        <v>0</v>
      </c>
      <c r="P202" s="160">
        <f t="shared" si="66"/>
        <v>0</v>
      </c>
      <c r="Q202" s="160">
        <f t="shared" si="67"/>
        <v>0</v>
      </c>
      <c r="R202" s="160">
        <f t="shared" si="68"/>
        <v>0</v>
      </c>
      <c r="S202" s="160">
        <f t="shared" si="69"/>
        <v>0</v>
      </c>
      <c r="T202" s="39"/>
      <c r="U202" s="161"/>
      <c r="V202" s="162">
        <f>ROUND(ROUND(U202,2)*(1+'General Inputs'!K$20)*(1-AA202)+'General Inputs'!K$26,2)</f>
        <v>0</v>
      </c>
      <c r="W202" s="162">
        <f>ROUND(ROUND(V202,2)*(1+'General Inputs'!L$20)*(1-AB202)+'General Inputs'!L$26,2)</f>
        <v>0</v>
      </c>
      <c r="X202" s="162">
        <f>ROUND(ROUND(W202,2)*(1+'General Inputs'!M$20)*(1-AC202)+'General Inputs'!M$26,2)</f>
        <v>0</v>
      </c>
      <c r="Y202" s="162">
        <f>ROUND(ROUND(X202,2)*(1+'General Inputs'!N$20)*(1-AD202)+'General Inputs'!N$26,2)</f>
        <v>0</v>
      </c>
      <c r="Z202" s="163"/>
      <c r="AA202" s="191">
        <f>IF($U202="",0,'General Inputs'!K$22)</f>
        <v>0</v>
      </c>
      <c r="AB202" s="191">
        <f>IF($U202="",0,'General Inputs'!L$22)</f>
        <v>0</v>
      </c>
      <c r="AC202" s="191">
        <f>IF($U202="",0,'General Inputs'!M$22)</f>
        <v>0</v>
      </c>
      <c r="AD202" s="191">
        <f>IF($U202="",0,'General Inputs'!N$22)</f>
        <v>0</v>
      </c>
      <c r="AE202" s="36"/>
      <c r="AF202" s="36"/>
      <c r="AG202" s="36"/>
      <c r="AH202" s="214" t="str" cm="1">
        <f t="array" ref="AH202">IF(SUMPRODUCT(--_xlfn.ISFORMULA(V202:Y202))+SUMPRODUCT(--_xlfn.ISFORMULA(I202:M202))=7,"OK","CHECK")</f>
        <v>OK</v>
      </c>
      <c r="AI202" s="36"/>
      <c r="AJ202" s="36"/>
      <c r="AK202" s="36"/>
    </row>
    <row r="203" spans="1:37" hidden="1" outlineLevel="1" x14ac:dyDescent="0.2">
      <c r="A203" s="36"/>
      <c r="B203" s="36"/>
      <c r="C203" s="158"/>
      <c r="D203" s="158"/>
      <c r="E203" s="158"/>
      <c r="F203" s="71" t="s">
        <v>33</v>
      </c>
      <c r="G203" s="71"/>
      <c r="H203" s="92"/>
      <c r="I203" s="93">
        <f t="shared" si="62"/>
        <v>0</v>
      </c>
      <c r="J203" s="159"/>
      <c r="K203" s="93">
        <f t="shared" si="63"/>
        <v>0</v>
      </c>
      <c r="L203" s="159"/>
      <c r="M203" s="159" t="str">
        <f t="shared" si="64"/>
        <v/>
      </c>
      <c r="N203" s="39"/>
      <c r="O203" s="160">
        <f t="shared" si="65"/>
        <v>0</v>
      </c>
      <c r="P203" s="160">
        <f t="shared" si="66"/>
        <v>0</v>
      </c>
      <c r="Q203" s="160">
        <f t="shared" si="67"/>
        <v>0</v>
      </c>
      <c r="R203" s="160">
        <f t="shared" si="68"/>
        <v>0</v>
      </c>
      <c r="S203" s="160">
        <f t="shared" si="69"/>
        <v>0</v>
      </c>
      <c r="T203" s="39"/>
      <c r="U203" s="161"/>
      <c r="V203" s="162">
        <f>ROUND(ROUND(U203,2)*(1+'General Inputs'!K$20)*(1-AA203)+'General Inputs'!K$26,2)</f>
        <v>0</v>
      </c>
      <c r="W203" s="162">
        <f>ROUND(ROUND(V203,2)*(1+'General Inputs'!L$20)*(1-AB203)+'General Inputs'!L$26,2)</f>
        <v>0</v>
      </c>
      <c r="X203" s="162">
        <f>ROUND(ROUND(W203,2)*(1+'General Inputs'!M$20)*(1-AC203)+'General Inputs'!M$26,2)</f>
        <v>0</v>
      </c>
      <c r="Y203" s="162">
        <f>ROUND(ROUND(X203,2)*(1+'General Inputs'!N$20)*(1-AD203)+'General Inputs'!N$26,2)</f>
        <v>0</v>
      </c>
      <c r="Z203" s="163"/>
      <c r="AA203" s="191">
        <f>IF($U203="",0,'General Inputs'!K$22)</f>
        <v>0</v>
      </c>
      <c r="AB203" s="191">
        <f>IF($U203="",0,'General Inputs'!L$22)</f>
        <v>0</v>
      </c>
      <c r="AC203" s="191">
        <f>IF($U203="",0,'General Inputs'!M$22)</f>
        <v>0</v>
      </c>
      <c r="AD203" s="191">
        <f>IF($U203="",0,'General Inputs'!N$22)</f>
        <v>0</v>
      </c>
      <c r="AE203" s="36"/>
      <c r="AF203" s="36"/>
      <c r="AG203" s="36"/>
      <c r="AH203" s="214" t="str" cm="1">
        <f t="array" ref="AH203">IF(SUMPRODUCT(--_xlfn.ISFORMULA(V203:Y203))+SUMPRODUCT(--_xlfn.ISFORMULA(I203:M203))=7,"OK","CHECK")</f>
        <v>OK</v>
      </c>
      <c r="AI203" s="36"/>
      <c r="AJ203" s="36"/>
      <c r="AK203" s="36"/>
    </row>
    <row r="204" spans="1:37" hidden="1" outlineLevel="1" x14ac:dyDescent="0.2">
      <c r="A204" s="36"/>
      <c r="B204" s="36"/>
      <c r="C204" s="158"/>
      <c r="D204" s="158"/>
      <c r="E204" s="158"/>
      <c r="F204" s="71" t="s">
        <v>33</v>
      </c>
      <c r="G204" s="71"/>
      <c r="H204" s="92"/>
      <c r="I204" s="93">
        <f t="shared" si="62"/>
        <v>0</v>
      </c>
      <c r="J204" s="159"/>
      <c r="K204" s="93">
        <f t="shared" si="63"/>
        <v>0</v>
      </c>
      <c r="L204" s="159"/>
      <c r="M204" s="159" t="str">
        <f t="shared" si="64"/>
        <v/>
      </c>
      <c r="N204" s="39"/>
      <c r="O204" s="160">
        <f t="shared" si="65"/>
        <v>0</v>
      </c>
      <c r="P204" s="160">
        <f t="shared" si="66"/>
        <v>0</v>
      </c>
      <c r="Q204" s="160">
        <f t="shared" si="67"/>
        <v>0</v>
      </c>
      <c r="R204" s="160">
        <f t="shared" si="68"/>
        <v>0</v>
      </c>
      <c r="S204" s="160">
        <f t="shared" si="69"/>
        <v>0</v>
      </c>
      <c r="T204" s="39"/>
      <c r="U204" s="161"/>
      <c r="V204" s="162">
        <f>ROUND(ROUND(U204,2)*(1+'General Inputs'!K$20)*(1-AA204)+'General Inputs'!K$26,2)</f>
        <v>0</v>
      </c>
      <c r="W204" s="162">
        <f>ROUND(ROUND(V204,2)*(1+'General Inputs'!L$20)*(1-AB204)+'General Inputs'!L$26,2)</f>
        <v>0</v>
      </c>
      <c r="X204" s="162">
        <f>ROUND(ROUND(W204,2)*(1+'General Inputs'!M$20)*(1-AC204)+'General Inputs'!M$26,2)</f>
        <v>0</v>
      </c>
      <c r="Y204" s="162">
        <f>ROUND(ROUND(X204,2)*(1+'General Inputs'!N$20)*(1-AD204)+'General Inputs'!N$26,2)</f>
        <v>0</v>
      </c>
      <c r="Z204" s="163"/>
      <c r="AA204" s="191">
        <f>IF($U204="",0,'General Inputs'!K$22)</f>
        <v>0</v>
      </c>
      <c r="AB204" s="191">
        <f>IF($U204="",0,'General Inputs'!L$22)</f>
        <v>0</v>
      </c>
      <c r="AC204" s="191">
        <f>IF($U204="",0,'General Inputs'!M$22)</f>
        <v>0</v>
      </c>
      <c r="AD204" s="191">
        <f>IF($U204="",0,'General Inputs'!N$22)</f>
        <v>0</v>
      </c>
      <c r="AE204" s="36"/>
      <c r="AF204" s="36"/>
      <c r="AG204" s="36"/>
      <c r="AH204" s="214" t="str" cm="1">
        <f t="array" ref="AH204">IF(SUMPRODUCT(--_xlfn.ISFORMULA(V204:Y204))+SUMPRODUCT(--_xlfn.ISFORMULA(I204:M204))=7,"OK","CHECK")</f>
        <v>OK</v>
      </c>
      <c r="AI204" s="36"/>
      <c r="AJ204" s="36"/>
      <c r="AK204" s="36"/>
    </row>
    <row r="205" spans="1:37" hidden="1" outlineLevel="1" x14ac:dyDescent="0.2">
      <c r="A205" s="36"/>
      <c r="B205" s="36"/>
      <c r="C205" s="158"/>
      <c r="D205" s="158"/>
      <c r="E205" s="158"/>
      <c r="F205" s="71" t="s">
        <v>33</v>
      </c>
      <c r="G205" s="71"/>
      <c r="H205" s="92"/>
      <c r="I205" s="93">
        <f t="shared" si="62"/>
        <v>0</v>
      </c>
      <c r="J205" s="159"/>
      <c r="K205" s="93">
        <f t="shared" si="63"/>
        <v>0</v>
      </c>
      <c r="L205" s="159"/>
      <c r="M205" s="159" t="str">
        <f t="shared" si="64"/>
        <v/>
      </c>
      <c r="N205" s="39"/>
      <c r="O205" s="160">
        <f t="shared" si="65"/>
        <v>0</v>
      </c>
      <c r="P205" s="160">
        <f t="shared" si="66"/>
        <v>0</v>
      </c>
      <c r="Q205" s="160">
        <f t="shared" si="67"/>
        <v>0</v>
      </c>
      <c r="R205" s="160">
        <f t="shared" si="68"/>
        <v>0</v>
      </c>
      <c r="S205" s="160">
        <f t="shared" si="69"/>
        <v>0</v>
      </c>
      <c r="T205" s="39"/>
      <c r="U205" s="161"/>
      <c r="V205" s="162">
        <f>ROUND(ROUND(U205,2)*(1+'General Inputs'!K$20)*(1-AA205)+'General Inputs'!K$26,2)</f>
        <v>0</v>
      </c>
      <c r="W205" s="162">
        <f>ROUND(ROUND(V205,2)*(1+'General Inputs'!L$20)*(1-AB205)+'General Inputs'!L$26,2)</f>
        <v>0</v>
      </c>
      <c r="X205" s="162">
        <f>ROUND(ROUND(W205,2)*(1+'General Inputs'!M$20)*(1-AC205)+'General Inputs'!M$26,2)</f>
        <v>0</v>
      </c>
      <c r="Y205" s="162">
        <f>ROUND(ROUND(X205,2)*(1+'General Inputs'!N$20)*(1-AD205)+'General Inputs'!N$26,2)</f>
        <v>0</v>
      </c>
      <c r="Z205" s="163"/>
      <c r="AA205" s="191">
        <f>IF($U205="",0,'General Inputs'!K$22)</f>
        <v>0</v>
      </c>
      <c r="AB205" s="191">
        <f>IF($U205="",0,'General Inputs'!L$22)</f>
        <v>0</v>
      </c>
      <c r="AC205" s="191">
        <f>IF($U205="",0,'General Inputs'!M$22)</f>
        <v>0</v>
      </c>
      <c r="AD205" s="191">
        <f>IF($U205="",0,'General Inputs'!N$22)</f>
        <v>0</v>
      </c>
      <c r="AE205" s="36"/>
      <c r="AF205" s="36"/>
      <c r="AG205" s="36"/>
      <c r="AH205" s="214" t="str" cm="1">
        <f t="array" ref="AH205">IF(SUMPRODUCT(--_xlfn.ISFORMULA(V205:Y205))+SUMPRODUCT(--_xlfn.ISFORMULA(I205:M205))=7,"OK","CHECK")</f>
        <v>OK</v>
      </c>
      <c r="AI205" s="36"/>
      <c r="AJ205" s="36"/>
      <c r="AK205" s="36"/>
    </row>
    <row r="206" spans="1:37" hidden="1" outlineLevel="1" x14ac:dyDescent="0.2">
      <c r="A206" s="36"/>
      <c r="B206" s="36"/>
      <c r="C206" s="158"/>
      <c r="D206" s="158"/>
      <c r="E206" s="158"/>
      <c r="F206" s="71" t="s">
        <v>33</v>
      </c>
      <c r="G206" s="71"/>
      <c r="H206" s="92"/>
      <c r="I206" s="93">
        <f t="shared" si="62"/>
        <v>0</v>
      </c>
      <c r="J206" s="159"/>
      <c r="K206" s="93">
        <f t="shared" si="63"/>
        <v>0</v>
      </c>
      <c r="L206" s="159"/>
      <c r="M206" s="159" t="str">
        <f t="shared" si="64"/>
        <v/>
      </c>
      <c r="N206" s="39"/>
      <c r="O206" s="160">
        <f t="shared" si="65"/>
        <v>0</v>
      </c>
      <c r="P206" s="160">
        <f t="shared" si="66"/>
        <v>0</v>
      </c>
      <c r="Q206" s="160">
        <f t="shared" si="67"/>
        <v>0</v>
      </c>
      <c r="R206" s="160">
        <f t="shared" si="68"/>
        <v>0</v>
      </c>
      <c r="S206" s="160">
        <f t="shared" si="69"/>
        <v>0</v>
      </c>
      <c r="T206" s="39"/>
      <c r="U206" s="161"/>
      <c r="V206" s="162">
        <f>ROUND(ROUND(U206,2)*(1+'General Inputs'!K$20)*(1-AA206)+'General Inputs'!K$26,2)</f>
        <v>0</v>
      </c>
      <c r="W206" s="162">
        <f>ROUND(ROUND(V206,2)*(1+'General Inputs'!L$20)*(1-AB206)+'General Inputs'!L$26,2)</f>
        <v>0</v>
      </c>
      <c r="X206" s="162">
        <f>ROUND(ROUND(W206,2)*(1+'General Inputs'!M$20)*(1-AC206)+'General Inputs'!M$26,2)</f>
        <v>0</v>
      </c>
      <c r="Y206" s="162">
        <f>ROUND(ROUND(X206,2)*(1+'General Inputs'!N$20)*(1-AD206)+'General Inputs'!N$26,2)</f>
        <v>0</v>
      </c>
      <c r="Z206" s="163"/>
      <c r="AA206" s="191">
        <f>IF($U206="",0,'General Inputs'!K$22)</f>
        <v>0</v>
      </c>
      <c r="AB206" s="191">
        <f>IF($U206="",0,'General Inputs'!L$22)</f>
        <v>0</v>
      </c>
      <c r="AC206" s="191">
        <f>IF($U206="",0,'General Inputs'!M$22)</f>
        <v>0</v>
      </c>
      <c r="AD206" s="191">
        <f>IF($U206="",0,'General Inputs'!N$22)</f>
        <v>0</v>
      </c>
      <c r="AE206" s="36"/>
      <c r="AF206" s="36"/>
      <c r="AG206" s="36"/>
      <c r="AH206" s="214" t="str" cm="1">
        <f t="array" ref="AH206">IF(SUMPRODUCT(--_xlfn.ISFORMULA(V206:Y206))+SUMPRODUCT(--_xlfn.ISFORMULA(I206:M206))=7,"OK","CHECK")</f>
        <v>OK</v>
      </c>
      <c r="AI206" s="36"/>
      <c r="AJ206" s="36"/>
      <c r="AK206" s="36"/>
    </row>
    <row r="207" spans="1:37" hidden="1" outlineLevel="1" x14ac:dyDescent="0.2">
      <c r="A207" s="36"/>
      <c r="B207" s="36"/>
      <c r="C207" s="158"/>
      <c r="D207" s="158"/>
      <c r="E207" s="158"/>
      <c r="F207" s="71" t="s">
        <v>33</v>
      </c>
      <c r="G207" s="71"/>
      <c r="H207" s="92"/>
      <c r="I207" s="93">
        <f t="shared" si="62"/>
        <v>0</v>
      </c>
      <c r="J207" s="159"/>
      <c r="K207" s="93">
        <f t="shared" si="63"/>
        <v>0</v>
      </c>
      <c r="L207" s="159"/>
      <c r="M207" s="159" t="str">
        <f t="shared" si="64"/>
        <v/>
      </c>
      <c r="N207" s="39"/>
      <c r="O207" s="160">
        <f t="shared" si="65"/>
        <v>0</v>
      </c>
      <c r="P207" s="160">
        <f t="shared" si="66"/>
        <v>0</v>
      </c>
      <c r="Q207" s="160">
        <f t="shared" si="67"/>
        <v>0</v>
      </c>
      <c r="R207" s="160">
        <f t="shared" si="68"/>
        <v>0</v>
      </c>
      <c r="S207" s="160">
        <f t="shared" si="69"/>
        <v>0</v>
      </c>
      <c r="T207" s="39"/>
      <c r="U207" s="161"/>
      <c r="V207" s="162">
        <f>ROUND(ROUND(U207,2)*(1+'General Inputs'!K$20)*(1-AA207)+'General Inputs'!K$26,2)</f>
        <v>0</v>
      </c>
      <c r="W207" s="162">
        <f>ROUND(ROUND(V207,2)*(1+'General Inputs'!L$20)*(1-AB207)+'General Inputs'!L$26,2)</f>
        <v>0</v>
      </c>
      <c r="X207" s="162">
        <f>ROUND(ROUND(W207,2)*(1+'General Inputs'!M$20)*(1-AC207)+'General Inputs'!M$26,2)</f>
        <v>0</v>
      </c>
      <c r="Y207" s="162">
        <f>ROUND(ROUND(X207,2)*(1+'General Inputs'!N$20)*(1-AD207)+'General Inputs'!N$26,2)</f>
        <v>0</v>
      </c>
      <c r="Z207" s="163"/>
      <c r="AA207" s="191">
        <f>IF($U207="",0,'General Inputs'!K$22)</f>
        <v>0</v>
      </c>
      <c r="AB207" s="191">
        <f>IF($U207="",0,'General Inputs'!L$22)</f>
        <v>0</v>
      </c>
      <c r="AC207" s="191">
        <f>IF($U207="",0,'General Inputs'!M$22)</f>
        <v>0</v>
      </c>
      <c r="AD207" s="191">
        <f>IF($U207="",0,'General Inputs'!N$22)</f>
        <v>0</v>
      </c>
      <c r="AE207" s="36"/>
      <c r="AF207" s="36"/>
      <c r="AG207" s="36"/>
      <c r="AH207" s="214" t="str" cm="1">
        <f t="array" ref="AH207">IF(SUMPRODUCT(--_xlfn.ISFORMULA(V207:Y207))+SUMPRODUCT(--_xlfn.ISFORMULA(I207:M207))=7,"OK","CHECK")</f>
        <v>OK</v>
      </c>
      <c r="AI207" s="36"/>
      <c r="AJ207" s="36"/>
      <c r="AK207" s="36"/>
    </row>
    <row r="208" spans="1:37" hidden="1" outlineLevel="1" x14ac:dyDescent="0.2">
      <c r="A208" s="36"/>
      <c r="B208" s="36"/>
      <c r="C208" s="158"/>
      <c r="D208" s="158"/>
      <c r="E208" s="158"/>
      <c r="F208" s="71" t="s">
        <v>33</v>
      </c>
      <c r="G208" s="71"/>
      <c r="H208" s="92"/>
      <c r="I208" s="93">
        <f t="shared" si="62"/>
        <v>0</v>
      </c>
      <c r="J208" s="159"/>
      <c r="K208" s="93">
        <f t="shared" si="63"/>
        <v>0</v>
      </c>
      <c r="L208" s="159"/>
      <c r="M208" s="159" t="str">
        <f t="shared" si="64"/>
        <v/>
      </c>
      <c r="N208" s="39"/>
      <c r="O208" s="160">
        <f t="shared" si="65"/>
        <v>0</v>
      </c>
      <c r="P208" s="160">
        <f t="shared" si="66"/>
        <v>0</v>
      </c>
      <c r="Q208" s="160">
        <f t="shared" si="67"/>
        <v>0</v>
      </c>
      <c r="R208" s="160">
        <f t="shared" si="68"/>
        <v>0</v>
      </c>
      <c r="S208" s="160">
        <f t="shared" si="69"/>
        <v>0</v>
      </c>
      <c r="T208" s="39"/>
      <c r="U208" s="161"/>
      <c r="V208" s="162">
        <f>ROUND(ROUND(U208,2)*(1+'General Inputs'!K$20)*(1-AA208)+'General Inputs'!K$26,2)</f>
        <v>0</v>
      </c>
      <c r="W208" s="162">
        <f>ROUND(ROUND(V208,2)*(1+'General Inputs'!L$20)*(1-AB208)+'General Inputs'!L$26,2)</f>
        <v>0</v>
      </c>
      <c r="X208" s="162">
        <f>ROUND(ROUND(W208,2)*(1+'General Inputs'!M$20)*(1-AC208)+'General Inputs'!M$26,2)</f>
        <v>0</v>
      </c>
      <c r="Y208" s="162">
        <f>ROUND(ROUND(X208,2)*(1+'General Inputs'!N$20)*(1-AD208)+'General Inputs'!N$26,2)</f>
        <v>0</v>
      </c>
      <c r="Z208" s="163"/>
      <c r="AA208" s="191">
        <f>IF($U208="",0,'General Inputs'!K$22)</f>
        <v>0</v>
      </c>
      <c r="AB208" s="191">
        <f>IF($U208="",0,'General Inputs'!L$22)</f>
        <v>0</v>
      </c>
      <c r="AC208" s="191">
        <f>IF($U208="",0,'General Inputs'!M$22)</f>
        <v>0</v>
      </c>
      <c r="AD208" s="191">
        <f>IF($U208="",0,'General Inputs'!N$22)</f>
        <v>0</v>
      </c>
      <c r="AE208" s="36"/>
      <c r="AF208" s="36"/>
      <c r="AG208" s="36"/>
      <c r="AH208" s="214" t="str" cm="1">
        <f t="array" ref="AH208">IF(SUMPRODUCT(--_xlfn.ISFORMULA(V208:Y208))+SUMPRODUCT(--_xlfn.ISFORMULA(I208:M208))=7,"OK","CHECK")</f>
        <v>OK</v>
      </c>
      <c r="AI208" s="36"/>
      <c r="AJ208" s="36"/>
      <c r="AK208" s="36"/>
    </row>
    <row r="209" spans="1:37" hidden="1" outlineLevel="1" x14ac:dyDescent="0.2">
      <c r="A209" s="36"/>
      <c r="B209" s="36"/>
      <c r="C209" s="158"/>
      <c r="D209" s="158"/>
      <c r="E209" s="158"/>
      <c r="F209" s="71" t="s">
        <v>33</v>
      </c>
      <c r="G209" s="71"/>
      <c r="H209" s="92"/>
      <c r="I209" s="93">
        <f t="shared" si="62"/>
        <v>0</v>
      </c>
      <c r="J209" s="159"/>
      <c r="K209" s="93">
        <f t="shared" si="63"/>
        <v>0</v>
      </c>
      <c r="L209" s="159"/>
      <c r="M209" s="159" t="str">
        <f t="shared" si="64"/>
        <v/>
      </c>
      <c r="N209" s="39"/>
      <c r="O209" s="160">
        <f t="shared" si="65"/>
        <v>0</v>
      </c>
      <c r="P209" s="160">
        <f t="shared" si="66"/>
        <v>0</v>
      </c>
      <c r="Q209" s="160">
        <f t="shared" si="67"/>
        <v>0</v>
      </c>
      <c r="R209" s="160">
        <f t="shared" si="68"/>
        <v>0</v>
      </c>
      <c r="S209" s="160">
        <f t="shared" si="69"/>
        <v>0</v>
      </c>
      <c r="T209" s="39"/>
      <c r="U209" s="161"/>
      <c r="V209" s="162">
        <f>ROUND(ROUND(U209,2)*(1+'General Inputs'!K$20)*(1-AA209)+'General Inputs'!K$26,2)</f>
        <v>0</v>
      </c>
      <c r="W209" s="162">
        <f>ROUND(ROUND(V209,2)*(1+'General Inputs'!L$20)*(1-AB209)+'General Inputs'!L$26,2)</f>
        <v>0</v>
      </c>
      <c r="X209" s="162">
        <f>ROUND(ROUND(W209,2)*(1+'General Inputs'!M$20)*(1-AC209)+'General Inputs'!M$26,2)</f>
        <v>0</v>
      </c>
      <c r="Y209" s="162">
        <f>ROUND(ROUND(X209,2)*(1+'General Inputs'!N$20)*(1-AD209)+'General Inputs'!N$26,2)</f>
        <v>0</v>
      </c>
      <c r="Z209" s="163"/>
      <c r="AA209" s="191">
        <f>IF($U209="",0,'General Inputs'!K$22)</f>
        <v>0</v>
      </c>
      <c r="AB209" s="191">
        <f>IF($U209="",0,'General Inputs'!L$22)</f>
        <v>0</v>
      </c>
      <c r="AC209" s="191">
        <f>IF($U209="",0,'General Inputs'!M$22)</f>
        <v>0</v>
      </c>
      <c r="AD209" s="191">
        <f>IF($U209="",0,'General Inputs'!N$22)</f>
        <v>0</v>
      </c>
      <c r="AE209" s="36"/>
      <c r="AF209" s="36"/>
      <c r="AG209" s="36"/>
      <c r="AH209" s="214" t="str" cm="1">
        <f t="array" ref="AH209">IF(SUMPRODUCT(--_xlfn.ISFORMULA(V209:Y209))+SUMPRODUCT(--_xlfn.ISFORMULA(I209:M209))=7,"OK","CHECK")</f>
        <v>OK</v>
      </c>
      <c r="AI209" s="36"/>
      <c r="AJ209" s="36"/>
      <c r="AK209" s="36"/>
    </row>
    <row r="210" spans="1:37" hidden="1" outlineLevel="1" x14ac:dyDescent="0.2">
      <c r="A210" s="36"/>
      <c r="B210" s="36"/>
      <c r="C210" s="158"/>
      <c r="D210" s="158"/>
      <c r="E210" s="158"/>
      <c r="F210" s="71" t="s">
        <v>33</v>
      </c>
      <c r="G210" s="71"/>
      <c r="H210" s="92"/>
      <c r="I210" s="93">
        <f t="shared" si="62"/>
        <v>0</v>
      </c>
      <c r="J210" s="159"/>
      <c r="K210" s="93">
        <f t="shared" si="63"/>
        <v>0</v>
      </c>
      <c r="L210" s="159"/>
      <c r="M210" s="159" t="str">
        <f t="shared" si="64"/>
        <v/>
      </c>
      <c r="N210" s="39"/>
      <c r="O210" s="160">
        <f t="shared" si="65"/>
        <v>0</v>
      </c>
      <c r="P210" s="160">
        <f t="shared" si="66"/>
        <v>0</v>
      </c>
      <c r="Q210" s="160">
        <f t="shared" si="67"/>
        <v>0</v>
      </c>
      <c r="R210" s="160">
        <f t="shared" si="68"/>
        <v>0</v>
      </c>
      <c r="S210" s="160">
        <f t="shared" si="69"/>
        <v>0</v>
      </c>
      <c r="T210" s="39"/>
      <c r="U210" s="161"/>
      <c r="V210" s="162">
        <f>ROUND(ROUND(U210,2)*(1+'General Inputs'!K$20)*(1-AA210)+'General Inputs'!K$26,2)</f>
        <v>0</v>
      </c>
      <c r="W210" s="162">
        <f>ROUND(ROUND(V210,2)*(1+'General Inputs'!L$20)*(1-AB210)+'General Inputs'!L$26,2)</f>
        <v>0</v>
      </c>
      <c r="X210" s="162">
        <f>ROUND(ROUND(W210,2)*(1+'General Inputs'!M$20)*(1-AC210)+'General Inputs'!M$26,2)</f>
        <v>0</v>
      </c>
      <c r="Y210" s="162">
        <f>ROUND(ROUND(X210,2)*(1+'General Inputs'!N$20)*(1-AD210)+'General Inputs'!N$26,2)</f>
        <v>0</v>
      </c>
      <c r="Z210" s="163"/>
      <c r="AA210" s="191">
        <f>IF($U210="",0,'General Inputs'!K$22)</f>
        <v>0</v>
      </c>
      <c r="AB210" s="191">
        <f>IF($U210="",0,'General Inputs'!L$22)</f>
        <v>0</v>
      </c>
      <c r="AC210" s="191">
        <f>IF($U210="",0,'General Inputs'!M$22)</f>
        <v>0</v>
      </c>
      <c r="AD210" s="191">
        <f>IF($U210="",0,'General Inputs'!N$22)</f>
        <v>0</v>
      </c>
      <c r="AE210" s="36"/>
      <c r="AF210" s="36"/>
      <c r="AG210" s="36"/>
      <c r="AH210" s="214" t="str" cm="1">
        <f t="array" ref="AH210">IF(SUMPRODUCT(--_xlfn.ISFORMULA(V210:Y210))+SUMPRODUCT(--_xlfn.ISFORMULA(I210:M210))=7,"OK","CHECK")</f>
        <v>OK</v>
      </c>
      <c r="AI210" s="36"/>
      <c r="AJ210" s="36"/>
      <c r="AK210" s="36"/>
    </row>
    <row r="211" spans="1:37" hidden="1" outlineLevel="1" x14ac:dyDescent="0.2">
      <c r="A211" s="36"/>
      <c r="B211" s="36"/>
      <c r="C211" s="158"/>
      <c r="D211" s="158"/>
      <c r="E211" s="158"/>
      <c r="F211" s="71" t="s">
        <v>33</v>
      </c>
      <c r="G211" s="71"/>
      <c r="H211" s="92"/>
      <c r="I211" s="93">
        <f t="shared" si="62"/>
        <v>0</v>
      </c>
      <c r="J211" s="159"/>
      <c r="K211" s="93">
        <f t="shared" si="63"/>
        <v>0</v>
      </c>
      <c r="L211" s="159"/>
      <c r="M211" s="159" t="str">
        <f t="shared" si="64"/>
        <v/>
      </c>
      <c r="N211" s="39"/>
      <c r="O211" s="160">
        <f t="shared" si="65"/>
        <v>0</v>
      </c>
      <c r="P211" s="160">
        <f t="shared" si="66"/>
        <v>0</v>
      </c>
      <c r="Q211" s="160">
        <f t="shared" si="67"/>
        <v>0</v>
      </c>
      <c r="R211" s="160">
        <f t="shared" si="68"/>
        <v>0</v>
      </c>
      <c r="S211" s="160">
        <f t="shared" si="69"/>
        <v>0</v>
      </c>
      <c r="T211" s="39"/>
      <c r="U211" s="161"/>
      <c r="V211" s="162">
        <f>ROUND(ROUND(U211,2)*(1+'General Inputs'!K$20)*(1-AA211)+'General Inputs'!K$26,2)</f>
        <v>0</v>
      </c>
      <c r="W211" s="162">
        <f>ROUND(ROUND(V211,2)*(1+'General Inputs'!L$20)*(1-AB211)+'General Inputs'!L$26,2)</f>
        <v>0</v>
      </c>
      <c r="X211" s="162">
        <f>ROUND(ROUND(W211,2)*(1+'General Inputs'!M$20)*(1-AC211)+'General Inputs'!M$26,2)</f>
        <v>0</v>
      </c>
      <c r="Y211" s="162">
        <f>ROUND(ROUND(X211,2)*(1+'General Inputs'!N$20)*(1-AD211)+'General Inputs'!N$26,2)</f>
        <v>0</v>
      </c>
      <c r="Z211" s="163"/>
      <c r="AA211" s="191">
        <f>IF($U211="",0,'General Inputs'!K$22)</f>
        <v>0</v>
      </c>
      <c r="AB211" s="191">
        <f>IF($U211="",0,'General Inputs'!L$22)</f>
        <v>0</v>
      </c>
      <c r="AC211" s="191">
        <f>IF($U211="",0,'General Inputs'!M$22)</f>
        <v>0</v>
      </c>
      <c r="AD211" s="191">
        <f>IF($U211="",0,'General Inputs'!N$22)</f>
        <v>0</v>
      </c>
      <c r="AE211" s="36"/>
      <c r="AF211" s="36"/>
      <c r="AG211" s="36"/>
      <c r="AH211" s="214" t="str" cm="1">
        <f t="array" ref="AH211">IF(SUMPRODUCT(--_xlfn.ISFORMULA(V211:Y211))+SUMPRODUCT(--_xlfn.ISFORMULA(I211:M211))=7,"OK","CHECK")</f>
        <v>OK</v>
      </c>
      <c r="AI211" s="36"/>
      <c r="AJ211" s="36"/>
      <c r="AK211" s="36"/>
    </row>
    <row r="212" spans="1:37" hidden="1" outlineLevel="1" x14ac:dyDescent="0.2">
      <c r="A212" s="36"/>
      <c r="B212" s="36"/>
      <c r="C212" s="158"/>
      <c r="D212" s="158"/>
      <c r="E212" s="158"/>
      <c r="F212" s="71" t="s">
        <v>33</v>
      </c>
      <c r="G212" s="71"/>
      <c r="H212" s="92"/>
      <c r="I212" s="93">
        <f t="shared" si="62"/>
        <v>0</v>
      </c>
      <c r="J212" s="159"/>
      <c r="K212" s="93">
        <f t="shared" si="63"/>
        <v>0</v>
      </c>
      <c r="L212" s="159"/>
      <c r="M212" s="159" t="str">
        <f t="shared" si="64"/>
        <v/>
      </c>
      <c r="N212" s="39"/>
      <c r="O212" s="160">
        <f t="shared" si="65"/>
        <v>0</v>
      </c>
      <c r="P212" s="160">
        <f t="shared" si="66"/>
        <v>0</v>
      </c>
      <c r="Q212" s="160">
        <f t="shared" si="67"/>
        <v>0</v>
      </c>
      <c r="R212" s="160">
        <f t="shared" si="68"/>
        <v>0</v>
      </c>
      <c r="S212" s="160">
        <f t="shared" si="69"/>
        <v>0</v>
      </c>
      <c r="T212" s="39"/>
      <c r="U212" s="161"/>
      <c r="V212" s="162">
        <f>ROUND(ROUND(U212,2)*(1+'General Inputs'!K$20)*(1-AA212)+'General Inputs'!K$26,2)</f>
        <v>0</v>
      </c>
      <c r="W212" s="162">
        <f>ROUND(ROUND(V212,2)*(1+'General Inputs'!L$20)*(1-AB212)+'General Inputs'!L$26,2)</f>
        <v>0</v>
      </c>
      <c r="X212" s="162">
        <f>ROUND(ROUND(W212,2)*(1+'General Inputs'!M$20)*(1-AC212)+'General Inputs'!M$26,2)</f>
        <v>0</v>
      </c>
      <c r="Y212" s="162">
        <f>ROUND(ROUND(X212,2)*(1+'General Inputs'!N$20)*(1-AD212)+'General Inputs'!N$26,2)</f>
        <v>0</v>
      </c>
      <c r="Z212" s="163"/>
      <c r="AA212" s="191">
        <f>IF($U212="",0,'General Inputs'!K$22)</f>
        <v>0</v>
      </c>
      <c r="AB212" s="191">
        <f>IF($U212="",0,'General Inputs'!L$22)</f>
        <v>0</v>
      </c>
      <c r="AC212" s="191">
        <f>IF($U212="",0,'General Inputs'!M$22)</f>
        <v>0</v>
      </c>
      <c r="AD212" s="191">
        <f>IF($U212="",0,'General Inputs'!N$22)</f>
        <v>0</v>
      </c>
      <c r="AE212" s="36"/>
      <c r="AF212" s="36"/>
      <c r="AG212" s="36"/>
      <c r="AH212" s="214" t="str" cm="1">
        <f t="array" ref="AH212">IF(SUMPRODUCT(--_xlfn.ISFORMULA(V212:Y212))+SUMPRODUCT(--_xlfn.ISFORMULA(I212:M212))=7,"OK","CHECK")</f>
        <v>OK</v>
      </c>
      <c r="AI212" s="36"/>
      <c r="AJ212" s="36"/>
      <c r="AK212" s="36"/>
    </row>
    <row r="213" spans="1:37" hidden="1" outlineLevel="1" x14ac:dyDescent="0.2">
      <c r="A213" s="36"/>
      <c r="B213" s="36"/>
      <c r="C213" s="158"/>
      <c r="D213" s="158"/>
      <c r="E213" s="158"/>
      <c r="F213" s="71" t="s">
        <v>33</v>
      </c>
      <c r="G213" s="71"/>
      <c r="H213" s="92"/>
      <c r="I213" s="93">
        <f t="shared" si="62"/>
        <v>0</v>
      </c>
      <c r="J213" s="159"/>
      <c r="K213" s="93">
        <f t="shared" si="63"/>
        <v>0</v>
      </c>
      <c r="L213" s="159"/>
      <c r="M213" s="159" t="str">
        <f t="shared" si="64"/>
        <v/>
      </c>
      <c r="N213" s="39"/>
      <c r="O213" s="160">
        <f t="shared" si="65"/>
        <v>0</v>
      </c>
      <c r="P213" s="160">
        <f t="shared" si="66"/>
        <v>0</v>
      </c>
      <c r="Q213" s="160">
        <f t="shared" si="67"/>
        <v>0</v>
      </c>
      <c r="R213" s="160">
        <f t="shared" si="68"/>
        <v>0</v>
      </c>
      <c r="S213" s="160">
        <f t="shared" si="69"/>
        <v>0</v>
      </c>
      <c r="T213" s="39"/>
      <c r="U213" s="161"/>
      <c r="V213" s="162">
        <f>ROUND(ROUND(U213,2)*(1+'General Inputs'!K$20)*(1-AA213)+'General Inputs'!K$26,2)</f>
        <v>0</v>
      </c>
      <c r="W213" s="162">
        <f>ROUND(ROUND(V213,2)*(1+'General Inputs'!L$20)*(1-AB213)+'General Inputs'!L$26,2)</f>
        <v>0</v>
      </c>
      <c r="X213" s="162">
        <f>ROUND(ROUND(W213,2)*(1+'General Inputs'!M$20)*(1-AC213)+'General Inputs'!M$26,2)</f>
        <v>0</v>
      </c>
      <c r="Y213" s="162">
        <f>ROUND(ROUND(X213,2)*(1+'General Inputs'!N$20)*(1-AD213)+'General Inputs'!N$26,2)</f>
        <v>0</v>
      </c>
      <c r="Z213" s="163"/>
      <c r="AA213" s="191">
        <f>IF($U213="",0,'General Inputs'!K$22)</f>
        <v>0</v>
      </c>
      <c r="AB213" s="191">
        <f>IF($U213="",0,'General Inputs'!L$22)</f>
        <v>0</v>
      </c>
      <c r="AC213" s="191">
        <f>IF($U213="",0,'General Inputs'!M$22)</f>
        <v>0</v>
      </c>
      <c r="AD213" s="191">
        <f>IF($U213="",0,'General Inputs'!N$22)</f>
        <v>0</v>
      </c>
      <c r="AE213" s="36"/>
      <c r="AF213" s="36"/>
      <c r="AG213" s="36"/>
      <c r="AH213" s="214" t="str" cm="1">
        <f t="array" ref="AH213">IF(SUMPRODUCT(--_xlfn.ISFORMULA(V213:Y213))+SUMPRODUCT(--_xlfn.ISFORMULA(I213:M213))=7,"OK","CHECK")</f>
        <v>OK</v>
      </c>
      <c r="AI213" s="36"/>
      <c r="AJ213" s="36"/>
      <c r="AK213" s="36"/>
    </row>
    <row r="214" spans="1:37" hidden="1" outlineLevel="1" x14ac:dyDescent="0.2">
      <c r="A214" s="36"/>
      <c r="B214" s="36"/>
      <c r="C214" s="158"/>
      <c r="D214" s="158"/>
      <c r="E214" s="158"/>
      <c r="F214" s="71" t="s">
        <v>33</v>
      </c>
      <c r="G214" s="71"/>
      <c r="H214" s="92"/>
      <c r="I214" s="93">
        <f t="shared" si="62"/>
        <v>0</v>
      </c>
      <c r="J214" s="159"/>
      <c r="K214" s="93">
        <f t="shared" si="63"/>
        <v>0</v>
      </c>
      <c r="L214" s="159"/>
      <c r="M214" s="159" t="str">
        <f t="shared" si="64"/>
        <v/>
      </c>
      <c r="N214" s="39"/>
      <c r="O214" s="160">
        <f t="shared" si="65"/>
        <v>0</v>
      </c>
      <c r="P214" s="160">
        <f t="shared" si="66"/>
        <v>0</v>
      </c>
      <c r="Q214" s="160">
        <f t="shared" si="67"/>
        <v>0</v>
      </c>
      <c r="R214" s="160">
        <f t="shared" si="68"/>
        <v>0</v>
      </c>
      <c r="S214" s="160">
        <f t="shared" si="69"/>
        <v>0</v>
      </c>
      <c r="T214" s="39"/>
      <c r="U214" s="161"/>
      <c r="V214" s="162">
        <f>ROUND(ROUND(U214,2)*(1+'General Inputs'!K$20)*(1-AA214)+'General Inputs'!K$26,2)</f>
        <v>0</v>
      </c>
      <c r="W214" s="162">
        <f>ROUND(ROUND(V214,2)*(1+'General Inputs'!L$20)*(1-AB214)+'General Inputs'!L$26,2)</f>
        <v>0</v>
      </c>
      <c r="X214" s="162">
        <f>ROUND(ROUND(W214,2)*(1+'General Inputs'!M$20)*(1-AC214)+'General Inputs'!M$26,2)</f>
        <v>0</v>
      </c>
      <c r="Y214" s="162">
        <f>ROUND(ROUND(X214,2)*(1+'General Inputs'!N$20)*(1-AD214)+'General Inputs'!N$26,2)</f>
        <v>0</v>
      </c>
      <c r="Z214" s="163"/>
      <c r="AA214" s="191">
        <f>IF($U214="",0,'General Inputs'!K$22)</f>
        <v>0</v>
      </c>
      <c r="AB214" s="191">
        <f>IF($U214="",0,'General Inputs'!L$22)</f>
        <v>0</v>
      </c>
      <c r="AC214" s="191">
        <f>IF($U214="",0,'General Inputs'!M$22)</f>
        <v>0</v>
      </c>
      <c r="AD214" s="191">
        <f>IF($U214="",0,'General Inputs'!N$22)</f>
        <v>0</v>
      </c>
      <c r="AE214" s="36"/>
      <c r="AF214" s="36"/>
      <c r="AG214" s="36"/>
      <c r="AH214" s="214" t="str" cm="1">
        <f t="array" ref="AH214">IF(SUMPRODUCT(--_xlfn.ISFORMULA(V214:Y214))+SUMPRODUCT(--_xlfn.ISFORMULA(I214:M214))=7,"OK","CHECK")</f>
        <v>OK</v>
      </c>
      <c r="AI214" s="36"/>
      <c r="AJ214" s="36"/>
      <c r="AK214" s="36"/>
    </row>
    <row r="215" spans="1:37" hidden="1" outlineLevel="1" x14ac:dyDescent="0.2">
      <c r="A215" s="36"/>
      <c r="B215" s="36"/>
      <c r="C215" s="158"/>
      <c r="D215" s="158"/>
      <c r="E215" s="158"/>
      <c r="F215" s="71" t="s">
        <v>33</v>
      </c>
      <c r="G215" s="71"/>
      <c r="H215" s="92"/>
      <c r="I215" s="93">
        <f t="shared" si="62"/>
        <v>0</v>
      </c>
      <c r="J215" s="159"/>
      <c r="K215" s="93">
        <f t="shared" si="63"/>
        <v>0</v>
      </c>
      <c r="L215" s="159"/>
      <c r="M215" s="159" t="str">
        <f t="shared" si="64"/>
        <v/>
      </c>
      <c r="N215" s="39"/>
      <c r="O215" s="160">
        <f t="shared" si="65"/>
        <v>0</v>
      </c>
      <c r="P215" s="160">
        <f t="shared" si="66"/>
        <v>0</v>
      </c>
      <c r="Q215" s="160">
        <f t="shared" si="67"/>
        <v>0</v>
      </c>
      <c r="R215" s="160">
        <f t="shared" si="68"/>
        <v>0</v>
      </c>
      <c r="S215" s="160">
        <f t="shared" si="69"/>
        <v>0</v>
      </c>
      <c r="T215" s="39"/>
      <c r="U215" s="161"/>
      <c r="V215" s="162">
        <f>ROUND(ROUND(U215,2)*(1+'General Inputs'!K$20)*(1-AA215)+'General Inputs'!K$26,2)</f>
        <v>0</v>
      </c>
      <c r="W215" s="162">
        <f>ROUND(ROUND(V215,2)*(1+'General Inputs'!L$20)*(1-AB215)+'General Inputs'!L$26,2)</f>
        <v>0</v>
      </c>
      <c r="X215" s="162">
        <f>ROUND(ROUND(W215,2)*(1+'General Inputs'!M$20)*(1-AC215)+'General Inputs'!M$26,2)</f>
        <v>0</v>
      </c>
      <c r="Y215" s="162">
        <f>ROUND(ROUND(X215,2)*(1+'General Inputs'!N$20)*(1-AD215)+'General Inputs'!N$26,2)</f>
        <v>0</v>
      </c>
      <c r="Z215" s="163"/>
      <c r="AA215" s="191">
        <f>IF($U215="",0,'General Inputs'!K$22)</f>
        <v>0</v>
      </c>
      <c r="AB215" s="191">
        <f>IF($U215="",0,'General Inputs'!L$22)</f>
        <v>0</v>
      </c>
      <c r="AC215" s="191">
        <f>IF($U215="",0,'General Inputs'!M$22)</f>
        <v>0</v>
      </c>
      <c r="AD215" s="191">
        <f>IF($U215="",0,'General Inputs'!N$22)</f>
        <v>0</v>
      </c>
      <c r="AE215" s="36"/>
      <c r="AF215" s="36"/>
      <c r="AG215" s="36"/>
      <c r="AH215" s="214" t="str" cm="1">
        <f t="array" ref="AH215">IF(SUMPRODUCT(--_xlfn.ISFORMULA(V215:Y215))+SUMPRODUCT(--_xlfn.ISFORMULA(I215:M215))=7,"OK","CHECK")</f>
        <v>OK</v>
      </c>
      <c r="AI215" s="36"/>
      <c r="AJ215" s="36"/>
      <c r="AK215" s="36"/>
    </row>
    <row r="216" spans="1:37" hidden="1" outlineLevel="1" x14ac:dyDescent="0.2">
      <c r="A216" s="36"/>
      <c r="B216" s="36"/>
      <c r="C216" s="158"/>
      <c r="D216" s="158"/>
      <c r="E216" s="158"/>
      <c r="F216" s="71" t="s">
        <v>33</v>
      </c>
      <c r="G216" s="71"/>
      <c r="H216" s="92"/>
      <c r="I216" s="93">
        <f t="shared" si="62"/>
        <v>0</v>
      </c>
      <c r="J216" s="159"/>
      <c r="K216" s="93">
        <f t="shared" si="63"/>
        <v>0</v>
      </c>
      <c r="L216" s="159"/>
      <c r="M216" s="159" t="str">
        <f t="shared" si="64"/>
        <v/>
      </c>
      <c r="N216" s="39"/>
      <c r="O216" s="160">
        <f t="shared" si="65"/>
        <v>0</v>
      </c>
      <c r="P216" s="160">
        <f t="shared" si="66"/>
        <v>0</v>
      </c>
      <c r="Q216" s="160">
        <f t="shared" si="67"/>
        <v>0</v>
      </c>
      <c r="R216" s="160">
        <f t="shared" si="68"/>
        <v>0</v>
      </c>
      <c r="S216" s="160">
        <f t="shared" si="69"/>
        <v>0</v>
      </c>
      <c r="T216" s="39"/>
      <c r="U216" s="161"/>
      <c r="V216" s="162">
        <f>ROUND(ROUND(U216,2)*(1+'General Inputs'!K$20)*(1-AA216)+'General Inputs'!K$26,2)</f>
        <v>0</v>
      </c>
      <c r="W216" s="162">
        <f>ROUND(ROUND(V216,2)*(1+'General Inputs'!L$20)*(1-AB216)+'General Inputs'!L$26,2)</f>
        <v>0</v>
      </c>
      <c r="X216" s="162">
        <f>ROUND(ROUND(W216,2)*(1+'General Inputs'!M$20)*(1-AC216)+'General Inputs'!M$26,2)</f>
        <v>0</v>
      </c>
      <c r="Y216" s="162">
        <f>ROUND(ROUND(X216,2)*(1+'General Inputs'!N$20)*(1-AD216)+'General Inputs'!N$26,2)</f>
        <v>0</v>
      </c>
      <c r="Z216" s="163"/>
      <c r="AA216" s="191">
        <f>IF($U216="",0,'General Inputs'!K$22)</f>
        <v>0</v>
      </c>
      <c r="AB216" s="191">
        <f>IF($U216="",0,'General Inputs'!L$22)</f>
        <v>0</v>
      </c>
      <c r="AC216" s="191">
        <f>IF($U216="",0,'General Inputs'!M$22)</f>
        <v>0</v>
      </c>
      <c r="AD216" s="191">
        <f>IF($U216="",0,'General Inputs'!N$22)</f>
        <v>0</v>
      </c>
      <c r="AE216" s="36"/>
      <c r="AF216" s="36"/>
      <c r="AG216" s="36"/>
      <c r="AH216" s="214" t="str" cm="1">
        <f t="array" ref="AH216">IF(SUMPRODUCT(--_xlfn.ISFORMULA(V216:Y216))+SUMPRODUCT(--_xlfn.ISFORMULA(I216:M216))=7,"OK","CHECK")</f>
        <v>OK</v>
      </c>
      <c r="AI216" s="36"/>
      <c r="AJ216" s="36"/>
      <c r="AK216" s="36"/>
    </row>
    <row r="217" spans="1:37" hidden="1" outlineLevel="1" x14ac:dyDescent="0.2">
      <c r="A217" s="36"/>
      <c r="B217" s="36"/>
      <c r="C217" s="158"/>
      <c r="D217" s="158"/>
      <c r="E217" s="158"/>
      <c r="F217" s="71" t="s">
        <v>33</v>
      </c>
      <c r="G217" s="71"/>
      <c r="H217" s="92"/>
      <c r="I217" s="93">
        <f t="shared" si="62"/>
        <v>0</v>
      </c>
      <c r="J217" s="159"/>
      <c r="K217" s="93">
        <f t="shared" si="63"/>
        <v>0</v>
      </c>
      <c r="L217" s="159"/>
      <c r="M217" s="159" t="str">
        <f t="shared" si="64"/>
        <v/>
      </c>
      <c r="N217" s="39"/>
      <c r="O217" s="160">
        <f t="shared" si="65"/>
        <v>0</v>
      </c>
      <c r="P217" s="160">
        <f t="shared" si="66"/>
        <v>0</v>
      </c>
      <c r="Q217" s="160">
        <f t="shared" si="67"/>
        <v>0</v>
      </c>
      <c r="R217" s="160">
        <f t="shared" si="68"/>
        <v>0</v>
      </c>
      <c r="S217" s="160">
        <f t="shared" si="69"/>
        <v>0</v>
      </c>
      <c r="T217" s="39"/>
      <c r="U217" s="161"/>
      <c r="V217" s="162">
        <f>ROUND(ROUND(U217,2)*(1+'General Inputs'!K$20)*(1-AA217)+'General Inputs'!K$26,2)</f>
        <v>0</v>
      </c>
      <c r="W217" s="162">
        <f>ROUND(ROUND(V217,2)*(1+'General Inputs'!L$20)*(1-AB217)+'General Inputs'!L$26,2)</f>
        <v>0</v>
      </c>
      <c r="X217" s="162">
        <f>ROUND(ROUND(W217,2)*(1+'General Inputs'!M$20)*(1-AC217)+'General Inputs'!M$26,2)</f>
        <v>0</v>
      </c>
      <c r="Y217" s="162">
        <f>ROUND(ROUND(X217,2)*(1+'General Inputs'!N$20)*(1-AD217)+'General Inputs'!N$26,2)</f>
        <v>0</v>
      </c>
      <c r="Z217" s="163"/>
      <c r="AA217" s="191">
        <f>IF($U217="",0,'General Inputs'!K$22)</f>
        <v>0</v>
      </c>
      <c r="AB217" s="191">
        <f>IF($U217="",0,'General Inputs'!L$22)</f>
        <v>0</v>
      </c>
      <c r="AC217" s="191">
        <f>IF($U217="",0,'General Inputs'!M$22)</f>
        <v>0</v>
      </c>
      <c r="AD217" s="191">
        <f>IF($U217="",0,'General Inputs'!N$22)</f>
        <v>0</v>
      </c>
      <c r="AE217" s="36"/>
      <c r="AF217" s="36"/>
      <c r="AG217" s="36"/>
      <c r="AH217" s="214" t="str" cm="1">
        <f t="array" ref="AH217">IF(SUMPRODUCT(--_xlfn.ISFORMULA(V217:Y217))+SUMPRODUCT(--_xlfn.ISFORMULA(I217:M217))=7,"OK","CHECK")</f>
        <v>OK</v>
      </c>
      <c r="AI217" s="36"/>
      <c r="AJ217" s="36"/>
      <c r="AK217" s="36"/>
    </row>
    <row r="218" spans="1:37" hidden="1" outlineLevel="1" x14ac:dyDescent="0.2">
      <c r="A218" s="36"/>
      <c r="B218" s="36"/>
      <c r="C218" s="158"/>
      <c r="D218" s="158"/>
      <c r="E218" s="158"/>
      <c r="F218" s="71" t="s">
        <v>33</v>
      </c>
      <c r="G218" s="71"/>
      <c r="H218" s="92"/>
      <c r="I218" s="93">
        <f t="shared" si="62"/>
        <v>0</v>
      </c>
      <c r="J218" s="159"/>
      <c r="K218" s="93">
        <f t="shared" si="63"/>
        <v>0</v>
      </c>
      <c r="L218" s="159"/>
      <c r="M218" s="159" t="str">
        <f t="shared" si="64"/>
        <v/>
      </c>
      <c r="N218" s="39"/>
      <c r="O218" s="160">
        <f t="shared" si="65"/>
        <v>0</v>
      </c>
      <c r="P218" s="160">
        <f t="shared" si="66"/>
        <v>0</v>
      </c>
      <c r="Q218" s="160">
        <f t="shared" si="67"/>
        <v>0</v>
      </c>
      <c r="R218" s="160">
        <f t="shared" si="68"/>
        <v>0</v>
      </c>
      <c r="S218" s="160">
        <f t="shared" si="69"/>
        <v>0</v>
      </c>
      <c r="T218" s="39"/>
      <c r="U218" s="161"/>
      <c r="V218" s="162">
        <f>ROUND(ROUND(U218,2)*(1+'General Inputs'!K$20)*(1-AA218)+'General Inputs'!K$26,2)</f>
        <v>0</v>
      </c>
      <c r="W218" s="162">
        <f>ROUND(ROUND(V218,2)*(1+'General Inputs'!L$20)*(1-AB218)+'General Inputs'!L$26,2)</f>
        <v>0</v>
      </c>
      <c r="X218" s="162">
        <f>ROUND(ROUND(W218,2)*(1+'General Inputs'!M$20)*(1-AC218)+'General Inputs'!M$26,2)</f>
        <v>0</v>
      </c>
      <c r="Y218" s="162">
        <f>ROUND(ROUND(X218,2)*(1+'General Inputs'!N$20)*(1-AD218)+'General Inputs'!N$26,2)</f>
        <v>0</v>
      </c>
      <c r="Z218" s="163"/>
      <c r="AA218" s="191">
        <f>IF($U218="",0,'General Inputs'!K$22)</f>
        <v>0</v>
      </c>
      <c r="AB218" s="191">
        <f>IF($U218="",0,'General Inputs'!L$22)</f>
        <v>0</v>
      </c>
      <c r="AC218" s="191">
        <f>IF($U218="",0,'General Inputs'!M$22)</f>
        <v>0</v>
      </c>
      <c r="AD218" s="191">
        <f>IF($U218="",0,'General Inputs'!N$22)</f>
        <v>0</v>
      </c>
      <c r="AE218" s="36"/>
      <c r="AF218" s="36"/>
      <c r="AG218" s="36"/>
      <c r="AH218" s="214" t="str" cm="1">
        <f t="array" ref="AH218">IF(SUMPRODUCT(--_xlfn.ISFORMULA(V218:Y218))+SUMPRODUCT(--_xlfn.ISFORMULA(I218:M218))=7,"OK","CHECK")</f>
        <v>OK</v>
      </c>
      <c r="AI218" s="36"/>
      <c r="AJ218" s="36"/>
      <c r="AK218" s="36"/>
    </row>
    <row r="219" spans="1:37" hidden="1" outlineLevel="1" x14ac:dyDescent="0.2">
      <c r="A219" s="36"/>
      <c r="B219" s="36"/>
      <c r="C219" s="158"/>
      <c r="D219" s="158"/>
      <c r="E219" s="158"/>
      <c r="F219" s="71" t="s">
        <v>33</v>
      </c>
      <c r="G219" s="71"/>
      <c r="H219" s="92"/>
      <c r="I219" s="93">
        <f t="shared" si="62"/>
        <v>0</v>
      </c>
      <c r="J219" s="159"/>
      <c r="K219" s="93">
        <f t="shared" si="63"/>
        <v>0</v>
      </c>
      <c r="L219" s="159"/>
      <c r="M219" s="159" t="str">
        <f t="shared" si="64"/>
        <v/>
      </c>
      <c r="N219" s="39"/>
      <c r="O219" s="160">
        <f t="shared" si="65"/>
        <v>0</v>
      </c>
      <c r="P219" s="160">
        <f t="shared" si="66"/>
        <v>0</v>
      </c>
      <c r="Q219" s="160">
        <f t="shared" si="67"/>
        <v>0</v>
      </c>
      <c r="R219" s="160">
        <f t="shared" si="68"/>
        <v>0</v>
      </c>
      <c r="S219" s="160">
        <f t="shared" si="69"/>
        <v>0</v>
      </c>
      <c r="T219" s="39"/>
      <c r="U219" s="161"/>
      <c r="V219" s="162">
        <f>ROUND(ROUND(U219,2)*(1+'General Inputs'!K$20)*(1-AA219)+'General Inputs'!K$26,2)</f>
        <v>0</v>
      </c>
      <c r="W219" s="162">
        <f>ROUND(ROUND(V219,2)*(1+'General Inputs'!L$20)*(1-AB219)+'General Inputs'!L$26,2)</f>
        <v>0</v>
      </c>
      <c r="X219" s="162">
        <f>ROUND(ROUND(W219,2)*(1+'General Inputs'!M$20)*(1-AC219)+'General Inputs'!M$26,2)</f>
        <v>0</v>
      </c>
      <c r="Y219" s="162">
        <f>ROUND(ROUND(X219,2)*(1+'General Inputs'!N$20)*(1-AD219)+'General Inputs'!N$26,2)</f>
        <v>0</v>
      </c>
      <c r="Z219" s="163"/>
      <c r="AA219" s="191">
        <f>IF($U219="",0,'General Inputs'!K$22)</f>
        <v>0</v>
      </c>
      <c r="AB219" s="191">
        <f>IF($U219="",0,'General Inputs'!L$22)</f>
        <v>0</v>
      </c>
      <c r="AC219" s="191">
        <f>IF($U219="",0,'General Inputs'!M$22)</f>
        <v>0</v>
      </c>
      <c r="AD219" s="191">
        <f>IF($U219="",0,'General Inputs'!N$22)</f>
        <v>0</v>
      </c>
      <c r="AE219" s="36"/>
      <c r="AF219" s="36"/>
      <c r="AG219" s="36"/>
      <c r="AH219" s="214" t="str" cm="1">
        <f t="array" ref="AH219">IF(SUMPRODUCT(--_xlfn.ISFORMULA(V219:Y219))+SUMPRODUCT(--_xlfn.ISFORMULA(I219:M219))=7,"OK","CHECK")</f>
        <v>OK</v>
      </c>
      <c r="AI219" s="36"/>
      <c r="AJ219" s="36"/>
      <c r="AK219" s="36"/>
    </row>
    <row r="220" spans="1:37" hidden="1" outlineLevel="1" x14ac:dyDescent="0.2">
      <c r="A220" s="36"/>
      <c r="B220" s="36"/>
      <c r="C220" s="158"/>
      <c r="D220" s="158"/>
      <c r="E220" s="158"/>
      <c r="F220" s="71" t="s">
        <v>33</v>
      </c>
      <c r="G220" s="71"/>
      <c r="H220" s="92"/>
      <c r="I220" s="93">
        <f t="shared" si="62"/>
        <v>0</v>
      </c>
      <c r="J220" s="159"/>
      <c r="K220" s="93">
        <f t="shared" si="63"/>
        <v>0</v>
      </c>
      <c r="L220" s="159"/>
      <c r="M220" s="159" t="str">
        <f t="shared" si="64"/>
        <v/>
      </c>
      <c r="N220" s="39"/>
      <c r="O220" s="160">
        <f t="shared" si="65"/>
        <v>0</v>
      </c>
      <c r="P220" s="160">
        <f t="shared" si="66"/>
        <v>0</v>
      </c>
      <c r="Q220" s="160">
        <f t="shared" si="67"/>
        <v>0</v>
      </c>
      <c r="R220" s="160">
        <f t="shared" si="68"/>
        <v>0</v>
      </c>
      <c r="S220" s="160">
        <f t="shared" si="69"/>
        <v>0</v>
      </c>
      <c r="T220" s="39"/>
      <c r="U220" s="161"/>
      <c r="V220" s="162">
        <f>ROUND(ROUND(U220,2)*(1+'General Inputs'!K$20)*(1-AA220)+'General Inputs'!K$26,2)</f>
        <v>0</v>
      </c>
      <c r="W220" s="162">
        <f>ROUND(ROUND(V220,2)*(1+'General Inputs'!L$20)*(1-AB220)+'General Inputs'!L$26,2)</f>
        <v>0</v>
      </c>
      <c r="X220" s="162">
        <f>ROUND(ROUND(W220,2)*(1+'General Inputs'!M$20)*(1-AC220)+'General Inputs'!M$26,2)</f>
        <v>0</v>
      </c>
      <c r="Y220" s="162">
        <f>ROUND(ROUND(X220,2)*(1+'General Inputs'!N$20)*(1-AD220)+'General Inputs'!N$26,2)</f>
        <v>0</v>
      </c>
      <c r="Z220" s="163"/>
      <c r="AA220" s="191">
        <f>IF($U220="",0,'General Inputs'!K$22)</f>
        <v>0</v>
      </c>
      <c r="AB220" s="191">
        <f>IF($U220="",0,'General Inputs'!L$22)</f>
        <v>0</v>
      </c>
      <c r="AC220" s="191">
        <f>IF($U220="",0,'General Inputs'!M$22)</f>
        <v>0</v>
      </c>
      <c r="AD220" s="191">
        <f>IF($U220="",0,'General Inputs'!N$22)</f>
        <v>0</v>
      </c>
      <c r="AE220" s="36"/>
      <c r="AF220" s="36"/>
      <c r="AG220" s="36"/>
      <c r="AH220" s="214" t="str" cm="1">
        <f t="array" ref="AH220">IF(SUMPRODUCT(--_xlfn.ISFORMULA(V220:Y220))+SUMPRODUCT(--_xlfn.ISFORMULA(I220:M220))=7,"OK","CHECK")</f>
        <v>OK</v>
      </c>
      <c r="AI220" s="36"/>
      <c r="AJ220" s="36"/>
      <c r="AK220" s="36"/>
    </row>
    <row r="221" spans="1:37" hidden="1" outlineLevel="1" x14ac:dyDescent="0.2">
      <c r="A221" s="36"/>
      <c r="B221" s="36"/>
      <c r="C221" s="158"/>
      <c r="D221" s="158"/>
      <c r="E221" s="158"/>
      <c r="F221" s="71" t="s">
        <v>33</v>
      </c>
      <c r="G221" s="71"/>
      <c r="H221" s="92"/>
      <c r="I221" s="93">
        <f t="shared" si="62"/>
        <v>0</v>
      </c>
      <c r="J221" s="159"/>
      <c r="K221" s="93">
        <f t="shared" si="63"/>
        <v>0</v>
      </c>
      <c r="L221" s="159"/>
      <c r="M221" s="159" t="str">
        <f t="shared" si="64"/>
        <v/>
      </c>
      <c r="N221" s="39"/>
      <c r="O221" s="160">
        <f t="shared" si="65"/>
        <v>0</v>
      </c>
      <c r="P221" s="160">
        <f t="shared" si="66"/>
        <v>0</v>
      </c>
      <c r="Q221" s="160">
        <f t="shared" si="67"/>
        <v>0</v>
      </c>
      <c r="R221" s="160">
        <f t="shared" si="68"/>
        <v>0</v>
      </c>
      <c r="S221" s="160">
        <f t="shared" si="69"/>
        <v>0</v>
      </c>
      <c r="T221" s="39"/>
      <c r="U221" s="161"/>
      <c r="V221" s="162">
        <f>ROUND(ROUND(U221,2)*(1+'General Inputs'!K$20)*(1-AA221)+'General Inputs'!K$26,2)</f>
        <v>0</v>
      </c>
      <c r="W221" s="162">
        <f>ROUND(ROUND(V221,2)*(1+'General Inputs'!L$20)*(1-AB221)+'General Inputs'!L$26,2)</f>
        <v>0</v>
      </c>
      <c r="X221" s="162">
        <f>ROUND(ROUND(W221,2)*(1+'General Inputs'!M$20)*(1-AC221)+'General Inputs'!M$26,2)</f>
        <v>0</v>
      </c>
      <c r="Y221" s="162">
        <f>ROUND(ROUND(X221,2)*(1+'General Inputs'!N$20)*(1-AD221)+'General Inputs'!N$26,2)</f>
        <v>0</v>
      </c>
      <c r="Z221" s="163"/>
      <c r="AA221" s="191">
        <f>IF($U221="",0,'General Inputs'!K$22)</f>
        <v>0</v>
      </c>
      <c r="AB221" s="191">
        <f>IF($U221="",0,'General Inputs'!L$22)</f>
        <v>0</v>
      </c>
      <c r="AC221" s="191">
        <f>IF($U221="",0,'General Inputs'!M$22)</f>
        <v>0</v>
      </c>
      <c r="AD221" s="191">
        <f>IF($U221="",0,'General Inputs'!N$22)</f>
        <v>0</v>
      </c>
      <c r="AE221" s="36"/>
      <c r="AF221" s="36"/>
      <c r="AG221" s="36"/>
      <c r="AH221" s="214" t="str" cm="1">
        <f t="array" ref="AH221">IF(SUMPRODUCT(--_xlfn.ISFORMULA(V221:Y221))+SUMPRODUCT(--_xlfn.ISFORMULA(I221:M221))=7,"OK","CHECK")</f>
        <v>OK</v>
      </c>
      <c r="AI221" s="36"/>
      <c r="AJ221" s="36"/>
      <c r="AK221" s="36"/>
    </row>
    <row r="222" spans="1:37" hidden="1" outlineLevel="1" x14ac:dyDescent="0.2">
      <c r="A222" s="36"/>
      <c r="B222" s="36"/>
      <c r="C222" s="158"/>
      <c r="D222" s="158"/>
      <c r="E222" s="158"/>
      <c r="F222" s="71" t="s">
        <v>33</v>
      </c>
      <c r="G222" s="71"/>
      <c r="H222" s="92"/>
      <c r="I222" s="93">
        <f t="shared" si="62"/>
        <v>0</v>
      </c>
      <c r="J222" s="159"/>
      <c r="K222" s="93">
        <f t="shared" si="63"/>
        <v>0</v>
      </c>
      <c r="L222" s="159"/>
      <c r="M222" s="159" t="str">
        <f t="shared" si="64"/>
        <v/>
      </c>
      <c r="N222" s="39"/>
      <c r="O222" s="160">
        <f t="shared" si="65"/>
        <v>0</v>
      </c>
      <c r="P222" s="160">
        <f t="shared" si="66"/>
        <v>0</v>
      </c>
      <c r="Q222" s="160">
        <f t="shared" si="67"/>
        <v>0</v>
      </c>
      <c r="R222" s="160">
        <f t="shared" si="68"/>
        <v>0</v>
      </c>
      <c r="S222" s="160">
        <f t="shared" si="69"/>
        <v>0</v>
      </c>
      <c r="T222" s="39"/>
      <c r="U222" s="161"/>
      <c r="V222" s="162">
        <f>ROUND(ROUND(U222,2)*(1+'General Inputs'!K$20)*(1-AA222)+'General Inputs'!K$26,2)</f>
        <v>0</v>
      </c>
      <c r="W222" s="162">
        <f>ROUND(ROUND(V222,2)*(1+'General Inputs'!L$20)*(1-AB222)+'General Inputs'!L$26,2)</f>
        <v>0</v>
      </c>
      <c r="X222" s="162">
        <f>ROUND(ROUND(W222,2)*(1+'General Inputs'!M$20)*(1-AC222)+'General Inputs'!M$26,2)</f>
        <v>0</v>
      </c>
      <c r="Y222" s="162">
        <f>ROUND(ROUND(X222,2)*(1+'General Inputs'!N$20)*(1-AD222)+'General Inputs'!N$26,2)</f>
        <v>0</v>
      </c>
      <c r="Z222" s="163"/>
      <c r="AA222" s="191">
        <f>IF($U222="",0,'General Inputs'!K$22)</f>
        <v>0</v>
      </c>
      <c r="AB222" s="191">
        <f>IF($U222="",0,'General Inputs'!L$22)</f>
        <v>0</v>
      </c>
      <c r="AC222" s="191">
        <f>IF($U222="",0,'General Inputs'!M$22)</f>
        <v>0</v>
      </c>
      <c r="AD222" s="191">
        <f>IF($U222="",0,'General Inputs'!N$22)</f>
        <v>0</v>
      </c>
      <c r="AE222" s="36"/>
      <c r="AF222" s="36"/>
      <c r="AG222" s="36"/>
      <c r="AH222" s="214" t="str" cm="1">
        <f t="array" ref="AH222">IF(SUMPRODUCT(--_xlfn.ISFORMULA(V222:Y222))+SUMPRODUCT(--_xlfn.ISFORMULA(I222:M222))=7,"OK","CHECK")</f>
        <v>OK</v>
      </c>
      <c r="AI222" s="36"/>
      <c r="AJ222" s="36"/>
      <c r="AK222" s="36"/>
    </row>
    <row r="223" spans="1:37" hidden="1" outlineLevel="1" x14ac:dyDescent="0.2">
      <c r="A223" s="36"/>
      <c r="B223" s="36"/>
      <c r="C223" s="158"/>
      <c r="D223" s="158"/>
      <c r="E223" s="158"/>
      <c r="F223" s="71" t="s">
        <v>33</v>
      </c>
      <c r="G223" s="71"/>
      <c r="H223" s="92"/>
      <c r="I223" s="93">
        <f t="shared" si="62"/>
        <v>0</v>
      </c>
      <c r="J223" s="159"/>
      <c r="K223" s="93">
        <f t="shared" si="63"/>
        <v>0</v>
      </c>
      <c r="L223" s="159"/>
      <c r="M223" s="159" t="str">
        <f t="shared" ref="M223:M286" si="70">IF(C223="","",IF(I223&gt;K223,"NON-COMPLIANT","COMPLIANT"))</f>
        <v/>
      </c>
      <c r="N223" s="39"/>
      <c r="O223" s="160">
        <f t="shared" ref="O223:O286" si="71">U223</f>
        <v>0</v>
      </c>
      <c r="P223" s="160">
        <f t="shared" ref="P223:P286" si="72">V223</f>
        <v>0</v>
      </c>
      <c r="Q223" s="160">
        <f t="shared" ref="Q223:Q286" si="73">W223</f>
        <v>0</v>
      </c>
      <c r="R223" s="160">
        <f t="shared" ref="R223:R286" si="74">X223</f>
        <v>0</v>
      </c>
      <c r="S223" s="160">
        <f t="shared" ref="S223:S286" si="75">Y223</f>
        <v>0</v>
      </c>
      <c r="T223" s="39"/>
      <c r="U223" s="161"/>
      <c r="V223" s="162">
        <f>ROUND(ROUND(U223,2)*(1+'General Inputs'!K$20)*(1-AA223)+'General Inputs'!K$26,2)</f>
        <v>0</v>
      </c>
      <c r="W223" s="162">
        <f>ROUND(ROUND(V223,2)*(1+'General Inputs'!L$20)*(1-AB223)+'General Inputs'!L$26,2)</f>
        <v>0</v>
      </c>
      <c r="X223" s="162">
        <f>ROUND(ROUND(W223,2)*(1+'General Inputs'!M$20)*(1-AC223)+'General Inputs'!M$26,2)</f>
        <v>0</v>
      </c>
      <c r="Y223" s="162">
        <f>ROUND(ROUND(X223,2)*(1+'General Inputs'!N$20)*(1-AD223)+'General Inputs'!N$26,2)</f>
        <v>0</v>
      </c>
      <c r="Z223" s="163"/>
      <c r="AA223" s="191">
        <f>IF($U223="",0,'General Inputs'!K$22)</f>
        <v>0</v>
      </c>
      <c r="AB223" s="191">
        <f>IF($U223="",0,'General Inputs'!L$22)</f>
        <v>0</v>
      </c>
      <c r="AC223" s="191">
        <f>IF($U223="",0,'General Inputs'!M$22)</f>
        <v>0</v>
      </c>
      <c r="AD223" s="191">
        <f>IF($U223="",0,'General Inputs'!N$22)</f>
        <v>0</v>
      </c>
      <c r="AE223" s="36"/>
      <c r="AF223" s="36"/>
      <c r="AG223" s="36"/>
      <c r="AH223" s="214" t="str" cm="1">
        <f t="array" ref="AH223">IF(SUMPRODUCT(--_xlfn.ISFORMULA(V223:Y223))+SUMPRODUCT(--_xlfn.ISFORMULA(I223:M223))=7,"OK","CHECK")</f>
        <v>OK</v>
      </c>
      <c r="AI223" s="36"/>
      <c r="AJ223" s="36"/>
      <c r="AK223" s="36"/>
    </row>
    <row r="224" spans="1:37" hidden="1" outlineLevel="1" x14ac:dyDescent="0.2">
      <c r="A224" s="36"/>
      <c r="B224" s="36"/>
      <c r="C224" s="158"/>
      <c r="D224" s="158"/>
      <c r="E224" s="158"/>
      <c r="F224" s="71" t="s">
        <v>33</v>
      </c>
      <c r="G224" s="71"/>
      <c r="H224" s="92"/>
      <c r="I224" s="93">
        <f t="shared" si="62"/>
        <v>0</v>
      </c>
      <c r="J224" s="159"/>
      <c r="K224" s="93">
        <f t="shared" si="63"/>
        <v>0</v>
      </c>
      <c r="L224" s="159"/>
      <c r="M224" s="159" t="str">
        <f t="shared" si="70"/>
        <v/>
      </c>
      <c r="N224" s="39"/>
      <c r="O224" s="160">
        <f t="shared" si="71"/>
        <v>0</v>
      </c>
      <c r="P224" s="160">
        <f t="shared" si="72"/>
        <v>0</v>
      </c>
      <c r="Q224" s="160">
        <f t="shared" si="73"/>
        <v>0</v>
      </c>
      <c r="R224" s="160">
        <f t="shared" si="74"/>
        <v>0</v>
      </c>
      <c r="S224" s="160">
        <f t="shared" si="75"/>
        <v>0</v>
      </c>
      <c r="T224" s="39"/>
      <c r="U224" s="161"/>
      <c r="V224" s="162">
        <f>ROUND(ROUND(U224,2)*(1+'General Inputs'!K$20)*(1-AA224)+'General Inputs'!K$26,2)</f>
        <v>0</v>
      </c>
      <c r="W224" s="162">
        <f>ROUND(ROUND(V224,2)*(1+'General Inputs'!L$20)*(1-AB224)+'General Inputs'!L$26,2)</f>
        <v>0</v>
      </c>
      <c r="X224" s="162">
        <f>ROUND(ROUND(W224,2)*(1+'General Inputs'!M$20)*(1-AC224)+'General Inputs'!M$26,2)</f>
        <v>0</v>
      </c>
      <c r="Y224" s="162">
        <f>ROUND(ROUND(X224,2)*(1+'General Inputs'!N$20)*(1-AD224)+'General Inputs'!N$26,2)</f>
        <v>0</v>
      </c>
      <c r="Z224" s="163"/>
      <c r="AA224" s="191">
        <f>IF($U224="",0,'General Inputs'!K$22)</f>
        <v>0</v>
      </c>
      <c r="AB224" s="191">
        <f>IF($U224="",0,'General Inputs'!L$22)</f>
        <v>0</v>
      </c>
      <c r="AC224" s="191">
        <f>IF($U224="",0,'General Inputs'!M$22)</f>
        <v>0</v>
      </c>
      <c r="AD224" s="191">
        <f>IF($U224="",0,'General Inputs'!N$22)</f>
        <v>0</v>
      </c>
      <c r="AE224" s="36"/>
      <c r="AF224" s="36"/>
      <c r="AG224" s="36"/>
      <c r="AH224" s="214" t="str" cm="1">
        <f t="array" ref="AH224">IF(SUMPRODUCT(--_xlfn.ISFORMULA(V224:Y224))+SUMPRODUCT(--_xlfn.ISFORMULA(I224:M224))=7,"OK","CHECK")</f>
        <v>OK</v>
      </c>
      <c r="AI224" s="36"/>
      <c r="AJ224" s="36"/>
      <c r="AK224" s="36"/>
    </row>
    <row r="225" spans="1:37" hidden="1" outlineLevel="1" x14ac:dyDescent="0.2">
      <c r="A225" s="36"/>
      <c r="B225" s="36"/>
      <c r="C225" s="158"/>
      <c r="D225" s="158"/>
      <c r="E225" s="158"/>
      <c r="F225" s="71" t="s">
        <v>33</v>
      </c>
      <c r="G225" s="71"/>
      <c r="H225" s="92"/>
      <c r="I225" s="93">
        <f t="shared" si="62"/>
        <v>0</v>
      </c>
      <c r="J225" s="159"/>
      <c r="K225" s="93">
        <f t="shared" si="63"/>
        <v>0</v>
      </c>
      <c r="L225" s="159"/>
      <c r="M225" s="159" t="str">
        <f t="shared" si="70"/>
        <v/>
      </c>
      <c r="N225" s="39"/>
      <c r="O225" s="160">
        <f t="shared" si="71"/>
        <v>0</v>
      </c>
      <c r="P225" s="160">
        <f t="shared" si="72"/>
        <v>0</v>
      </c>
      <c r="Q225" s="160">
        <f t="shared" si="73"/>
        <v>0</v>
      </c>
      <c r="R225" s="160">
        <f t="shared" si="74"/>
        <v>0</v>
      </c>
      <c r="S225" s="160">
        <f t="shared" si="75"/>
        <v>0</v>
      </c>
      <c r="T225" s="39"/>
      <c r="U225" s="161"/>
      <c r="V225" s="162">
        <f>ROUND(ROUND(U225,2)*(1+'General Inputs'!K$20)*(1-AA225)+'General Inputs'!K$26,2)</f>
        <v>0</v>
      </c>
      <c r="W225" s="162">
        <f>ROUND(ROUND(V225,2)*(1+'General Inputs'!L$20)*(1-AB225)+'General Inputs'!L$26,2)</f>
        <v>0</v>
      </c>
      <c r="X225" s="162">
        <f>ROUND(ROUND(W225,2)*(1+'General Inputs'!M$20)*(1-AC225)+'General Inputs'!M$26,2)</f>
        <v>0</v>
      </c>
      <c r="Y225" s="162">
        <f>ROUND(ROUND(X225,2)*(1+'General Inputs'!N$20)*(1-AD225)+'General Inputs'!N$26,2)</f>
        <v>0</v>
      </c>
      <c r="Z225" s="163"/>
      <c r="AA225" s="191">
        <f>IF($U225="",0,'General Inputs'!K$22)</f>
        <v>0</v>
      </c>
      <c r="AB225" s="191">
        <f>IF($U225="",0,'General Inputs'!L$22)</f>
        <v>0</v>
      </c>
      <c r="AC225" s="191">
        <f>IF($U225="",0,'General Inputs'!M$22)</f>
        <v>0</v>
      </c>
      <c r="AD225" s="191">
        <f>IF($U225="",0,'General Inputs'!N$22)</f>
        <v>0</v>
      </c>
      <c r="AE225" s="36"/>
      <c r="AF225" s="36"/>
      <c r="AG225" s="36"/>
      <c r="AH225" s="214" t="str" cm="1">
        <f t="array" ref="AH225">IF(SUMPRODUCT(--_xlfn.ISFORMULA(V225:Y225))+SUMPRODUCT(--_xlfn.ISFORMULA(I225:M225))=7,"OK","CHECK")</f>
        <v>OK</v>
      </c>
      <c r="AI225" s="36"/>
      <c r="AJ225" s="36"/>
      <c r="AK225" s="36"/>
    </row>
    <row r="226" spans="1:37" hidden="1" outlineLevel="1" x14ac:dyDescent="0.2">
      <c r="A226" s="36"/>
      <c r="B226" s="36"/>
      <c r="C226" s="158"/>
      <c r="D226" s="158"/>
      <c r="E226" s="158"/>
      <c r="F226" s="71" t="s">
        <v>33</v>
      </c>
      <c r="G226" s="71"/>
      <c r="H226" s="92"/>
      <c r="I226" s="93">
        <f t="shared" si="62"/>
        <v>0</v>
      </c>
      <c r="J226" s="159"/>
      <c r="K226" s="93">
        <f t="shared" si="63"/>
        <v>0</v>
      </c>
      <c r="L226" s="159"/>
      <c r="M226" s="159" t="str">
        <f t="shared" si="70"/>
        <v/>
      </c>
      <c r="N226" s="39"/>
      <c r="O226" s="160">
        <f t="shared" si="71"/>
        <v>0</v>
      </c>
      <c r="P226" s="160">
        <f t="shared" si="72"/>
        <v>0</v>
      </c>
      <c r="Q226" s="160">
        <f t="shared" si="73"/>
        <v>0</v>
      </c>
      <c r="R226" s="160">
        <f t="shared" si="74"/>
        <v>0</v>
      </c>
      <c r="S226" s="160">
        <f t="shared" si="75"/>
        <v>0</v>
      </c>
      <c r="T226" s="39"/>
      <c r="U226" s="161"/>
      <c r="V226" s="162">
        <f>ROUND(ROUND(U226,2)*(1+'General Inputs'!K$20)*(1-AA226)+'General Inputs'!K$26,2)</f>
        <v>0</v>
      </c>
      <c r="W226" s="162">
        <f>ROUND(ROUND(V226,2)*(1+'General Inputs'!L$20)*(1-AB226)+'General Inputs'!L$26,2)</f>
        <v>0</v>
      </c>
      <c r="X226" s="162">
        <f>ROUND(ROUND(W226,2)*(1+'General Inputs'!M$20)*(1-AC226)+'General Inputs'!M$26,2)</f>
        <v>0</v>
      </c>
      <c r="Y226" s="162">
        <f>ROUND(ROUND(X226,2)*(1+'General Inputs'!N$20)*(1-AD226)+'General Inputs'!N$26,2)</f>
        <v>0</v>
      </c>
      <c r="Z226" s="163"/>
      <c r="AA226" s="191">
        <f>IF($U226="",0,'General Inputs'!K$22)</f>
        <v>0</v>
      </c>
      <c r="AB226" s="191">
        <f>IF($U226="",0,'General Inputs'!L$22)</f>
        <v>0</v>
      </c>
      <c r="AC226" s="191">
        <f>IF($U226="",0,'General Inputs'!M$22)</f>
        <v>0</v>
      </c>
      <c r="AD226" s="191">
        <f>IF($U226="",0,'General Inputs'!N$22)</f>
        <v>0</v>
      </c>
      <c r="AE226" s="36"/>
      <c r="AF226" s="36"/>
      <c r="AG226" s="36"/>
      <c r="AH226" s="214" t="str" cm="1">
        <f t="array" ref="AH226">IF(SUMPRODUCT(--_xlfn.ISFORMULA(V226:Y226))+SUMPRODUCT(--_xlfn.ISFORMULA(I226:M226))=7,"OK","CHECK")</f>
        <v>OK</v>
      </c>
      <c r="AI226" s="36"/>
      <c r="AJ226" s="36"/>
      <c r="AK226" s="36"/>
    </row>
    <row r="227" spans="1:37" hidden="1" outlineLevel="1" x14ac:dyDescent="0.2">
      <c r="A227" s="36"/>
      <c r="B227" s="36"/>
      <c r="C227" s="158"/>
      <c r="D227" s="158"/>
      <c r="E227" s="158"/>
      <c r="F227" s="71" t="s">
        <v>33</v>
      </c>
      <c r="G227" s="71"/>
      <c r="H227" s="92"/>
      <c r="I227" s="93">
        <f t="shared" si="62"/>
        <v>0</v>
      </c>
      <c r="J227" s="159"/>
      <c r="K227" s="93">
        <f t="shared" si="63"/>
        <v>0</v>
      </c>
      <c r="L227" s="159"/>
      <c r="M227" s="159" t="str">
        <f t="shared" si="70"/>
        <v/>
      </c>
      <c r="N227" s="39"/>
      <c r="O227" s="160">
        <f t="shared" si="71"/>
        <v>0</v>
      </c>
      <c r="P227" s="160">
        <f t="shared" si="72"/>
        <v>0</v>
      </c>
      <c r="Q227" s="160">
        <f t="shared" si="73"/>
        <v>0</v>
      </c>
      <c r="R227" s="160">
        <f t="shared" si="74"/>
        <v>0</v>
      </c>
      <c r="S227" s="160">
        <f t="shared" si="75"/>
        <v>0</v>
      </c>
      <c r="T227" s="39"/>
      <c r="U227" s="161"/>
      <c r="V227" s="162">
        <f>ROUND(ROUND(U227,2)*(1+'General Inputs'!K$20)*(1-AA227)+'General Inputs'!K$26,2)</f>
        <v>0</v>
      </c>
      <c r="W227" s="162">
        <f>ROUND(ROUND(V227,2)*(1+'General Inputs'!L$20)*(1-AB227)+'General Inputs'!L$26,2)</f>
        <v>0</v>
      </c>
      <c r="X227" s="162">
        <f>ROUND(ROUND(W227,2)*(1+'General Inputs'!M$20)*(1-AC227)+'General Inputs'!M$26,2)</f>
        <v>0</v>
      </c>
      <c r="Y227" s="162">
        <f>ROUND(ROUND(X227,2)*(1+'General Inputs'!N$20)*(1-AD227)+'General Inputs'!N$26,2)</f>
        <v>0</v>
      </c>
      <c r="Z227" s="163"/>
      <c r="AA227" s="191">
        <f>IF($U227="",0,'General Inputs'!K$22)</f>
        <v>0</v>
      </c>
      <c r="AB227" s="191">
        <f>IF($U227="",0,'General Inputs'!L$22)</f>
        <v>0</v>
      </c>
      <c r="AC227" s="191">
        <f>IF($U227="",0,'General Inputs'!M$22)</f>
        <v>0</v>
      </c>
      <c r="AD227" s="191">
        <f>IF($U227="",0,'General Inputs'!N$22)</f>
        <v>0</v>
      </c>
      <c r="AE227" s="36"/>
      <c r="AF227" s="36"/>
      <c r="AG227" s="36"/>
      <c r="AH227" s="214" t="str" cm="1">
        <f t="array" ref="AH227">IF(SUMPRODUCT(--_xlfn.ISFORMULA(V227:Y227))+SUMPRODUCT(--_xlfn.ISFORMULA(I227:M227))=7,"OK","CHECK")</f>
        <v>OK</v>
      </c>
      <c r="AI227" s="36"/>
      <c r="AJ227" s="36"/>
      <c r="AK227" s="36"/>
    </row>
    <row r="228" spans="1:37" hidden="1" outlineLevel="1" x14ac:dyDescent="0.2">
      <c r="A228" s="36"/>
      <c r="B228" s="36"/>
      <c r="C228" s="158"/>
      <c r="D228" s="158"/>
      <c r="E228" s="158"/>
      <c r="F228" s="71" t="s">
        <v>33</v>
      </c>
      <c r="G228" s="71"/>
      <c r="H228" s="92"/>
      <c r="I228" s="93">
        <f t="shared" si="62"/>
        <v>0</v>
      </c>
      <c r="J228" s="159"/>
      <c r="K228" s="93">
        <f t="shared" si="63"/>
        <v>0</v>
      </c>
      <c r="L228" s="159"/>
      <c r="M228" s="159" t="str">
        <f t="shared" si="70"/>
        <v/>
      </c>
      <c r="N228" s="39"/>
      <c r="O228" s="160">
        <f t="shared" si="71"/>
        <v>0</v>
      </c>
      <c r="P228" s="160">
        <f t="shared" si="72"/>
        <v>0</v>
      </c>
      <c r="Q228" s="160">
        <f t="shared" si="73"/>
        <v>0</v>
      </c>
      <c r="R228" s="160">
        <f t="shared" si="74"/>
        <v>0</v>
      </c>
      <c r="S228" s="160">
        <f t="shared" si="75"/>
        <v>0</v>
      </c>
      <c r="T228" s="39"/>
      <c r="U228" s="161"/>
      <c r="V228" s="162">
        <f>ROUND(ROUND(U228,2)*(1+'General Inputs'!K$20)*(1-AA228)+'General Inputs'!K$26,2)</f>
        <v>0</v>
      </c>
      <c r="W228" s="162">
        <f>ROUND(ROUND(V228,2)*(1+'General Inputs'!L$20)*(1-AB228)+'General Inputs'!L$26,2)</f>
        <v>0</v>
      </c>
      <c r="X228" s="162">
        <f>ROUND(ROUND(W228,2)*(1+'General Inputs'!M$20)*(1-AC228)+'General Inputs'!M$26,2)</f>
        <v>0</v>
      </c>
      <c r="Y228" s="162">
        <f>ROUND(ROUND(X228,2)*(1+'General Inputs'!N$20)*(1-AD228)+'General Inputs'!N$26,2)</f>
        <v>0</v>
      </c>
      <c r="Z228" s="163"/>
      <c r="AA228" s="191">
        <f>IF($U228="",0,'General Inputs'!K$22)</f>
        <v>0</v>
      </c>
      <c r="AB228" s="191">
        <f>IF($U228="",0,'General Inputs'!L$22)</f>
        <v>0</v>
      </c>
      <c r="AC228" s="191">
        <f>IF($U228="",0,'General Inputs'!M$22)</f>
        <v>0</v>
      </c>
      <c r="AD228" s="191">
        <f>IF($U228="",0,'General Inputs'!N$22)</f>
        <v>0</v>
      </c>
      <c r="AE228" s="36"/>
      <c r="AF228" s="36"/>
      <c r="AG228" s="36"/>
      <c r="AH228" s="214" t="str" cm="1">
        <f t="array" ref="AH228">IF(SUMPRODUCT(--_xlfn.ISFORMULA(V228:Y228))+SUMPRODUCT(--_xlfn.ISFORMULA(I228:M228))=7,"OK","CHECK")</f>
        <v>OK</v>
      </c>
      <c r="AI228" s="36"/>
      <c r="AJ228" s="36"/>
      <c r="AK228" s="36"/>
    </row>
    <row r="229" spans="1:37" hidden="1" outlineLevel="1" x14ac:dyDescent="0.2">
      <c r="A229" s="36"/>
      <c r="B229" s="36"/>
      <c r="C229" s="158"/>
      <c r="D229" s="158"/>
      <c r="E229" s="158"/>
      <c r="F229" s="71" t="s">
        <v>33</v>
      </c>
      <c r="G229" s="71"/>
      <c r="H229" s="92"/>
      <c r="I229" s="93">
        <f t="shared" si="62"/>
        <v>0</v>
      </c>
      <c r="J229" s="159"/>
      <c r="K229" s="93">
        <f t="shared" si="63"/>
        <v>0</v>
      </c>
      <c r="L229" s="159"/>
      <c r="M229" s="159" t="str">
        <f t="shared" si="70"/>
        <v/>
      </c>
      <c r="N229" s="39"/>
      <c r="O229" s="160">
        <f t="shared" si="71"/>
        <v>0</v>
      </c>
      <c r="P229" s="160">
        <f t="shared" si="72"/>
        <v>0</v>
      </c>
      <c r="Q229" s="160">
        <f t="shared" si="73"/>
        <v>0</v>
      </c>
      <c r="R229" s="160">
        <f t="shared" si="74"/>
        <v>0</v>
      </c>
      <c r="S229" s="160">
        <f t="shared" si="75"/>
        <v>0</v>
      </c>
      <c r="T229" s="39"/>
      <c r="U229" s="161"/>
      <c r="V229" s="162">
        <f>ROUND(ROUND(U229,2)*(1+'General Inputs'!K$20)*(1-AA229)+'General Inputs'!K$26,2)</f>
        <v>0</v>
      </c>
      <c r="W229" s="162">
        <f>ROUND(ROUND(V229,2)*(1+'General Inputs'!L$20)*(1-AB229)+'General Inputs'!L$26,2)</f>
        <v>0</v>
      </c>
      <c r="X229" s="162">
        <f>ROUND(ROUND(W229,2)*(1+'General Inputs'!M$20)*(1-AC229)+'General Inputs'!M$26,2)</f>
        <v>0</v>
      </c>
      <c r="Y229" s="162">
        <f>ROUND(ROUND(X229,2)*(1+'General Inputs'!N$20)*(1-AD229)+'General Inputs'!N$26,2)</f>
        <v>0</v>
      </c>
      <c r="Z229" s="163"/>
      <c r="AA229" s="191">
        <f>IF($U229="",0,'General Inputs'!K$22)</f>
        <v>0</v>
      </c>
      <c r="AB229" s="191">
        <f>IF($U229="",0,'General Inputs'!L$22)</f>
        <v>0</v>
      </c>
      <c r="AC229" s="191">
        <f>IF($U229="",0,'General Inputs'!M$22)</f>
        <v>0</v>
      </c>
      <c r="AD229" s="191">
        <f>IF($U229="",0,'General Inputs'!N$22)</f>
        <v>0</v>
      </c>
      <c r="AE229" s="36"/>
      <c r="AF229" s="36"/>
      <c r="AG229" s="36"/>
      <c r="AH229" s="214" t="str" cm="1">
        <f t="array" ref="AH229">IF(SUMPRODUCT(--_xlfn.ISFORMULA(V229:Y229))+SUMPRODUCT(--_xlfn.ISFORMULA(I229:M229))=7,"OK","CHECK")</f>
        <v>OK</v>
      </c>
      <c r="AI229" s="36"/>
      <c r="AJ229" s="36"/>
      <c r="AK229" s="36"/>
    </row>
    <row r="230" spans="1:37" hidden="1" outlineLevel="1" x14ac:dyDescent="0.2">
      <c r="A230" s="36"/>
      <c r="B230" s="36"/>
      <c r="C230" s="158"/>
      <c r="D230" s="158"/>
      <c r="E230" s="158"/>
      <c r="F230" s="71" t="s">
        <v>33</v>
      </c>
      <c r="G230" s="71"/>
      <c r="H230" s="92"/>
      <c r="I230" s="93">
        <f t="shared" si="62"/>
        <v>0</v>
      </c>
      <c r="J230" s="159"/>
      <c r="K230" s="93">
        <f t="shared" si="63"/>
        <v>0</v>
      </c>
      <c r="L230" s="159"/>
      <c r="M230" s="159" t="str">
        <f t="shared" si="70"/>
        <v/>
      </c>
      <c r="N230" s="39"/>
      <c r="O230" s="160">
        <f t="shared" si="71"/>
        <v>0</v>
      </c>
      <c r="P230" s="160">
        <f t="shared" si="72"/>
        <v>0</v>
      </c>
      <c r="Q230" s="160">
        <f t="shared" si="73"/>
        <v>0</v>
      </c>
      <c r="R230" s="160">
        <f t="shared" si="74"/>
        <v>0</v>
      </c>
      <c r="S230" s="160">
        <f t="shared" si="75"/>
        <v>0</v>
      </c>
      <c r="T230" s="39"/>
      <c r="U230" s="161"/>
      <c r="V230" s="162">
        <f>ROUND(ROUND(U230,2)*(1+'General Inputs'!K$20)*(1-AA230)+'General Inputs'!K$26,2)</f>
        <v>0</v>
      </c>
      <c r="W230" s="162">
        <f>ROUND(ROUND(V230,2)*(1+'General Inputs'!L$20)*(1-AB230)+'General Inputs'!L$26,2)</f>
        <v>0</v>
      </c>
      <c r="X230" s="162">
        <f>ROUND(ROUND(W230,2)*(1+'General Inputs'!M$20)*(1-AC230)+'General Inputs'!M$26,2)</f>
        <v>0</v>
      </c>
      <c r="Y230" s="162">
        <f>ROUND(ROUND(X230,2)*(1+'General Inputs'!N$20)*(1-AD230)+'General Inputs'!N$26,2)</f>
        <v>0</v>
      </c>
      <c r="Z230" s="163"/>
      <c r="AA230" s="191">
        <f>IF($U230="",0,'General Inputs'!K$22)</f>
        <v>0</v>
      </c>
      <c r="AB230" s="191">
        <f>IF($U230="",0,'General Inputs'!L$22)</f>
        <v>0</v>
      </c>
      <c r="AC230" s="191">
        <f>IF($U230="",0,'General Inputs'!M$22)</f>
        <v>0</v>
      </c>
      <c r="AD230" s="191">
        <f>IF($U230="",0,'General Inputs'!N$22)</f>
        <v>0</v>
      </c>
      <c r="AE230" s="36"/>
      <c r="AF230" s="36"/>
      <c r="AG230" s="36"/>
      <c r="AH230" s="214" t="str" cm="1">
        <f t="array" ref="AH230">IF(SUMPRODUCT(--_xlfn.ISFORMULA(V230:Y230))+SUMPRODUCT(--_xlfn.ISFORMULA(I230:M230))=7,"OK","CHECK")</f>
        <v>OK</v>
      </c>
      <c r="AI230" s="36"/>
      <c r="AJ230" s="36"/>
      <c r="AK230" s="36"/>
    </row>
    <row r="231" spans="1:37" hidden="1" outlineLevel="1" x14ac:dyDescent="0.2">
      <c r="A231" s="36"/>
      <c r="B231" s="36"/>
      <c r="C231" s="158"/>
      <c r="D231" s="158"/>
      <c r="E231" s="158"/>
      <c r="F231" s="71" t="s">
        <v>33</v>
      </c>
      <c r="G231" s="71"/>
      <c r="H231" s="92"/>
      <c r="I231" s="93">
        <f t="shared" si="62"/>
        <v>0</v>
      </c>
      <c r="J231" s="159"/>
      <c r="K231" s="93">
        <f t="shared" si="63"/>
        <v>0</v>
      </c>
      <c r="L231" s="159"/>
      <c r="M231" s="159" t="str">
        <f t="shared" si="70"/>
        <v/>
      </c>
      <c r="N231" s="39"/>
      <c r="O231" s="160">
        <f t="shared" si="71"/>
        <v>0</v>
      </c>
      <c r="P231" s="160">
        <f t="shared" si="72"/>
        <v>0</v>
      </c>
      <c r="Q231" s="160">
        <f t="shared" si="73"/>
        <v>0</v>
      </c>
      <c r="R231" s="160">
        <f t="shared" si="74"/>
        <v>0</v>
      </c>
      <c r="S231" s="160">
        <f t="shared" si="75"/>
        <v>0</v>
      </c>
      <c r="T231" s="39"/>
      <c r="U231" s="161"/>
      <c r="V231" s="162">
        <f>ROUND(ROUND(U231,2)*(1+'General Inputs'!K$20)*(1-AA231)+'General Inputs'!K$26,2)</f>
        <v>0</v>
      </c>
      <c r="W231" s="162">
        <f>ROUND(ROUND(V231,2)*(1+'General Inputs'!L$20)*(1-AB231)+'General Inputs'!L$26,2)</f>
        <v>0</v>
      </c>
      <c r="X231" s="162">
        <f>ROUND(ROUND(W231,2)*(1+'General Inputs'!M$20)*(1-AC231)+'General Inputs'!M$26,2)</f>
        <v>0</v>
      </c>
      <c r="Y231" s="162">
        <f>ROUND(ROUND(X231,2)*(1+'General Inputs'!N$20)*(1-AD231)+'General Inputs'!N$26,2)</f>
        <v>0</v>
      </c>
      <c r="Z231" s="163"/>
      <c r="AA231" s="191">
        <f>IF($U231="",0,'General Inputs'!K$22)</f>
        <v>0</v>
      </c>
      <c r="AB231" s="191">
        <f>IF($U231="",0,'General Inputs'!L$22)</f>
        <v>0</v>
      </c>
      <c r="AC231" s="191">
        <f>IF($U231="",0,'General Inputs'!M$22)</f>
        <v>0</v>
      </c>
      <c r="AD231" s="191">
        <f>IF($U231="",0,'General Inputs'!N$22)</f>
        <v>0</v>
      </c>
      <c r="AE231" s="36"/>
      <c r="AF231" s="36"/>
      <c r="AG231" s="36"/>
      <c r="AH231" s="214" t="str" cm="1">
        <f t="array" ref="AH231">IF(SUMPRODUCT(--_xlfn.ISFORMULA(V231:Y231))+SUMPRODUCT(--_xlfn.ISFORMULA(I231:M231))=7,"OK","CHECK")</f>
        <v>OK</v>
      </c>
      <c r="AI231" s="36"/>
      <c r="AJ231" s="36"/>
      <c r="AK231" s="36"/>
    </row>
    <row r="232" spans="1:37" hidden="1" outlineLevel="1" x14ac:dyDescent="0.2">
      <c r="A232" s="36"/>
      <c r="B232" s="36"/>
      <c r="C232" s="158"/>
      <c r="D232" s="158"/>
      <c r="E232" s="158"/>
      <c r="F232" s="71" t="s">
        <v>33</v>
      </c>
      <c r="G232" s="71"/>
      <c r="H232" s="92"/>
      <c r="I232" s="93">
        <f t="shared" si="62"/>
        <v>0</v>
      </c>
      <c r="J232" s="159"/>
      <c r="K232" s="93">
        <f t="shared" si="63"/>
        <v>0</v>
      </c>
      <c r="L232" s="159"/>
      <c r="M232" s="159" t="str">
        <f t="shared" si="70"/>
        <v/>
      </c>
      <c r="N232" s="39"/>
      <c r="O232" s="160">
        <f t="shared" si="71"/>
        <v>0</v>
      </c>
      <c r="P232" s="160">
        <f t="shared" si="72"/>
        <v>0</v>
      </c>
      <c r="Q232" s="160">
        <f t="shared" si="73"/>
        <v>0</v>
      </c>
      <c r="R232" s="160">
        <f t="shared" si="74"/>
        <v>0</v>
      </c>
      <c r="S232" s="160">
        <f t="shared" si="75"/>
        <v>0</v>
      </c>
      <c r="T232" s="39"/>
      <c r="U232" s="161"/>
      <c r="V232" s="162">
        <f>ROUND(ROUND(U232,2)*(1+'General Inputs'!K$20)*(1-AA232)+'General Inputs'!K$26,2)</f>
        <v>0</v>
      </c>
      <c r="W232" s="162">
        <f>ROUND(ROUND(V232,2)*(1+'General Inputs'!L$20)*(1-AB232)+'General Inputs'!L$26,2)</f>
        <v>0</v>
      </c>
      <c r="X232" s="162">
        <f>ROUND(ROUND(W232,2)*(1+'General Inputs'!M$20)*(1-AC232)+'General Inputs'!M$26,2)</f>
        <v>0</v>
      </c>
      <c r="Y232" s="162">
        <f>ROUND(ROUND(X232,2)*(1+'General Inputs'!N$20)*(1-AD232)+'General Inputs'!N$26,2)</f>
        <v>0</v>
      </c>
      <c r="Z232" s="163"/>
      <c r="AA232" s="191">
        <f>IF($U232="",0,'General Inputs'!K$22)</f>
        <v>0</v>
      </c>
      <c r="AB232" s="191">
        <f>IF($U232="",0,'General Inputs'!L$22)</f>
        <v>0</v>
      </c>
      <c r="AC232" s="191">
        <f>IF($U232="",0,'General Inputs'!M$22)</f>
        <v>0</v>
      </c>
      <c r="AD232" s="191">
        <f>IF($U232="",0,'General Inputs'!N$22)</f>
        <v>0</v>
      </c>
      <c r="AE232" s="36"/>
      <c r="AF232" s="36"/>
      <c r="AG232" s="36"/>
      <c r="AH232" s="214" t="str" cm="1">
        <f t="array" ref="AH232">IF(SUMPRODUCT(--_xlfn.ISFORMULA(V232:Y232))+SUMPRODUCT(--_xlfn.ISFORMULA(I232:M232))=7,"OK","CHECK")</f>
        <v>OK</v>
      </c>
      <c r="AI232" s="36"/>
      <c r="AJ232" s="36"/>
      <c r="AK232" s="36"/>
    </row>
    <row r="233" spans="1:37" hidden="1" outlineLevel="1" x14ac:dyDescent="0.2">
      <c r="A233" s="36"/>
      <c r="B233" s="36"/>
      <c r="C233" s="158"/>
      <c r="D233" s="158"/>
      <c r="E233" s="158"/>
      <c r="F233" s="71" t="s">
        <v>33</v>
      </c>
      <c r="G233" s="71"/>
      <c r="H233" s="92"/>
      <c r="I233" s="93">
        <f t="shared" si="62"/>
        <v>0</v>
      </c>
      <c r="J233" s="159"/>
      <c r="K233" s="93">
        <f t="shared" si="63"/>
        <v>0</v>
      </c>
      <c r="L233" s="159"/>
      <c r="M233" s="159" t="str">
        <f t="shared" si="70"/>
        <v/>
      </c>
      <c r="N233" s="39"/>
      <c r="O233" s="160">
        <f t="shared" si="71"/>
        <v>0</v>
      </c>
      <c r="P233" s="160">
        <f t="shared" si="72"/>
        <v>0</v>
      </c>
      <c r="Q233" s="160">
        <f t="shared" si="73"/>
        <v>0</v>
      </c>
      <c r="R233" s="160">
        <f t="shared" si="74"/>
        <v>0</v>
      </c>
      <c r="S233" s="160">
        <f t="shared" si="75"/>
        <v>0</v>
      </c>
      <c r="T233" s="39"/>
      <c r="U233" s="161"/>
      <c r="V233" s="162">
        <f>ROUND(ROUND(U233,2)*(1+'General Inputs'!K$20)*(1-AA233)+'General Inputs'!K$26,2)</f>
        <v>0</v>
      </c>
      <c r="W233" s="162">
        <f>ROUND(ROUND(V233,2)*(1+'General Inputs'!L$20)*(1-AB233)+'General Inputs'!L$26,2)</f>
        <v>0</v>
      </c>
      <c r="X233" s="162">
        <f>ROUND(ROUND(W233,2)*(1+'General Inputs'!M$20)*(1-AC233)+'General Inputs'!M$26,2)</f>
        <v>0</v>
      </c>
      <c r="Y233" s="162">
        <f>ROUND(ROUND(X233,2)*(1+'General Inputs'!N$20)*(1-AD233)+'General Inputs'!N$26,2)</f>
        <v>0</v>
      </c>
      <c r="Z233" s="163"/>
      <c r="AA233" s="191">
        <f>IF($U233="",0,'General Inputs'!K$22)</f>
        <v>0</v>
      </c>
      <c r="AB233" s="191">
        <f>IF($U233="",0,'General Inputs'!L$22)</f>
        <v>0</v>
      </c>
      <c r="AC233" s="191">
        <f>IF($U233="",0,'General Inputs'!M$22)</f>
        <v>0</v>
      </c>
      <c r="AD233" s="191">
        <f>IF($U233="",0,'General Inputs'!N$22)</f>
        <v>0</v>
      </c>
      <c r="AE233" s="36"/>
      <c r="AF233" s="36"/>
      <c r="AG233" s="36"/>
      <c r="AH233" s="214" t="str" cm="1">
        <f t="array" ref="AH233">IF(SUMPRODUCT(--_xlfn.ISFORMULA(V233:Y233))+SUMPRODUCT(--_xlfn.ISFORMULA(I233:M233))=7,"OK","CHECK")</f>
        <v>OK</v>
      </c>
      <c r="AI233" s="36"/>
      <c r="AJ233" s="36"/>
      <c r="AK233" s="36"/>
    </row>
    <row r="234" spans="1:37" hidden="1" outlineLevel="1" x14ac:dyDescent="0.2">
      <c r="A234" s="36"/>
      <c r="B234" s="36"/>
      <c r="C234" s="158"/>
      <c r="D234" s="158"/>
      <c r="E234" s="158"/>
      <c r="F234" s="71" t="s">
        <v>33</v>
      </c>
      <c r="G234" s="71"/>
      <c r="H234" s="92"/>
      <c r="I234" s="93">
        <f t="shared" si="62"/>
        <v>0</v>
      </c>
      <c r="J234" s="159"/>
      <c r="K234" s="93">
        <f t="shared" si="63"/>
        <v>0</v>
      </c>
      <c r="L234" s="159"/>
      <c r="M234" s="159" t="str">
        <f t="shared" si="70"/>
        <v/>
      </c>
      <c r="N234" s="39"/>
      <c r="O234" s="160">
        <f t="shared" si="71"/>
        <v>0</v>
      </c>
      <c r="P234" s="160">
        <f t="shared" si="72"/>
        <v>0</v>
      </c>
      <c r="Q234" s="160">
        <f t="shared" si="73"/>
        <v>0</v>
      </c>
      <c r="R234" s="160">
        <f t="shared" si="74"/>
        <v>0</v>
      </c>
      <c r="S234" s="160">
        <f t="shared" si="75"/>
        <v>0</v>
      </c>
      <c r="T234" s="39"/>
      <c r="U234" s="161"/>
      <c r="V234" s="162">
        <f>ROUND(ROUND(U234,2)*(1+'General Inputs'!K$20)*(1-AA234)+'General Inputs'!K$26,2)</f>
        <v>0</v>
      </c>
      <c r="W234" s="162">
        <f>ROUND(ROUND(V234,2)*(1+'General Inputs'!L$20)*(1-AB234)+'General Inputs'!L$26,2)</f>
        <v>0</v>
      </c>
      <c r="X234" s="162">
        <f>ROUND(ROUND(W234,2)*(1+'General Inputs'!M$20)*(1-AC234)+'General Inputs'!M$26,2)</f>
        <v>0</v>
      </c>
      <c r="Y234" s="162">
        <f>ROUND(ROUND(X234,2)*(1+'General Inputs'!N$20)*(1-AD234)+'General Inputs'!N$26,2)</f>
        <v>0</v>
      </c>
      <c r="Z234" s="163"/>
      <c r="AA234" s="191">
        <f>IF($U234="",0,'General Inputs'!K$22)</f>
        <v>0</v>
      </c>
      <c r="AB234" s="191">
        <f>IF($U234="",0,'General Inputs'!L$22)</f>
        <v>0</v>
      </c>
      <c r="AC234" s="191">
        <f>IF($U234="",0,'General Inputs'!M$22)</f>
        <v>0</v>
      </c>
      <c r="AD234" s="191">
        <f>IF($U234="",0,'General Inputs'!N$22)</f>
        <v>0</v>
      </c>
      <c r="AE234" s="36"/>
      <c r="AF234" s="36"/>
      <c r="AG234" s="36"/>
      <c r="AH234" s="214" t="str" cm="1">
        <f t="array" ref="AH234">IF(SUMPRODUCT(--_xlfn.ISFORMULA(V234:Y234))+SUMPRODUCT(--_xlfn.ISFORMULA(I234:M234))=7,"OK","CHECK")</f>
        <v>OK</v>
      </c>
      <c r="AI234" s="36"/>
      <c r="AJ234" s="36"/>
      <c r="AK234" s="36"/>
    </row>
    <row r="235" spans="1:37" hidden="1" outlineLevel="1" x14ac:dyDescent="0.2">
      <c r="A235" s="36"/>
      <c r="B235" s="36"/>
      <c r="C235" s="158"/>
      <c r="D235" s="158"/>
      <c r="E235" s="158"/>
      <c r="F235" s="71" t="s">
        <v>33</v>
      </c>
      <c r="G235" s="71"/>
      <c r="H235" s="92"/>
      <c r="I235" s="93">
        <f t="shared" si="62"/>
        <v>0</v>
      </c>
      <c r="J235" s="159"/>
      <c r="K235" s="93">
        <f t="shared" si="63"/>
        <v>0</v>
      </c>
      <c r="L235" s="159"/>
      <c r="M235" s="159" t="str">
        <f t="shared" si="70"/>
        <v/>
      </c>
      <c r="N235" s="39"/>
      <c r="O235" s="160">
        <f t="shared" si="71"/>
        <v>0</v>
      </c>
      <c r="P235" s="160">
        <f t="shared" si="72"/>
        <v>0</v>
      </c>
      <c r="Q235" s="160">
        <f t="shared" si="73"/>
        <v>0</v>
      </c>
      <c r="R235" s="160">
        <f t="shared" si="74"/>
        <v>0</v>
      </c>
      <c r="S235" s="160">
        <f t="shared" si="75"/>
        <v>0</v>
      </c>
      <c r="T235" s="39"/>
      <c r="U235" s="161"/>
      <c r="V235" s="162">
        <f>ROUND(ROUND(U235,2)*(1+'General Inputs'!K$20)*(1-AA235)+'General Inputs'!K$26,2)</f>
        <v>0</v>
      </c>
      <c r="W235" s="162">
        <f>ROUND(ROUND(V235,2)*(1+'General Inputs'!L$20)*(1-AB235)+'General Inputs'!L$26,2)</f>
        <v>0</v>
      </c>
      <c r="X235" s="162">
        <f>ROUND(ROUND(W235,2)*(1+'General Inputs'!M$20)*(1-AC235)+'General Inputs'!M$26,2)</f>
        <v>0</v>
      </c>
      <c r="Y235" s="162">
        <f>ROUND(ROUND(X235,2)*(1+'General Inputs'!N$20)*(1-AD235)+'General Inputs'!N$26,2)</f>
        <v>0</v>
      </c>
      <c r="Z235" s="163"/>
      <c r="AA235" s="191">
        <f>IF($U235="",0,'General Inputs'!K$22)</f>
        <v>0</v>
      </c>
      <c r="AB235" s="191">
        <f>IF($U235="",0,'General Inputs'!L$22)</f>
        <v>0</v>
      </c>
      <c r="AC235" s="191">
        <f>IF($U235="",0,'General Inputs'!M$22)</f>
        <v>0</v>
      </c>
      <c r="AD235" s="191">
        <f>IF($U235="",0,'General Inputs'!N$22)</f>
        <v>0</v>
      </c>
      <c r="AE235" s="36"/>
      <c r="AF235" s="36"/>
      <c r="AG235" s="36"/>
      <c r="AH235" s="214" t="str" cm="1">
        <f t="array" ref="AH235">IF(SUMPRODUCT(--_xlfn.ISFORMULA(V235:Y235))+SUMPRODUCT(--_xlfn.ISFORMULA(I235:M235))=7,"OK","CHECK")</f>
        <v>OK</v>
      </c>
      <c r="AI235" s="36"/>
      <c r="AJ235" s="36"/>
      <c r="AK235" s="36"/>
    </row>
    <row r="236" spans="1:37" hidden="1" outlineLevel="1" x14ac:dyDescent="0.2">
      <c r="A236" s="36"/>
      <c r="B236" s="36"/>
      <c r="C236" s="158"/>
      <c r="D236" s="158"/>
      <c r="E236" s="158"/>
      <c r="F236" s="71" t="s">
        <v>33</v>
      </c>
      <c r="G236" s="71"/>
      <c r="H236" s="92"/>
      <c r="I236" s="93">
        <f t="shared" si="62"/>
        <v>0</v>
      </c>
      <c r="J236" s="159"/>
      <c r="K236" s="93">
        <f t="shared" si="63"/>
        <v>0</v>
      </c>
      <c r="L236" s="159"/>
      <c r="M236" s="159" t="str">
        <f t="shared" si="70"/>
        <v/>
      </c>
      <c r="N236" s="39"/>
      <c r="O236" s="160">
        <f t="shared" si="71"/>
        <v>0</v>
      </c>
      <c r="P236" s="160">
        <f t="shared" si="72"/>
        <v>0</v>
      </c>
      <c r="Q236" s="160">
        <f t="shared" si="73"/>
        <v>0</v>
      </c>
      <c r="R236" s="160">
        <f t="shared" si="74"/>
        <v>0</v>
      </c>
      <c r="S236" s="160">
        <f t="shared" si="75"/>
        <v>0</v>
      </c>
      <c r="T236" s="39"/>
      <c r="U236" s="161"/>
      <c r="V236" s="162">
        <f>ROUND(ROUND(U236,2)*(1+'General Inputs'!K$20)*(1-AA236)+'General Inputs'!K$26,2)</f>
        <v>0</v>
      </c>
      <c r="W236" s="162">
        <f>ROUND(ROUND(V236,2)*(1+'General Inputs'!L$20)*(1-AB236)+'General Inputs'!L$26,2)</f>
        <v>0</v>
      </c>
      <c r="X236" s="162">
        <f>ROUND(ROUND(W236,2)*(1+'General Inputs'!M$20)*(1-AC236)+'General Inputs'!M$26,2)</f>
        <v>0</v>
      </c>
      <c r="Y236" s="162">
        <f>ROUND(ROUND(X236,2)*(1+'General Inputs'!N$20)*(1-AD236)+'General Inputs'!N$26,2)</f>
        <v>0</v>
      </c>
      <c r="Z236" s="163"/>
      <c r="AA236" s="191">
        <f>IF($U236="",0,'General Inputs'!K$22)</f>
        <v>0</v>
      </c>
      <c r="AB236" s="191">
        <f>IF($U236="",0,'General Inputs'!L$22)</f>
        <v>0</v>
      </c>
      <c r="AC236" s="191">
        <f>IF($U236="",0,'General Inputs'!M$22)</f>
        <v>0</v>
      </c>
      <c r="AD236" s="191">
        <f>IF($U236="",0,'General Inputs'!N$22)</f>
        <v>0</v>
      </c>
      <c r="AE236" s="36"/>
      <c r="AF236" s="36"/>
      <c r="AG236" s="36"/>
      <c r="AH236" s="214" t="str" cm="1">
        <f t="array" ref="AH236">IF(SUMPRODUCT(--_xlfn.ISFORMULA(V236:Y236))+SUMPRODUCT(--_xlfn.ISFORMULA(I236:M236))=7,"OK","CHECK")</f>
        <v>OK</v>
      </c>
      <c r="AI236" s="36"/>
      <c r="AJ236" s="36"/>
      <c r="AK236" s="36"/>
    </row>
    <row r="237" spans="1:37" hidden="1" outlineLevel="1" x14ac:dyDescent="0.2">
      <c r="A237" s="36"/>
      <c r="B237" s="36"/>
      <c r="C237" s="158"/>
      <c r="D237" s="158"/>
      <c r="E237" s="158"/>
      <c r="F237" s="71" t="s">
        <v>33</v>
      </c>
      <c r="G237" s="71"/>
      <c r="H237" s="92"/>
      <c r="I237" s="93">
        <f t="shared" si="62"/>
        <v>0</v>
      </c>
      <c r="J237" s="159"/>
      <c r="K237" s="93">
        <f t="shared" si="63"/>
        <v>0</v>
      </c>
      <c r="L237" s="159"/>
      <c r="M237" s="159" t="str">
        <f t="shared" si="70"/>
        <v/>
      </c>
      <c r="N237" s="39"/>
      <c r="O237" s="160">
        <f t="shared" si="71"/>
        <v>0</v>
      </c>
      <c r="P237" s="160">
        <f t="shared" si="72"/>
        <v>0</v>
      </c>
      <c r="Q237" s="160">
        <f t="shared" si="73"/>
        <v>0</v>
      </c>
      <c r="R237" s="160">
        <f t="shared" si="74"/>
        <v>0</v>
      </c>
      <c r="S237" s="160">
        <f t="shared" si="75"/>
        <v>0</v>
      </c>
      <c r="T237" s="39"/>
      <c r="U237" s="161"/>
      <c r="V237" s="162">
        <f>ROUND(ROUND(U237,2)*(1+'General Inputs'!K$20)*(1-AA237)+'General Inputs'!K$26,2)</f>
        <v>0</v>
      </c>
      <c r="W237" s="162">
        <f>ROUND(ROUND(V237,2)*(1+'General Inputs'!L$20)*(1-AB237)+'General Inputs'!L$26,2)</f>
        <v>0</v>
      </c>
      <c r="X237" s="162">
        <f>ROUND(ROUND(W237,2)*(1+'General Inputs'!M$20)*(1-AC237)+'General Inputs'!M$26,2)</f>
        <v>0</v>
      </c>
      <c r="Y237" s="162">
        <f>ROUND(ROUND(X237,2)*(1+'General Inputs'!N$20)*(1-AD237)+'General Inputs'!N$26,2)</f>
        <v>0</v>
      </c>
      <c r="Z237" s="163"/>
      <c r="AA237" s="191">
        <f>IF($U237="",0,'General Inputs'!K$22)</f>
        <v>0</v>
      </c>
      <c r="AB237" s="191">
        <f>IF($U237="",0,'General Inputs'!L$22)</f>
        <v>0</v>
      </c>
      <c r="AC237" s="191">
        <f>IF($U237="",0,'General Inputs'!M$22)</f>
        <v>0</v>
      </c>
      <c r="AD237" s="191">
        <f>IF($U237="",0,'General Inputs'!N$22)</f>
        <v>0</v>
      </c>
      <c r="AE237" s="36"/>
      <c r="AF237" s="36"/>
      <c r="AG237" s="36"/>
      <c r="AH237" s="214" t="str" cm="1">
        <f t="array" ref="AH237">IF(SUMPRODUCT(--_xlfn.ISFORMULA(V237:Y237))+SUMPRODUCT(--_xlfn.ISFORMULA(I237:M237))=7,"OK","CHECK")</f>
        <v>OK</v>
      </c>
      <c r="AI237" s="36"/>
      <c r="AJ237" s="36"/>
      <c r="AK237" s="36"/>
    </row>
    <row r="238" spans="1:37" hidden="1" outlineLevel="1" x14ac:dyDescent="0.2">
      <c r="A238" s="36"/>
      <c r="B238" s="36"/>
      <c r="C238" s="158"/>
      <c r="D238" s="158"/>
      <c r="E238" s="158"/>
      <c r="F238" s="71" t="s">
        <v>33</v>
      </c>
      <c r="G238" s="71"/>
      <c r="H238" s="92"/>
      <c r="I238" s="93">
        <f t="shared" si="62"/>
        <v>0</v>
      </c>
      <c r="J238" s="159"/>
      <c r="K238" s="93">
        <f t="shared" si="63"/>
        <v>0</v>
      </c>
      <c r="L238" s="159"/>
      <c r="M238" s="159" t="str">
        <f t="shared" si="70"/>
        <v/>
      </c>
      <c r="N238" s="39"/>
      <c r="O238" s="160">
        <f t="shared" si="71"/>
        <v>0</v>
      </c>
      <c r="P238" s="160">
        <f t="shared" si="72"/>
        <v>0</v>
      </c>
      <c r="Q238" s="160">
        <f t="shared" si="73"/>
        <v>0</v>
      </c>
      <c r="R238" s="160">
        <f t="shared" si="74"/>
        <v>0</v>
      </c>
      <c r="S238" s="160">
        <f t="shared" si="75"/>
        <v>0</v>
      </c>
      <c r="T238" s="39"/>
      <c r="U238" s="161"/>
      <c r="V238" s="162">
        <f>ROUND(ROUND(U238,2)*(1+'General Inputs'!K$20)*(1-AA238)+'General Inputs'!K$26,2)</f>
        <v>0</v>
      </c>
      <c r="W238" s="162">
        <f>ROUND(ROUND(V238,2)*(1+'General Inputs'!L$20)*(1-AB238)+'General Inputs'!L$26,2)</f>
        <v>0</v>
      </c>
      <c r="X238" s="162">
        <f>ROUND(ROUND(W238,2)*(1+'General Inputs'!M$20)*(1-AC238)+'General Inputs'!M$26,2)</f>
        <v>0</v>
      </c>
      <c r="Y238" s="162">
        <f>ROUND(ROUND(X238,2)*(1+'General Inputs'!N$20)*(1-AD238)+'General Inputs'!N$26,2)</f>
        <v>0</v>
      </c>
      <c r="Z238" s="163"/>
      <c r="AA238" s="191">
        <f>IF($U238="",0,'General Inputs'!K$22)</f>
        <v>0</v>
      </c>
      <c r="AB238" s="191">
        <f>IF($U238="",0,'General Inputs'!L$22)</f>
        <v>0</v>
      </c>
      <c r="AC238" s="191">
        <f>IF($U238="",0,'General Inputs'!M$22)</f>
        <v>0</v>
      </c>
      <c r="AD238" s="191">
        <f>IF($U238="",0,'General Inputs'!N$22)</f>
        <v>0</v>
      </c>
      <c r="AE238" s="36"/>
      <c r="AF238" s="36"/>
      <c r="AG238" s="36"/>
      <c r="AH238" s="214" t="str" cm="1">
        <f t="array" ref="AH238">IF(SUMPRODUCT(--_xlfn.ISFORMULA(V238:Y238))+SUMPRODUCT(--_xlfn.ISFORMULA(I238:M238))=7,"OK","CHECK")</f>
        <v>OK</v>
      </c>
      <c r="AI238" s="36"/>
      <c r="AJ238" s="36"/>
      <c r="AK238" s="36"/>
    </row>
    <row r="239" spans="1:37" hidden="1" outlineLevel="1" x14ac:dyDescent="0.2">
      <c r="A239" s="36"/>
      <c r="B239" s="36"/>
      <c r="C239" s="158"/>
      <c r="D239" s="158"/>
      <c r="E239" s="158"/>
      <c r="F239" s="71" t="s">
        <v>33</v>
      </c>
      <c r="G239" s="71"/>
      <c r="H239" s="92"/>
      <c r="I239" s="93">
        <f t="shared" si="62"/>
        <v>0</v>
      </c>
      <c r="J239" s="159"/>
      <c r="K239" s="93">
        <f t="shared" si="63"/>
        <v>0</v>
      </c>
      <c r="L239" s="159"/>
      <c r="M239" s="159" t="str">
        <f t="shared" si="70"/>
        <v/>
      </c>
      <c r="N239" s="39"/>
      <c r="O239" s="160">
        <f t="shared" si="71"/>
        <v>0</v>
      </c>
      <c r="P239" s="160">
        <f t="shared" si="72"/>
        <v>0</v>
      </c>
      <c r="Q239" s="160">
        <f t="shared" si="73"/>
        <v>0</v>
      </c>
      <c r="R239" s="160">
        <f t="shared" si="74"/>
        <v>0</v>
      </c>
      <c r="S239" s="160">
        <f t="shared" si="75"/>
        <v>0</v>
      </c>
      <c r="T239" s="39"/>
      <c r="U239" s="161"/>
      <c r="V239" s="162">
        <f>ROUND(ROUND(U239,2)*(1+'General Inputs'!K$20)*(1-AA239)+'General Inputs'!K$26,2)</f>
        <v>0</v>
      </c>
      <c r="W239" s="162">
        <f>ROUND(ROUND(V239,2)*(1+'General Inputs'!L$20)*(1-AB239)+'General Inputs'!L$26,2)</f>
        <v>0</v>
      </c>
      <c r="X239" s="162">
        <f>ROUND(ROUND(W239,2)*(1+'General Inputs'!M$20)*(1-AC239)+'General Inputs'!M$26,2)</f>
        <v>0</v>
      </c>
      <c r="Y239" s="162">
        <f>ROUND(ROUND(X239,2)*(1+'General Inputs'!N$20)*(1-AD239)+'General Inputs'!N$26,2)</f>
        <v>0</v>
      </c>
      <c r="Z239" s="163"/>
      <c r="AA239" s="191">
        <f>IF($U239="",0,'General Inputs'!K$22)</f>
        <v>0</v>
      </c>
      <c r="AB239" s="191">
        <f>IF($U239="",0,'General Inputs'!L$22)</f>
        <v>0</v>
      </c>
      <c r="AC239" s="191">
        <f>IF($U239="",0,'General Inputs'!M$22)</f>
        <v>0</v>
      </c>
      <c r="AD239" s="191">
        <f>IF($U239="",0,'General Inputs'!N$22)</f>
        <v>0</v>
      </c>
      <c r="AE239" s="36"/>
      <c r="AF239" s="36"/>
      <c r="AG239" s="36"/>
      <c r="AH239" s="214" t="str" cm="1">
        <f t="array" ref="AH239">IF(SUMPRODUCT(--_xlfn.ISFORMULA(V239:Y239))+SUMPRODUCT(--_xlfn.ISFORMULA(I239:M239))=7,"OK","CHECK")</f>
        <v>OK</v>
      </c>
      <c r="AI239" s="36"/>
      <c r="AJ239" s="36"/>
      <c r="AK239" s="36"/>
    </row>
    <row r="240" spans="1:37" hidden="1" outlineLevel="1" x14ac:dyDescent="0.2">
      <c r="A240" s="36"/>
      <c r="B240" s="36"/>
      <c r="C240" s="158"/>
      <c r="D240" s="158"/>
      <c r="E240" s="158"/>
      <c r="F240" s="71" t="s">
        <v>33</v>
      </c>
      <c r="G240" s="71"/>
      <c r="H240" s="92"/>
      <c r="I240" s="93">
        <f t="shared" si="62"/>
        <v>0</v>
      </c>
      <c r="J240" s="159"/>
      <c r="K240" s="93">
        <f t="shared" si="63"/>
        <v>0</v>
      </c>
      <c r="L240" s="159"/>
      <c r="M240" s="159" t="str">
        <f t="shared" si="70"/>
        <v/>
      </c>
      <c r="N240" s="39"/>
      <c r="O240" s="160">
        <f t="shared" si="71"/>
        <v>0</v>
      </c>
      <c r="P240" s="160">
        <f t="shared" si="72"/>
        <v>0</v>
      </c>
      <c r="Q240" s="160">
        <f t="shared" si="73"/>
        <v>0</v>
      </c>
      <c r="R240" s="160">
        <f t="shared" si="74"/>
        <v>0</v>
      </c>
      <c r="S240" s="160">
        <f t="shared" si="75"/>
        <v>0</v>
      </c>
      <c r="T240" s="39"/>
      <c r="U240" s="161"/>
      <c r="V240" s="162">
        <f>ROUND(ROUND(U240,2)*(1+'General Inputs'!K$20)*(1-AA240)+'General Inputs'!K$26,2)</f>
        <v>0</v>
      </c>
      <c r="W240" s="162">
        <f>ROUND(ROUND(V240,2)*(1+'General Inputs'!L$20)*(1-AB240)+'General Inputs'!L$26,2)</f>
        <v>0</v>
      </c>
      <c r="X240" s="162">
        <f>ROUND(ROUND(W240,2)*(1+'General Inputs'!M$20)*(1-AC240)+'General Inputs'!M$26,2)</f>
        <v>0</v>
      </c>
      <c r="Y240" s="162">
        <f>ROUND(ROUND(X240,2)*(1+'General Inputs'!N$20)*(1-AD240)+'General Inputs'!N$26,2)</f>
        <v>0</v>
      </c>
      <c r="Z240" s="163"/>
      <c r="AA240" s="191">
        <f>IF($U240="",0,'General Inputs'!K$22)</f>
        <v>0</v>
      </c>
      <c r="AB240" s="191">
        <f>IF($U240="",0,'General Inputs'!L$22)</f>
        <v>0</v>
      </c>
      <c r="AC240" s="191">
        <f>IF($U240="",0,'General Inputs'!M$22)</f>
        <v>0</v>
      </c>
      <c r="AD240" s="191">
        <f>IF($U240="",0,'General Inputs'!N$22)</f>
        <v>0</v>
      </c>
      <c r="AE240" s="36"/>
      <c r="AF240" s="36"/>
      <c r="AG240" s="36"/>
      <c r="AH240" s="214" t="str" cm="1">
        <f t="array" ref="AH240">IF(SUMPRODUCT(--_xlfn.ISFORMULA(V240:Y240))+SUMPRODUCT(--_xlfn.ISFORMULA(I240:M240))=7,"OK","CHECK")</f>
        <v>OK</v>
      </c>
      <c r="AI240" s="36"/>
      <c r="AJ240" s="36"/>
      <c r="AK240" s="36"/>
    </row>
    <row r="241" spans="1:37" hidden="1" outlineLevel="1" x14ac:dyDescent="0.2">
      <c r="A241" s="36"/>
      <c r="B241" s="36"/>
      <c r="C241" s="158"/>
      <c r="D241" s="158"/>
      <c r="E241" s="158"/>
      <c r="F241" s="71" t="s">
        <v>33</v>
      </c>
      <c r="G241" s="71"/>
      <c r="H241" s="92"/>
      <c r="I241" s="93">
        <f t="shared" si="62"/>
        <v>0</v>
      </c>
      <c r="J241" s="159"/>
      <c r="K241" s="93">
        <f t="shared" si="63"/>
        <v>0</v>
      </c>
      <c r="L241" s="159"/>
      <c r="M241" s="159" t="str">
        <f t="shared" si="70"/>
        <v/>
      </c>
      <c r="N241" s="39"/>
      <c r="O241" s="160">
        <f t="shared" si="71"/>
        <v>0</v>
      </c>
      <c r="P241" s="160">
        <f t="shared" si="72"/>
        <v>0</v>
      </c>
      <c r="Q241" s="160">
        <f t="shared" si="73"/>
        <v>0</v>
      </c>
      <c r="R241" s="160">
        <f t="shared" si="74"/>
        <v>0</v>
      </c>
      <c r="S241" s="160">
        <f t="shared" si="75"/>
        <v>0</v>
      </c>
      <c r="T241" s="39"/>
      <c r="U241" s="161"/>
      <c r="V241" s="162">
        <f>ROUND(ROUND(U241,2)*(1+'General Inputs'!K$20)*(1-AA241)+'General Inputs'!K$26,2)</f>
        <v>0</v>
      </c>
      <c r="W241" s="162">
        <f>ROUND(ROUND(V241,2)*(1+'General Inputs'!L$20)*(1-AB241)+'General Inputs'!L$26,2)</f>
        <v>0</v>
      </c>
      <c r="X241" s="162">
        <f>ROUND(ROUND(W241,2)*(1+'General Inputs'!M$20)*(1-AC241)+'General Inputs'!M$26,2)</f>
        <v>0</v>
      </c>
      <c r="Y241" s="162">
        <f>ROUND(ROUND(X241,2)*(1+'General Inputs'!N$20)*(1-AD241)+'General Inputs'!N$26,2)</f>
        <v>0</v>
      </c>
      <c r="Z241" s="163"/>
      <c r="AA241" s="191">
        <f>IF($U241="",0,'General Inputs'!K$22)</f>
        <v>0</v>
      </c>
      <c r="AB241" s="191">
        <f>IF($U241="",0,'General Inputs'!L$22)</f>
        <v>0</v>
      </c>
      <c r="AC241" s="191">
        <f>IF($U241="",0,'General Inputs'!M$22)</f>
        <v>0</v>
      </c>
      <c r="AD241" s="191">
        <f>IF($U241="",0,'General Inputs'!N$22)</f>
        <v>0</v>
      </c>
      <c r="AE241" s="36"/>
      <c r="AF241" s="36"/>
      <c r="AG241" s="36"/>
      <c r="AH241" s="214" t="str" cm="1">
        <f t="array" ref="AH241">IF(SUMPRODUCT(--_xlfn.ISFORMULA(V241:Y241))+SUMPRODUCT(--_xlfn.ISFORMULA(I241:M241))=7,"OK","CHECK")</f>
        <v>OK</v>
      </c>
      <c r="AI241" s="36"/>
      <c r="AJ241" s="36"/>
      <c r="AK241" s="36"/>
    </row>
    <row r="242" spans="1:37" hidden="1" outlineLevel="1" x14ac:dyDescent="0.2">
      <c r="A242" s="36"/>
      <c r="B242" s="36"/>
      <c r="C242" s="158"/>
      <c r="D242" s="158"/>
      <c r="E242" s="158"/>
      <c r="F242" s="71" t="s">
        <v>33</v>
      </c>
      <c r="G242" s="71"/>
      <c r="H242" s="92"/>
      <c r="I242" s="93">
        <f t="shared" si="62"/>
        <v>0</v>
      </c>
      <c r="J242" s="159"/>
      <c r="K242" s="93">
        <f t="shared" si="63"/>
        <v>0</v>
      </c>
      <c r="L242" s="159"/>
      <c r="M242" s="159" t="str">
        <f t="shared" si="70"/>
        <v/>
      </c>
      <c r="N242" s="39"/>
      <c r="O242" s="160">
        <f t="shared" si="71"/>
        <v>0</v>
      </c>
      <c r="P242" s="160">
        <f t="shared" si="72"/>
        <v>0</v>
      </c>
      <c r="Q242" s="160">
        <f t="shared" si="73"/>
        <v>0</v>
      </c>
      <c r="R242" s="160">
        <f t="shared" si="74"/>
        <v>0</v>
      </c>
      <c r="S242" s="160">
        <f t="shared" si="75"/>
        <v>0</v>
      </c>
      <c r="T242" s="39"/>
      <c r="U242" s="161"/>
      <c r="V242" s="162">
        <f>ROUND(ROUND(U242,2)*(1+'General Inputs'!K$20)*(1-AA242)+'General Inputs'!K$26,2)</f>
        <v>0</v>
      </c>
      <c r="W242" s="162">
        <f>ROUND(ROUND(V242,2)*(1+'General Inputs'!L$20)*(1-AB242)+'General Inputs'!L$26,2)</f>
        <v>0</v>
      </c>
      <c r="X242" s="162">
        <f>ROUND(ROUND(W242,2)*(1+'General Inputs'!M$20)*(1-AC242)+'General Inputs'!M$26,2)</f>
        <v>0</v>
      </c>
      <c r="Y242" s="162">
        <f>ROUND(ROUND(X242,2)*(1+'General Inputs'!N$20)*(1-AD242)+'General Inputs'!N$26,2)</f>
        <v>0</v>
      </c>
      <c r="Z242" s="163"/>
      <c r="AA242" s="191">
        <f>IF($U242="",0,'General Inputs'!K$22)</f>
        <v>0</v>
      </c>
      <c r="AB242" s="191">
        <f>IF($U242="",0,'General Inputs'!L$22)</f>
        <v>0</v>
      </c>
      <c r="AC242" s="191">
        <f>IF($U242="",0,'General Inputs'!M$22)</f>
        <v>0</v>
      </c>
      <c r="AD242" s="191">
        <f>IF($U242="",0,'General Inputs'!N$22)</f>
        <v>0</v>
      </c>
      <c r="AE242" s="36"/>
      <c r="AF242" s="36"/>
      <c r="AG242" s="36"/>
      <c r="AH242" s="214" t="str" cm="1">
        <f t="array" ref="AH242">IF(SUMPRODUCT(--_xlfn.ISFORMULA(V242:Y242))+SUMPRODUCT(--_xlfn.ISFORMULA(I242:M242))=7,"OK","CHECK")</f>
        <v>OK</v>
      </c>
      <c r="AI242" s="36"/>
      <c r="AJ242" s="36"/>
      <c r="AK242" s="36"/>
    </row>
    <row r="243" spans="1:37" hidden="1" outlineLevel="1" x14ac:dyDescent="0.2">
      <c r="A243" s="36"/>
      <c r="B243" s="36"/>
      <c r="C243" s="158"/>
      <c r="D243" s="158"/>
      <c r="E243" s="158"/>
      <c r="F243" s="71" t="s">
        <v>33</v>
      </c>
      <c r="G243" s="71"/>
      <c r="H243" s="92"/>
      <c r="I243" s="93">
        <f t="shared" si="62"/>
        <v>0</v>
      </c>
      <c r="J243" s="159"/>
      <c r="K243" s="93">
        <f t="shared" si="63"/>
        <v>0</v>
      </c>
      <c r="L243" s="159"/>
      <c r="M243" s="159" t="str">
        <f t="shared" si="70"/>
        <v/>
      </c>
      <c r="N243" s="39"/>
      <c r="O243" s="160">
        <f t="shared" si="71"/>
        <v>0</v>
      </c>
      <c r="P243" s="160">
        <f t="shared" si="72"/>
        <v>0</v>
      </c>
      <c r="Q243" s="160">
        <f t="shared" si="73"/>
        <v>0</v>
      </c>
      <c r="R243" s="160">
        <f t="shared" si="74"/>
        <v>0</v>
      </c>
      <c r="S243" s="160">
        <f t="shared" si="75"/>
        <v>0</v>
      </c>
      <c r="T243" s="39"/>
      <c r="U243" s="161"/>
      <c r="V243" s="162">
        <f>ROUND(ROUND(U243,2)*(1+'General Inputs'!K$20)*(1-AA243)+'General Inputs'!K$26,2)</f>
        <v>0</v>
      </c>
      <c r="W243" s="162">
        <f>ROUND(ROUND(V243,2)*(1+'General Inputs'!L$20)*(1-AB243)+'General Inputs'!L$26,2)</f>
        <v>0</v>
      </c>
      <c r="X243" s="162">
        <f>ROUND(ROUND(W243,2)*(1+'General Inputs'!M$20)*(1-AC243)+'General Inputs'!M$26,2)</f>
        <v>0</v>
      </c>
      <c r="Y243" s="162">
        <f>ROUND(ROUND(X243,2)*(1+'General Inputs'!N$20)*(1-AD243)+'General Inputs'!N$26,2)</f>
        <v>0</v>
      </c>
      <c r="Z243" s="163"/>
      <c r="AA243" s="191">
        <f>IF($U243="",0,'General Inputs'!K$22)</f>
        <v>0</v>
      </c>
      <c r="AB243" s="191">
        <f>IF($U243="",0,'General Inputs'!L$22)</f>
        <v>0</v>
      </c>
      <c r="AC243" s="191">
        <f>IF($U243="",0,'General Inputs'!M$22)</f>
        <v>0</v>
      </c>
      <c r="AD243" s="191">
        <f>IF($U243="",0,'General Inputs'!N$22)</f>
        <v>0</v>
      </c>
      <c r="AE243" s="36"/>
      <c r="AF243" s="36"/>
      <c r="AG243" s="36"/>
      <c r="AH243" s="214" t="str" cm="1">
        <f t="array" ref="AH243">IF(SUMPRODUCT(--_xlfn.ISFORMULA(V243:Y243))+SUMPRODUCT(--_xlfn.ISFORMULA(I243:M243))=7,"OK","CHECK")</f>
        <v>OK</v>
      </c>
      <c r="AI243" s="36"/>
      <c r="AJ243" s="36"/>
      <c r="AK243" s="36"/>
    </row>
    <row r="244" spans="1:37" hidden="1" outlineLevel="1" x14ac:dyDescent="0.2">
      <c r="A244" s="36"/>
      <c r="B244" s="36"/>
      <c r="C244" s="158"/>
      <c r="D244" s="158"/>
      <c r="E244" s="158"/>
      <c r="F244" s="71" t="s">
        <v>33</v>
      </c>
      <c r="G244" s="71"/>
      <c r="H244" s="92"/>
      <c r="I244" s="93">
        <f t="shared" si="62"/>
        <v>0</v>
      </c>
      <c r="J244" s="159"/>
      <c r="K244" s="93">
        <f t="shared" si="63"/>
        <v>0</v>
      </c>
      <c r="L244" s="159"/>
      <c r="M244" s="159" t="str">
        <f t="shared" si="70"/>
        <v/>
      </c>
      <c r="N244" s="39"/>
      <c r="O244" s="160">
        <f t="shared" si="71"/>
        <v>0</v>
      </c>
      <c r="P244" s="160">
        <f t="shared" si="72"/>
        <v>0</v>
      </c>
      <c r="Q244" s="160">
        <f t="shared" si="73"/>
        <v>0</v>
      </c>
      <c r="R244" s="160">
        <f t="shared" si="74"/>
        <v>0</v>
      </c>
      <c r="S244" s="160">
        <f t="shared" si="75"/>
        <v>0</v>
      </c>
      <c r="T244" s="39"/>
      <c r="U244" s="161"/>
      <c r="V244" s="162">
        <f>ROUND(ROUND(U244,2)*(1+'General Inputs'!K$20)*(1-AA244)+'General Inputs'!K$26,2)</f>
        <v>0</v>
      </c>
      <c r="W244" s="162">
        <f>ROUND(ROUND(V244,2)*(1+'General Inputs'!L$20)*(1-AB244)+'General Inputs'!L$26,2)</f>
        <v>0</v>
      </c>
      <c r="X244" s="162">
        <f>ROUND(ROUND(W244,2)*(1+'General Inputs'!M$20)*(1-AC244)+'General Inputs'!M$26,2)</f>
        <v>0</v>
      </c>
      <c r="Y244" s="162">
        <f>ROUND(ROUND(X244,2)*(1+'General Inputs'!N$20)*(1-AD244)+'General Inputs'!N$26,2)</f>
        <v>0</v>
      </c>
      <c r="Z244" s="163"/>
      <c r="AA244" s="191">
        <f>IF($U244="",0,'General Inputs'!K$22)</f>
        <v>0</v>
      </c>
      <c r="AB244" s="191">
        <f>IF($U244="",0,'General Inputs'!L$22)</f>
        <v>0</v>
      </c>
      <c r="AC244" s="191">
        <f>IF($U244="",0,'General Inputs'!M$22)</f>
        <v>0</v>
      </c>
      <c r="AD244" s="191">
        <f>IF($U244="",0,'General Inputs'!N$22)</f>
        <v>0</v>
      </c>
      <c r="AE244" s="36"/>
      <c r="AF244" s="36"/>
      <c r="AG244" s="36"/>
      <c r="AH244" s="214" t="str" cm="1">
        <f t="array" ref="AH244">IF(SUMPRODUCT(--_xlfn.ISFORMULA(V244:Y244))+SUMPRODUCT(--_xlfn.ISFORMULA(I244:M244))=7,"OK","CHECK")</f>
        <v>OK</v>
      </c>
      <c r="AI244" s="36"/>
      <c r="AJ244" s="36"/>
      <c r="AK244" s="36"/>
    </row>
    <row r="245" spans="1:37" hidden="1" outlineLevel="1" x14ac:dyDescent="0.2">
      <c r="A245" s="36"/>
      <c r="B245" s="36"/>
      <c r="C245" s="158"/>
      <c r="D245" s="158"/>
      <c r="E245" s="158"/>
      <c r="F245" s="71" t="s">
        <v>33</v>
      </c>
      <c r="G245" s="71"/>
      <c r="H245" s="92"/>
      <c r="I245" s="93">
        <f t="shared" si="62"/>
        <v>0</v>
      </c>
      <c r="J245" s="159"/>
      <c r="K245" s="93">
        <f t="shared" si="63"/>
        <v>0</v>
      </c>
      <c r="L245" s="159"/>
      <c r="M245" s="159" t="str">
        <f t="shared" si="70"/>
        <v/>
      </c>
      <c r="N245" s="39"/>
      <c r="O245" s="160">
        <f t="shared" si="71"/>
        <v>0</v>
      </c>
      <c r="P245" s="160">
        <f t="shared" si="72"/>
        <v>0</v>
      </c>
      <c r="Q245" s="160">
        <f t="shared" si="73"/>
        <v>0</v>
      </c>
      <c r="R245" s="160">
        <f t="shared" si="74"/>
        <v>0</v>
      </c>
      <c r="S245" s="160">
        <f t="shared" si="75"/>
        <v>0</v>
      </c>
      <c r="T245" s="39"/>
      <c r="U245" s="161"/>
      <c r="V245" s="162">
        <f>ROUND(ROUND(U245,2)*(1+'General Inputs'!K$20)*(1-AA245)+'General Inputs'!K$26,2)</f>
        <v>0</v>
      </c>
      <c r="W245" s="162">
        <f>ROUND(ROUND(V245,2)*(1+'General Inputs'!L$20)*(1-AB245)+'General Inputs'!L$26,2)</f>
        <v>0</v>
      </c>
      <c r="X245" s="162">
        <f>ROUND(ROUND(W245,2)*(1+'General Inputs'!M$20)*(1-AC245)+'General Inputs'!M$26,2)</f>
        <v>0</v>
      </c>
      <c r="Y245" s="162">
        <f>ROUND(ROUND(X245,2)*(1+'General Inputs'!N$20)*(1-AD245)+'General Inputs'!N$26,2)</f>
        <v>0</v>
      </c>
      <c r="Z245" s="163"/>
      <c r="AA245" s="191">
        <f>IF($U245="",0,'General Inputs'!K$22)</f>
        <v>0</v>
      </c>
      <c r="AB245" s="191">
        <f>IF($U245="",0,'General Inputs'!L$22)</f>
        <v>0</v>
      </c>
      <c r="AC245" s="191">
        <f>IF($U245="",0,'General Inputs'!M$22)</f>
        <v>0</v>
      </c>
      <c r="AD245" s="191">
        <f>IF($U245="",0,'General Inputs'!N$22)</f>
        <v>0</v>
      </c>
      <c r="AE245" s="36"/>
      <c r="AF245" s="36"/>
      <c r="AG245" s="36"/>
      <c r="AH245" s="214" t="str" cm="1">
        <f t="array" ref="AH245">IF(SUMPRODUCT(--_xlfn.ISFORMULA(V245:Y245))+SUMPRODUCT(--_xlfn.ISFORMULA(I245:M245))=7,"OK","CHECK")</f>
        <v>OK</v>
      </c>
      <c r="AI245" s="36"/>
      <c r="AJ245" s="36"/>
      <c r="AK245" s="36"/>
    </row>
    <row r="246" spans="1:37" hidden="1" outlineLevel="1" x14ac:dyDescent="0.2">
      <c r="A246" s="36"/>
      <c r="B246" s="36"/>
      <c r="C246" s="158"/>
      <c r="D246" s="158"/>
      <c r="E246" s="158"/>
      <c r="F246" s="71" t="s">
        <v>33</v>
      </c>
      <c r="G246" s="71"/>
      <c r="H246" s="92"/>
      <c r="I246" s="93">
        <f t="shared" si="62"/>
        <v>0</v>
      </c>
      <c r="J246" s="159"/>
      <c r="K246" s="93">
        <f t="shared" si="63"/>
        <v>0</v>
      </c>
      <c r="L246" s="159"/>
      <c r="M246" s="159" t="str">
        <f t="shared" si="70"/>
        <v/>
      </c>
      <c r="N246" s="39"/>
      <c r="O246" s="160">
        <f t="shared" si="71"/>
        <v>0</v>
      </c>
      <c r="P246" s="160">
        <f t="shared" si="72"/>
        <v>0</v>
      </c>
      <c r="Q246" s="160">
        <f t="shared" si="73"/>
        <v>0</v>
      </c>
      <c r="R246" s="160">
        <f t="shared" si="74"/>
        <v>0</v>
      </c>
      <c r="S246" s="160">
        <f t="shared" si="75"/>
        <v>0</v>
      </c>
      <c r="T246" s="39"/>
      <c r="U246" s="161"/>
      <c r="V246" s="162">
        <f>ROUND(ROUND(U246,2)*(1+'General Inputs'!K$20)*(1-AA246)+'General Inputs'!K$26,2)</f>
        <v>0</v>
      </c>
      <c r="W246" s="162">
        <f>ROUND(ROUND(V246,2)*(1+'General Inputs'!L$20)*(1-AB246)+'General Inputs'!L$26,2)</f>
        <v>0</v>
      </c>
      <c r="X246" s="162">
        <f>ROUND(ROUND(W246,2)*(1+'General Inputs'!M$20)*(1-AC246)+'General Inputs'!M$26,2)</f>
        <v>0</v>
      </c>
      <c r="Y246" s="162">
        <f>ROUND(ROUND(X246,2)*(1+'General Inputs'!N$20)*(1-AD246)+'General Inputs'!N$26,2)</f>
        <v>0</v>
      </c>
      <c r="Z246" s="163"/>
      <c r="AA246" s="191">
        <f>IF($U246="",0,'General Inputs'!K$22)</f>
        <v>0</v>
      </c>
      <c r="AB246" s="191">
        <f>IF($U246="",0,'General Inputs'!L$22)</f>
        <v>0</v>
      </c>
      <c r="AC246" s="191">
        <f>IF($U246="",0,'General Inputs'!M$22)</f>
        <v>0</v>
      </c>
      <c r="AD246" s="191">
        <f>IF($U246="",0,'General Inputs'!N$22)</f>
        <v>0</v>
      </c>
      <c r="AE246" s="36"/>
      <c r="AF246" s="36"/>
      <c r="AG246" s="36"/>
      <c r="AH246" s="214" t="str" cm="1">
        <f t="array" ref="AH246">IF(SUMPRODUCT(--_xlfn.ISFORMULA(V246:Y246))+SUMPRODUCT(--_xlfn.ISFORMULA(I246:M246))=7,"OK","CHECK")</f>
        <v>OK</v>
      </c>
      <c r="AI246" s="36"/>
      <c r="AJ246" s="36"/>
      <c r="AK246" s="36"/>
    </row>
    <row r="247" spans="1:37" hidden="1" outlineLevel="1" x14ac:dyDescent="0.2">
      <c r="A247" s="36"/>
      <c r="B247" s="36"/>
      <c r="C247" s="158"/>
      <c r="D247" s="158"/>
      <c r="E247" s="158"/>
      <c r="F247" s="71" t="s">
        <v>33</v>
      </c>
      <c r="G247" s="71"/>
      <c r="H247" s="92"/>
      <c r="I247" s="93">
        <f t="shared" si="62"/>
        <v>0</v>
      </c>
      <c r="J247" s="159"/>
      <c r="K247" s="93">
        <f t="shared" si="63"/>
        <v>0</v>
      </c>
      <c r="L247" s="159"/>
      <c r="M247" s="159" t="str">
        <f t="shared" si="70"/>
        <v/>
      </c>
      <c r="N247" s="39"/>
      <c r="O247" s="160">
        <f t="shared" si="71"/>
        <v>0</v>
      </c>
      <c r="P247" s="160">
        <f t="shared" si="72"/>
        <v>0</v>
      </c>
      <c r="Q247" s="160">
        <f t="shared" si="73"/>
        <v>0</v>
      </c>
      <c r="R247" s="160">
        <f t="shared" si="74"/>
        <v>0</v>
      </c>
      <c r="S247" s="160">
        <f t="shared" si="75"/>
        <v>0</v>
      </c>
      <c r="T247" s="39"/>
      <c r="U247" s="161"/>
      <c r="V247" s="162">
        <f>ROUND(ROUND(U247,2)*(1+'General Inputs'!K$20)*(1-AA247)+'General Inputs'!K$26,2)</f>
        <v>0</v>
      </c>
      <c r="W247" s="162">
        <f>ROUND(ROUND(V247,2)*(1+'General Inputs'!L$20)*(1-AB247)+'General Inputs'!L$26,2)</f>
        <v>0</v>
      </c>
      <c r="X247" s="162">
        <f>ROUND(ROUND(W247,2)*(1+'General Inputs'!M$20)*(1-AC247)+'General Inputs'!M$26,2)</f>
        <v>0</v>
      </c>
      <c r="Y247" s="162">
        <f>ROUND(ROUND(X247,2)*(1+'General Inputs'!N$20)*(1-AD247)+'General Inputs'!N$26,2)</f>
        <v>0</v>
      </c>
      <c r="Z247" s="163"/>
      <c r="AA247" s="191">
        <f>IF($U247="",0,'General Inputs'!K$22)</f>
        <v>0</v>
      </c>
      <c r="AB247" s="191">
        <f>IF($U247="",0,'General Inputs'!L$22)</f>
        <v>0</v>
      </c>
      <c r="AC247" s="191">
        <f>IF($U247="",0,'General Inputs'!M$22)</f>
        <v>0</v>
      </c>
      <c r="AD247" s="191">
        <f>IF($U247="",0,'General Inputs'!N$22)</f>
        <v>0</v>
      </c>
      <c r="AE247" s="36"/>
      <c r="AF247" s="36"/>
      <c r="AG247" s="36"/>
      <c r="AH247" s="214" t="str" cm="1">
        <f t="array" ref="AH247">IF(SUMPRODUCT(--_xlfn.ISFORMULA(V247:Y247))+SUMPRODUCT(--_xlfn.ISFORMULA(I247:M247))=7,"OK","CHECK")</f>
        <v>OK</v>
      </c>
      <c r="AI247" s="36"/>
      <c r="AJ247" s="36"/>
      <c r="AK247" s="36"/>
    </row>
    <row r="248" spans="1:37" hidden="1" outlineLevel="1" x14ac:dyDescent="0.2">
      <c r="A248" s="36"/>
      <c r="B248" s="36"/>
      <c r="C248" s="158"/>
      <c r="D248" s="158"/>
      <c r="E248" s="158"/>
      <c r="F248" s="71" t="s">
        <v>33</v>
      </c>
      <c r="G248" s="71"/>
      <c r="H248" s="92"/>
      <c r="I248" s="93">
        <f t="shared" si="62"/>
        <v>0</v>
      </c>
      <c r="J248" s="159"/>
      <c r="K248" s="93">
        <f t="shared" si="63"/>
        <v>0</v>
      </c>
      <c r="L248" s="159"/>
      <c r="M248" s="159" t="str">
        <f t="shared" si="70"/>
        <v/>
      </c>
      <c r="N248" s="39"/>
      <c r="O248" s="160">
        <f t="shared" si="71"/>
        <v>0</v>
      </c>
      <c r="P248" s="160">
        <f t="shared" si="72"/>
        <v>0</v>
      </c>
      <c r="Q248" s="160">
        <f t="shared" si="73"/>
        <v>0</v>
      </c>
      <c r="R248" s="160">
        <f t="shared" si="74"/>
        <v>0</v>
      </c>
      <c r="S248" s="160">
        <f t="shared" si="75"/>
        <v>0</v>
      </c>
      <c r="T248" s="39"/>
      <c r="U248" s="161"/>
      <c r="V248" s="162">
        <f>ROUND(ROUND(U248,2)*(1+'General Inputs'!K$20)*(1-AA248)+'General Inputs'!K$26,2)</f>
        <v>0</v>
      </c>
      <c r="W248" s="162">
        <f>ROUND(ROUND(V248,2)*(1+'General Inputs'!L$20)*(1-AB248)+'General Inputs'!L$26,2)</f>
        <v>0</v>
      </c>
      <c r="X248" s="162">
        <f>ROUND(ROUND(W248,2)*(1+'General Inputs'!M$20)*(1-AC248)+'General Inputs'!M$26,2)</f>
        <v>0</v>
      </c>
      <c r="Y248" s="162">
        <f>ROUND(ROUND(X248,2)*(1+'General Inputs'!N$20)*(1-AD248)+'General Inputs'!N$26,2)</f>
        <v>0</v>
      </c>
      <c r="Z248" s="163"/>
      <c r="AA248" s="191">
        <f>IF($U248="",0,'General Inputs'!K$22)</f>
        <v>0</v>
      </c>
      <c r="AB248" s="191">
        <f>IF($U248="",0,'General Inputs'!L$22)</f>
        <v>0</v>
      </c>
      <c r="AC248" s="191">
        <f>IF($U248="",0,'General Inputs'!M$22)</f>
        <v>0</v>
      </c>
      <c r="AD248" s="191">
        <f>IF($U248="",0,'General Inputs'!N$22)</f>
        <v>0</v>
      </c>
      <c r="AE248" s="36"/>
      <c r="AF248" s="36"/>
      <c r="AG248" s="36"/>
      <c r="AH248" s="214" t="str" cm="1">
        <f t="array" ref="AH248">IF(SUMPRODUCT(--_xlfn.ISFORMULA(V248:Y248))+SUMPRODUCT(--_xlfn.ISFORMULA(I248:M248))=7,"OK","CHECK")</f>
        <v>OK</v>
      </c>
      <c r="AI248" s="36"/>
      <c r="AJ248" s="36"/>
      <c r="AK248" s="36"/>
    </row>
    <row r="249" spans="1:37" hidden="1" outlineLevel="1" x14ac:dyDescent="0.2">
      <c r="A249" s="36"/>
      <c r="B249" s="36"/>
      <c r="C249" s="158"/>
      <c r="D249" s="158"/>
      <c r="E249" s="158"/>
      <c r="F249" s="71" t="s">
        <v>33</v>
      </c>
      <c r="G249" s="71"/>
      <c r="H249" s="92"/>
      <c r="I249" s="93">
        <f t="shared" si="62"/>
        <v>0</v>
      </c>
      <c r="J249" s="159"/>
      <c r="K249" s="93">
        <f t="shared" si="63"/>
        <v>0</v>
      </c>
      <c r="L249" s="159"/>
      <c r="M249" s="159" t="str">
        <f t="shared" si="70"/>
        <v/>
      </c>
      <c r="N249" s="39"/>
      <c r="O249" s="160">
        <f t="shared" si="71"/>
        <v>0</v>
      </c>
      <c r="P249" s="160">
        <f t="shared" si="72"/>
        <v>0</v>
      </c>
      <c r="Q249" s="160">
        <f t="shared" si="73"/>
        <v>0</v>
      </c>
      <c r="R249" s="160">
        <f t="shared" si="74"/>
        <v>0</v>
      </c>
      <c r="S249" s="160">
        <f t="shared" si="75"/>
        <v>0</v>
      </c>
      <c r="T249" s="39"/>
      <c r="U249" s="161"/>
      <c r="V249" s="162">
        <f>ROUND(ROUND(U249,2)*(1+'General Inputs'!K$20)*(1-AA249)+'General Inputs'!K$26,2)</f>
        <v>0</v>
      </c>
      <c r="W249" s="162">
        <f>ROUND(ROUND(V249,2)*(1+'General Inputs'!L$20)*(1-AB249)+'General Inputs'!L$26,2)</f>
        <v>0</v>
      </c>
      <c r="X249" s="162">
        <f>ROUND(ROUND(W249,2)*(1+'General Inputs'!M$20)*(1-AC249)+'General Inputs'!M$26,2)</f>
        <v>0</v>
      </c>
      <c r="Y249" s="162">
        <f>ROUND(ROUND(X249,2)*(1+'General Inputs'!N$20)*(1-AD249)+'General Inputs'!N$26,2)</f>
        <v>0</v>
      </c>
      <c r="Z249" s="163"/>
      <c r="AA249" s="191">
        <f>IF($U249="",0,'General Inputs'!K$22)</f>
        <v>0</v>
      </c>
      <c r="AB249" s="191">
        <f>IF($U249="",0,'General Inputs'!L$22)</f>
        <v>0</v>
      </c>
      <c r="AC249" s="191">
        <f>IF($U249="",0,'General Inputs'!M$22)</f>
        <v>0</v>
      </c>
      <c r="AD249" s="191">
        <f>IF($U249="",0,'General Inputs'!N$22)</f>
        <v>0</v>
      </c>
      <c r="AE249" s="36"/>
      <c r="AF249" s="36"/>
      <c r="AG249" s="36"/>
      <c r="AH249" s="214" t="str" cm="1">
        <f t="array" ref="AH249">IF(SUMPRODUCT(--_xlfn.ISFORMULA(V249:Y249))+SUMPRODUCT(--_xlfn.ISFORMULA(I249:M249))=7,"OK","CHECK")</f>
        <v>OK</v>
      </c>
      <c r="AI249" s="36"/>
      <c r="AJ249" s="36"/>
      <c r="AK249" s="36"/>
    </row>
    <row r="250" spans="1:37" hidden="1" outlineLevel="1" x14ac:dyDescent="0.2">
      <c r="A250" s="36"/>
      <c r="B250" s="36"/>
      <c r="C250" s="158"/>
      <c r="D250" s="158"/>
      <c r="E250" s="158"/>
      <c r="F250" s="71" t="s">
        <v>33</v>
      </c>
      <c r="G250" s="71"/>
      <c r="H250" s="92"/>
      <c r="I250" s="93">
        <f t="shared" si="62"/>
        <v>0</v>
      </c>
      <c r="J250" s="159"/>
      <c r="K250" s="93">
        <f t="shared" si="63"/>
        <v>0</v>
      </c>
      <c r="L250" s="159"/>
      <c r="M250" s="159" t="str">
        <f t="shared" si="70"/>
        <v/>
      </c>
      <c r="N250" s="39"/>
      <c r="O250" s="160">
        <f t="shared" si="71"/>
        <v>0</v>
      </c>
      <c r="P250" s="160">
        <f t="shared" si="72"/>
        <v>0</v>
      </c>
      <c r="Q250" s="160">
        <f t="shared" si="73"/>
        <v>0</v>
      </c>
      <c r="R250" s="160">
        <f t="shared" si="74"/>
        <v>0</v>
      </c>
      <c r="S250" s="160">
        <f t="shared" si="75"/>
        <v>0</v>
      </c>
      <c r="T250" s="39"/>
      <c r="U250" s="161"/>
      <c r="V250" s="162">
        <f>ROUND(ROUND(U250,2)*(1+'General Inputs'!K$20)*(1-AA250)+'General Inputs'!K$26,2)</f>
        <v>0</v>
      </c>
      <c r="W250" s="162">
        <f>ROUND(ROUND(V250,2)*(1+'General Inputs'!L$20)*(1-AB250)+'General Inputs'!L$26,2)</f>
        <v>0</v>
      </c>
      <c r="X250" s="162">
        <f>ROUND(ROUND(W250,2)*(1+'General Inputs'!M$20)*(1-AC250)+'General Inputs'!M$26,2)</f>
        <v>0</v>
      </c>
      <c r="Y250" s="162">
        <f>ROUND(ROUND(X250,2)*(1+'General Inputs'!N$20)*(1-AD250)+'General Inputs'!N$26,2)</f>
        <v>0</v>
      </c>
      <c r="Z250" s="163"/>
      <c r="AA250" s="191">
        <f>IF($U250="",0,'General Inputs'!K$22)</f>
        <v>0</v>
      </c>
      <c r="AB250" s="191">
        <f>IF($U250="",0,'General Inputs'!L$22)</f>
        <v>0</v>
      </c>
      <c r="AC250" s="191">
        <f>IF($U250="",0,'General Inputs'!M$22)</f>
        <v>0</v>
      </c>
      <c r="AD250" s="191">
        <f>IF($U250="",0,'General Inputs'!N$22)</f>
        <v>0</v>
      </c>
      <c r="AE250" s="36"/>
      <c r="AF250" s="36"/>
      <c r="AG250" s="36"/>
      <c r="AH250" s="214" t="str" cm="1">
        <f t="array" ref="AH250">IF(SUMPRODUCT(--_xlfn.ISFORMULA(V250:Y250))+SUMPRODUCT(--_xlfn.ISFORMULA(I250:M250))=7,"OK","CHECK")</f>
        <v>OK</v>
      </c>
      <c r="AI250" s="36"/>
      <c r="AJ250" s="36"/>
      <c r="AK250" s="36"/>
    </row>
    <row r="251" spans="1:37" hidden="1" outlineLevel="1" x14ac:dyDescent="0.2">
      <c r="A251" s="36"/>
      <c r="B251" s="36"/>
      <c r="C251" s="158"/>
      <c r="D251" s="158"/>
      <c r="E251" s="158"/>
      <c r="F251" s="71" t="s">
        <v>33</v>
      </c>
      <c r="G251" s="71"/>
      <c r="H251" s="92"/>
      <c r="I251" s="93">
        <f t="shared" si="62"/>
        <v>0</v>
      </c>
      <c r="J251" s="159"/>
      <c r="K251" s="93">
        <f t="shared" si="63"/>
        <v>0</v>
      </c>
      <c r="L251" s="159"/>
      <c r="M251" s="159" t="str">
        <f t="shared" si="70"/>
        <v/>
      </c>
      <c r="N251" s="39"/>
      <c r="O251" s="160">
        <f t="shared" si="71"/>
        <v>0</v>
      </c>
      <c r="P251" s="160">
        <f t="shared" si="72"/>
        <v>0</v>
      </c>
      <c r="Q251" s="160">
        <f t="shared" si="73"/>
        <v>0</v>
      </c>
      <c r="R251" s="160">
        <f t="shared" si="74"/>
        <v>0</v>
      </c>
      <c r="S251" s="160">
        <f t="shared" si="75"/>
        <v>0</v>
      </c>
      <c r="T251" s="39"/>
      <c r="U251" s="161"/>
      <c r="V251" s="162">
        <f>ROUND(ROUND(U251,2)*(1+'General Inputs'!K$20)*(1-AA251)+'General Inputs'!K$26,2)</f>
        <v>0</v>
      </c>
      <c r="W251" s="162">
        <f>ROUND(ROUND(V251,2)*(1+'General Inputs'!L$20)*(1-AB251)+'General Inputs'!L$26,2)</f>
        <v>0</v>
      </c>
      <c r="X251" s="162">
        <f>ROUND(ROUND(W251,2)*(1+'General Inputs'!M$20)*(1-AC251)+'General Inputs'!M$26,2)</f>
        <v>0</v>
      </c>
      <c r="Y251" s="162">
        <f>ROUND(ROUND(X251,2)*(1+'General Inputs'!N$20)*(1-AD251)+'General Inputs'!N$26,2)</f>
        <v>0</v>
      </c>
      <c r="Z251" s="163"/>
      <c r="AA251" s="191">
        <f>IF($U251="",0,'General Inputs'!K$22)</f>
        <v>0</v>
      </c>
      <c r="AB251" s="191">
        <f>IF($U251="",0,'General Inputs'!L$22)</f>
        <v>0</v>
      </c>
      <c r="AC251" s="191">
        <f>IF($U251="",0,'General Inputs'!M$22)</f>
        <v>0</v>
      </c>
      <c r="AD251" s="191">
        <f>IF($U251="",0,'General Inputs'!N$22)</f>
        <v>0</v>
      </c>
      <c r="AE251" s="36"/>
      <c r="AF251" s="36"/>
      <c r="AG251" s="36"/>
      <c r="AH251" s="214" t="str" cm="1">
        <f t="array" ref="AH251">IF(SUMPRODUCT(--_xlfn.ISFORMULA(V251:Y251))+SUMPRODUCT(--_xlfn.ISFORMULA(I251:M251))=7,"OK","CHECK")</f>
        <v>OK</v>
      </c>
      <c r="AI251" s="36"/>
      <c r="AJ251" s="36"/>
      <c r="AK251" s="36"/>
    </row>
    <row r="252" spans="1:37" hidden="1" outlineLevel="1" x14ac:dyDescent="0.2">
      <c r="A252" s="36"/>
      <c r="B252" s="36"/>
      <c r="C252" s="158"/>
      <c r="D252" s="158"/>
      <c r="E252" s="158"/>
      <c r="F252" s="71" t="s">
        <v>33</v>
      </c>
      <c r="G252" s="71"/>
      <c r="H252" s="92"/>
      <c r="I252" s="93">
        <f t="shared" si="62"/>
        <v>0</v>
      </c>
      <c r="J252" s="159"/>
      <c r="K252" s="93">
        <f t="shared" si="63"/>
        <v>0</v>
      </c>
      <c r="L252" s="159"/>
      <c r="M252" s="159" t="str">
        <f t="shared" si="70"/>
        <v/>
      </c>
      <c r="N252" s="39"/>
      <c r="O252" s="160">
        <f t="shared" si="71"/>
        <v>0</v>
      </c>
      <c r="P252" s="160">
        <f t="shared" si="72"/>
        <v>0</v>
      </c>
      <c r="Q252" s="160">
        <f t="shared" si="73"/>
        <v>0</v>
      </c>
      <c r="R252" s="160">
        <f t="shared" si="74"/>
        <v>0</v>
      </c>
      <c r="S252" s="160">
        <f t="shared" si="75"/>
        <v>0</v>
      </c>
      <c r="T252" s="39"/>
      <c r="U252" s="161"/>
      <c r="V252" s="162">
        <f>ROUND(ROUND(U252,2)*(1+'General Inputs'!K$20)*(1-AA252)+'General Inputs'!K$26,2)</f>
        <v>0</v>
      </c>
      <c r="W252" s="162">
        <f>ROUND(ROUND(V252,2)*(1+'General Inputs'!L$20)*(1-AB252)+'General Inputs'!L$26,2)</f>
        <v>0</v>
      </c>
      <c r="X252" s="162">
        <f>ROUND(ROUND(W252,2)*(1+'General Inputs'!M$20)*(1-AC252)+'General Inputs'!M$26,2)</f>
        <v>0</v>
      </c>
      <c r="Y252" s="162">
        <f>ROUND(ROUND(X252,2)*(1+'General Inputs'!N$20)*(1-AD252)+'General Inputs'!N$26,2)</f>
        <v>0</v>
      </c>
      <c r="Z252" s="163"/>
      <c r="AA252" s="191">
        <f>IF($U252="",0,'General Inputs'!K$22)</f>
        <v>0</v>
      </c>
      <c r="AB252" s="191">
        <f>IF($U252="",0,'General Inputs'!L$22)</f>
        <v>0</v>
      </c>
      <c r="AC252" s="191">
        <f>IF($U252="",0,'General Inputs'!M$22)</f>
        <v>0</v>
      </c>
      <c r="AD252" s="191">
        <f>IF($U252="",0,'General Inputs'!N$22)</f>
        <v>0</v>
      </c>
      <c r="AE252" s="36"/>
      <c r="AF252" s="36"/>
      <c r="AG252" s="36"/>
      <c r="AH252" s="214" t="str" cm="1">
        <f t="array" ref="AH252">IF(SUMPRODUCT(--_xlfn.ISFORMULA(V252:Y252))+SUMPRODUCT(--_xlfn.ISFORMULA(I252:M252))=7,"OK","CHECK")</f>
        <v>OK</v>
      </c>
      <c r="AI252" s="36"/>
      <c r="AJ252" s="36"/>
      <c r="AK252" s="36"/>
    </row>
    <row r="253" spans="1:37" hidden="1" outlineLevel="1" x14ac:dyDescent="0.2">
      <c r="A253" s="36"/>
      <c r="B253" s="36"/>
      <c r="C253" s="158"/>
      <c r="D253" s="158"/>
      <c r="E253" s="158"/>
      <c r="F253" s="71" t="s">
        <v>33</v>
      </c>
      <c r="G253" s="71"/>
      <c r="H253" s="92"/>
      <c r="I253" s="93">
        <f t="shared" si="62"/>
        <v>0</v>
      </c>
      <c r="J253" s="159"/>
      <c r="K253" s="93">
        <f t="shared" si="63"/>
        <v>0</v>
      </c>
      <c r="L253" s="159"/>
      <c r="M253" s="159" t="str">
        <f t="shared" si="70"/>
        <v/>
      </c>
      <c r="N253" s="39"/>
      <c r="O253" s="160">
        <f t="shared" si="71"/>
        <v>0</v>
      </c>
      <c r="P253" s="160">
        <f t="shared" si="72"/>
        <v>0</v>
      </c>
      <c r="Q253" s="160">
        <f t="shared" si="73"/>
        <v>0</v>
      </c>
      <c r="R253" s="160">
        <f t="shared" si="74"/>
        <v>0</v>
      </c>
      <c r="S253" s="160">
        <f t="shared" si="75"/>
        <v>0</v>
      </c>
      <c r="T253" s="39"/>
      <c r="U253" s="161"/>
      <c r="V253" s="162">
        <f>ROUND(ROUND(U253,2)*(1+'General Inputs'!K$20)*(1-AA253)+'General Inputs'!K$26,2)</f>
        <v>0</v>
      </c>
      <c r="W253" s="162">
        <f>ROUND(ROUND(V253,2)*(1+'General Inputs'!L$20)*(1-AB253)+'General Inputs'!L$26,2)</f>
        <v>0</v>
      </c>
      <c r="X253" s="162">
        <f>ROUND(ROUND(W253,2)*(1+'General Inputs'!M$20)*(1-AC253)+'General Inputs'!M$26,2)</f>
        <v>0</v>
      </c>
      <c r="Y253" s="162">
        <f>ROUND(ROUND(X253,2)*(1+'General Inputs'!N$20)*(1-AD253)+'General Inputs'!N$26,2)</f>
        <v>0</v>
      </c>
      <c r="Z253" s="163"/>
      <c r="AA253" s="191">
        <f>IF($U253="",0,'General Inputs'!K$22)</f>
        <v>0</v>
      </c>
      <c r="AB253" s="191">
        <f>IF($U253="",0,'General Inputs'!L$22)</f>
        <v>0</v>
      </c>
      <c r="AC253" s="191">
        <f>IF($U253="",0,'General Inputs'!M$22)</f>
        <v>0</v>
      </c>
      <c r="AD253" s="191">
        <f>IF($U253="",0,'General Inputs'!N$22)</f>
        <v>0</v>
      </c>
      <c r="AE253" s="36"/>
      <c r="AF253" s="36"/>
      <c r="AG253" s="36"/>
      <c r="AH253" s="214" t="str" cm="1">
        <f t="array" ref="AH253">IF(SUMPRODUCT(--_xlfn.ISFORMULA(V253:Y253))+SUMPRODUCT(--_xlfn.ISFORMULA(I253:M253))=7,"OK","CHECK")</f>
        <v>OK</v>
      </c>
      <c r="AI253" s="36"/>
      <c r="AJ253" s="36"/>
      <c r="AK253" s="36"/>
    </row>
    <row r="254" spans="1:37" hidden="1" outlineLevel="1" x14ac:dyDescent="0.2">
      <c r="A254" s="36"/>
      <c r="B254" s="36"/>
      <c r="C254" s="158"/>
      <c r="D254" s="158"/>
      <c r="E254" s="158"/>
      <c r="F254" s="71" t="s">
        <v>33</v>
      </c>
      <c r="G254" s="71"/>
      <c r="H254" s="92"/>
      <c r="I254" s="93">
        <f t="shared" si="62"/>
        <v>0</v>
      </c>
      <c r="J254" s="159"/>
      <c r="K254" s="93">
        <f t="shared" si="63"/>
        <v>0</v>
      </c>
      <c r="L254" s="159"/>
      <c r="M254" s="159" t="str">
        <f t="shared" si="70"/>
        <v/>
      </c>
      <c r="N254" s="39"/>
      <c r="O254" s="160">
        <f t="shared" si="71"/>
        <v>0</v>
      </c>
      <c r="P254" s="160">
        <f t="shared" si="72"/>
        <v>0</v>
      </c>
      <c r="Q254" s="160">
        <f t="shared" si="73"/>
        <v>0</v>
      </c>
      <c r="R254" s="160">
        <f t="shared" si="74"/>
        <v>0</v>
      </c>
      <c r="S254" s="160">
        <f t="shared" si="75"/>
        <v>0</v>
      </c>
      <c r="T254" s="39"/>
      <c r="U254" s="161"/>
      <c r="V254" s="162">
        <f>ROUND(ROUND(U254,2)*(1+'General Inputs'!K$20)*(1-AA254)+'General Inputs'!K$26,2)</f>
        <v>0</v>
      </c>
      <c r="W254" s="162">
        <f>ROUND(ROUND(V254,2)*(1+'General Inputs'!L$20)*(1-AB254)+'General Inputs'!L$26,2)</f>
        <v>0</v>
      </c>
      <c r="X254" s="162">
        <f>ROUND(ROUND(W254,2)*(1+'General Inputs'!M$20)*(1-AC254)+'General Inputs'!M$26,2)</f>
        <v>0</v>
      </c>
      <c r="Y254" s="162">
        <f>ROUND(ROUND(X254,2)*(1+'General Inputs'!N$20)*(1-AD254)+'General Inputs'!N$26,2)</f>
        <v>0</v>
      </c>
      <c r="Z254" s="163"/>
      <c r="AA254" s="191">
        <f>IF($U254="",0,'General Inputs'!K$22)</f>
        <v>0</v>
      </c>
      <c r="AB254" s="191">
        <f>IF($U254="",0,'General Inputs'!L$22)</f>
        <v>0</v>
      </c>
      <c r="AC254" s="191">
        <f>IF($U254="",0,'General Inputs'!M$22)</f>
        <v>0</v>
      </c>
      <c r="AD254" s="191">
        <f>IF($U254="",0,'General Inputs'!N$22)</f>
        <v>0</v>
      </c>
      <c r="AE254" s="36"/>
      <c r="AF254" s="36"/>
      <c r="AG254" s="36"/>
      <c r="AH254" s="214" t="str" cm="1">
        <f t="array" ref="AH254">IF(SUMPRODUCT(--_xlfn.ISFORMULA(V254:Y254))+SUMPRODUCT(--_xlfn.ISFORMULA(I254:M254))=7,"OK","CHECK")</f>
        <v>OK</v>
      </c>
      <c r="AI254" s="36"/>
      <c r="AJ254" s="36"/>
      <c r="AK254" s="36"/>
    </row>
    <row r="255" spans="1:37" hidden="1" outlineLevel="1" x14ac:dyDescent="0.2">
      <c r="A255" s="36"/>
      <c r="B255" s="36"/>
      <c r="C255" s="158"/>
      <c r="D255" s="158"/>
      <c r="E255" s="158"/>
      <c r="F255" s="71" t="s">
        <v>33</v>
      </c>
      <c r="G255" s="71"/>
      <c r="H255" s="92"/>
      <c r="I255" s="93">
        <f t="shared" si="62"/>
        <v>0</v>
      </c>
      <c r="J255" s="159"/>
      <c r="K255" s="93">
        <f t="shared" si="63"/>
        <v>0</v>
      </c>
      <c r="L255" s="159"/>
      <c r="M255" s="159" t="str">
        <f t="shared" si="70"/>
        <v/>
      </c>
      <c r="N255" s="39"/>
      <c r="O255" s="160">
        <f t="shared" si="71"/>
        <v>0</v>
      </c>
      <c r="P255" s="160">
        <f t="shared" si="72"/>
        <v>0</v>
      </c>
      <c r="Q255" s="160">
        <f t="shared" si="73"/>
        <v>0</v>
      </c>
      <c r="R255" s="160">
        <f t="shared" si="74"/>
        <v>0</v>
      </c>
      <c r="S255" s="160">
        <f t="shared" si="75"/>
        <v>0</v>
      </c>
      <c r="T255" s="39"/>
      <c r="U255" s="161"/>
      <c r="V255" s="162">
        <f>ROUND(ROUND(U255,2)*(1+'General Inputs'!K$20)*(1-AA255)+'General Inputs'!K$26,2)</f>
        <v>0</v>
      </c>
      <c r="W255" s="162">
        <f>ROUND(ROUND(V255,2)*(1+'General Inputs'!L$20)*(1-AB255)+'General Inputs'!L$26,2)</f>
        <v>0</v>
      </c>
      <c r="X255" s="162">
        <f>ROUND(ROUND(W255,2)*(1+'General Inputs'!M$20)*(1-AC255)+'General Inputs'!M$26,2)</f>
        <v>0</v>
      </c>
      <c r="Y255" s="162">
        <f>ROUND(ROUND(X255,2)*(1+'General Inputs'!N$20)*(1-AD255)+'General Inputs'!N$26,2)</f>
        <v>0</v>
      </c>
      <c r="Z255" s="163"/>
      <c r="AA255" s="191">
        <f>IF($U255="",0,'General Inputs'!K$22)</f>
        <v>0</v>
      </c>
      <c r="AB255" s="191">
        <f>IF($U255="",0,'General Inputs'!L$22)</f>
        <v>0</v>
      </c>
      <c r="AC255" s="191">
        <f>IF($U255="",0,'General Inputs'!M$22)</f>
        <v>0</v>
      </c>
      <c r="AD255" s="191">
        <f>IF($U255="",0,'General Inputs'!N$22)</f>
        <v>0</v>
      </c>
      <c r="AE255" s="36"/>
      <c r="AF255" s="36"/>
      <c r="AG255" s="36"/>
      <c r="AH255" s="214" t="str" cm="1">
        <f t="array" ref="AH255">IF(SUMPRODUCT(--_xlfn.ISFORMULA(V255:Y255))+SUMPRODUCT(--_xlfn.ISFORMULA(I255:M255))=7,"OK","CHECK")</f>
        <v>OK</v>
      </c>
      <c r="AI255" s="36"/>
      <c r="AJ255" s="36"/>
      <c r="AK255" s="36"/>
    </row>
    <row r="256" spans="1:37" hidden="1" outlineLevel="1" x14ac:dyDescent="0.2">
      <c r="A256" s="36"/>
      <c r="B256" s="36"/>
      <c r="C256" s="158"/>
      <c r="D256" s="158"/>
      <c r="E256" s="158"/>
      <c r="F256" s="71" t="s">
        <v>33</v>
      </c>
      <c r="G256" s="71"/>
      <c r="H256" s="92"/>
      <c r="I256" s="93">
        <f t="shared" si="62"/>
        <v>0</v>
      </c>
      <c r="J256" s="159"/>
      <c r="K256" s="93">
        <f t="shared" si="63"/>
        <v>0</v>
      </c>
      <c r="L256" s="159"/>
      <c r="M256" s="159" t="str">
        <f t="shared" si="70"/>
        <v/>
      </c>
      <c r="N256" s="39"/>
      <c r="O256" s="160">
        <f t="shared" si="71"/>
        <v>0</v>
      </c>
      <c r="P256" s="160">
        <f t="shared" si="72"/>
        <v>0</v>
      </c>
      <c r="Q256" s="160">
        <f t="shared" si="73"/>
        <v>0</v>
      </c>
      <c r="R256" s="160">
        <f t="shared" si="74"/>
        <v>0</v>
      </c>
      <c r="S256" s="160">
        <f t="shared" si="75"/>
        <v>0</v>
      </c>
      <c r="T256" s="39"/>
      <c r="U256" s="161"/>
      <c r="V256" s="162">
        <f>ROUND(ROUND(U256,2)*(1+'General Inputs'!K$20)*(1-AA256)+'General Inputs'!K$26,2)</f>
        <v>0</v>
      </c>
      <c r="W256" s="162">
        <f>ROUND(ROUND(V256,2)*(1+'General Inputs'!L$20)*(1-AB256)+'General Inputs'!L$26,2)</f>
        <v>0</v>
      </c>
      <c r="X256" s="162">
        <f>ROUND(ROUND(W256,2)*(1+'General Inputs'!M$20)*(1-AC256)+'General Inputs'!M$26,2)</f>
        <v>0</v>
      </c>
      <c r="Y256" s="162">
        <f>ROUND(ROUND(X256,2)*(1+'General Inputs'!N$20)*(1-AD256)+'General Inputs'!N$26,2)</f>
        <v>0</v>
      </c>
      <c r="Z256" s="163"/>
      <c r="AA256" s="191">
        <f>IF($U256="",0,'General Inputs'!K$22)</f>
        <v>0</v>
      </c>
      <c r="AB256" s="191">
        <f>IF($U256="",0,'General Inputs'!L$22)</f>
        <v>0</v>
      </c>
      <c r="AC256" s="191">
        <f>IF($U256="",0,'General Inputs'!M$22)</f>
        <v>0</v>
      </c>
      <c r="AD256" s="191">
        <f>IF($U256="",0,'General Inputs'!N$22)</f>
        <v>0</v>
      </c>
      <c r="AE256" s="36"/>
      <c r="AF256" s="36"/>
      <c r="AG256" s="36"/>
      <c r="AH256" s="214" t="str" cm="1">
        <f t="array" ref="AH256">IF(SUMPRODUCT(--_xlfn.ISFORMULA(V256:Y256))+SUMPRODUCT(--_xlfn.ISFORMULA(I256:M256))=7,"OK","CHECK")</f>
        <v>OK</v>
      </c>
      <c r="AI256" s="36"/>
      <c r="AJ256" s="36"/>
      <c r="AK256" s="36"/>
    </row>
    <row r="257" spans="1:37" hidden="1" outlineLevel="1" x14ac:dyDescent="0.2">
      <c r="A257" s="36"/>
      <c r="B257" s="36"/>
      <c r="C257" s="158"/>
      <c r="D257" s="158"/>
      <c r="E257" s="158"/>
      <c r="F257" s="71" t="s">
        <v>33</v>
      </c>
      <c r="G257" s="71"/>
      <c r="H257" s="92"/>
      <c r="I257" s="93">
        <f t="shared" si="62"/>
        <v>0</v>
      </c>
      <c r="J257" s="159"/>
      <c r="K257" s="93">
        <f t="shared" si="63"/>
        <v>0</v>
      </c>
      <c r="L257" s="159"/>
      <c r="M257" s="159" t="str">
        <f t="shared" si="70"/>
        <v/>
      </c>
      <c r="N257" s="39"/>
      <c r="O257" s="160">
        <f t="shared" si="71"/>
        <v>0</v>
      </c>
      <c r="P257" s="160">
        <f t="shared" si="72"/>
        <v>0</v>
      </c>
      <c r="Q257" s="160">
        <f t="shared" si="73"/>
        <v>0</v>
      </c>
      <c r="R257" s="160">
        <f t="shared" si="74"/>
        <v>0</v>
      </c>
      <c r="S257" s="160">
        <f t="shared" si="75"/>
        <v>0</v>
      </c>
      <c r="T257" s="39"/>
      <c r="U257" s="161"/>
      <c r="V257" s="162">
        <f>ROUND(ROUND(U257,2)*(1+'General Inputs'!K$20)*(1-AA257)+'General Inputs'!K$26,2)</f>
        <v>0</v>
      </c>
      <c r="W257" s="162">
        <f>ROUND(ROUND(V257,2)*(1+'General Inputs'!L$20)*(1-AB257)+'General Inputs'!L$26,2)</f>
        <v>0</v>
      </c>
      <c r="X257" s="162">
        <f>ROUND(ROUND(W257,2)*(1+'General Inputs'!M$20)*(1-AC257)+'General Inputs'!M$26,2)</f>
        <v>0</v>
      </c>
      <c r="Y257" s="162">
        <f>ROUND(ROUND(X257,2)*(1+'General Inputs'!N$20)*(1-AD257)+'General Inputs'!N$26,2)</f>
        <v>0</v>
      </c>
      <c r="Z257" s="163"/>
      <c r="AA257" s="191">
        <f>IF($U257="",0,'General Inputs'!K$22)</f>
        <v>0</v>
      </c>
      <c r="AB257" s="191">
        <f>IF($U257="",0,'General Inputs'!L$22)</f>
        <v>0</v>
      </c>
      <c r="AC257" s="191">
        <f>IF($U257="",0,'General Inputs'!M$22)</f>
        <v>0</v>
      </c>
      <c r="AD257" s="191">
        <f>IF($U257="",0,'General Inputs'!N$22)</f>
        <v>0</v>
      </c>
      <c r="AE257" s="36"/>
      <c r="AF257" s="36"/>
      <c r="AG257" s="36"/>
      <c r="AH257" s="214" t="str" cm="1">
        <f t="array" ref="AH257">IF(SUMPRODUCT(--_xlfn.ISFORMULA(V257:Y257))+SUMPRODUCT(--_xlfn.ISFORMULA(I257:M257))=7,"OK","CHECK")</f>
        <v>OK</v>
      </c>
      <c r="AI257" s="36"/>
      <c r="AJ257" s="36"/>
      <c r="AK257" s="36"/>
    </row>
    <row r="258" spans="1:37" hidden="1" outlineLevel="1" x14ac:dyDescent="0.2">
      <c r="A258" s="36"/>
      <c r="B258" s="36"/>
      <c r="C258" s="158"/>
      <c r="D258" s="158"/>
      <c r="E258" s="158"/>
      <c r="F258" s="71" t="s">
        <v>33</v>
      </c>
      <c r="G258" s="71"/>
      <c r="H258" s="92"/>
      <c r="I258" s="93">
        <f t="shared" si="62"/>
        <v>0</v>
      </c>
      <c r="J258" s="159"/>
      <c r="K258" s="93">
        <f t="shared" si="63"/>
        <v>0</v>
      </c>
      <c r="L258" s="159"/>
      <c r="M258" s="159" t="str">
        <f t="shared" si="70"/>
        <v/>
      </c>
      <c r="N258" s="39"/>
      <c r="O258" s="160">
        <f t="shared" si="71"/>
        <v>0</v>
      </c>
      <c r="P258" s="160">
        <f t="shared" si="72"/>
        <v>0</v>
      </c>
      <c r="Q258" s="160">
        <f t="shared" si="73"/>
        <v>0</v>
      </c>
      <c r="R258" s="160">
        <f t="shared" si="74"/>
        <v>0</v>
      </c>
      <c r="S258" s="160">
        <f t="shared" si="75"/>
        <v>0</v>
      </c>
      <c r="T258" s="39"/>
      <c r="U258" s="161"/>
      <c r="V258" s="162">
        <f>ROUND(ROUND(U258,2)*(1+'General Inputs'!K$20)*(1-AA258)+'General Inputs'!K$26,2)</f>
        <v>0</v>
      </c>
      <c r="W258" s="162">
        <f>ROUND(ROUND(V258,2)*(1+'General Inputs'!L$20)*(1-AB258)+'General Inputs'!L$26,2)</f>
        <v>0</v>
      </c>
      <c r="X258" s="162">
        <f>ROUND(ROUND(W258,2)*(1+'General Inputs'!M$20)*(1-AC258)+'General Inputs'!M$26,2)</f>
        <v>0</v>
      </c>
      <c r="Y258" s="162">
        <f>ROUND(ROUND(X258,2)*(1+'General Inputs'!N$20)*(1-AD258)+'General Inputs'!N$26,2)</f>
        <v>0</v>
      </c>
      <c r="Z258" s="163"/>
      <c r="AA258" s="191">
        <f>IF($U258="",0,'General Inputs'!K$22)</f>
        <v>0</v>
      </c>
      <c r="AB258" s="191">
        <f>IF($U258="",0,'General Inputs'!L$22)</f>
        <v>0</v>
      </c>
      <c r="AC258" s="191">
        <f>IF($U258="",0,'General Inputs'!M$22)</f>
        <v>0</v>
      </c>
      <c r="AD258" s="191">
        <f>IF($U258="",0,'General Inputs'!N$22)</f>
        <v>0</v>
      </c>
      <c r="AE258" s="36"/>
      <c r="AF258" s="36"/>
      <c r="AG258" s="36"/>
      <c r="AH258" s="214" t="str" cm="1">
        <f t="array" ref="AH258">IF(SUMPRODUCT(--_xlfn.ISFORMULA(V258:Y258))+SUMPRODUCT(--_xlfn.ISFORMULA(I258:M258))=7,"OK","CHECK")</f>
        <v>OK</v>
      </c>
      <c r="AI258" s="36"/>
      <c r="AJ258" s="36"/>
      <c r="AK258" s="36"/>
    </row>
    <row r="259" spans="1:37" hidden="1" outlineLevel="1" x14ac:dyDescent="0.2">
      <c r="A259" s="36"/>
      <c r="B259" s="36"/>
      <c r="C259" s="158"/>
      <c r="D259" s="158"/>
      <c r="E259" s="158"/>
      <c r="F259" s="71" t="s">
        <v>33</v>
      </c>
      <c r="G259" s="71"/>
      <c r="H259" s="92"/>
      <c r="I259" s="93">
        <f t="shared" si="62"/>
        <v>0</v>
      </c>
      <c r="J259" s="159"/>
      <c r="K259" s="93">
        <f t="shared" si="63"/>
        <v>0</v>
      </c>
      <c r="L259" s="159"/>
      <c r="M259" s="159" t="str">
        <f t="shared" si="70"/>
        <v/>
      </c>
      <c r="N259" s="39"/>
      <c r="O259" s="160">
        <f t="shared" si="71"/>
        <v>0</v>
      </c>
      <c r="P259" s="160">
        <f t="shared" si="72"/>
        <v>0</v>
      </c>
      <c r="Q259" s="160">
        <f t="shared" si="73"/>
        <v>0</v>
      </c>
      <c r="R259" s="160">
        <f t="shared" si="74"/>
        <v>0</v>
      </c>
      <c r="S259" s="160">
        <f t="shared" si="75"/>
        <v>0</v>
      </c>
      <c r="T259" s="39"/>
      <c r="U259" s="161"/>
      <c r="V259" s="162">
        <f>ROUND(ROUND(U259,2)*(1+'General Inputs'!K$20)*(1-AA259)+'General Inputs'!K$26,2)</f>
        <v>0</v>
      </c>
      <c r="W259" s="162">
        <f>ROUND(ROUND(V259,2)*(1+'General Inputs'!L$20)*(1-AB259)+'General Inputs'!L$26,2)</f>
        <v>0</v>
      </c>
      <c r="X259" s="162">
        <f>ROUND(ROUND(W259,2)*(1+'General Inputs'!M$20)*(1-AC259)+'General Inputs'!M$26,2)</f>
        <v>0</v>
      </c>
      <c r="Y259" s="162">
        <f>ROUND(ROUND(X259,2)*(1+'General Inputs'!N$20)*(1-AD259)+'General Inputs'!N$26,2)</f>
        <v>0</v>
      </c>
      <c r="Z259" s="163"/>
      <c r="AA259" s="191">
        <f>IF($U259="",0,'General Inputs'!K$22)</f>
        <v>0</v>
      </c>
      <c r="AB259" s="191">
        <f>IF($U259="",0,'General Inputs'!L$22)</f>
        <v>0</v>
      </c>
      <c r="AC259" s="191">
        <f>IF($U259="",0,'General Inputs'!M$22)</f>
        <v>0</v>
      </c>
      <c r="AD259" s="191">
        <f>IF($U259="",0,'General Inputs'!N$22)</f>
        <v>0</v>
      </c>
      <c r="AE259" s="36"/>
      <c r="AF259" s="36"/>
      <c r="AG259" s="36"/>
      <c r="AH259" s="214" t="str" cm="1">
        <f t="array" ref="AH259">IF(SUMPRODUCT(--_xlfn.ISFORMULA(V259:Y259))+SUMPRODUCT(--_xlfn.ISFORMULA(I259:M259))=7,"OK","CHECK")</f>
        <v>OK</v>
      </c>
      <c r="AI259" s="36"/>
      <c r="AJ259" s="36"/>
      <c r="AK259" s="36"/>
    </row>
    <row r="260" spans="1:37" hidden="1" outlineLevel="1" x14ac:dyDescent="0.2">
      <c r="A260" s="36"/>
      <c r="B260" s="36"/>
      <c r="C260" s="158"/>
      <c r="D260" s="158"/>
      <c r="E260" s="158"/>
      <c r="F260" s="71" t="s">
        <v>33</v>
      </c>
      <c r="G260" s="71"/>
      <c r="H260" s="92"/>
      <c r="I260" s="93">
        <f t="shared" si="62"/>
        <v>0</v>
      </c>
      <c r="J260" s="159"/>
      <c r="K260" s="93">
        <f t="shared" si="63"/>
        <v>0</v>
      </c>
      <c r="L260" s="159"/>
      <c r="M260" s="159" t="str">
        <f t="shared" si="70"/>
        <v/>
      </c>
      <c r="N260" s="39"/>
      <c r="O260" s="160">
        <f t="shared" si="71"/>
        <v>0</v>
      </c>
      <c r="P260" s="160">
        <f t="shared" si="72"/>
        <v>0</v>
      </c>
      <c r="Q260" s="160">
        <f t="shared" si="73"/>
        <v>0</v>
      </c>
      <c r="R260" s="160">
        <f t="shared" si="74"/>
        <v>0</v>
      </c>
      <c r="S260" s="160">
        <f t="shared" si="75"/>
        <v>0</v>
      </c>
      <c r="T260" s="39"/>
      <c r="U260" s="161"/>
      <c r="V260" s="162">
        <f>ROUND(ROUND(U260,2)*(1+'General Inputs'!K$20)*(1-AA260)+'General Inputs'!K$26,2)</f>
        <v>0</v>
      </c>
      <c r="W260" s="162">
        <f>ROUND(ROUND(V260,2)*(1+'General Inputs'!L$20)*(1-AB260)+'General Inputs'!L$26,2)</f>
        <v>0</v>
      </c>
      <c r="X260" s="162">
        <f>ROUND(ROUND(W260,2)*(1+'General Inputs'!M$20)*(1-AC260)+'General Inputs'!M$26,2)</f>
        <v>0</v>
      </c>
      <c r="Y260" s="162">
        <f>ROUND(ROUND(X260,2)*(1+'General Inputs'!N$20)*(1-AD260)+'General Inputs'!N$26,2)</f>
        <v>0</v>
      </c>
      <c r="Z260" s="163"/>
      <c r="AA260" s="191">
        <f>IF($U260="",0,'General Inputs'!K$22)</f>
        <v>0</v>
      </c>
      <c r="AB260" s="191">
        <f>IF($U260="",0,'General Inputs'!L$22)</f>
        <v>0</v>
      </c>
      <c r="AC260" s="191">
        <f>IF($U260="",0,'General Inputs'!M$22)</f>
        <v>0</v>
      </c>
      <c r="AD260" s="191">
        <f>IF($U260="",0,'General Inputs'!N$22)</f>
        <v>0</v>
      </c>
      <c r="AE260" s="36"/>
      <c r="AF260" s="36"/>
      <c r="AG260" s="36"/>
      <c r="AH260" s="214" t="str" cm="1">
        <f t="array" ref="AH260">IF(SUMPRODUCT(--_xlfn.ISFORMULA(V260:Y260))+SUMPRODUCT(--_xlfn.ISFORMULA(I260:M260))=7,"OK","CHECK")</f>
        <v>OK</v>
      </c>
      <c r="AI260" s="36"/>
      <c r="AJ260" s="36"/>
      <c r="AK260" s="36"/>
    </row>
    <row r="261" spans="1:37" hidden="1" outlineLevel="1" x14ac:dyDescent="0.2">
      <c r="A261" s="36"/>
      <c r="B261" s="36"/>
      <c r="C261" s="158"/>
      <c r="D261" s="158"/>
      <c r="E261" s="158"/>
      <c r="F261" s="71" t="s">
        <v>33</v>
      </c>
      <c r="G261" s="71"/>
      <c r="H261" s="92"/>
      <c r="I261" s="93">
        <f t="shared" si="62"/>
        <v>0</v>
      </c>
      <c r="J261" s="159"/>
      <c r="K261" s="93">
        <f t="shared" si="63"/>
        <v>0</v>
      </c>
      <c r="L261" s="159"/>
      <c r="M261" s="159" t="str">
        <f t="shared" si="70"/>
        <v/>
      </c>
      <c r="N261" s="39"/>
      <c r="O261" s="160">
        <f t="shared" si="71"/>
        <v>0</v>
      </c>
      <c r="P261" s="160">
        <f t="shared" si="72"/>
        <v>0</v>
      </c>
      <c r="Q261" s="160">
        <f t="shared" si="73"/>
        <v>0</v>
      </c>
      <c r="R261" s="160">
        <f t="shared" si="74"/>
        <v>0</v>
      </c>
      <c r="S261" s="160">
        <f t="shared" si="75"/>
        <v>0</v>
      </c>
      <c r="T261" s="39"/>
      <c r="U261" s="161"/>
      <c r="V261" s="162">
        <f>ROUND(ROUND(U261,2)*(1+'General Inputs'!K$20)*(1-AA261)+'General Inputs'!K$26,2)</f>
        <v>0</v>
      </c>
      <c r="W261" s="162">
        <f>ROUND(ROUND(V261,2)*(1+'General Inputs'!L$20)*(1-AB261)+'General Inputs'!L$26,2)</f>
        <v>0</v>
      </c>
      <c r="X261" s="162">
        <f>ROUND(ROUND(W261,2)*(1+'General Inputs'!M$20)*(1-AC261)+'General Inputs'!M$26,2)</f>
        <v>0</v>
      </c>
      <c r="Y261" s="162">
        <f>ROUND(ROUND(X261,2)*(1+'General Inputs'!N$20)*(1-AD261)+'General Inputs'!N$26,2)</f>
        <v>0</v>
      </c>
      <c r="Z261" s="163"/>
      <c r="AA261" s="191">
        <f>IF($U261="",0,'General Inputs'!K$22)</f>
        <v>0</v>
      </c>
      <c r="AB261" s="191">
        <f>IF($U261="",0,'General Inputs'!L$22)</f>
        <v>0</v>
      </c>
      <c r="AC261" s="191">
        <f>IF($U261="",0,'General Inputs'!M$22)</f>
        <v>0</v>
      </c>
      <c r="AD261" s="191">
        <f>IF($U261="",0,'General Inputs'!N$22)</f>
        <v>0</v>
      </c>
      <c r="AE261" s="36"/>
      <c r="AF261" s="36"/>
      <c r="AG261" s="36"/>
      <c r="AH261" s="214" t="str" cm="1">
        <f t="array" ref="AH261">IF(SUMPRODUCT(--_xlfn.ISFORMULA(V261:Y261))+SUMPRODUCT(--_xlfn.ISFORMULA(I261:M261))=7,"OK","CHECK")</f>
        <v>OK</v>
      </c>
      <c r="AI261" s="36"/>
      <c r="AJ261" s="36"/>
      <c r="AK261" s="36"/>
    </row>
    <row r="262" spans="1:37" hidden="1" outlineLevel="1" x14ac:dyDescent="0.2">
      <c r="A262" s="36"/>
      <c r="B262" s="36"/>
      <c r="C262" s="158"/>
      <c r="D262" s="158"/>
      <c r="E262" s="158"/>
      <c r="F262" s="71" t="s">
        <v>33</v>
      </c>
      <c r="G262" s="71"/>
      <c r="H262" s="92"/>
      <c r="I262" s="93">
        <f t="shared" si="62"/>
        <v>0</v>
      </c>
      <c r="J262" s="159"/>
      <c r="K262" s="93">
        <f t="shared" si="63"/>
        <v>0</v>
      </c>
      <c r="L262" s="159"/>
      <c r="M262" s="159" t="str">
        <f t="shared" si="70"/>
        <v/>
      </c>
      <c r="N262" s="39"/>
      <c r="O262" s="160">
        <f t="shared" si="71"/>
        <v>0</v>
      </c>
      <c r="P262" s="160">
        <f t="shared" si="72"/>
        <v>0</v>
      </c>
      <c r="Q262" s="160">
        <f t="shared" si="73"/>
        <v>0</v>
      </c>
      <c r="R262" s="160">
        <f t="shared" si="74"/>
        <v>0</v>
      </c>
      <c r="S262" s="160">
        <f t="shared" si="75"/>
        <v>0</v>
      </c>
      <c r="T262" s="39"/>
      <c r="U262" s="161"/>
      <c r="V262" s="162">
        <f>ROUND(ROUND(U262,2)*(1+'General Inputs'!K$20)*(1-AA262)+'General Inputs'!K$26,2)</f>
        <v>0</v>
      </c>
      <c r="W262" s="162">
        <f>ROUND(ROUND(V262,2)*(1+'General Inputs'!L$20)*(1-AB262)+'General Inputs'!L$26,2)</f>
        <v>0</v>
      </c>
      <c r="X262" s="162">
        <f>ROUND(ROUND(W262,2)*(1+'General Inputs'!M$20)*(1-AC262)+'General Inputs'!M$26,2)</f>
        <v>0</v>
      </c>
      <c r="Y262" s="162">
        <f>ROUND(ROUND(X262,2)*(1+'General Inputs'!N$20)*(1-AD262)+'General Inputs'!N$26,2)</f>
        <v>0</v>
      </c>
      <c r="Z262" s="163"/>
      <c r="AA262" s="191">
        <f>IF($U262="",0,'General Inputs'!K$22)</f>
        <v>0</v>
      </c>
      <c r="AB262" s="191">
        <f>IF($U262="",0,'General Inputs'!L$22)</f>
        <v>0</v>
      </c>
      <c r="AC262" s="191">
        <f>IF($U262="",0,'General Inputs'!M$22)</f>
        <v>0</v>
      </c>
      <c r="AD262" s="191">
        <f>IF($U262="",0,'General Inputs'!N$22)</f>
        <v>0</v>
      </c>
      <c r="AE262" s="36"/>
      <c r="AF262" s="36"/>
      <c r="AG262" s="36"/>
      <c r="AH262" s="214" t="str" cm="1">
        <f t="array" ref="AH262">IF(SUMPRODUCT(--_xlfn.ISFORMULA(V262:Y262))+SUMPRODUCT(--_xlfn.ISFORMULA(I262:M262))=7,"OK","CHECK")</f>
        <v>OK</v>
      </c>
      <c r="AI262" s="36"/>
      <c r="AJ262" s="36"/>
      <c r="AK262" s="36"/>
    </row>
    <row r="263" spans="1:37" hidden="1" outlineLevel="1" x14ac:dyDescent="0.2">
      <c r="A263" s="36"/>
      <c r="B263" s="36"/>
      <c r="C263" s="158"/>
      <c r="D263" s="158"/>
      <c r="E263" s="158"/>
      <c r="F263" s="71" t="s">
        <v>33</v>
      </c>
      <c r="G263" s="71"/>
      <c r="H263" s="92"/>
      <c r="I263" s="93">
        <f t="shared" si="62"/>
        <v>0</v>
      </c>
      <c r="J263" s="159"/>
      <c r="K263" s="93">
        <f t="shared" si="63"/>
        <v>0</v>
      </c>
      <c r="L263" s="159"/>
      <c r="M263" s="159" t="str">
        <f t="shared" si="70"/>
        <v/>
      </c>
      <c r="N263" s="39"/>
      <c r="O263" s="160">
        <f t="shared" si="71"/>
        <v>0</v>
      </c>
      <c r="P263" s="160">
        <f t="shared" si="72"/>
        <v>0</v>
      </c>
      <c r="Q263" s="160">
        <f t="shared" si="73"/>
        <v>0</v>
      </c>
      <c r="R263" s="160">
        <f t="shared" si="74"/>
        <v>0</v>
      </c>
      <c r="S263" s="160">
        <f t="shared" si="75"/>
        <v>0</v>
      </c>
      <c r="T263" s="39"/>
      <c r="U263" s="161"/>
      <c r="V263" s="162">
        <f>ROUND(ROUND(U263,2)*(1+'General Inputs'!K$20)*(1-AA263)+'General Inputs'!K$26,2)</f>
        <v>0</v>
      </c>
      <c r="W263" s="162">
        <f>ROUND(ROUND(V263,2)*(1+'General Inputs'!L$20)*(1-AB263)+'General Inputs'!L$26,2)</f>
        <v>0</v>
      </c>
      <c r="X263" s="162">
        <f>ROUND(ROUND(W263,2)*(1+'General Inputs'!M$20)*(1-AC263)+'General Inputs'!M$26,2)</f>
        <v>0</v>
      </c>
      <c r="Y263" s="162">
        <f>ROUND(ROUND(X263,2)*(1+'General Inputs'!N$20)*(1-AD263)+'General Inputs'!N$26,2)</f>
        <v>0</v>
      </c>
      <c r="Z263" s="163"/>
      <c r="AA263" s="191">
        <f>IF($U263="",0,'General Inputs'!K$22)</f>
        <v>0</v>
      </c>
      <c r="AB263" s="191">
        <f>IF($U263="",0,'General Inputs'!L$22)</f>
        <v>0</v>
      </c>
      <c r="AC263" s="191">
        <f>IF($U263="",0,'General Inputs'!M$22)</f>
        <v>0</v>
      </c>
      <c r="AD263" s="191">
        <f>IF($U263="",0,'General Inputs'!N$22)</f>
        <v>0</v>
      </c>
      <c r="AE263" s="36"/>
      <c r="AF263" s="36"/>
      <c r="AG263" s="36"/>
      <c r="AH263" s="214" t="str" cm="1">
        <f t="array" ref="AH263">IF(SUMPRODUCT(--_xlfn.ISFORMULA(V263:Y263))+SUMPRODUCT(--_xlfn.ISFORMULA(I263:M263))=7,"OK","CHECK")</f>
        <v>OK</v>
      </c>
      <c r="AI263" s="36"/>
      <c r="AJ263" s="36"/>
      <c r="AK263" s="36"/>
    </row>
    <row r="264" spans="1:37" hidden="1" outlineLevel="1" x14ac:dyDescent="0.2">
      <c r="A264" s="36"/>
      <c r="B264" s="36"/>
      <c r="C264" s="158"/>
      <c r="D264" s="158"/>
      <c r="E264" s="158"/>
      <c r="F264" s="71" t="s">
        <v>33</v>
      </c>
      <c r="G264" s="71"/>
      <c r="H264" s="92"/>
      <c r="I264" s="93">
        <f t="shared" si="62"/>
        <v>0</v>
      </c>
      <c r="J264" s="159"/>
      <c r="K264" s="93">
        <f t="shared" si="63"/>
        <v>0</v>
      </c>
      <c r="L264" s="159"/>
      <c r="M264" s="159" t="str">
        <f t="shared" si="70"/>
        <v/>
      </c>
      <c r="N264" s="39"/>
      <c r="O264" s="160">
        <f t="shared" si="71"/>
        <v>0</v>
      </c>
      <c r="P264" s="160">
        <f t="shared" si="72"/>
        <v>0</v>
      </c>
      <c r="Q264" s="160">
        <f t="shared" si="73"/>
        <v>0</v>
      </c>
      <c r="R264" s="160">
        <f t="shared" si="74"/>
        <v>0</v>
      </c>
      <c r="S264" s="160">
        <f t="shared" si="75"/>
        <v>0</v>
      </c>
      <c r="T264" s="39"/>
      <c r="U264" s="161"/>
      <c r="V264" s="162">
        <f>ROUND(ROUND(U264,2)*(1+'General Inputs'!K$20)*(1-AA264)+'General Inputs'!K$26,2)</f>
        <v>0</v>
      </c>
      <c r="W264" s="162">
        <f>ROUND(ROUND(V264,2)*(1+'General Inputs'!L$20)*(1-AB264)+'General Inputs'!L$26,2)</f>
        <v>0</v>
      </c>
      <c r="X264" s="162">
        <f>ROUND(ROUND(W264,2)*(1+'General Inputs'!M$20)*(1-AC264)+'General Inputs'!M$26,2)</f>
        <v>0</v>
      </c>
      <c r="Y264" s="162">
        <f>ROUND(ROUND(X264,2)*(1+'General Inputs'!N$20)*(1-AD264)+'General Inputs'!N$26,2)</f>
        <v>0</v>
      </c>
      <c r="Z264" s="163"/>
      <c r="AA264" s="191">
        <f>IF($U264="",0,'General Inputs'!K$22)</f>
        <v>0</v>
      </c>
      <c r="AB264" s="191">
        <f>IF($U264="",0,'General Inputs'!L$22)</f>
        <v>0</v>
      </c>
      <c r="AC264" s="191">
        <f>IF($U264="",0,'General Inputs'!M$22)</f>
        <v>0</v>
      </c>
      <c r="AD264" s="191">
        <f>IF($U264="",0,'General Inputs'!N$22)</f>
        <v>0</v>
      </c>
      <c r="AE264" s="36"/>
      <c r="AF264" s="36"/>
      <c r="AG264" s="36"/>
      <c r="AH264" s="214" t="str" cm="1">
        <f t="array" ref="AH264">IF(SUMPRODUCT(--_xlfn.ISFORMULA(V264:Y264))+SUMPRODUCT(--_xlfn.ISFORMULA(I264:M264))=7,"OK","CHECK")</f>
        <v>OK</v>
      </c>
      <c r="AI264" s="36"/>
      <c r="AJ264" s="36"/>
      <c r="AK264" s="36"/>
    </row>
    <row r="265" spans="1:37" hidden="1" outlineLevel="1" x14ac:dyDescent="0.2">
      <c r="A265" s="36"/>
      <c r="B265" s="36"/>
      <c r="C265" s="158"/>
      <c r="D265" s="158"/>
      <c r="E265" s="158"/>
      <c r="F265" s="71" t="s">
        <v>33</v>
      </c>
      <c r="G265" s="71"/>
      <c r="H265" s="92"/>
      <c r="I265" s="93">
        <f t="shared" si="62"/>
        <v>0</v>
      </c>
      <c r="J265" s="159"/>
      <c r="K265" s="93">
        <f t="shared" si="63"/>
        <v>0</v>
      </c>
      <c r="L265" s="159"/>
      <c r="M265" s="159" t="str">
        <f t="shared" si="70"/>
        <v/>
      </c>
      <c r="N265" s="39"/>
      <c r="O265" s="160">
        <f t="shared" si="71"/>
        <v>0</v>
      </c>
      <c r="P265" s="160">
        <f t="shared" si="72"/>
        <v>0</v>
      </c>
      <c r="Q265" s="160">
        <f t="shared" si="73"/>
        <v>0</v>
      </c>
      <c r="R265" s="160">
        <f t="shared" si="74"/>
        <v>0</v>
      </c>
      <c r="S265" s="160">
        <f t="shared" si="75"/>
        <v>0</v>
      </c>
      <c r="T265" s="39"/>
      <c r="U265" s="161"/>
      <c r="V265" s="162">
        <f>ROUND(ROUND(U265,2)*(1+'General Inputs'!K$20)*(1-AA265)+'General Inputs'!K$26,2)</f>
        <v>0</v>
      </c>
      <c r="W265" s="162">
        <f>ROUND(ROUND(V265,2)*(1+'General Inputs'!L$20)*(1-AB265)+'General Inputs'!L$26,2)</f>
        <v>0</v>
      </c>
      <c r="X265" s="162">
        <f>ROUND(ROUND(W265,2)*(1+'General Inputs'!M$20)*(1-AC265)+'General Inputs'!M$26,2)</f>
        <v>0</v>
      </c>
      <c r="Y265" s="162">
        <f>ROUND(ROUND(X265,2)*(1+'General Inputs'!N$20)*(1-AD265)+'General Inputs'!N$26,2)</f>
        <v>0</v>
      </c>
      <c r="Z265" s="163"/>
      <c r="AA265" s="191">
        <f>IF($U265="",0,'General Inputs'!K$22)</f>
        <v>0</v>
      </c>
      <c r="AB265" s="191">
        <f>IF($U265="",0,'General Inputs'!L$22)</f>
        <v>0</v>
      </c>
      <c r="AC265" s="191">
        <f>IF($U265="",0,'General Inputs'!M$22)</f>
        <v>0</v>
      </c>
      <c r="AD265" s="191">
        <f>IF($U265="",0,'General Inputs'!N$22)</f>
        <v>0</v>
      </c>
      <c r="AE265" s="36"/>
      <c r="AF265" s="36"/>
      <c r="AG265" s="36"/>
      <c r="AH265" s="214" t="str" cm="1">
        <f t="array" ref="AH265">IF(SUMPRODUCT(--_xlfn.ISFORMULA(V265:Y265))+SUMPRODUCT(--_xlfn.ISFORMULA(I265:M265))=7,"OK","CHECK")</f>
        <v>OK</v>
      </c>
      <c r="AI265" s="36"/>
      <c r="AJ265" s="36"/>
      <c r="AK265" s="36"/>
    </row>
    <row r="266" spans="1:37" hidden="1" outlineLevel="1" x14ac:dyDescent="0.2">
      <c r="A266" s="36"/>
      <c r="B266" s="36"/>
      <c r="C266" s="158"/>
      <c r="D266" s="158"/>
      <c r="E266" s="158"/>
      <c r="F266" s="71" t="s">
        <v>33</v>
      </c>
      <c r="G266" s="71"/>
      <c r="H266" s="92"/>
      <c r="I266" s="93">
        <f t="shared" si="62"/>
        <v>0</v>
      </c>
      <c r="J266" s="159"/>
      <c r="K266" s="93">
        <f t="shared" si="63"/>
        <v>0</v>
      </c>
      <c r="L266" s="159"/>
      <c r="M266" s="159" t="str">
        <f t="shared" si="70"/>
        <v/>
      </c>
      <c r="N266" s="39"/>
      <c r="O266" s="160">
        <f t="shared" si="71"/>
        <v>0</v>
      </c>
      <c r="P266" s="160">
        <f t="shared" si="72"/>
        <v>0</v>
      </c>
      <c r="Q266" s="160">
        <f t="shared" si="73"/>
        <v>0</v>
      </c>
      <c r="R266" s="160">
        <f t="shared" si="74"/>
        <v>0</v>
      </c>
      <c r="S266" s="160">
        <f t="shared" si="75"/>
        <v>0</v>
      </c>
      <c r="T266" s="39"/>
      <c r="U266" s="161"/>
      <c r="V266" s="162">
        <f>ROUND(ROUND(U266,2)*(1+'General Inputs'!K$20)*(1-AA266)+'General Inputs'!K$26,2)</f>
        <v>0</v>
      </c>
      <c r="W266" s="162">
        <f>ROUND(ROUND(V266,2)*(1+'General Inputs'!L$20)*(1-AB266)+'General Inputs'!L$26,2)</f>
        <v>0</v>
      </c>
      <c r="X266" s="162">
        <f>ROUND(ROUND(W266,2)*(1+'General Inputs'!M$20)*(1-AC266)+'General Inputs'!M$26,2)</f>
        <v>0</v>
      </c>
      <c r="Y266" s="162">
        <f>ROUND(ROUND(X266,2)*(1+'General Inputs'!N$20)*(1-AD266)+'General Inputs'!N$26,2)</f>
        <v>0</v>
      </c>
      <c r="Z266" s="163"/>
      <c r="AA266" s="191">
        <f>IF($U266="",0,'General Inputs'!K$22)</f>
        <v>0</v>
      </c>
      <c r="AB266" s="191">
        <f>IF($U266="",0,'General Inputs'!L$22)</f>
        <v>0</v>
      </c>
      <c r="AC266" s="191">
        <f>IF($U266="",0,'General Inputs'!M$22)</f>
        <v>0</v>
      </c>
      <c r="AD266" s="191">
        <f>IF($U266="",0,'General Inputs'!N$22)</f>
        <v>0</v>
      </c>
      <c r="AE266" s="36"/>
      <c r="AF266" s="36"/>
      <c r="AG266" s="36"/>
      <c r="AH266" s="214" t="str" cm="1">
        <f t="array" ref="AH266">IF(SUMPRODUCT(--_xlfn.ISFORMULA(V266:Y266))+SUMPRODUCT(--_xlfn.ISFORMULA(I266:M266))=7,"OK","CHECK")</f>
        <v>OK</v>
      </c>
      <c r="AI266" s="36"/>
      <c r="AJ266" s="36"/>
      <c r="AK266" s="36"/>
    </row>
    <row r="267" spans="1:37" hidden="1" outlineLevel="1" x14ac:dyDescent="0.2">
      <c r="A267" s="36"/>
      <c r="B267" s="36"/>
      <c r="C267" s="158"/>
      <c r="D267" s="158"/>
      <c r="E267" s="158"/>
      <c r="F267" s="71" t="s">
        <v>33</v>
      </c>
      <c r="G267" s="71"/>
      <c r="H267" s="92"/>
      <c r="I267" s="93">
        <f t="shared" si="62"/>
        <v>0</v>
      </c>
      <c r="J267" s="159"/>
      <c r="K267" s="93">
        <f t="shared" si="63"/>
        <v>0</v>
      </c>
      <c r="L267" s="159"/>
      <c r="M267" s="159" t="str">
        <f t="shared" si="70"/>
        <v/>
      </c>
      <c r="N267" s="39"/>
      <c r="O267" s="160">
        <f t="shared" si="71"/>
        <v>0</v>
      </c>
      <c r="P267" s="160">
        <f t="shared" si="72"/>
        <v>0</v>
      </c>
      <c r="Q267" s="160">
        <f t="shared" si="73"/>
        <v>0</v>
      </c>
      <c r="R267" s="160">
        <f t="shared" si="74"/>
        <v>0</v>
      </c>
      <c r="S267" s="160">
        <f t="shared" si="75"/>
        <v>0</v>
      </c>
      <c r="T267" s="39"/>
      <c r="U267" s="161"/>
      <c r="V267" s="162">
        <f>ROUND(ROUND(U267,2)*(1+'General Inputs'!K$20)*(1-AA267)+'General Inputs'!K$26,2)</f>
        <v>0</v>
      </c>
      <c r="W267" s="162">
        <f>ROUND(ROUND(V267,2)*(1+'General Inputs'!L$20)*(1-AB267)+'General Inputs'!L$26,2)</f>
        <v>0</v>
      </c>
      <c r="X267" s="162">
        <f>ROUND(ROUND(W267,2)*(1+'General Inputs'!M$20)*(1-AC267)+'General Inputs'!M$26,2)</f>
        <v>0</v>
      </c>
      <c r="Y267" s="162">
        <f>ROUND(ROUND(X267,2)*(1+'General Inputs'!N$20)*(1-AD267)+'General Inputs'!N$26,2)</f>
        <v>0</v>
      </c>
      <c r="Z267" s="163"/>
      <c r="AA267" s="191">
        <f>IF($U267="",0,'General Inputs'!K$22)</f>
        <v>0</v>
      </c>
      <c r="AB267" s="191">
        <f>IF($U267="",0,'General Inputs'!L$22)</f>
        <v>0</v>
      </c>
      <c r="AC267" s="191">
        <f>IF($U267="",0,'General Inputs'!M$22)</f>
        <v>0</v>
      </c>
      <c r="AD267" s="191">
        <f>IF($U267="",0,'General Inputs'!N$22)</f>
        <v>0</v>
      </c>
      <c r="AE267" s="36"/>
      <c r="AF267" s="36"/>
      <c r="AG267" s="36"/>
      <c r="AH267" s="214" t="str" cm="1">
        <f t="array" ref="AH267">IF(SUMPRODUCT(--_xlfn.ISFORMULA(V267:Y267))+SUMPRODUCT(--_xlfn.ISFORMULA(I267:M267))=7,"OK","CHECK")</f>
        <v>OK</v>
      </c>
      <c r="AI267" s="36"/>
      <c r="AJ267" s="36"/>
      <c r="AK267" s="36"/>
    </row>
    <row r="268" spans="1:37" hidden="1" outlineLevel="1" x14ac:dyDescent="0.2">
      <c r="A268" s="36"/>
      <c r="B268" s="36"/>
      <c r="C268" s="158"/>
      <c r="D268" s="158"/>
      <c r="E268" s="158"/>
      <c r="F268" s="71" t="s">
        <v>33</v>
      </c>
      <c r="G268" s="71"/>
      <c r="H268" s="92"/>
      <c r="I268" s="93">
        <f t="shared" si="62"/>
        <v>0</v>
      </c>
      <c r="J268" s="159"/>
      <c r="K268" s="93">
        <f t="shared" si="63"/>
        <v>0</v>
      </c>
      <c r="L268" s="159"/>
      <c r="M268" s="159" t="str">
        <f t="shared" si="70"/>
        <v/>
      </c>
      <c r="N268" s="39"/>
      <c r="O268" s="160">
        <f t="shared" si="71"/>
        <v>0</v>
      </c>
      <c r="P268" s="160">
        <f t="shared" si="72"/>
        <v>0</v>
      </c>
      <c r="Q268" s="160">
        <f t="shared" si="73"/>
        <v>0</v>
      </c>
      <c r="R268" s="160">
        <f t="shared" si="74"/>
        <v>0</v>
      </c>
      <c r="S268" s="160">
        <f t="shared" si="75"/>
        <v>0</v>
      </c>
      <c r="T268" s="39"/>
      <c r="U268" s="161"/>
      <c r="V268" s="162">
        <f>ROUND(ROUND(U268,2)*(1+'General Inputs'!K$20)*(1-AA268)+'General Inputs'!K$26,2)</f>
        <v>0</v>
      </c>
      <c r="W268" s="162">
        <f>ROUND(ROUND(V268,2)*(1+'General Inputs'!L$20)*(1-AB268)+'General Inputs'!L$26,2)</f>
        <v>0</v>
      </c>
      <c r="X268" s="162">
        <f>ROUND(ROUND(W268,2)*(1+'General Inputs'!M$20)*(1-AC268)+'General Inputs'!M$26,2)</f>
        <v>0</v>
      </c>
      <c r="Y268" s="162">
        <f>ROUND(ROUND(X268,2)*(1+'General Inputs'!N$20)*(1-AD268)+'General Inputs'!N$26,2)</f>
        <v>0</v>
      </c>
      <c r="Z268" s="163"/>
      <c r="AA268" s="191">
        <f>IF($U268="",0,'General Inputs'!K$22)</f>
        <v>0</v>
      </c>
      <c r="AB268" s="191">
        <f>IF($U268="",0,'General Inputs'!L$22)</f>
        <v>0</v>
      </c>
      <c r="AC268" s="191">
        <f>IF($U268="",0,'General Inputs'!M$22)</f>
        <v>0</v>
      </c>
      <c r="AD268" s="191">
        <f>IF($U268="",0,'General Inputs'!N$22)</f>
        <v>0</v>
      </c>
      <c r="AE268" s="36"/>
      <c r="AF268" s="36"/>
      <c r="AG268" s="36"/>
      <c r="AH268" s="214" t="str" cm="1">
        <f t="array" ref="AH268">IF(SUMPRODUCT(--_xlfn.ISFORMULA(V268:Y268))+SUMPRODUCT(--_xlfn.ISFORMULA(I268:M268))=7,"OK","CHECK")</f>
        <v>OK</v>
      </c>
      <c r="AI268" s="36"/>
      <c r="AJ268" s="36"/>
      <c r="AK268" s="36"/>
    </row>
    <row r="269" spans="1:37" hidden="1" outlineLevel="1" x14ac:dyDescent="0.2">
      <c r="A269" s="36"/>
      <c r="B269" s="36"/>
      <c r="C269" s="158"/>
      <c r="D269" s="158"/>
      <c r="E269" s="158"/>
      <c r="F269" s="71" t="s">
        <v>33</v>
      </c>
      <c r="G269" s="71"/>
      <c r="H269" s="92"/>
      <c r="I269" s="93">
        <f t="shared" si="62"/>
        <v>0</v>
      </c>
      <c r="J269" s="159"/>
      <c r="K269" s="93">
        <f t="shared" si="63"/>
        <v>0</v>
      </c>
      <c r="L269" s="159"/>
      <c r="M269" s="159" t="str">
        <f t="shared" si="70"/>
        <v/>
      </c>
      <c r="N269" s="39"/>
      <c r="O269" s="160">
        <f t="shared" si="71"/>
        <v>0</v>
      </c>
      <c r="P269" s="160">
        <f t="shared" si="72"/>
        <v>0</v>
      </c>
      <c r="Q269" s="160">
        <f t="shared" si="73"/>
        <v>0</v>
      </c>
      <c r="R269" s="160">
        <f t="shared" si="74"/>
        <v>0</v>
      </c>
      <c r="S269" s="160">
        <f t="shared" si="75"/>
        <v>0</v>
      </c>
      <c r="T269" s="39"/>
      <c r="U269" s="161"/>
      <c r="V269" s="162">
        <f>ROUND(ROUND(U269,2)*(1+'General Inputs'!K$20)*(1-AA269)+'General Inputs'!K$26,2)</f>
        <v>0</v>
      </c>
      <c r="W269" s="162">
        <f>ROUND(ROUND(V269,2)*(1+'General Inputs'!L$20)*(1-AB269)+'General Inputs'!L$26,2)</f>
        <v>0</v>
      </c>
      <c r="X269" s="162">
        <f>ROUND(ROUND(W269,2)*(1+'General Inputs'!M$20)*(1-AC269)+'General Inputs'!M$26,2)</f>
        <v>0</v>
      </c>
      <c r="Y269" s="162">
        <f>ROUND(ROUND(X269,2)*(1+'General Inputs'!N$20)*(1-AD269)+'General Inputs'!N$26,2)</f>
        <v>0</v>
      </c>
      <c r="Z269" s="163"/>
      <c r="AA269" s="191">
        <f>IF($U269="",0,'General Inputs'!K$22)</f>
        <v>0</v>
      </c>
      <c r="AB269" s="191">
        <f>IF($U269="",0,'General Inputs'!L$22)</f>
        <v>0</v>
      </c>
      <c r="AC269" s="191">
        <f>IF($U269="",0,'General Inputs'!M$22)</f>
        <v>0</v>
      </c>
      <c r="AD269" s="191">
        <f>IF($U269="",0,'General Inputs'!N$22)</f>
        <v>0</v>
      </c>
      <c r="AE269" s="36"/>
      <c r="AF269" s="36"/>
      <c r="AG269" s="36"/>
      <c r="AH269" s="214" t="str" cm="1">
        <f t="array" ref="AH269">IF(SUMPRODUCT(--_xlfn.ISFORMULA(V269:Y269))+SUMPRODUCT(--_xlfn.ISFORMULA(I269:M269))=7,"OK","CHECK")</f>
        <v>OK</v>
      </c>
      <c r="AI269" s="36"/>
      <c r="AJ269" s="36"/>
      <c r="AK269" s="36"/>
    </row>
    <row r="270" spans="1:37" hidden="1" outlineLevel="1" x14ac:dyDescent="0.2">
      <c r="A270" s="36"/>
      <c r="B270" s="36"/>
      <c r="C270" s="158"/>
      <c r="D270" s="158"/>
      <c r="E270" s="158"/>
      <c r="F270" s="71" t="s">
        <v>33</v>
      </c>
      <c r="G270" s="71"/>
      <c r="H270" s="92"/>
      <c r="I270" s="93">
        <f t="shared" si="62"/>
        <v>0</v>
      </c>
      <c r="J270" s="159"/>
      <c r="K270" s="93">
        <f t="shared" si="63"/>
        <v>0</v>
      </c>
      <c r="L270" s="159"/>
      <c r="M270" s="159" t="str">
        <f t="shared" si="70"/>
        <v/>
      </c>
      <c r="N270" s="39"/>
      <c r="O270" s="160">
        <f t="shared" si="71"/>
        <v>0</v>
      </c>
      <c r="P270" s="160">
        <f t="shared" si="72"/>
        <v>0</v>
      </c>
      <c r="Q270" s="160">
        <f t="shared" si="73"/>
        <v>0</v>
      </c>
      <c r="R270" s="160">
        <f t="shared" si="74"/>
        <v>0</v>
      </c>
      <c r="S270" s="160">
        <f t="shared" si="75"/>
        <v>0</v>
      </c>
      <c r="T270" s="39"/>
      <c r="U270" s="161"/>
      <c r="V270" s="162">
        <f>ROUND(ROUND(U270,2)*(1+'General Inputs'!K$20)*(1-AA270)+'General Inputs'!K$26,2)</f>
        <v>0</v>
      </c>
      <c r="W270" s="162">
        <f>ROUND(ROUND(V270,2)*(1+'General Inputs'!L$20)*(1-AB270)+'General Inputs'!L$26,2)</f>
        <v>0</v>
      </c>
      <c r="X270" s="162">
        <f>ROUND(ROUND(W270,2)*(1+'General Inputs'!M$20)*(1-AC270)+'General Inputs'!M$26,2)</f>
        <v>0</v>
      </c>
      <c r="Y270" s="162">
        <f>ROUND(ROUND(X270,2)*(1+'General Inputs'!N$20)*(1-AD270)+'General Inputs'!N$26,2)</f>
        <v>0</v>
      </c>
      <c r="Z270" s="163"/>
      <c r="AA270" s="191">
        <f>IF($U270="",0,'General Inputs'!K$22)</f>
        <v>0</v>
      </c>
      <c r="AB270" s="191">
        <f>IF($U270="",0,'General Inputs'!L$22)</f>
        <v>0</v>
      </c>
      <c r="AC270" s="191">
        <f>IF($U270="",0,'General Inputs'!M$22)</f>
        <v>0</v>
      </c>
      <c r="AD270" s="191">
        <f>IF($U270="",0,'General Inputs'!N$22)</f>
        <v>0</v>
      </c>
      <c r="AE270" s="36"/>
      <c r="AF270" s="36"/>
      <c r="AG270" s="36"/>
      <c r="AH270" s="214" t="str" cm="1">
        <f t="array" ref="AH270">IF(SUMPRODUCT(--_xlfn.ISFORMULA(V270:Y270))+SUMPRODUCT(--_xlfn.ISFORMULA(I270:M270))=7,"OK","CHECK")</f>
        <v>OK</v>
      </c>
      <c r="AI270" s="36"/>
      <c r="AJ270" s="36"/>
      <c r="AK270" s="36"/>
    </row>
    <row r="271" spans="1:37" hidden="1" outlineLevel="1" x14ac:dyDescent="0.2">
      <c r="A271" s="36"/>
      <c r="B271" s="36"/>
      <c r="C271" s="158"/>
      <c r="D271" s="158"/>
      <c r="E271" s="158"/>
      <c r="F271" s="71" t="s">
        <v>33</v>
      </c>
      <c r="G271" s="71"/>
      <c r="H271" s="92"/>
      <c r="I271" s="93">
        <f t="shared" si="62"/>
        <v>0</v>
      </c>
      <c r="J271" s="159"/>
      <c r="K271" s="93">
        <f t="shared" si="63"/>
        <v>0</v>
      </c>
      <c r="L271" s="159"/>
      <c r="M271" s="159" t="str">
        <f t="shared" si="70"/>
        <v/>
      </c>
      <c r="N271" s="39"/>
      <c r="O271" s="160">
        <f t="shared" si="71"/>
        <v>0</v>
      </c>
      <c r="P271" s="160">
        <f t="shared" si="72"/>
        <v>0</v>
      </c>
      <c r="Q271" s="160">
        <f t="shared" si="73"/>
        <v>0</v>
      </c>
      <c r="R271" s="160">
        <f t="shared" si="74"/>
        <v>0</v>
      </c>
      <c r="S271" s="160">
        <f t="shared" si="75"/>
        <v>0</v>
      </c>
      <c r="T271" s="39"/>
      <c r="U271" s="161"/>
      <c r="V271" s="162">
        <f>ROUND(ROUND(U271,2)*(1+'General Inputs'!K$20)*(1-AA271)+'General Inputs'!K$26,2)</f>
        <v>0</v>
      </c>
      <c r="W271" s="162">
        <f>ROUND(ROUND(V271,2)*(1+'General Inputs'!L$20)*(1-AB271)+'General Inputs'!L$26,2)</f>
        <v>0</v>
      </c>
      <c r="X271" s="162">
        <f>ROUND(ROUND(W271,2)*(1+'General Inputs'!M$20)*(1-AC271)+'General Inputs'!M$26,2)</f>
        <v>0</v>
      </c>
      <c r="Y271" s="162">
        <f>ROUND(ROUND(X271,2)*(1+'General Inputs'!N$20)*(1-AD271)+'General Inputs'!N$26,2)</f>
        <v>0</v>
      </c>
      <c r="Z271" s="163"/>
      <c r="AA271" s="191">
        <f>IF($U271="",0,'General Inputs'!K$22)</f>
        <v>0</v>
      </c>
      <c r="AB271" s="191">
        <f>IF($U271="",0,'General Inputs'!L$22)</f>
        <v>0</v>
      </c>
      <c r="AC271" s="191">
        <f>IF($U271="",0,'General Inputs'!M$22)</f>
        <v>0</v>
      </c>
      <c r="AD271" s="191">
        <f>IF($U271="",0,'General Inputs'!N$22)</f>
        <v>0</v>
      </c>
      <c r="AE271" s="36"/>
      <c r="AF271" s="36"/>
      <c r="AG271" s="36"/>
      <c r="AH271" s="214" t="str" cm="1">
        <f t="array" ref="AH271">IF(SUMPRODUCT(--_xlfn.ISFORMULA(V271:Y271))+SUMPRODUCT(--_xlfn.ISFORMULA(I271:M271))=7,"OK","CHECK")</f>
        <v>OK</v>
      </c>
      <c r="AI271" s="36"/>
      <c r="AJ271" s="36"/>
      <c r="AK271" s="36"/>
    </row>
    <row r="272" spans="1:37" hidden="1" outlineLevel="1" x14ac:dyDescent="0.2">
      <c r="A272" s="36"/>
      <c r="B272" s="36"/>
      <c r="C272" s="158"/>
      <c r="D272" s="158"/>
      <c r="E272" s="158"/>
      <c r="F272" s="71" t="s">
        <v>33</v>
      </c>
      <c r="G272" s="71"/>
      <c r="H272" s="92"/>
      <c r="I272" s="93">
        <f t="shared" si="62"/>
        <v>0</v>
      </c>
      <c r="J272" s="159"/>
      <c r="K272" s="93">
        <f t="shared" si="63"/>
        <v>0</v>
      </c>
      <c r="L272" s="159"/>
      <c r="M272" s="159" t="str">
        <f t="shared" si="70"/>
        <v/>
      </c>
      <c r="N272" s="39"/>
      <c r="O272" s="160">
        <f t="shared" si="71"/>
        <v>0</v>
      </c>
      <c r="P272" s="160">
        <f t="shared" si="72"/>
        <v>0</v>
      </c>
      <c r="Q272" s="160">
        <f t="shared" si="73"/>
        <v>0</v>
      </c>
      <c r="R272" s="160">
        <f t="shared" si="74"/>
        <v>0</v>
      </c>
      <c r="S272" s="160">
        <f t="shared" si="75"/>
        <v>0</v>
      </c>
      <c r="T272" s="39"/>
      <c r="U272" s="161"/>
      <c r="V272" s="162">
        <f>ROUND(ROUND(U272,2)*(1+'General Inputs'!K$20)*(1-AA272)+'General Inputs'!K$26,2)</f>
        <v>0</v>
      </c>
      <c r="W272" s="162">
        <f>ROUND(ROUND(V272,2)*(1+'General Inputs'!L$20)*(1-AB272)+'General Inputs'!L$26,2)</f>
        <v>0</v>
      </c>
      <c r="X272" s="162">
        <f>ROUND(ROUND(W272,2)*(1+'General Inputs'!M$20)*(1-AC272)+'General Inputs'!M$26,2)</f>
        <v>0</v>
      </c>
      <c r="Y272" s="162">
        <f>ROUND(ROUND(X272,2)*(1+'General Inputs'!N$20)*(1-AD272)+'General Inputs'!N$26,2)</f>
        <v>0</v>
      </c>
      <c r="Z272" s="163"/>
      <c r="AA272" s="191">
        <f>IF($U272="",0,'General Inputs'!K$22)</f>
        <v>0</v>
      </c>
      <c r="AB272" s="191">
        <f>IF($U272="",0,'General Inputs'!L$22)</f>
        <v>0</v>
      </c>
      <c r="AC272" s="191">
        <f>IF($U272="",0,'General Inputs'!M$22)</f>
        <v>0</v>
      </c>
      <c r="AD272" s="191">
        <f>IF($U272="",0,'General Inputs'!N$22)</f>
        <v>0</v>
      </c>
      <c r="AE272" s="36"/>
      <c r="AF272" s="36"/>
      <c r="AG272" s="36"/>
      <c r="AH272" s="214" t="str" cm="1">
        <f t="array" ref="AH272">IF(SUMPRODUCT(--_xlfn.ISFORMULA(V272:Y272))+SUMPRODUCT(--_xlfn.ISFORMULA(I272:M272))=7,"OK","CHECK")</f>
        <v>OK</v>
      </c>
      <c r="AI272" s="36"/>
      <c r="AJ272" s="36"/>
      <c r="AK272" s="36"/>
    </row>
    <row r="273" spans="1:37" hidden="1" outlineLevel="1" x14ac:dyDescent="0.2">
      <c r="A273" s="36"/>
      <c r="B273" s="36"/>
      <c r="C273" s="158"/>
      <c r="D273" s="158"/>
      <c r="E273" s="158"/>
      <c r="F273" s="71" t="s">
        <v>33</v>
      </c>
      <c r="G273" s="71"/>
      <c r="H273" s="92"/>
      <c r="I273" s="93">
        <f t="shared" si="62"/>
        <v>0</v>
      </c>
      <c r="J273" s="159"/>
      <c r="K273" s="93">
        <f t="shared" si="63"/>
        <v>0</v>
      </c>
      <c r="L273" s="159"/>
      <c r="M273" s="159" t="str">
        <f t="shared" si="70"/>
        <v/>
      </c>
      <c r="N273" s="39"/>
      <c r="O273" s="160">
        <f t="shared" si="71"/>
        <v>0</v>
      </c>
      <c r="P273" s="160">
        <f t="shared" si="72"/>
        <v>0</v>
      </c>
      <c r="Q273" s="160">
        <f t="shared" si="73"/>
        <v>0</v>
      </c>
      <c r="R273" s="160">
        <f t="shared" si="74"/>
        <v>0</v>
      </c>
      <c r="S273" s="160">
        <f t="shared" si="75"/>
        <v>0</v>
      </c>
      <c r="T273" s="39"/>
      <c r="U273" s="161"/>
      <c r="V273" s="162">
        <f>ROUND(ROUND(U273,2)*(1+'General Inputs'!K$20)*(1-AA273)+'General Inputs'!K$26,2)</f>
        <v>0</v>
      </c>
      <c r="W273" s="162">
        <f>ROUND(ROUND(V273,2)*(1+'General Inputs'!L$20)*(1-AB273)+'General Inputs'!L$26,2)</f>
        <v>0</v>
      </c>
      <c r="X273" s="162">
        <f>ROUND(ROUND(W273,2)*(1+'General Inputs'!M$20)*(1-AC273)+'General Inputs'!M$26,2)</f>
        <v>0</v>
      </c>
      <c r="Y273" s="162">
        <f>ROUND(ROUND(X273,2)*(1+'General Inputs'!N$20)*(1-AD273)+'General Inputs'!N$26,2)</f>
        <v>0</v>
      </c>
      <c r="Z273" s="163"/>
      <c r="AA273" s="191">
        <f>IF($U273="",0,'General Inputs'!K$22)</f>
        <v>0</v>
      </c>
      <c r="AB273" s="191">
        <f>IF($U273="",0,'General Inputs'!L$22)</f>
        <v>0</v>
      </c>
      <c r="AC273" s="191">
        <f>IF($U273="",0,'General Inputs'!M$22)</f>
        <v>0</v>
      </c>
      <c r="AD273" s="191">
        <f>IF($U273="",0,'General Inputs'!N$22)</f>
        <v>0</v>
      </c>
      <c r="AE273" s="36"/>
      <c r="AF273" s="36"/>
      <c r="AG273" s="36"/>
      <c r="AH273" s="214" t="str" cm="1">
        <f t="array" ref="AH273">IF(SUMPRODUCT(--_xlfn.ISFORMULA(V273:Y273))+SUMPRODUCT(--_xlfn.ISFORMULA(I273:M273))=7,"OK","CHECK")</f>
        <v>OK</v>
      </c>
      <c r="AI273" s="36"/>
      <c r="AJ273" s="36"/>
      <c r="AK273" s="36"/>
    </row>
    <row r="274" spans="1:37" hidden="1" outlineLevel="1" x14ac:dyDescent="0.2">
      <c r="A274" s="36"/>
      <c r="B274" s="36"/>
      <c r="C274" s="158"/>
      <c r="D274" s="158"/>
      <c r="E274" s="158"/>
      <c r="F274" s="71" t="s">
        <v>33</v>
      </c>
      <c r="G274" s="71"/>
      <c r="H274" s="92"/>
      <c r="I274" s="93">
        <f t="shared" si="62"/>
        <v>0</v>
      </c>
      <c r="J274" s="159"/>
      <c r="K274" s="93">
        <f t="shared" si="63"/>
        <v>0</v>
      </c>
      <c r="L274" s="159"/>
      <c r="M274" s="159" t="str">
        <f t="shared" si="70"/>
        <v/>
      </c>
      <c r="N274" s="39"/>
      <c r="O274" s="160">
        <f t="shared" si="71"/>
        <v>0</v>
      </c>
      <c r="P274" s="160">
        <f t="shared" si="72"/>
        <v>0</v>
      </c>
      <c r="Q274" s="160">
        <f t="shared" si="73"/>
        <v>0</v>
      </c>
      <c r="R274" s="160">
        <f t="shared" si="74"/>
        <v>0</v>
      </c>
      <c r="S274" s="160">
        <f t="shared" si="75"/>
        <v>0</v>
      </c>
      <c r="T274" s="39"/>
      <c r="U274" s="161"/>
      <c r="V274" s="162">
        <f>ROUND(ROUND(U274,2)*(1+'General Inputs'!K$20)*(1-AA274)+'General Inputs'!K$26,2)</f>
        <v>0</v>
      </c>
      <c r="W274" s="162">
        <f>ROUND(ROUND(V274,2)*(1+'General Inputs'!L$20)*(1-AB274)+'General Inputs'!L$26,2)</f>
        <v>0</v>
      </c>
      <c r="X274" s="162">
        <f>ROUND(ROUND(W274,2)*(1+'General Inputs'!M$20)*(1-AC274)+'General Inputs'!M$26,2)</f>
        <v>0</v>
      </c>
      <c r="Y274" s="162">
        <f>ROUND(ROUND(X274,2)*(1+'General Inputs'!N$20)*(1-AD274)+'General Inputs'!N$26,2)</f>
        <v>0</v>
      </c>
      <c r="Z274" s="163"/>
      <c r="AA274" s="191">
        <f>IF($U274="",0,'General Inputs'!K$22)</f>
        <v>0</v>
      </c>
      <c r="AB274" s="191">
        <f>IF($U274="",0,'General Inputs'!L$22)</f>
        <v>0</v>
      </c>
      <c r="AC274" s="191">
        <f>IF($U274="",0,'General Inputs'!M$22)</f>
        <v>0</v>
      </c>
      <c r="AD274" s="191">
        <f>IF($U274="",0,'General Inputs'!N$22)</f>
        <v>0</v>
      </c>
      <c r="AE274" s="36"/>
      <c r="AF274" s="36"/>
      <c r="AG274" s="36"/>
      <c r="AH274" s="214" t="str" cm="1">
        <f t="array" ref="AH274">IF(SUMPRODUCT(--_xlfn.ISFORMULA(V274:Y274))+SUMPRODUCT(--_xlfn.ISFORMULA(I274:M274))=7,"OK","CHECK")</f>
        <v>OK</v>
      </c>
      <c r="AI274" s="36"/>
      <c r="AJ274" s="36"/>
      <c r="AK274" s="36"/>
    </row>
    <row r="275" spans="1:37" hidden="1" outlineLevel="1" x14ac:dyDescent="0.2">
      <c r="A275" s="36"/>
      <c r="B275" s="36"/>
      <c r="C275" s="158"/>
      <c r="D275" s="158"/>
      <c r="E275" s="158"/>
      <c r="F275" s="71" t="s">
        <v>33</v>
      </c>
      <c r="G275" s="71"/>
      <c r="H275" s="92"/>
      <c r="I275" s="93">
        <f t="shared" si="62"/>
        <v>0</v>
      </c>
      <c r="J275" s="159"/>
      <c r="K275" s="93">
        <f t="shared" si="63"/>
        <v>0</v>
      </c>
      <c r="L275" s="159"/>
      <c r="M275" s="159" t="str">
        <f t="shared" si="70"/>
        <v/>
      </c>
      <c r="N275" s="39"/>
      <c r="O275" s="160">
        <f t="shared" si="71"/>
        <v>0</v>
      </c>
      <c r="P275" s="160">
        <f t="shared" si="72"/>
        <v>0</v>
      </c>
      <c r="Q275" s="160">
        <f t="shared" si="73"/>
        <v>0</v>
      </c>
      <c r="R275" s="160">
        <f t="shared" si="74"/>
        <v>0</v>
      </c>
      <c r="S275" s="160">
        <f t="shared" si="75"/>
        <v>0</v>
      </c>
      <c r="T275" s="39"/>
      <c r="U275" s="161"/>
      <c r="V275" s="162">
        <f>ROUND(ROUND(U275,2)*(1+'General Inputs'!K$20)*(1-AA275)+'General Inputs'!K$26,2)</f>
        <v>0</v>
      </c>
      <c r="W275" s="162">
        <f>ROUND(ROUND(V275,2)*(1+'General Inputs'!L$20)*(1-AB275)+'General Inputs'!L$26,2)</f>
        <v>0</v>
      </c>
      <c r="X275" s="162">
        <f>ROUND(ROUND(W275,2)*(1+'General Inputs'!M$20)*(1-AC275)+'General Inputs'!M$26,2)</f>
        <v>0</v>
      </c>
      <c r="Y275" s="162">
        <f>ROUND(ROUND(X275,2)*(1+'General Inputs'!N$20)*(1-AD275)+'General Inputs'!N$26,2)</f>
        <v>0</v>
      </c>
      <c r="Z275" s="163"/>
      <c r="AA275" s="191">
        <f>IF($U275="",0,'General Inputs'!K$22)</f>
        <v>0</v>
      </c>
      <c r="AB275" s="191">
        <f>IF($U275="",0,'General Inputs'!L$22)</f>
        <v>0</v>
      </c>
      <c r="AC275" s="191">
        <f>IF($U275="",0,'General Inputs'!M$22)</f>
        <v>0</v>
      </c>
      <c r="AD275" s="191">
        <f>IF($U275="",0,'General Inputs'!N$22)</f>
        <v>0</v>
      </c>
      <c r="AE275" s="36"/>
      <c r="AF275" s="36"/>
      <c r="AG275" s="36"/>
      <c r="AH275" s="214" t="str" cm="1">
        <f t="array" ref="AH275">IF(SUMPRODUCT(--_xlfn.ISFORMULA(V275:Y275))+SUMPRODUCT(--_xlfn.ISFORMULA(I275:M275))=7,"OK","CHECK")</f>
        <v>OK</v>
      </c>
      <c r="AI275" s="36"/>
      <c r="AJ275" s="36"/>
      <c r="AK275" s="36"/>
    </row>
    <row r="276" spans="1:37" hidden="1" outlineLevel="1" x14ac:dyDescent="0.2">
      <c r="A276" s="36"/>
      <c r="B276" s="36"/>
      <c r="C276" s="158"/>
      <c r="D276" s="158"/>
      <c r="E276" s="158"/>
      <c r="F276" s="71" t="s">
        <v>33</v>
      </c>
      <c r="G276" s="71"/>
      <c r="H276" s="92"/>
      <c r="I276" s="93">
        <f t="shared" si="62"/>
        <v>0</v>
      </c>
      <c r="J276" s="159"/>
      <c r="K276" s="93">
        <f t="shared" si="63"/>
        <v>0</v>
      </c>
      <c r="L276" s="159"/>
      <c r="M276" s="159" t="str">
        <f t="shared" si="70"/>
        <v/>
      </c>
      <c r="N276" s="39"/>
      <c r="O276" s="160">
        <f t="shared" si="71"/>
        <v>0</v>
      </c>
      <c r="P276" s="160">
        <f t="shared" si="72"/>
        <v>0</v>
      </c>
      <c r="Q276" s="160">
        <f t="shared" si="73"/>
        <v>0</v>
      </c>
      <c r="R276" s="160">
        <f t="shared" si="74"/>
        <v>0</v>
      </c>
      <c r="S276" s="160">
        <f t="shared" si="75"/>
        <v>0</v>
      </c>
      <c r="T276" s="39"/>
      <c r="U276" s="161"/>
      <c r="V276" s="162">
        <f>ROUND(ROUND(U276,2)*(1+'General Inputs'!K$20)*(1-AA276)+'General Inputs'!K$26,2)</f>
        <v>0</v>
      </c>
      <c r="W276" s="162">
        <f>ROUND(ROUND(V276,2)*(1+'General Inputs'!L$20)*(1-AB276)+'General Inputs'!L$26,2)</f>
        <v>0</v>
      </c>
      <c r="X276" s="162">
        <f>ROUND(ROUND(W276,2)*(1+'General Inputs'!M$20)*(1-AC276)+'General Inputs'!M$26,2)</f>
        <v>0</v>
      </c>
      <c r="Y276" s="162">
        <f>ROUND(ROUND(X276,2)*(1+'General Inputs'!N$20)*(1-AD276)+'General Inputs'!N$26,2)</f>
        <v>0</v>
      </c>
      <c r="Z276" s="163"/>
      <c r="AA276" s="191">
        <f>IF($U276="",0,'General Inputs'!K$22)</f>
        <v>0</v>
      </c>
      <c r="AB276" s="191">
        <f>IF($U276="",0,'General Inputs'!L$22)</f>
        <v>0</v>
      </c>
      <c r="AC276" s="191">
        <f>IF($U276="",0,'General Inputs'!M$22)</f>
        <v>0</v>
      </c>
      <c r="AD276" s="191">
        <f>IF($U276="",0,'General Inputs'!N$22)</f>
        <v>0</v>
      </c>
      <c r="AE276" s="36"/>
      <c r="AF276" s="36"/>
      <c r="AG276" s="36"/>
      <c r="AH276" s="214" t="str" cm="1">
        <f t="array" ref="AH276">IF(SUMPRODUCT(--_xlfn.ISFORMULA(V276:Y276))+SUMPRODUCT(--_xlfn.ISFORMULA(I276:M276))=7,"OK","CHECK")</f>
        <v>OK</v>
      </c>
      <c r="AI276" s="36"/>
      <c r="AJ276" s="36"/>
      <c r="AK276" s="36"/>
    </row>
    <row r="277" spans="1:37" hidden="1" outlineLevel="1" x14ac:dyDescent="0.2">
      <c r="A277" s="36"/>
      <c r="B277" s="36"/>
      <c r="C277" s="158"/>
      <c r="D277" s="158"/>
      <c r="E277" s="158"/>
      <c r="F277" s="71" t="s">
        <v>33</v>
      </c>
      <c r="G277" s="71"/>
      <c r="H277" s="92"/>
      <c r="I277" s="93">
        <f t="shared" si="62"/>
        <v>0</v>
      </c>
      <c r="J277" s="159"/>
      <c r="K277" s="93">
        <f t="shared" si="63"/>
        <v>0</v>
      </c>
      <c r="L277" s="159"/>
      <c r="M277" s="159" t="str">
        <f t="shared" si="70"/>
        <v/>
      </c>
      <c r="N277" s="39"/>
      <c r="O277" s="160">
        <f t="shared" si="71"/>
        <v>0</v>
      </c>
      <c r="P277" s="160">
        <f t="shared" si="72"/>
        <v>0</v>
      </c>
      <c r="Q277" s="160">
        <f t="shared" si="73"/>
        <v>0</v>
      </c>
      <c r="R277" s="160">
        <f t="shared" si="74"/>
        <v>0</v>
      </c>
      <c r="S277" s="160">
        <f t="shared" si="75"/>
        <v>0</v>
      </c>
      <c r="T277" s="39"/>
      <c r="U277" s="161"/>
      <c r="V277" s="162">
        <f>ROUND(ROUND(U277,2)*(1+'General Inputs'!K$20)*(1-AA277)+'General Inputs'!K$26,2)</f>
        <v>0</v>
      </c>
      <c r="W277" s="162">
        <f>ROUND(ROUND(V277,2)*(1+'General Inputs'!L$20)*(1-AB277)+'General Inputs'!L$26,2)</f>
        <v>0</v>
      </c>
      <c r="X277" s="162">
        <f>ROUND(ROUND(W277,2)*(1+'General Inputs'!M$20)*(1-AC277)+'General Inputs'!M$26,2)</f>
        <v>0</v>
      </c>
      <c r="Y277" s="162">
        <f>ROUND(ROUND(X277,2)*(1+'General Inputs'!N$20)*(1-AD277)+'General Inputs'!N$26,2)</f>
        <v>0</v>
      </c>
      <c r="Z277" s="163"/>
      <c r="AA277" s="191">
        <f>IF($U277="",0,'General Inputs'!K$22)</f>
        <v>0</v>
      </c>
      <c r="AB277" s="191">
        <f>IF($U277="",0,'General Inputs'!L$22)</f>
        <v>0</v>
      </c>
      <c r="AC277" s="191">
        <f>IF($U277="",0,'General Inputs'!M$22)</f>
        <v>0</v>
      </c>
      <c r="AD277" s="191">
        <f>IF($U277="",0,'General Inputs'!N$22)</f>
        <v>0</v>
      </c>
      <c r="AE277" s="36"/>
      <c r="AF277" s="36"/>
      <c r="AG277" s="36"/>
      <c r="AH277" s="214" t="str" cm="1">
        <f t="array" ref="AH277">IF(SUMPRODUCT(--_xlfn.ISFORMULA(V277:Y277))+SUMPRODUCT(--_xlfn.ISFORMULA(I277:M277))=7,"OK","CHECK")</f>
        <v>OK</v>
      </c>
      <c r="AI277" s="36"/>
      <c r="AJ277" s="36"/>
      <c r="AK277" s="36"/>
    </row>
    <row r="278" spans="1:37" hidden="1" outlineLevel="1" x14ac:dyDescent="0.2">
      <c r="A278" s="36"/>
      <c r="B278" s="36"/>
      <c r="C278" s="158"/>
      <c r="D278" s="158"/>
      <c r="E278" s="158"/>
      <c r="F278" s="71" t="s">
        <v>33</v>
      </c>
      <c r="G278" s="71"/>
      <c r="H278" s="92"/>
      <c r="I278" s="93">
        <f t="shared" si="62"/>
        <v>0</v>
      </c>
      <c r="J278" s="159"/>
      <c r="K278" s="93">
        <f t="shared" si="63"/>
        <v>0</v>
      </c>
      <c r="L278" s="159"/>
      <c r="M278" s="159" t="str">
        <f t="shared" si="70"/>
        <v/>
      </c>
      <c r="N278" s="39"/>
      <c r="O278" s="160">
        <f t="shared" si="71"/>
        <v>0</v>
      </c>
      <c r="P278" s="160">
        <f t="shared" si="72"/>
        <v>0</v>
      </c>
      <c r="Q278" s="160">
        <f t="shared" si="73"/>
        <v>0</v>
      </c>
      <c r="R278" s="160">
        <f t="shared" si="74"/>
        <v>0</v>
      </c>
      <c r="S278" s="160">
        <f t="shared" si="75"/>
        <v>0</v>
      </c>
      <c r="T278" s="39"/>
      <c r="U278" s="161"/>
      <c r="V278" s="162">
        <f>ROUND(ROUND(U278,2)*(1+'General Inputs'!K$20)*(1-AA278)+'General Inputs'!K$26,2)</f>
        <v>0</v>
      </c>
      <c r="W278" s="162">
        <f>ROUND(ROUND(V278,2)*(1+'General Inputs'!L$20)*(1-AB278)+'General Inputs'!L$26,2)</f>
        <v>0</v>
      </c>
      <c r="X278" s="162">
        <f>ROUND(ROUND(W278,2)*(1+'General Inputs'!M$20)*(1-AC278)+'General Inputs'!M$26,2)</f>
        <v>0</v>
      </c>
      <c r="Y278" s="162">
        <f>ROUND(ROUND(X278,2)*(1+'General Inputs'!N$20)*(1-AD278)+'General Inputs'!N$26,2)</f>
        <v>0</v>
      </c>
      <c r="Z278" s="163"/>
      <c r="AA278" s="191">
        <f>IF($U278="",0,'General Inputs'!K$22)</f>
        <v>0</v>
      </c>
      <c r="AB278" s="191">
        <f>IF($U278="",0,'General Inputs'!L$22)</f>
        <v>0</v>
      </c>
      <c r="AC278" s="191">
        <f>IF($U278="",0,'General Inputs'!M$22)</f>
        <v>0</v>
      </c>
      <c r="AD278" s="191">
        <f>IF($U278="",0,'General Inputs'!N$22)</f>
        <v>0</v>
      </c>
      <c r="AE278" s="36"/>
      <c r="AF278" s="36"/>
      <c r="AG278" s="36"/>
      <c r="AH278" s="214" t="str" cm="1">
        <f t="array" ref="AH278">IF(SUMPRODUCT(--_xlfn.ISFORMULA(V278:Y278))+SUMPRODUCT(--_xlfn.ISFORMULA(I278:M278))=7,"OK","CHECK")</f>
        <v>OK</v>
      </c>
      <c r="AI278" s="36"/>
      <c r="AJ278" s="36"/>
      <c r="AK278" s="36"/>
    </row>
    <row r="279" spans="1:37" hidden="1" outlineLevel="1" x14ac:dyDescent="0.2">
      <c r="A279" s="36"/>
      <c r="B279" s="36"/>
      <c r="C279" s="158"/>
      <c r="D279" s="158"/>
      <c r="E279" s="158"/>
      <c r="F279" s="71" t="s">
        <v>33</v>
      </c>
      <c r="G279" s="71"/>
      <c r="H279" s="92"/>
      <c r="I279" s="93">
        <f t="shared" si="62"/>
        <v>0</v>
      </c>
      <c r="J279" s="159"/>
      <c r="K279" s="93">
        <f t="shared" si="63"/>
        <v>0</v>
      </c>
      <c r="L279" s="159"/>
      <c r="M279" s="159" t="str">
        <f t="shared" si="70"/>
        <v/>
      </c>
      <c r="N279" s="39"/>
      <c r="O279" s="160">
        <f t="shared" si="71"/>
        <v>0</v>
      </c>
      <c r="P279" s="160">
        <f t="shared" si="72"/>
        <v>0</v>
      </c>
      <c r="Q279" s="160">
        <f t="shared" si="73"/>
        <v>0</v>
      </c>
      <c r="R279" s="160">
        <f t="shared" si="74"/>
        <v>0</v>
      </c>
      <c r="S279" s="160">
        <f t="shared" si="75"/>
        <v>0</v>
      </c>
      <c r="T279" s="39"/>
      <c r="U279" s="161"/>
      <c r="V279" s="162">
        <f>ROUND(ROUND(U279,2)*(1+'General Inputs'!K$20)*(1-AA279)+'General Inputs'!K$26,2)</f>
        <v>0</v>
      </c>
      <c r="W279" s="162">
        <f>ROUND(ROUND(V279,2)*(1+'General Inputs'!L$20)*(1-AB279)+'General Inputs'!L$26,2)</f>
        <v>0</v>
      </c>
      <c r="X279" s="162">
        <f>ROUND(ROUND(W279,2)*(1+'General Inputs'!M$20)*(1-AC279)+'General Inputs'!M$26,2)</f>
        <v>0</v>
      </c>
      <c r="Y279" s="162">
        <f>ROUND(ROUND(X279,2)*(1+'General Inputs'!N$20)*(1-AD279)+'General Inputs'!N$26,2)</f>
        <v>0</v>
      </c>
      <c r="Z279" s="163"/>
      <c r="AA279" s="191">
        <f>IF($U279="",0,'General Inputs'!K$22)</f>
        <v>0</v>
      </c>
      <c r="AB279" s="191">
        <f>IF($U279="",0,'General Inputs'!L$22)</f>
        <v>0</v>
      </c>
      <c r="AC279" s="191">
        <f>IF($U279="",0,'General Inputs'!M$22)</f>
        <v>0</v>
      </c>
      <c r="AD279" s="191">
        <f>IF($U279="",0,'General Inputs'!N$22)</f>
        <v>0</v>
      </c>
      <c r="AE279" s="36"/>
      <c r="AF279" s="36"/>
      <c r="AG279" s="36"/>
      <c r="AH279" s="214" t="str" cm="1">
        <f t="array" ref="AH279">IF(SUMPRODUCT(--_xlfn.ISFORMULA(V279:Y279))+SUMPRODUCT(--_xlfn.ISFORMULA(I279:M279))=7,"OK","CHECK")</f>
        <v>OK</v>
      </c>
      <c r="AI279" s="36"/>
      <c r="AJ279" s="36"/>
      <c r="AK279" s="36"/>
    </row>
    <row r="280" spans="1:37" hidden="1" outlineLevel="1" x14ac:dyDescent="0.2">
      <c r="A280" s="36"/>
      <c r="B280" s="36"/>
      <c r="C280" s="158"/>
      <c r="D280" s="158"/>
      <c r="E280" s="158"/>
      <c r="F280" s="71" t="s">
        <v>33</v>
      </c>
      <c r="G280" s="71"/>
      <c r="H280" s="92"/>
      <c r="I280" s="93">
        <f t="shared" si="62"/>
        <v>0</v>
      </c>
      <c r="J280" s="159"/>
      <c r="K280" s="93">
        <f t="shared" si="63"/>
        <v>0</v>
      </c>
      <c r="L280" s="159"/>
      <c r="M280" s="159" t="str">
        <f t="shared" si="70"/>
        <v/>
      </c>
      <c r="N280" s="39"/>
      <c r="O280" s="160">
        <f t="shared" si="71"/>
        <v>0</v>
      </c>
      <c r="P280" s="160">
        <f t="shared" si="72"/>
        <v>0</v>
      </c>
      <c r="Q280" s="160">
        <f t="shared" si="73"/>
        <v>0</v>
      </c>
      <c r="R280" s="160">
        <f t="shared" si="74"/>
        <v>0</v>
      </c>
      <c r="S280" s="160">
        <f t="shared" si="75"/>
        <v>0</v>
      </c>
      <c r="T280" s="39"/>
      <c r="U280" s="161"/>
      <c r="V280" s="162">
        <f>ROUND(ROUND(U280,2)*(1+'General Inputs'!K$20)*(1-AA280)+'General Inputs'!K$26,2)</f>
        <v>0</v>
      </c>
      <c r="W280" s="162">
        <f>ROUND(ROUND(V280,2)*(1+'General Inputs'!L$20)*(1-AB280)+'General Inputs'!L$26,2)</f>
        <v>0</v>
      </c>
      <c r="X280" s="162">
        <f>ROUND(ROUND(W280,2)*(1+'General Inputs'!M$20)*(1-AC280)+'General Inputs'!M$26,2)</f>
        <v>0</v>
      </c>
      <c r="Y280" s="162">
        <f>ROUND(ROUND(X280,2)*(1+'General Inputs'!N$20)*(1-AD280)+'General Inputs'!N$26,2)</f>
        <v>0</v>
      </c>
      <c r="Z280" s="163"/>
      <c r="AA280" s="191">
        <f>IF($U280="",0,'General Inputs'!K$22)</f>
        <v>0</v>
      </c>
      <c r="AB280" s="191">
        <f>IF($U280="",0,'General Inputs'!L$22)</f>
        <v>0</v>
      </c>
      <c r="AC280" s="191">
        <f>IF($U280="",0,'General Inputs'!M$22)</f>
        <v>0</v>
      </c>
      <c r="AD280" s="191">
        <f>IF($U280="",0,'General Inputs'!N$22)</f>
        <v>0</v>
      </c>
      <c r="AE280" s="36"/>
      <c r="AF280" s="36"/>
      <c r="AG280" s="36"/>
      <c r="AH280" s="214" t="str" cm="1">
        <f t="array" ref="AH280">IF(SUMPRODUCT(--_xlfn.ISFORMULA(V280:Y280))+SUMPRODUCT(--_xlfn.ISFORMULA(I280:M280))=7,"OK","CHECK")</f>
        <v>OK</v>
      </c>
      <c r="AI280" s="36"/>
      <c r="AJ280" s="36"/>
      <c r="AK280" s="36"/>
    </row>
    <row r="281" spans="1:37" hidden="1" outlineLevel="1" x14ac:dyDescent="0.2">
      <c r="A281" s="36"/>
      <c r="B281" s="36"/>
      <c r="C281" s="158"/>
      <c r="D281" s="158"/>
      <c r="E281" s="158"/>
      <c r="F281" s="71" t="s">
        <v>33</v>
      </c>
      <c r="G281" s="71"/>
      <c r="H281" s="92"/>
      <c r="I281" s="93">
        <f t="shared" si="62"/>
        <v>0</v>
      </c>
      <c r="J281" s="159"/>
      <c r="K281" s="93">
        <f t="shared" si="63"/>
        <v>0</v>
      </c>
      <c r="L281" s="159"/>
      <c r="M281" s="159" t="str">
        <f t="shared" si="70"/>
        <v/>
      </c>
      <c r="N281" s="39"/>
      <c r="O281" s="160">
        <f t="shared" si="71"/>
        <v>0</v>
      </c>
      <c r="P281" s="160">
        <f t="shared" si="72"/>
        <v>0</v>
      </c>
      <c r="Q281" s="160">
        <f t="shared" si="73"/>
        <v>0</v>
      </c>
      <c r="R281" s="160">
        <f t="shared" si="74"/>
        <v>0</v>
      </c>
      <c r="S281" s="160">
        <f t="shared" si="75"/>
        <v>0</v>
      </c>
      <c r="T281" s="39"/>
      <c r="U281" s="161"/>
      <c r="V281" s="162">
        <f>ROUND(ROUND(U281,2)*(1+'General Inputs'!K$20)*(1-AA281)+'General Inputs'!K$26,2)</f>
        <v>0</v>
      </c>
      <c r="W281" s="162">
        <f>ROUND(ROUND(V281,2)*(1+'General Inputs'!L$20)*(1-AB281)+'General Inputs'!L$26,2)</f>
        <v>0</v>
      </c>
      <c r="X281" s="162">
        <f>ROUND(ROUND(W281,2)*(1+'General Inputs'!M$20)*(1-AC281)+'General Inputs'!M$26,2)</f>
        <v>0</v>
      </c>
      <c r="Y281" s="162">
        <f>ROUND(ROUND(X281,2)*(1+'General Inputs'!N$20)*(1-AD281)+'General Inputs'!N$26,2)</f>
        <v>0</v>
      </c>
      <c r="Z281" s="163"/>
      <c r="AA281" s="191">
        <f>IF($U281="",0,'General Inputs'!K$22)</f>
        <v>0</v>
      </c>
      <c r="AB281" s="191">
        <f>IF($U281="",0,'General Inputs'!L$22)</f>
        <v>0</v>
      </c>
      <c r="AC281" s="191">
        <f>IF($U281="",0,'General Inputs'!M$22)</f>
        <v>0</v>
      </c>
      <c r="AD281" s="191">
        <f>IF($U281="",0,'General Inputs'!N$22)</f>
        <v>0</v>
      </c>
      <c r="AE281" s="36"/>
      <c r="AF281" s="36"/>
      <c r="AG281" s="36"/>
      <c r="AH281" s="214" t="str" cm="1">
        <f t="array" ref="AH281">IF(SUMPRODUCT(--_xlfn.ISFORMULA(V281:Y281))+SUMPRODUCT(--_xlfn.ISFORMULA(I281:M281))=7,"OK","CHECK")</f>
        <v>OK</v>
      </c>
      <c r="AI281" s="36"/>
      <c r="AJ281" s="36"/>
      <c r="AK281" s="36"/>
    </row>
    <row r="282" spans="1:37" hidden="1" outlineLevel="1" x14ac:dyDescent="0.2">
      <c r="A282" s="36"/>
      <c r="B282" s="36"/>
      <c r="C282" s="158"/>
      <c r="D282" s="158"/>
      <c r="E282" s="158"/>
      <c r="F282" s="71" t="s">
        <v>33</v>
      </c>
      <c r="G282" s="71"/>
      <c r="H282" s="92"/>
      <c r="I282" s="93">
        <f t="shared" si="62"/>
        <v>0</v>
      </c>
      <c r="J282" s="159"/>
      <c r="K282" s="93">
        <f t="shared" si="63"/>
        <v>0</v>
      </c>
      <c r="L282" s="159"/>
      <c r="M282" s="159" t="str">
        <f t="shared" si="70"/>
        <v/>
      </c>
      <c r="N282" s="39"/>
      <c r="O282" s="160">
        <f t="shared" si="71"/>
        <v>0</v>
      </c>
      <c r="P282" s="160">
        <f t="shared" si="72"/>
        <v>0</v>
      </c>
      <c r="Q282" s="160">
        <f t="shared" si="73"/>
        <v>0</v>
      </c>
      <c r="R282" s="160">
        <f t="shared" si="74"/>
        <v>0</v>
      </c>
      <c r="S282" s="160">
        <f t="shared" si="75"/>
        <v>0</v>
      </c>
      <c r="T282" s="39"/>
      <c r="U282" s="161"/>
      <c r="V282" s="162">
        <f>ROUND(ROUND(U282,2)*(1+'General Inputs'!K$20)*(1-AA282)+'General Inputs'!K$26,2)</f>
        <v>0</v>
      </c>
      <c r="W282" s="162">
        <f>ROUND(ROUND(V282,2)*(1+'General Inputs'!L$20)*(1-AB282)+'General Inputs'!L$26,2)</f>
        <v>0</v>
      </c>
      <c r="X282" s="162">
        <f>ROUND(ROUND(W282,2)*(1+'General Inputs'!M$20)*(1-AC282)+'General Inputs'!M$26,2)</f>
        <v>0</v>
      </c>
      <c r="Y282" s="162">
        <f>ROUND(ROUND(X282,2)*(1+'General Inputs'!N$20)*(1-AD282)+'General Inputs'!N$26,2)</f>
        <v>0</v>
      </c>
      <c r="Z282" s="163"/>
      <c r="AA282" s="191">
        <f>IF($U282="",0,'General Inputs'!K$22)</f>
        <v>0</v>
      </c>
      <c r="AB282" s="191">
        <f>IF($U282="",0,'General Inputs'!L$22)</f>
        <v>0</v>
      </c>
      <c r="AC282" s="191">
        <f>IF($U282="",0,'General Inputs'!M$22)</f>
        <v>0</v>
      </c>
      <c r="AD282" s="191">
        <f>IF($U282="",0,'General Inputs'!N$22)</f>
        <v>0</v>
      </c>
      <c r="AE282" s="36"/>
      <c r="AF282" s="36"/>
      <c r="AG282" s="36"/>
      <c r="AH282" s="214" t="str" cm="1">
        <f t="array" ref="AH282">IF(SUMPRODUCT(--_xlfn.ISFORMULA(V282:Y282))+SUMPRODUCT(--_xlfn.ISFORMULA(I282:M282))=7,"OK","CHECK")</f>
        <v>OK</v>
      </c>
      <c r="AI282" s="36"/>
      <c r="AJ282" s="36"/>
      <c r="AK282" s="36"/>
    </row>
    <row r="283" spans="1:37" hidden="1" outlineLevel="1" x14ac:dyDescent="0.2">
      <c r="A283" s="36"/>
      <c r="B283" s="36"/>
      <c r="C283" s="158"/>
      <c r="D283" s="158"/>
      <c r="E283" s="158"/>
      <c r="F283" s="71" t="s">
        <v>33</v>
      </c>
      <c r="G283" s="71"/>
      <c r="H283" s="92"/>
      <c r="I283" s="93">
        <f t="shared" si="62"/>
        <v>0</v>
      </c>
      <c r="J283" s="159"/>
      <c r="K283" s="93">
        <f t="shared" si="63"/>
        <v>0</v>
      </c>
      <c r="L283" s="159"/>
      <c r="M283" s="159" t="str">
        <f t="shared" si="70"/>
        <v/>
      </c>
      <c r="N283" s="39"/>
      <c r="O283" s="160">
        <f t="shared" si="71"/>
        <v>0</v>
      </c>
      <c r="P283" s="160">
        <f t="shared" si="72"/>
        <v>0</v>
      </c>
      <c r="Q283" s="160">
        <f t="shared" si="73"/>
        <v>0</v>
      </c>
      <c r="R283" s="160">
        <f t="shared" si="74"/>
        <v>0</v>
      </c>
      <c r="S283" s="160">
        <f t="shared" si="75"/>
        <v>0</v>
      </c>
      <c r="T283" s="39"/>
      <c r="U283" s="161"/>
      <c r="V283" s="162">
        <f>ROUND(ROUND(U283,2)*(1+'General Inputs'!K$20)*(1-AA283)+'General Inputs'!K$26,2)</f>
        <v>0</v>
      </c>
      <c r="W283" s="162">
        <f>ROUND(ROUND(V283,2)*(1+'General Inputs'!L$20)*(1-AB283)+'General Inputs'!L$26,2)</f>
        <v>0</v>
      </c>
      <c r="X283" s="162">
        <f>ROUND(ROUND(W283,2)*(1+'General Inputs'!M$20)*(1-AC283)+'General Inputs'!M$26,2)</f>
        <v>0</v>
      </c>
      <c r="Y283" s="162">
        <f>ROUND(ROUND(X283,2)*(1+'General Inputs'!N$20)*(1-AD283)+'General Inputs'!N$26,2)</f>
        <v>0</v>
      </c>
      <c r="Z283" s="163"/>
      <c r="AA283" s="191">
        <f>IF($U283="",0,'General Inputs'!K$22)</f>
        <v>0</v>
      </c>
      <c r="AB283" s="191">
        <f>IF($U283="",0,'General Inputs'!L$22)</f>
        <v>0</v>
      </c>
      <c r="AC283" s="191">
        <f>IF($U283="",0,'General Inputs'!M$22)</f>
        <v>0</v>
      </c>
      <c r="AD283" s="191">
        <f>IF($U283="",0,'General Inputs'!N$22)</f>
        <v>0</v>
      </c>
      <c r="AE283" s="36"/>
      <c r="AF283" s="36"/>
      <c r="AG283" s="36"/>
      <c r="AH283" s="214" t="str" cm="1">
        <f t="array" ref="AH283">IF(SUMPRODUCT(--_xlfn.ISFORMULA(V283:Y283))+SUMPRODUCT(--_xlfn.ISFORMULA(I283:M283))=7,"OK","CHECK")</f>
        <v>OK</v>
      </c>
      <c r="AI283" s="36"/>
      <c r="AJ283" s="36"/>
      <c r="AK283" s="36"/>
    </row>
    <row r="284" spans="1:37" hidden="1" outlineLevel="1" x14ac:dyDescent="0.2">
      <c r="A284" s="36"/>
      <c r="B284" s="36"/>
      <c r="C284" s="158"/>
      <c r="D284" s="158"/>
      <c r="E284" s="158"/>
      <c r="F284" s="71" t="s">
        <v>33</v>
      </c>
      <c r="G284" s="71"/>
      <c r="H284" s="92"/>
      <c r="I284" s="93">
        <f t="shared" si="62"/>
        <v>0</v>
      </c>
      <c r="J284" s="159"/>
      <c r="K284" s="93">
        <f t="shared" si="63"/>
        <v>0</v>
      </c>
      <c r="L284" s="159"/>
      <c r="M284" s="159" t="str">
        <f t="shared" si="70"/>
        <v/>
      </c>
      <c r="N284" s="39"/>
      <c r="O284" s="160">
        <f t="shared" si="71"/>
        <v>0</v>
      </c>
      <c r="P284" s="160">
        <f t="shared" si="72"/>
        <v>0</v>
      </c>
      <c r="Q284" s="160">
        <f t="shared" si="73"/>
        <v>0</v>
      </c>
      <c r="R284" s="160">
        <f t="shared" si="74"/>
        <v>0</v>
      </c>
      <c r="S284" s="160">
        <f t="shared" si="75"/>
        <v>0</v>
      </c>
      <c r="T284" s="39"/>
      <c r="U284" s="161"/>
      <c r="V284" s="162">
        <f>ROUND(ROUND(U284,2)*(1+'General Inputs'!K$20)*(1-AA284)+'General Inputs'!K$26,2)</f>
        <v>0</v>
      </c>
      <c r="W284" s="162">
        <f>ROUND(ROUND(V284,2)*(1+'General Inputs'!L$20)*(1-AB284)+'General Inputs'!L$26,2)</f>
        <v>0</v>
      </c>
      <c r="X284" s="162">
        <f>ROUND(ROUND(W284,2)*(1+'General Inputs'!M$20)*(1-AC284)+'General Inputs'!M$26,2)</f>
        <v>0</v>
      </c>
      <c r="Y284" s="162">
        <f>ROUND(ROUND(X284,2)*(1+'General Inputs'!N$20)*(1-AD284)+'General Inputs'!N$26,2)</f>
        <v>0</v>
      </c>
      <c r="Z284" s="163"/>
      <c r="AA284" s="191">
        <f>IF($U284="",0,'General Inputs'!K$22)</f>
        <v>0</v>
      </c>
      <c r="AB284" s="191">
        <f>IF($U284="",0,'General Inputs'!L$22)</f>
        <v>0</v>
      </c>
      <c r="AC284" s="191">
        <f>IF($U284="",0,'General Inputs'!M$22)</f>
        <v>0</v>
      </c>
      <c r="AD284" s="191">
        <f>IF($U284="",0,'General Inputs'!N$22)</f>
        <v>0</v>
      </c>
      <c r="AE284" s="36"/>
      <c r="AF284" s="36"/>
      <c r="AG284" s="36"/>
      <c r="AH284" s="214" t="str" cm="1">
        <f t="array" ref="AH284">IF(SUMPRODUCT(--_xlfn.ISFORMULA(V284:Y284))+SUMPRODUCT(--_xlfn.ISFORMULA(I284:M284))=7,"OK","CHECK")</f>
        <v>OK</v>
      </c>
      <c r="AI284" s="36"/>
      <c r="AJ284" s="36"/>
      <c r="AK284" s="36"/>
    </row>
    <row r="285" spans="1:37" hidden="1" outlineLevel="1" x14ac:dyDescent="0.2">
      <c r="A285" s="36"/>
      <c r="B285" s="36"/>
      <c r="C285" s="158"/>
      <c r="D285" s="158"/>
      <c r="E285" s="158"/>
      <c r="F285" s="71" t="s">
        <v>33</v>
      </c>
      <c r="G285" s="71"/>
      <c r="H285" s="92"/>
      <c r="I285" s="93">
        <f t="shared" si="62"/>
        <v>0</v>
      </c>
      <c r="J285" s="159"/>
      <c r="K285" s="93">
        <f t="shared" si="63"/>
        <v>0</v>
      </c>
      <c r="L285" s="159"/>
      <c r="M285" s="159" t="str">
        <f t="shared" si="70"/>
        <v/>
      </c>
      <c r="N285" s="39"/>
      <c r="O285" s="160">
        <f t="shared" si="71"/>
        <v>0</v>
      </c>
      <c r="P285" s="160">
        <f t="shared" si="72"/>
        <v>0</v>
      </c>
      <c r="Q285" s="160">
        <f t="shared" si="73"/>
        <v>0</v>
      </c>
      <c r="R285" s="160">
        <f t="shared" si="74"/>
        <v>0</v>
      </c>
      <c r="S285" s="160">
        <f t="shared" si="75"/>
        <v>0</v>
      </c>
      <c r="T285" s="39"/>
      <c r="U285" s="161"/>
      <c r="V285" s="162">
        <f>ROUND(ROUND(U285,2)*(1+'General Inputs'!K$20)*(1-AA285)+'General Inputs'!K$26,2)</f>
        <v>0</v>
      </c>
      <c r="W285" s="162">
        <f>ROUND(ROUND(V285,2)*(1+'General Inputs'!L$20)*(1-AB285)+'General Inputs'!L$26,2)</f>
        <v>0</v>
      </c>
      <c r="X285" s="162">
        <f>ROUND(ROUND(W285,2)*(1+'General Inputs'!M$20)*(1-AC285)+'General Inputs'!M$26,2)</f>
        <v>0</v>
      </c>
      <c r="Y285" s="162">
        <f>ROUND(ROUND(X285,2)*(1+'General Inputs'!N$20)*(1-AD285)+'General Inputs'!N$26,2)</f>
        <v>0</v>
      </c>
      <c r="Z285" s="163"/>
      <c r="AA285" s="191">
        <f>IF($U285="",0,'General Inputs'!K$22)</f>
        <v>0</v>
      </c>
      <c r="AB285" s="191">
        <f>IF($U285="",0,'General Inputs'!L$22)</f>
        <v>0</v>
      </c>
      <c r="AC285" s="191">
        <f>IF($U285="",0,'General Inputs'!M$22)</f>
        <v>0</v>
      </c>
      <c r="AD285" s="191">
        <f>IF($U285="",0,'General Inputs'!N$22)</f>
        <v>0</v>
      </c>
      <c r="AE285" s="36"/>
      <c r="AF285" s="36"/>
      <c r="AG285" s="36"/>
      <c r="AH285" s="214" t="str" cm="1">
        <f t="array" ref="AH285">IF(SUMPRODUCT(--_xlfn.ISFORMULA(V285:Y285))+SUMPRODUCT(--_xlfn.ISFORMULA(I285:M285))=7,"OK","CHECK")</f>
        <v>OK</v>
      </c>
      <c r="AI285" s="36"/>
      <c r="AJ285" s="36"/>
      <c r="AK285" s="36"/>
    </row>
    <row r="286" spans="1:37" hidden="1" outlineLevel="1" x14ac:dyDescent="0.2">
      <c r="A286" s="36"/>
      <c r="B286" s="36"/>
      <c r="C286" s="158"/>
      <c r="D286" s="158"/>
      <c r="E286" s="158"/>
      <c r="F286" s="71" t="s">
        <v>33</v>
      </c>
      <c r="G286" s="71"/>
      <c r="H286" s="92"/>
      <c r="I286" s="93">
        <f t="shared" si="62"/>
        <v>0</v>
      </c>
      <c r="J286" s="159"/>
      <c r="K286" s="93">
        <f t="shared" si="63"/>
        <v>0</v>
      </c>
      <c r="L286" s="159"/>
      <c r="M286" s="159" t="str">
        <f t="shared" si="70"/>
        <v/>
      </c>
      <c r="N286" s="39"/>
      <c r="O286" s="160">
        <f t="shared" si="71"/>
        <v>0</v>
      </c>
      <c r="P286" s="160">
        <f t="shared" si="72"/>
        <v>0</v>
      </c>
      <c r="Q286" s="160">
        <f t="shared" si="73"/>
        <v>0</v>
      </c>
      <c r="R286" s="160">
        <f t="shared" si="74"/>
        <v>0</v>
      </c>
      <c r="S286" s="160">
        <f t="shared" si="75"/>
        <v>0</v>
      </c>
      <c r="T286" s="39"/>
      <c r="U286" s="161"/>
      <c r="V286" s="162">
        <f>ROUND(ROUND(U286,2)*(1+'General Inputs'!K$20)*(1-AA286)+'General Inputs'!K$26,2)</f>
        <v>0</v>
      </c>
      <c r="W286" s="162">
        <f>ROUND(ROUND(V286,2)*(1+'General Inputs'!L$20)*(1-AB286)+'General Inputs'!L$26,2)</f>
        <v>0</v>
      </c>
      <c r="X286" s="162">
        <f>ROUND(ROUND(W286,2)*(1+'General Inputs'!M$20)*(1-AC286)+'General Inputs'!M$26,2)</f>
        <v>0</v>
      </c>
      <c r="Y286" s="162">
        <f>ROUND(ROUND(X286,2)*(1+'General Inputs'!N$20)*(1-AD286)+'General Inputs'!N$26,2)</f>
        <v>0</v>
      </c>
      <c r="Z286" s="163"/>
      <c r="AA286" s="191">
        <f>IF($U286="",0,'General Inputs'!K$22)</f>
        <v>0</v>
      </c>
      <c r="AB286" s="191">
        <f>IF($U286="",0,'General Inputs'!L$22)</f>
        <v>0</v>
      </c>
      <c r="AC286" s="191">
        <f>IF($U286="",0,'General Inputs'!M$22)</f>
        <v>0</v>
      </c>
      <c r="AD286" s="191">
        <f>IF($U286="",0,'General Inputs'!N$22)</f>
        <v>0</v>
      </c>
      <c r="AE286" s="36"/>
      <c r="AF286" s="36"/>
      <c r="AG286" s="36"/>
      <c r="AH286" s="214" t="str" cm="1">
        <f t="array" ref="AH286">IF(SUMPRODUCT(--_xlfn.ISFORMULA(V286:Y286))+SUMPRODUCT(--_xlfn.ISFORMULA(I286:M286))=7,"OK","CHECK")</f>
        <v>OK</v>
      </c>
      <c r="AI286" s="36"/>
      <c r="AJ286" s="36"/>
      <c r="AK286" s="36"/>
    </row>
    <row r="287" spans="1:37" hidden="1" outlineLevel="1" x14ac:dyDescent="0.2">
      <c r="A287" s="36"/>
      <c r="B287" s="36"/>
      <c r="C287" s="158"/>
      <c r="D287" s="158"/>
      <c r="E287" s="158"/>
      <c r="F287" s="71" t="s">
        <v>33</v>
      </c>
      <c r="G287" s="71"/>
      <c r="H287" s="92"/>
      <c r="I287" s="93">
        <f t="shared" si="62"/>
        <v>0</v>
      </c>
      <c r="J287" s="159"/>
      <c r="K287" s="93">
        <f t="shared" si="63"/>
        <v>0</v>
      </c>
      <c r="L287" s="159"/>
      <c r="M287" s="159" t="str">
        <f t="shared" ref="M287:M350" si="76">IF(C287="","",IF(I287&gt;K287,"NON-COMPLIANT","COMPLIANT"))</f>
        <v/>
      </c>
      <c r="N287" s="39"/>
      <c r="O287" s="160">
        <f t="shared" ref="O287:O350" si="77">U287</f>
        <v>0</v>
      </c>
      <c r="P287" s="160">
        <f t="shared" ref="P287:P350" si="78">V287</f>
        <v>0</v>
      </c>
      <c r="Q287" s="160">
        <f t="shared" ref="Q287:Q350" si="79">W287</f>
        <v>0</v>
      </c>
      <c r="R287" s="160">
        <f t="shared" ref="R287:R350" si="80">X287</f>
        <v>0</v>
      </c>
      <c r="S287" s="160">
        <f t="shared" ref="S287:S350" si="81">Y287</f>
        <v>0</v>
      </c>
      <c r="T287" s="39"/>
      <c r="U287" s="161"/>
      <c r="V287" s="162">
        <f>ROUND(ROUND(U287,2)*(1+'General Inputs'!K$20)*(1-AA287)+'General Inputs'!K$26,2)</f>
        <v>0</v>
      </c>
      <c r="W287" s="162">
        <f>ROUND(ROUND(V287,2)*(1+'General Inputs'!L$20)*(1-AB287)+'General Inputs'!L$26,2)</f>
        <v>0</v>
      </c>
      <c r="X287" s="162">
        <f>ROUND(ROUND(W287,2)*(1+'General Inputs'!M$20)*(1-AC287)+'General Inputs'!M$26,2)</f>
        <v>0</v>
      </c>
      <c r="Y287" s="162">
        <f>ROUND(ROUND(X287,2)*(1+'General Inputs'!N$20)*(1-AD287)+'General Inputs'!N$26,2)</f>
        <v>0</v>
      </c>
      <c r="Z287" s="163"/>
      <c r="AA287" s="191">
        <f>IF($U287="",0,'General Inputs'!K$22)</f>
        <v>0</v>
      </c>
      <c r="AB287" s="191">
        <f>IF($U287="",0,'General Inputs'!L$22)</f>
        <v>0</v>
      </c>
      <c r="AC287" s="191">
        <f>IF($U287="",0,'General Inputs'!M$22)</f>
        <v>0</v>
      </c>
      <c r="AD287" s="191">
        <f>IF($U287="",0,'General Inputs'!N$22)</f>
        <v>0</v>
      </c>
      <c r="AE287" s="36"/>
      <c r="AF287" s="36"/>
      <c r="AG287" s="36"/>
      <c r="AH287" s="214" t="str" cm="1">
        <f t="array" ref="AH287">IF(SUMPRODUCT(--_xlfn.ISFORMULA(V287:Y287))+SUMPRODUCT(--_xlfn.ISFORMULA(I287:M287))=7,"OK","CHECK")</f>
        <v>OK</v>
      </c>
      <c r="AI287" s="36"/>
      <c r="AJ287" s="36"/>
      <c r="AK287" s="36"/>
    </row>
    <row r="288" spans="1:37" hidden="1" outlineLevel="1" x14ac:dyDescent="0.2">
      <c r="A288" s="36"/>
      <c r="B288" s="36"/>
      <c r="C288" s="158"/>
      <c r="D288" s="158"/>
      <c r="E288" s="158"/>
      <c r="F288" s="71" t="s">
        <v>33</v>
      </c>
      <c r="G288" s="71"/>
      <c r="H288" s="92"/>
      <c r="I288" s="93">
        <f t="shared" si="62"/>
        <v>0</v>
      </c>
      <c r="J288" s="159"/>
      <c r="K288" s="93">
        <f t="shared" si="63"/>
        <v>0</v>
      </c>
      <c r="L288" s="159"/>
      <c r="M288" s="159" t="str">
        <f t="shared" si="76"/>
        <v/>
      </c>
      <c r="N288" s="39"/>
      <c r="O288" s="160">
        <f t="shared" si="77"/>
        <v>0</v>
      </c>
      <c r="P288" s="160">
        <f t="shared" si="78"/>
        <v>0</v>
      </c>
      <c r="Q288" s="160">
        <f t="shared" si="79"/>
        <v>0</v>
      </c>
      <c r="R288" s="160">
        <f t="shared" si="80"/>
        <v>0</v>
      </c>
      <c r="S288" s="160">
        <f t="shared" si="81"/>
        <v>0</v>
      </c>
      <c r="T288" s="39"/>
      <c r="U288" s="161"/>
      <c r="V288" s="162">
        <f>ROUND(ROUND(U288,2)*(1+'General Inputs'!K$20)*(1-AA288)+'General Inputs'!K$26,2)</f>
        <v>0</v>
      </c>
      <c r="W288" s="162">
        <f>ROUND(ROUND(V288,2)*(1+'General Inputs'!L$20)*(1-AB288)+'General Inputs'!L$26,2)</f>
        <v>0</v>
      </c>
      <c r="X288" s="162">
        <f>ROUND(ROUND(W288,2)*(1+'General Inputs'!M$20)*(1-AC288)+'General Inputs'!M$26,2)</f>
        <v>0</v>
      </c>
      <c r="Y288" s="162">
        <f>ROUND(ROUND(X288,2)*(1+'General Inputs'!N$20)*(1-AD288)+'General Inputs'!N$26,2)</f>
        <v>0</v>
      </c>
      <c r="Z288" s="163"/>
      <c r="AA288" s="191">
        <f>IF($U288="",0,'General Inputs'!K$22)</f>
        <v>0</v>
      </c>
      <c r="AB288" s="191">
        <f>IF($U288="",0,'General Inputs'!L$22)</f>
        <v>0</v>
      </c>
      <c r="AC288" s="191">
        <f>IF($U288="",0,'General Inputs'!M$22)</f>
        <v>0</v>
      </c>
      <c r="AD288" s="191">
        <f>IF($U288="",0,'General Inputs'!N$22)</f>
        <v>0</v>
      </c>
      <c r="AE288" s="36"/>
      <c r="AF288" s="36"/>
      <c r="AG288" s="36"/>
      <c r="AH288" s="214" t="str" cm="1">
        <f t="array" ref="AH288">IF(SUMPRODUCT(--_xlfn.ISFORMULA(V288:Y288))+SUMPRODUCT(--_xlfn.ISFORMULA(I288:M288))=7,"OK","CHECK")</f>
        <v>OK</v>
      </c>
      <c r="AI288" s="36"/>
      <c r="AJ288" s="36"/>
      <c r="AK288" s="36"/>
    </row>
    <row r="289" spans="1:37" hidden="1" outlineLevel="1" x14ac:dyDescent="0.2">
      <c r="A289" s="36"/>
      <c r="B289" s="36"/>
      <c r="C289" s="158"/>
      <c r="D289" s="158"/>
      <c r="E289" s="158"/>
      <c r="F289" s="71" t="s">
        <v>33</v>
      </c>
      <c r="G289" s="71"/>
      <c r="H289" s="92"/>
      <c r="I289" s="93">
        <f t="shared" si="62"/>
        <v>0</v>
      </c>
      <c r="J289" s="159"/>
      <c r="K289" s="93">
        <f t="shared" si="63"/>
        <v>0</v>
      </c>
      <c r="L289" s="159"/>
      <c r="M289" s="159" t="str">
        <f t="shared" si="76"/>
        <v/>
      </c>
      <c r="N289" s="39"/>
      <c r="O289" s="160">
        <f t="shared" si="77"/>
        <v>0</v>
      </c>
      <c r="P289" s="160">
        <f t="shared" si="78"/>
        <v>0</v>
      </c>
      <c r="Q289" s="160">
        <f t="shared" si="79"/>
        <v>0</v>
      </c>
      <c r="R289" s="160">
        <f t="shared" si="80"/>
        <v>0</v>
      </c>
      <c r="S289" s="160">
        <f t="shared" si="81"/>
        <v>0</v>
      </c>
      <c r="T289" s="39"/>
      <c r="U289" s="161"/>
      <c r="V289" s="162">
        <f>ROUND(ROUND(U289,2)*(1+'General Inputs'!K$20)*(1-AA289)+'General Inputs'!K$26,2)</f>
        <v>0</v>
      </c>
      <c r="W289" s="162">
        <f>ROUND(ROUND(V289,2)*(1+'General Inputs'!L$20)*(1-AB289)+'General Inputs'!L$26,2)</f>
        <v>0</v>
      </c>
      <c r="X289" s="162">
        <f>ROUND(ROUND(W289,2)*(1+'General Inputs'!M$20)*(1-AC289)+'General Inputs'!M$26,2)</f>
        <v>0</v>
      </c>
      <c r="Y289" s="162">
        <f>ROUND(ROUND(X289,2)*(1+'General Inputs'!N$20)*(1-AD289)+'General Inputs'!N$26,2)</f>
        <v>0</v>
      </c>
      <c r="Z289" s="163"/>
      <c r="AA289" s="191">
        <f>IF($U289="",0,'General Inputs'!K$22)</f>
        <v>0</v>
      </c>
      <c r="AB289" s="191">
        <f>IF($U289="",0,'General Inputs'!L$22)</f>
        <v>0</v>
      </c>
      <c r="AC289" s="191">
        <f>IF($U289="",0,'General Inputs'!M$22)</f>
        <v>0</v>
      </c>
      <c r="AD289" s="191">
        <f>IF($U289="",0,'General Inputs'!N$22)</f>
        <v>0</v>
      </c>
      <c r="AE289" s="36"/>
      <c r="AF289" s="36"/>
      <c r="AG289" s="36"/>
      <c r="AH289" s="214" t="str" cm="1">
        <f t="array" ref="AH289">IF(SUMPRODUCT(--_xlfn.ISFORMULA(V289:Y289))+SUMPRODUCT(--_xlfn.ISFORMULA(I289:M289))=7,"OK","CHECK")</f>
        <v>OK</v>
      </c>
      <c r="AI289" s="36"/>
      <c r="AJ289" s="36"/>
      <c r="AK289" s="36"/>
    </row>
    <row r="290" spans="1:37" hidden="1" outlineLevel="1" x14ac:dyDescent="0.2">
      <c r="A290" s="36"/>
      <c r="B290" s="36"/>
      <c r="C290" s="158"/>
      <c r="D290" s="158"/>
      <c r="E290" s="158"/>
      <c r="F290" s="71" t="s">
        <v>33</v>
      </c>
      <c r="G290" s="71"/>
      <c r="H290" s="92"/>
      <c r="I290" s="93">
        <f t="shared" si="62"/>
        <v>0</v>
      </c>
      <c r="J290" s="159"/>
      <c r="K290" s="93">
        <f t="shared" si="63"/>
        <v>0</v>
      </c>
      <c r="L290" s="159"/>
      <c r="M290" s="159" t="str">
        <f t="shared" si="76"/>
        <v/>
      </c>
      <c r="N290" s="39"/>
      <c r="O290" s="160">
        <f t="shared" si="77"/>
        <v>0</v>
      </c>
      <c r="P290" s="160">
        <f t="shared" si="78"/>
        <v>0</v>
      </c>
      <c r="Q290" s="160">
        <f t="shared" si="79"/>
        <v>0</v>
      </c>
      <c r="R290" s="160">
        <f t="shared" si="80"/>
        <v>0</v>
      </c>
      <c r="S290" s="160">
        <f t="shared" si="81"/>
        <v>0</v>
      </c>
      <c r="T290" s="39"/>
      <c r="U290" s="161"/>
      <c r="V290" s="162">
        <f>ROUND(ROUND(U290,2)*(1+'General Inputs'!K$20)*(1-AA290)+'General Inputs'!K$26,2)</f>
        <v>0</v>
      </c>
      <c r="W290" s="162">
        <f>ROUND(ROUND(V290,2)*(1+'General Inputs'!L$20)*(1-AB290)+'General Inputs'!L$26,2)</f>
        <v>0</v>
      </c>
      <c r="X290" s="162">
        <f>ROUND(ROUND(W290,2)*(1+'General Inputs'!M$20)*(1-AC290)+'General Inputs'!M$26,2)</f>
        <v>0</v>
      </c>
      <c r="Y290" s="162">
        <f>ROUND(ROUND(X290,2)*(1+'General Inputs'!N$20)*(1-AD290)+'General Inputs'!N$26,2)</f>
        <v>0</v>
      </c>
      <c r="Z290" s="163"/>
      <c r="AA290" s="191">
        <f>IF($U290="",0,'General Inputs'!K$22)</f>
        <v>0</v>
      </c>
      <c r="AB290" s="191">
        <f>IF($U290="",0,'General Inputs'!L$22)</f>
        <v>0</v>
      </c>
      <c r="AC290" s="191">
        <f>IF($U290="",0,'General Inputs'!M$22)</f>
        <v>0</v>
      </c>
      <c r="AD290" s="191">
        <f>IF($U290="",0,'General Inputs'!N$22)</f>
        <v>0</v>
      </c>
      <c r="AE290" s="36"/>
      <c r="AF290" s="36"/>
      <c r="AG290" s="36"/>
      <c r="AH290" s="214" t="str" cm="1">
        <f t="array" ref="AH290">IF(SUMPRODUCT(--_xlfn.ISFORMULA(V290:Y290))+SUMPRODUCT(--_xlfn.ISFORMULA(I290:M290))=7,"OK","CHECK")</f>
        <v>OK</v>
      </c>
      <c r="AI290" s="36"/>
      <c r="AJ290" s="36"/>
      <c r="AK290" s="36"/>
    </row>
    <row r="291" spans="1:37" hidden="1" outlineLevel="1" x14ac:dyDescent="0.2">
      <c r="A291" s="36"/>
      <c r="B291" s="36"/>
      <c r="C291" s="158"/>
      <c r="D291" s="158"/>
      <c r="E291" s="158"/>
      <c r="F291" s="71" t="s">
        <v>33</v>
      </c>
      <c r="G291" s="71"/>
      <c r="H291" s="92"/>
      <c r="I291" s="93">
        <f t="shared" si="62"/>
        <v>0</v>
      </c>
      <c r="J291" s="159"/>
      <c r="K291" s="93">
        <f t="shared" si="63"/>
        <v>0</v>
      </c>
      <c r="L291" s="159"/>
      <c r="M291" s="159" t="str">
        <f t="shared" si="76"/>
        <v/>
      </c>
      <c r="N291" s="39"/>
      <c r="O291" s="160">
        <f t="shared" si="77"/>
        <v>0</v>
      </c>
      <c r="P291" s="160">
        <f t="shared" si="78"/>
        <v>0</v>
      </c>
      <c r="Q291" s="160">
        <f t="shared" si="79"/>
        <v>0</v>
      </c>
      <c r="R291" s="160">
        <f t="shared" si="80"/>
        <v>0</v>
      </c>
      <c r="S291" s="160">
        <f t="shared" si="81"/>
        <v>0</v>
      </c>
      <c r="T291" s="39"/>
      <c r="U291" s="161"/>
      <c r="V291" s="162">
        <f>ROUND(ROUND(U291,2)*(1+'General Inputs'!K$20)*(1-AA291)+'General Inputs'!K$26,2)</f>
        <v>0</v>
      </c>
      <c r="W291" s="162">
        <f>ROUND(ROUND(V291,2)*(1+'General Inputs'!L$20)*(1-AB291)+'General Inputs'!L$26,2)</f>
        <v>0</v>
      </c>
      <c r="X291" s="162">
        <f>ROUND(ROUND(W291,2)*(1+'General Inputs'!M$20)*(1-AC291)+'General Inputs'!M$26,2)</f>
        <v>0</v>
      </c>
      <c r="Y291" s="162">
        <f>ROUND(ROUND(X291,2)*(1+'General Inputs'!N$20)*(1-AD291)+'General Inputs'!N$26,2)</f>
        <v>0</v>
      </c>
      <c r="Z291" s="163"/>
      <c r="AA291" s="191">
        <f>IF($U291="",0,'General Inputs'!K$22)</f>
        <v>0</v>
      </c>
      <c r="AB291" s="191">
        <f>IF($U291="",0,'General Inputs'!L$22)</f>
        <v>0</v>
      </c>
      <c r="AC291" s="191">
        <f>IF($U291="",0,'General Inputs'!M$22)</f>
        <v>0</v>
      </c>
      <c r="AD291" s="191">
        <f>IF($U291="",0,'General Inputs'!N$22)</f>
        <v>0</v>
      </c>
      <c r="AE291" s="36"/>
      <c r="AF291" s="36"/>
      <c r="AG291" s="36"/>
      <c r="AH291" s="214" t="str" cm="1">
        <f t="array" ref="AH291">IF(SUMPRODUCT(--_xlfn.ISFORMULA(V291:Y291))+SUMPRODUCT(--_xlfn.ISFORMULA(I291:M291))=7,"OK","CHECK")</f>
        <v>OK</v>
      </c>
      <c r="AI291" s="36"/>
      <c r="AJ291" s="36"/>
      <c r="AK291" s="36"/>
    </row>
    <row r="292" spans="1:37" hidden="1" outlineLevel="1" x14ac:dyDescent="0.2">
      <c r="A292" s="36"/>
      <c r="B292" s="36"/>
      <c r="C292" s="158"/>
      <c r="D292" s="158"/>
      <c r="E292" s="158"/>
      <c r="F292" s="71" t="s">
        <v>33</v>
      </c>
      <c r="G292" s="71"/>
      <c r="H292" s="92"/>
      <c r="I292" s="93">
        <f t="shared" si="62"/>
        <v>0</v>
      </c>
      <c r="J292" s="159"/>
      <c r="K292" s="93">
        <f t="shared" si="63"/>
        <v>0</v>
      </c>
      <c r="L292" s="159"/>
      <c r="M292" s="159" t="str">
        <f t="shared" si="76"/>
        <v/>
      </c>
      <c r="N292" s="39"/>
      <c r="O292" s="160">
        <f t="shared" si="77"/>
        <v>0</v>
      </c>
      <c r="P292" s="160">
        <f t="shared" si="78"/>
        <v>0</v>
      </c>
      <c r="Q292" s="160">
        <f t="shared" si="79"/>
        <v>0</v>
      </c>
      <c r="R292" s="160">
        <f t="shared" si="80"/>
        <v>0</v>
      </c>
      <c r="S292" s="160">
        <f t="shared" si="81"/>
        <v>0</v>
      </c>
      <c r="T292" s="39"/>
      <c r="U292" s="161"/>
      <c r="V292" s="162">
        <f>ROUND(ROUND(U292,2)*(1+'General Inputs'!K$20)*(1-AA292)+'General Inputs'!K$26,2)</f>
        <v>0</v>
      </c>
      <c r="W292" s="162">
        <f>ROUND(ROUND(V292,2)*(1+'General Inputs'!L$20)*(1-AB292)+'General Inputs'!L$26,2)</f>
        <v>0</v>
      </c>
      <c r="X292" s="162">
        <f>ROUND(ROUND(W292,2)*(1+'General Inputs'!M$20)*(1-AC292)+'General Inputs'!M$26,2)</f>
        <v>0</v>
      </c>
      <c r="Y292" s="162">
        <f>ROUND(ROUND(X292,2)*(1+'General Inputs'!N$20)*(1-AD292)+'General Inputs'!N$26,2)</f>
        <v>0</v>
      </c>
      <c r="Z292" s="163"/>
      <c r="AA292" s="191">
        <f>IF($U292="",0,'General Inputs'!K$22)</f>
        <v>0</v>
      </c>
      <c r="AB292" s="191">
        <f>IF($U292="",0,'General Inputs'!L$22)</f>
        <v>0</v>
      </c>
      <c r="AC292" s="191">
        <f>IF($U292="",0,'General Inputs'!M$22)</f>
        <v>0</v>
      </c>
      <c r="AD292" s="191">
        <f>IF($U292="",0,'General Inputs'!N$22)</f>
        <v>0</v>
      </c>
      <c r="AE292" s="36"/>
      <c r="AF292" s="36"/>
      <c r="AG292" s="36"/>
      <c r="AH292" s="214" t="str" cm="1">
        <f t="array" ref="AH292">IF(SUMPRODUCT(--_xlfn.ISFORMULA(V292:Y292))+SUMPRODUCT(--_xlfn.ISFORMULA(I292:M292))=7,"OK","CHECK")</f>
        <v>OK</v>
      </c>
      <c r="AI292" s="36"/>
      <c r="AJ292" s="36"/>
      <c r="AK292" s="36"/>
    </row>
    <row r="293" spans="1:37" hidden="1" outlineLevel="1" x14ac:dyDescent="0.2">
      <c r="A293" s="36"/>
      <c r="B293" s="36"/>
      <c r="C293" s="158"/>
      <c r="D293" s="158"/>
      <c r="E293" s="158"/>
      <c r="F293" s="71" t="s">
        <v>33</v>
      </c>
      <c r="G293" s="71"/>
      <c r="H293" s="92"/>
      <c r="I293" s="93">
        <f t="shared" si="62"/>
        <v>0</v>
      </c>
      <c r="J293" s="159"/>
      <c r="K293" s="93">
        <f t="shared" si="63"/>
        <v>0</v>
      </c>
      <c r="L293" s="159"/>
      <c r="M293" s="159" t="str">
        <f t="shared" si="76"/>
        <v/>
      </c>
      <c r="N293" s="39"/>
      <c r="O293" s="160">
        <f t="shared" si="77"/>
        <v>0</v>
      </c>
      <c r="P293" s="160">
        <f t="shared" si="78"/>
        <v>0</v>
      </c>
      <c r="Q293" s="160">
        <f t="shared" si="79"/>
        <v>0</v>
      </c>
      <c r="R293" s="160">
        <f t="shared" si="80"/>
        <v>0</v>
      </c>
      <c r="S293" s="160">
        <f t="shared" si="81"/>
        <v>0</v>
      </c>
      <c r="T293" s="39"/>
      <c r="U293" s="161"/>
      <c r="V293" s="162">
        <f>ROUND(ROUND(U293,2)*(1+'General Inputs'!K$20)*(1-AA293)+'General Inputs'!K$26,2)</f>
        <v>0</v>
      </c>
      <c r="W293" s="162">
        <f>ROUND(ROUND(V293,2)*(1+'General Inputs'!L$20)*(1-AB293)+'General Inputs'!L$26,2)</f>
        <v>0</v>
      </c>
      <c r="X293" s="162">
        <f>ROUND(ROUND(W293,2)*(1+'General Inputs'!M$20)*(1-AC293)+'General Inputs'!M$26,2)</f>
        <v>0</v>
      </c>
      <c r="Y293" s="162">
        <f>ROUND(ROUND(X293,2)*(1+'General Inputs'!N$20)*(1-AD293)+'General Inputs'!N$26,2)</f>
        <v>0</v>
      </c>
      <c r="Z293" s="163"/>
      <c r="AA293" s="191">
        <f>IF($U293="",0,'General Inputs'!K$22)</f>
        <v>0</v>
      </c>
      <c r="AB293" s="191">
        <f>IF($U293="",0,'General Inputs'!L$22)</f>
        <v>0</v>
      </c>
      <c r="AC293" s="191">
        <f>IF($U293="",0,'General Inputs'!M$22)</f>
        <v>0</v>
      </c>
      <c r="AD293" s="191">
        <f>IF($U293="",0,'General Inputs'!N$22)</f>
        <v>0</v>
      </c>
      <c r="AE293" s="36"/>
      <c r="AF293" s="36"/>
      <c r="AG293" s="36"/>
      <c r="AH293" s="214" t="str" cm="1">
        <f t="array" ref="AH293">IF(SUMPRODUCT(--_xlfn.ISFORMULA(V293:Y293))+SUMPRODUCT(--_xlfn.ISFORMULA(I293:M293))=7,"OK","CHECK")</f>
        <v>OK</v>
      </c>
      <c r="AI293" s="36"/>
      <c r="AJ293" s="36"/>
      <c r="AK293" s="36"/>
    </row>
    <row r="294" spans="1:37" hidden="1" outlineLevel="1" x14ac:dyDescent="0.2">
      <c r="A294" s="36"/>
      <c r="B294" s="36"/>
      <c r="C294" s="158"/>
      <c r="D294" s="158"/>
      <c r="E294" s="158"/>
      <c r="F294" s="71" t="s">
        <v>33</v>
      </c>
      <c r="G294" s="71"/>
      <c r="H294" s="92"/>
      <c r="I294" s="93">
        <f t="shared" si="62"/>
        <v>0</v>
      </c>
      <c r="J294" s="159"/>
      <c r="K294" s="93">
        <f t="shared" si="63"/>
        <v>0</v>
      </c>
      <c r="L294" s="159"/>
      <c r="M294" s="159" t="str">
        <f t="shared" si="76"/>
        <v/>
      </c>
      <c r="N294" s="39"/>
      <c r="O294" s="160">
        <f t="shared" si="77"/>
        <v>0</v>
      </c>
      <c r="P294" s="160">
        <f t="shared" si="78"/>
        <v>0</v>
      </c>
      <c r="Q294" s="160">
        <f t="shared" si="79"/>
        <v>0</v>
      </c>
      <c r="R294" s="160">
        <f t="shared" si="80"/>
        <v>0</v>
      </c>
      <c r="S294" s="160">
        <f t="shared" si="81"/>
        <v>0</v>
      </c>
      <c r="T294" s="39"/>
      <c r="U294" s="161"/>
      <c r="V294" s="162">
        <f>ROUND(ROUND(U294,2)*(1+'General Inputs'!K$20)*(1-AA294)+'General Inputs'!K$26,2)</f>
        <v>0</v>
      </c>
      <c r="W294" s="162">
        <f>ROUND(ROUND(V294,2)*(1+'General Inputs'!L$20)*(1-AB294)+'General Inputs'!L$26,2)</f>
        <v>0</v>
      </c>
      <c r="X294" s="162">
        <f>ROUND(ROUND(W294,2)*(1+'General Inputs'!M$20)*(1-AC294)+'General Inputs'!M$26,2)</f>
        <v>0</v>
      </c>
      <c r="Y294" s="162">
        <f>ROUND(ROUND(X294,2)*(1+'General Inputs'!N$20)*(1-AD294)+'General Inputs'!N$26,2)</f>
        <v>0</v>
      </c>
      <c r="Z294" s="163"/>
      <c r="AA294" s="191">
        <f>IF($U294="",0,'General Inputs'!K$22)</f>
        <v>0</v>
      </c>
      <c r="AB294" s="191">
        <f>IF($U294="",0,'General Inputs'!L$22)</f>
        <v>0</v>
      </c>
      <c r="AC294" s="191">
        <f>IF($U294="",0,'General Inputs'!M$22)</f>
        <v>0</v>
      </c>
      <c r="AD294" s="191">
        <f>IF($U294="",0,'General Inputs'!N$22)</f>
        <v>0</v>
      </c>
      <c r="AE294" s="36"/>
      <c r="AF294" s="36"/>
      <c r="AG294" s="36"/>
      <c r="AH294" s="214" t="str" cm="1">
        <f t="array" ref="AH294">IF(SUMPRODUCT(--_xlfn.ISFORMULA(V294:Y294))+SUMPRODUCT(--_xlfn.ISFORMULA(I294:M294))=7,"OK","CHECK")</f>
        <v>OK</v>
      </c>
      <c r="AI294" s="36"/>
      <c r="AJ294" s="36"/>
      <c r="AK294" s="36"/>
    </row>
    <row r="295" spans="1:37" hidden="1" outlineLevel="1" x14ac:dyDescent="0.2">
      <c r="A295" s="36"/>
      <c r="B295" s="36"/>
      <c r="C295" s="158"/>
      <c r="D295" s="158"/>
      <c r="E295" s="158"/>
      <c r="F295" s="71" t="s">
        <v>33</v>
      </c>
      <c r="G295" s="71"/>
      <c r="H295" s="92"/>
      <c r="I295" s="93">
        <f t="shared" si="62"/>
        <v>0</v>
      </c>
      <c r="J295" s="159"/>
      <c r="K295" s="93">
        <f t="shared" si="63"/>
        <v>0</v>
      </c>
      <c r="L295" s="159"/>
      <c r="M295" s="159" t="str">
        <f t="shared" si="76"/>
        <v/>
      </c>
      <c r="N295" s="39"/>
      <c r="O295" s="160">
        <f t="shared" si="77"/>
        <v>0</v>
      </c>
      <c r="P295" s="160">
        <f t="shared" si="78"/>
        <v>0</v>
      </c>
      <c r="Q295" s="160">
        <f t="shared" si="79"/>
        <v>0</v>
      </c>
      <c r="R295" s="160">
        <f t="shared" si="80"/>
        <v>0</v>
      </c>
      <c r="S295" s="160">
        <f t="shared" si="81"/>
        <v>0</v>
      </c>
      <c r="T295" s="39"/>
      <c r="U295" s="161"/>
      <c r="V295" s="162">
        <f>ROUND(ROUND(U295,2)*(1+'General Inputs'!K$20)*(1-AA295)+'General Inputs'!K$26,2)</f>
        <v>0</v>
      </c>
      <c r="W295" s="162">
        <f>ROUND(ROUND(V295,2)*(1+'General Inputs'!L$20)*(1-AB295)+'General Inputs'!L$26,2)</f>
        <v>0</v>
      </c>
      <c r="X295" s="162">
        <f>ROUND(ROUND(W295,2)*(1+'General Inputs'!M$20)*(1-AC295)+'General Inputs'!M$26,2)</f>
        <v>0</v>
      </c>
      <c r="Y295" s="162">
        <f>ROUND(ROUND(X295,2)*(1+'General Inputs'!N$20)*(1-AD295)+'General Inputs'!N$26,2)</f>
        <v>0</v>
      </c>
      <c r="Z295" s="163"/>
      <c r="AA295" s="191">
        <f>IF($U295="",0,'General Inputs'!K$22)</f>
        <v>0</v>
      </c>
      <c r="AB295" s="191">
        <f>IF($U295="",0,'General Inputs'!L$22)</f>
        <v>0</v>
      </c>
      <c r="AC295" s="191">
        <f>IF($U295="",0,'General Inputs'!M$22)</f>
        <v>0</v>
      </c>
      <c r="AD295" s="191">
        <f>IF($U295="",0,'General Inputs'!N$22)</f>
        <v>0</v>
      </c>
      <c r="AE295" s="36"/>
      <c r="AF295" s="36"/>
      <c r="AG295" s="36"/>
      <c r="AH295" s="214" t="str" cm="1">
        <f t="array" ref="AH295">IF(SUMPRODUCT(--_xlfn.ISFORMULA(V295:Y295))+SUMPRODUCT(--_xlfn.ISFORMULA(I295:M295))=7,"OK","CHECK")</f>
        <v>OK</v>
      </c>
      <c r="AI295" s="36"/>
      <c r="AJ295" s="36"/>
      <c r="AK295" s="36"/>
    </row>
    <row r="296" spans="1:37" hidden="1" outlineLevel="1" x14ac:dyDescent="0.2">
      <c r="A296" s="36"/>
      <c r="B296" s="36"/>
      <c r="C296" s="158"/>
      <c r="D296" s="158"/>
      <c r="E296" s="158"/>
      <c r="F296" s="71" t="s">
        <v>33</v>
      </c>
      <c r="G296" s="71"/>
      <c r="H296" s="92"/>
      <c r="I296" s="93">
        <f t="shared" si="62"/>
        <v>0</v>
      </c>
      <c r="J296" s="159"/>
      <c r="K296" s="93">
        <f t="shared" si="63"/>
        <v>0</v>
      </c>
      <c r="L296" s="159"/>
      <c r="M296" s="159" t="str">
        <f t="shared" si="76"/>
        <v/>
      </c>
      <c r="N296" s="39"/>
      <c r="O296" s="160">
        <f t="shared" si="77"/>
        <v>0</v>
      </c>
      <c r="P296" s="160">
        <f t="shared" si="78"/>
        <v>0</v>
      </c>
      <c r="Q296" s="160">
        <f t="shared" si="79"/>
        <v>0</v>
      </c>
      <c r="R296" s="160">
        <f t="shared" si="80"/>
        <v>0</v>
      </c>
      <c r="S296" s="160">
        <f t="shared" si="81"/>
        <v>0</v>
      </c>
      <c r="T296" s="39"/>
      <c r="U296" s="161"/>
      <c r="V296" s="162">
        <f>ROUND(ROUND(U296,2)*(1+'General Inputs'!K$20)*(1-AA296)+'General Inputs'!K$26,2)</f>
        <v>0</v>
      </c>
      <c r="W296" s="162">
        <f>ROUND(ROUND(V296,2)*(1+'General Inputs'!L$20)*(1-AB296)+'General Inputs'!L$26,2)</f>
        <v>0</v>
      </c>
      <c r="X296" s="162">
        <f>ROUND(ROUND(W296,2)*(1+'General Inputs'!M$20)*(1-AC296)+'General Inputs'!M$26,2)</f>
        <v>0</v>
      </c>
      <c r="Y296" s="162">
        <f>ROUND(ROUND(X296,2)*(1+'General Inputs'!N$20)*(1-AD296)+'General Inputs'!N$26,2)</f>
        <v>0</v>
      </c>
      <c r="Z296" s="163"/>
      <c r="AA296" s="191">
        <f>IF($U296="",0,'General Inputs'!K$22)</f>
        <v>0</v>
      </c>
      <c r="AB296" s="191">
        <f>IF($U296="",0,'General Inputs'!L$22)</f>
        <v>0</v>
      </c>
      <c r="AC296" s="191">
        <f>IF($U296="",0,'General Inputs'!M$22)</f>
        <v>0</v>
      </c>
      <c r="AD296" s="191">
        <f>IF($U296="",0,'General Inputs'!N$22)</f>
        <v>0</v>
      </c>
      <c r="AE296" s="36"/>
      <c r="AF296" s="36"/>
      <c r="AG296" s="36"/>
      <c r="AH296" s="214" t="str" cm="1">
        <f t="array" ref="AH296">IF(SUMPRODUCT(--_xlfn.ISFORMULA(V296:Y296))+SUMPRODUCT(--_xlfn.ISFORMULA(I296:M296))=7,"OK","CHECK")</f>
        <v>OK</v>
      </c>
      <c r="AI296" s="36"/>
      <c r="AJ296" s="36"/>
      <c r="AK296" s="36"/>
    </row>
    <row r="297" spans="1:37" hidden="1" outlineLevel="1" x14ac:dyDescent="0.2">
      <c r="A297" s="36"/>
      <c r="B297" s="36"/>
      <c r="C297" s="158"/>
      <c r="D297" s="158"/>
      <c r="E297" s="158"/>
      <c r="F297" s="71" t="s">
        <v>33</v>
      </c>
      <c r="G297" s="71"/>
      <c r="H297" s="92"/>
      <c r="I297" s="93">
        <f t="shared" si="62"/>
        <v>0</v>
      </c>
      <c r="J297" s="159"/>
      <c r="K297" s="93">
        <f t="shared" si="63"/>
        <v>0</v>
      </c>
      <c r="L297" s="159"/>
      <c r="M297" s="159" t="str">
        <f t="shared" si="76"/>
        <v/>
      </c>
      <c r="N297" s="39"/>
      <c r="O297" s="160">
        <f t="shared" si="77"/>
        <v>0</v>
      </c>
      <c r="P297" s="160">
        <f t="shared" si="78"/>
        <v>0</v>
      </c>
      <c r="Q297" s="160">
        <f t="shared" si="79"/>
        <v>0</v>
      </c>
      <c r="R297" s="160">
        <f t="shared" si="80"/>
        <v>0</v>
      </c>
      <c r="S297" s="160">
        <f t="shared" si="81"/>
        <v>0</v>
      </c>
      <c r="T297" s="39"/>
      <c r="U297" s="161"/>
      <c r="V297" s="162">
        <f>ROUND(ROUND(U297,2)*(1+'General Inputs'!K$20)*(1-AA297)+'General Inputs'!K$26,2)</f>
        <v>0</v>
      </c>
      <c r="W297" s="162">
        <f>ROUND(ROUND(V297,2)*(1+'General Inputs'!L$20)*(1-AB297)+'General Inputs'!L$26,2)</f>
        <v>0</v>
      </c>
      <c r="X297" s="162">
        <f>ROUND(ROUND(W297,2)*(1+'General Inputs'!M$20)*(1-AC297)+'General Inputs'!M$26,2)</f>
        <v>0</v>
      </c>
      <c r="Y297" s="162">
        <f>ROUND(ROUND(X297,2)*(1+'General Inputs'!N$20)*(1-AD297)+'General Inputs'!N$26,2)</f>
        <v>0</v>
      </c>
      <c r="Z297" s="163"/>
      <c r="AA297" s="191">
        <f>IF($U297="",0,'General Inputs'!K$22)</f>
        <v>0</v>
      </c>
      <c r="AB297" s="191">
        <f>IF($U297="",0,'General Inputs'!L$22)</f>
        <v>0</v>
      </c>
      <c r="AC297" s="191">
        <f>IF($U297="",0,'General Inputs'!M$22)</f>
        <v>0</v>
      </c>
      <c r="AD297" s="191">
        <f>IF($U297="",0,'General Inputs'!N$22)</f>
        <v>0</v>
      </c>
      <c r="AE297" s="36"/>
      <c r="AF297" s="36"/>
      <c r="AG297" s="36"/>
      <c r="AH297" s="214" t="str" cm="1">
        <f t="array" ref="AH297">IF(SUMPRODUCT(--_xlfn.ISFORMULA(V297:Y297))+SUMPRODUCT(--_xlfn.ISFORMULA(I297:M297))=7,"OK","CHECK")</f>
        <v>OK</v>
      </c>
      <c r="AI297" s="36"/>
      <c r="AJ297" s="36"/>
      <c r="AK297" s="36"/>
    </row>
    <row r="298" spans="1:37" hidden="1" outlineLevel="1" x14ac:dyDescent="0.2">
      <c r="A298" s="36"/>
      <c r="B298" s="36"/>
      <c r="C298" s="158"/>
      <c r="D298" s="158"/>
      <c r="E298" s="158"/>
      <c r="F298" s="71" t="s">
        <v>33</v>
      </c>
      <c r="G298" s="71"/>
      <c r="H298" s="92"/>
      <c r="I298" s="93">
        <f t="shared" si="62"/>
        <v>0</v>
      </c>
      <c r="J298" s="159"/>
      <c r="K298" s="93">
        <f t="shared" si="63"/>
        <v>0</v>
      </c>
      <c r="L298" s="159"/>
      <c r="M298" s="159" t="str">
        <f t="shared" si="76"/>
        <v/>
      </c>
      <c r="N298" s="39"/>
      <c r="O298" s="160">
        <f t="shared" si="77"/>
        <v>0</v>
      </c>
      <c r="P298" s="160">
        <f t="shared" si="78"/>
        <v>0</v>
      </c>
      <c r="Q298" s="160">
        <f t="shared" si="79"/>
        <v>0</v>
      </c>
      <c r="R298" s="160">
        <f t="shared" si="80"/>
        <v>0</v>
      </c>
      <c r="S298" s="160">
        <f t="shared" si="81"/>
        <v>0</v>
      </c>
      <c r="T298" s="39"/>
      <c r="U298" s="161"/>
      <c r="V298" s="162">
        <f>ROUND(ROUND(U298,2)*(1+'General Inputs'!K$20)*(1-AA298)+'General Inputs'!K$26,2)</f>
        <v>0</v>
      </c>
      <c r="W298" s="162">
        <f>ROUND(ROUND(V298,2)*(1+'General Inputs'!L$20)*(1-AB298)+'General Inputs'!L$26,2)</f>
        <v>0</v>
      </c>
      <c r="X298" s="162">
        <f>ROUND(ROUND(W298,2)*(1+'General Inputs'!M$20)*(1-AC298)+'General Inputs'!M$26,2)</f>
        <v>0</v>
      </c>
      <c r="Y298" s="162">
        <f>ROUND(ROUND(X298,2)*(1+'General Inputs'!N$20)*(1-AD298)+'General Inputs'!N$26,2)</f>
        <v>0</v>
      </c>
      <c r="Z298" s="163"/>
      <c r="AA298" s="191">
        <f>IF($U298="",0,'General Inputs'!K$22)</f>
        <v>0</v>
      </c>
      <c r="AB298" s="191">
        <f>IF($U298="",0,'General Inputs'!L$22)</f>
        <v>0</v>
      </c>
      <c r="AC298" s="191">
        <f>IF($U298="",0,'General Inputs'!M$22)</f>
        <v>0</v>
      </c>
      <c r="AD298" s="191">
        <f>IF($U298="",0,'General Inputs'!N$22)</f>
        <v>0</v>
      </c>
      <c r="AE298" s="36"/>
      <c r="AF298" s="36"/>
      <c r="AG298" s="36"/>
      <c r="AH298" s="214" t="str" cm="1">
        <f t="array" ref="AH298">IF(SUMPRODUCT(--_xlfn.ISFORMULA(V298:Y298))+SUMPRODUCT(--_xlfn.ISFORMULA(I298:M298))=7,"OK","CHECK")</f>
        <v>OK</v>
      </c>
      <c r="AI298" s="36"/>
      <c r="AJ298" s="36"/>
      <c r="AK298" s="36"/>
    </row>
    <row r="299" spans="1:37" hidden="1" outlineLevel="1" x14ac:dyDescent="0.2">
      <c r="A299" s="36"/>
      <c r="B299" s="36"/>
      <c r="C299" s="158"/>
      <c r="D299" s="158"/>
      <c r="E299" s="158"/>
      <c r="F299" s="71" t="s">
        <v>33</v>
      </c>
      <c r="G299" s="71"/>
      <c r="H299" s="92"/>
      <c r="I299" s="93">
        <f t="shared" si="62"/>
        <v>0</v>
      </c>
      <c r="J299" s="159"/>
      <c r="K299" s="93">
        <f t="shared" si="63"/>
        <v>0</v>
      </c>
      <c r="L299" s="159"/>
      <c r="M299" s="159" t="str">
        <f t="shared" si="76"/>
        <v/>
      </c>
      <c r="N299" s="39"/>
      <c r="O299" s="160">
        <f t="shared" si="77"/>
        <v>0</v>
      </c>
      <c r="P299" s="160">
        <f t="shared" si="78"/>
        <v>0</v>
      </c>
      <c r="Q299" s="160">
        <f t="shared" si="79"/>
        <v>0</v>
      </c>
      <c r="R299" s="160">
        <f t="shared" si="80"/>
        <v>0</v>
      </c>
      <c r="S299" s="160">
        <f t="shared" si="81"/>
        <v>0</v>
      </c>
      <c r="T299" s="39"/>
      <c r="U299" s="161"/>
      <c r="V299" s="162">
        <f>ROUND(ROUND(U299,2)*(1+'General Inputs'!K$20)*(1-AA299)+'General Inputs'!K$26,2)</f>
        <v>0</v>
      </c>
      <c r="W299" s="162">
        <f>ROUND(ROUND(V299,2)*(1+'General Inputs'!L$20)*(1-AB299)+'General Inputs'!L$26,2)</f>
        <v>0</v>
      </c>
      <c r="X299" s="162">
        <f>ROUND(ROUND(W299,2)*(1+'General Inputs'!M$20)*(1-AC299)+'General Inputs'!M$26,2)</f>
        <v>0</v>
      </c>
      <c r="Y299" s="162">
        <f>ROUND(ROUND(X299,2)*(1+'General Inputs'!N$20)*(1-AD299)+'General Inputs'!N$26,2)</f>
        <v>0</v>
      </c>
      <c r="Z299" s="163"/>
      <c r="AA299" s="191">
        <f>IF($U299="",0,'General Inputs'!K$22)</f>
        <v>0</v>
      </c>
      <c r="AB299" s="191">
        <f>IF($U299="",0,'General Inputs'!L$22)</f>
        <v>0</v>
      </c>
      <c r="AC299" s="191">
        <f>IF($U299="",0,'General Inputs'!M$22)</f>
        <v>0</v>
      </c>
      <c r="AD299" s="191">
        <f>IF($U299="",0,'General Inputs'!N$22)</f>
        <v>0</v>
      </c>
      <c r="AE299" s="36"/>
      <c r="AF299" s="36"/>
      <c r="AG299" s="36"/>
      <c r="AH299" s="214" t="str" cm="1">
        <f t="array" ref="AH299">IF(SUMPRODUCT(--_xlfn.ISFORMULA(V299:Y299))+SUMPRODUCT(--_xlfn.ISFORMULA(I299:M299))=7,"OK","CHECK")</f>
        <v>OK</v>
      </c>
      <c r="AI299" s="36"/>
      <c r="AJ299" s="36"/>
      <c r="AK299" s="36"/>
    </row>
    <row r="300" spans="1:37" hidden="1" outlineLevel="1" x14ac:dyDescent="0.2">
      <c r="A300" s="36"/>
      <c r="B300" s="36"/>
      <c r="C300" s="158"/>
      <c r="D300" s="158"/>
      <c r="E300" s="158"/>
      <c r="F300" s="71" t="s">
        <v>33</v>
      </c>
      <c r="G300" s="71"/>
      <c r="H300" s="92"/>
      <c r="I300" s="93">
        <f t="shared" si="62"/>
        <v>0</v>
      </c>
      <c r="J300" s="159"/>
      <c r="K300" s="93">
        <f t="shared" si="63"/>
        <v>0</v>
      </c>
      <c r="L300" s="159"/>
      <c r="M300" s="159" t="str">
        <f t="shared" si="76"/>
        <v/>
      </c>
      <c r="N300" s="39"/>
      <c r="O300" s="160">
        <f t="shared" si="77"/>
        <v>0</v>
      </c>
      <c r="P300" s="160">
        <f t="shared" si="78"/>
        <v>0</v>
      </c>
      <c r="Q300" s="160">
        <f t="shared" si="79"/>
        <v>0</v>
      </c>
      <c r="R300" s="160">
        <f t="shared" si="80"/>
        <v>0</v>
      </c>
      <c r="S300" s="160">
        <f t="shared" si="81"/>
        <v>0</v>
      </c>
      <c r="T300" s="39"/>
      <c r="U300" s="161"/>
      <c r="V300" s="162">
        <f>ROUND(ROUND(U300,2)*(1+'General Inputs'!K$20)*(1-AA300)+'General Inputs'!K$26,2)</f>
        <v>0</v>
      </c>
      <c r="W300" s="162">
        <f>ROUND(ROUND(V300,2)*(1+'General Inputs'!L$20)*(1-AB300)+'General Inputs'!L$26,2)</f>
        <v>0</v>
      </c>
      <c r="X300" s="162">
        <f>ROUND(ROUND(W300,2)*(1+'General Inputs'!M$20)*(1-AC300)+'General Inputs'!M$26,2)</f>
        <v>0</v>
      </c>
      <c r="Y300" s="162">
        <f>ROUND(ROUND(X300,2)*(1+'General Inputs'!N$20)*(1-AD300)+'General Inputs'!N$26,2)</f>
        <v>0</v>
      </c>
      <c r="Z300" s="163"/>
      <c r="AA300" s="191">
        <f>IF($U300="",0,'General Inputs'!K$22)</f>
        <v>0</v>
      </c>
      <c r="AB300" s="191">
        <f>IF($U300="",0,'General Inputs'!L$22)</f>
        <v>0</v>
      </c>
      <c r="AC300" s="191">
        <f>IF($U300="",0,'General Inputs'!M$22)</f>
        <v>0</v>
      </c>
      <c r="AD300" s="191">
        <f>IF($U300="",0,'General Inputs'!N$22)</f>
        <v>0</v>
      </c>
      <c r="AE300" s="36"/>
      <c r="AF300" s="36"/>
      <c r="AG300" s="36"/>
      <c r="AH300" s="214" t="str" cm="1">
        <f t="array" ref="AH300">IF(SUMPRODUCT(--_xlfn.ISFORMULA(V300:Y300))+SUMPRODUCT(--_xlfn.ISFORMULA(I300:M300))=7,"OK","CHECK")</f>
        <v>OK</v>
      </c>
      <c r="AI300" s="36"/>
      <c r="AJ300" s="36"/>
      <c r="AK300" s="36"/>
    </row>
    <row r="301" spans="1:37" hidden="1" outlineLevel="1" x14ac:dyDescent="0.2">
      <c r="A301" s="36"/>
      <c r="B301" s="36"/>
      <c r="C301" s="158"/>
      <c r="D301" s="158"/>
      <c r="E301" s="158"/>
      <c r="F301" s="71" t="s">
        <v>33</v>
      </c>
      <c r="G301" s="71"/>
      <c r="H301" s="92"/>
      <c r="I301" s="93">
        <f t="shared" si="62"/>
        <v>0</v>
      </c>
      <c r="J301" s="159"/>
      <c r="K301" s="93">
        <f t="shared" si="63"/>
        <v>0</v>
      </c>
      <c r="L301" s="159"/>
      <c r="M301" s="159" t="str">
        <f t="shared" si="76"/>
        <v/>
      </c>
      <c r="N301" s="39"/>
      <c r="O301" s="160">
        <f t="shared" si="77"/>
        <v>0</v>
      </c>
      <c r="P301" s="160">
        <f t="shared" si="78"/>
        <v>0</v>
      </c>
      <c r="Q301" s="160">
        <f t="shared" si="79"/>
        <v>0</v>
      </c>
      <c r="R301" s="160">
        <f t="shared" si="80"/>
        <v>0</v>
      </c>
      <c r="S301" s="160">
        <f t="shared" si="81"/>
        <v>0</v>
      </c>
      <c r="T301" s="39"/>
      <c r="U301" s="161"/>
      <c r="V301" s="162">
        <f>ROUND(ROUND(U301,2)*(1+'General Inputs'!K$20)*(1-AA301)+'General Inputs'!K$26,2)</f>
        <v>0</v>
      </c>
      <c r="W301" s="162">
        <f>ROUND(ROUND(V301,2)*(1+'General Inputs'!L$20)*(1-AB301)+'General Inputs'!L$26,2)</f>
        <v>0</v>
      </c>
      <c r="X301" s="162">
        <f>ROUND(ROUND(W301,2)*(1+'General Inputs'!M$20)*(1-AC301)+'General Inputs'!M$26,2)</f>
        <v>0</v>
      </c>
      <c r="Y301" s="162">
        <f>ROUND(ROUND(X301,2)*(1+'General Inputs'!N$20)*(1-AD301)+'General Inputs'!N$26,2)</f>
        <v>0</v>
      </c>
      <c r="Z301" s="163"/>
      <c r="AA301" s="191">
        <f>IF($U301="",0,'General Inputs'!K$22)</f>
        <v>0</v>
      </c>
      <c r="AB301" s="191">
        <f>IF($U301="",0,'General Inputs'!L$22)</f>
        <v>0</v>
      </c>
      <c r="AC301" s="191">
        <f>IF($U301="",0,'General Inputs'!M$22)</f>
        <v>0</v>
      </c>
      <c r="AD301" s="191">
        <f>IF($U301="",0,'General Inputs'!N$22)</f>
        <v>0</v>
      </c>
      <c r="AE301" s="36"/>
      <c r="AF301" s="36"/>
      <c r="AG301" s="36"/>
      <c r="AH301" s="214" t="str" cm="1">
        <f t="array" ref="AH301">IF(SUMPRODUCT(--_xlfn.ISFORMULA(V301:Y301))+SUMPRODUCT(--_xlfn.ISFORMULA(I301:M301))=7,"OK","CHECK")</f>
        <v>OK</v>
      </c>
      <c r="AI301" s="36"/>
      <c r="AJ301" s="36"/>
      <c r="AK301" s="36"/>
    </row>
    <row r="302" spans="1:37" hidden="1" outlineLevel="1" x14ac:dyDescent="0.2">
      <c r="A302" s="36"/>
      <c r="B302" s="36"/>
      <c r="C302" s="158"/>
      <c r="D302" s="158"/>
      <c r="E302" s="158"/>
      <c r="F302" s="71" t="s">
        <v>33</v>
      </c>
      <c r="G302" s="71"/>
      <c r="H302" s="92"/>
      <c r="I302" s="93">
        <f t="shared" si="62"/>
        <v>0</v>
      </c>
      <c r="J302" s="159"/>
      <c r="K302" s="93">
        <f t="shared" si="63"/>
        <v>0</v>
      </c>
      <c r="L302" s="159"/>
      <c r="M302" s="159" t="str">
        <f t="shared" si="76"/>
        <v/>
      </c>
      <c r="N302" s="39"/>
      <c r="O302" s="160">
        <f t="shared" si="77"/>
        <v>0</v>
      </c>
      <c r="P302" s="160">
        <f t="shared" si="78"/>
        <v>0</v>
      </c>
      <c r="Q302" s="160">
        <f t="shared" si="79"/>
        <v>0</v>
      </c>
      <c r="R302" s="160">
        <f t="shared" si="80"/>
        <v>0</v>
      </c>
      <c r="S302" s="160">
        <f t="shared" si="81"/>
        <v>0</v>
      </c>
      <c r="T302" s="39"/>
      <c r="U302" s="161"/>
      <c r="V302" s="162">
        <f>ROUND(ROUND(U302,2)*(1+'General Inputs'!K$20)*(1-AA302)+'General Inputs'!K$26,2)</f>
        <v>0</v>
      </c>
      <c r="W302" s="162">
        <f>ROUND(ROUND(V302,2)*(1+'General Inputs'!L$20)*(1-AB302)+'General Inputs'!L$26,2)</f>
        <v>0</v>
      </c>
      <c r="X302" s="162">
        <f>ROUND(ROUND(W302,2)*(1+'General Inputs'!M$20)*(1-AC302)+'General Inputs'!M$26,2)</f>
        <v>0</v>
      </c>
      <c r="Y302" s="162">
        <f>ROUND(ROUND(X302,2)*(1+'General Inputs'!N$20)*(1-AD302)+'General Inputs'!N$26,2)</f>
        <v>0</v>
      </c>
      <c r="Z302" s="163"/>
      <c r="AA302" s="191">
        <f>IF($U302="",0,'General Inputs'!K$22)</f>
        <v>0</v>
      </c>
      <c r="AB302" s="191">
        <f>IF($U302="",0,'General Inputs'!L$22)</f>
        <v>0</v>
      </c>
      <c r="AC302" s="191">
        <f>IF($U302="",0,'General Inputs'!M$22)</f>
        <v>0</v>
      </c>
      <c r="AD302" s="191">
        <f>IF($U302="",0,'General Inputs'!N$22)</f>
        <v>0</v>
      </c>
      <c r="AE302" s="36"/>
      <c r="AF302" s="36"/>
      <c r="AG302" s="36"/>
      <c r="AH302" s="214" t="str" cm="1">
        <f t="array" ref="AH302">IF(SUMPRODUCT(--_xlfn.ISFORMULA(V302:Y302))+SUMPRODUCT(--_xlfn.ISFORMULA(I302:M302))=7,"OK","CHECK")</f>
        <v>OK</v>
      </c>
      <c r="AI302" s="36"/>
      <c r="AJ302" s="36"/>
      <c r="AK302" s="36"/>
    </row>
    <row r="303" spans="1:37" hidden="1" outlineLevel="1" x14ac:dyDescent="0.2">
      <c r="A303" s="36"/>
      <c r="B303" s="36"/>
      <c r="C303" s="158"/>
      <c r="D303" s="158"/>
      <c r="E303" s="158"/>
      <c r="F303" s="71" t="s">
        <v>33</v>
      </c>
      <c r="G303" s="71"/>
      <c r="H303" s="92"/>
      <c r="I303" s="93">
        <f t="shared" si="62"/>
        <v>0</v>
      </c>
      <c r="J303" s="159"/>
      <c r="K303" s="93">
        <f t="shared" si="63"/>
        <v>0</v>
      </c>
      <c r="L303" s="159"/>
      <c r="M303" s="159" t="str">
        <f t="shared" si="76"/>
        <v/>
      </c>
      <c r="N303" s="39"/>
      <c r="O303" s="160">
        <f t="shared" si="77"/>
        <v>0</v>
      </c>
      <c r="P303" s="160">
        <f t="shared" si="78"/>
        <v>0</v>
      </c>
      <c r="Q303" s="160">
        <f t="shared" si="79"/>
        <v>0</v>
      </c>
      <c r="R303" s="160">
        <f t="shared" si="80"/>
        <v>0</v>
      </c>
      <c r="S303" s="160">
        <f t="shared" si="81"/>
        <v>0</v>
      </c>
      <c r="T303" s="39"/>
      <c r="U303" s="161"/>
      <c r="V303" s="162">
        <f>ROUND(ROUND(U303,2)*(1+'General Inputs'!K$20)*(1-AA303)+'General Inputs'!K$26,2)</f>
        <v>0</v>
      </c>
      <c r="W303" s="162">
        <f>ROUND(ROUND(V303,2)*(1+'General Inputs'!L$20)*(1-AB303)+'General Inputs'!L$26,2)</f>
        <v>0</v>
      </c>
      <c r="X303" s="162">
        <f>ROUND(ROUND(W303,2)*(1+'General Inputs'!M$20)*(1-AC303)+'General Inputs'!M$26,2)</f>
        <v>0</v>
      </c>
      <c r="Y303" s="162">
        <f>ROUND(ROUND(X303,2)*(1+'General Inputs'!N$20)*(1-AD303)+'General Inputs'!N$26,2)</f>
        <v>0</v>
      </c>
      <c r="Z303" s="163"/>
      <c r="AA303" s="191">
        <f>IF($U303="",0,'General Inputs'!K$22)</f>
        <v>0</v>
      </c>
      <c r="AB303" s="191">
        <f>IF($U303="",0,'General Inputs'!L$22)</f>
        <v>0</v>
      </c>
      <c r="AC303" s="191">
        <f>IF($U303="",0,'General Inputs'!M$22)</f>
        <v>0</v>
      </c>
      <c r="AD303" s="191">
        <f>IF($U303="",0,'General Inputs'!N$22)</f>
        <v>0</v>
      </c>
      <c r="AE303" s="36"/>
      <c r="AF303" s="36"/>
      <c r="AG303" s="36"/>
      <c r="AH303" s="214" t="str" cm="1">
        <f t="array" ref="AH303">IF(SUMPRODUCT(--_xlfn.ISFORMULA(V303:Y303))+SUMPRODUCT(--_xlfn.ISFORMULA(I303:M303))=7,"OK","CHECK")</f>
        <v>OK</v>
      </c>
      <c r="AI303" s="36"/>
      <c r="AJ303" s="36"/>
      <c r="AK303" s="36"/>
    </row>
    <row r="304" spans="1:37" hidden="1" outlineLevel="1" x14ac:dyDescent="0.2">
      <c r="A304" s="36"/>
      <c r="B304" s="36"/>
      <c r="C304" s="158"/>
      <c r="D304" s="158"/>
      <c r="E304" s="158"/>
      <c r="F304" s="71" t="s">
        <v>33</v>
      </c>
      <c r="G304" s="71"/>
      <c r="H304" s="92"/>
      <c r="I304" s="93">
        <f t="shared" si="62"/>
        <v>0</v>
      </c>
      <c r="J304" s="159"/>
      <c r="K304" s="93">
        <f t="shared" si="63"/>
        <v>0</v>
      </c>
      <c r="L304" s="159"/>
      <c r="M304" s="159" t="str">
        <f t="shared" si="76"/>
        <v/>
      </c>
      <c r="N304" s="39"/>
      <c r="O304" s="160">
        <f t="shared" si="77"/>
        <v>0</v>
      </c>
      <c r="P304" s="160">
        <f t="shared" si="78"/>
        <v>0</v>
      </c>
      <c r="Q304" s="160">
        <f t="shared" si="79"/>
        <v>0</v>
      </c>
      <c r="R304" s="160">
        <f t="shared" si="80"/>
        <v>0</v>
      </c>
      <c r="S304" s="160">
        <f t="shared" si="81"/>
        <v>0</v>
      </c>
      <c r="T304" s="39"/>
      <c r="U304" s="161"/>
      <c r="V304" s="162">
        <f>ROUND(ROUND(U304,2)*(1+'General Inputs'!K$20)*(1-AA304)+'General Inputs'!K$26,2)</f>
        <v>0</v>
      </c>
      <c r="W304" s="162">
        <f>ROUND(ROUND(V304,2)*(1+'General Inputs'!L$20)*(1-AB304)+'General Inputs'!L$26,2)</f>
        <v>0</v>
      </c>
      <c r="X304" s="162">
        <f>ROUND(ROUND(W304,2)*(1+'General Inputs'!M$20)*(1-AC304)+'General Inputs'!M$26,2)</f>
        <v>0</v>
      </c>
      <c r="Y304" s="162">
        <f>ROUND(ROUND(X304,2)*(1+'General Inputs'!N$20)*(1-AD304)+'General Inputs'!N$26,2)</f>
        <v>0</v>
      </c>
      <c r="Z304" s="163"/>
      <c r="AA304" s="191">
        <f>IF($U304="",0,'General Inputs'!K$22)</f>
        <v>0</v>
      </c>
      <c r="AB304" s="191">
        <f>IF($U304="",0,'General Inputs'!L$22)</f>
        <v>0</v>
      </c>
      <c r="AC304" s="191">
        <f>IF($U304="",0,'General Inputs'!M$22)</f>
        <v>0</v>
      </c>
      <c r="AD304" s="191">
        <f>IF($U304="",0,'General Inputs'!N$22)</f>
        <v>0</v>
      </c>
      <c r="AE304" s="36"/>
      <c r="AF304" s="36"/>
      <c r="AG304" s="36"/>
      <c r="AH304" s="214" t="str" cm="1">
        <f t="array" ref="AH304">IF(SUMPRODUCT(--_xlfn.ISFORMULA(V304:Y304))+SUMPRODUCT(--_xlfn.ISFORMULA(I304:M304))=7,"OK","CHECK")</f>
        <v>OK</v>
      </c>
      <c r="AI304" s="36"/>
      <c r="AJ304" s="36"/>
      <c r="AK304" s="36"/>
    </row>
    <row r="305" spans="1:37" hidden="1" outlineLevel="1" x14ac:dyDescent="0.2">
      <c r="A305" s="36"/>
      <c r="B305" s="36"/>
      <c r="C305" s="158"/>
      <c r="D305" s="158"/>
      <c r="E305" s="158"/>
      <c r="F305" s="71" t="s">
        <v>33</v>
      </c>
      <c r="G305" s="71"/>
      <c r="H305" s="92"/>
      <c r="I305" s="93">
        <f t="shared" si="62"/>
        <v>0</v>
      </c>
      <c r="J305" s="159"/>
      <c r="K305" s="93">
        <f t="shared" si="63"/>
        <v>0</v>
      </c>
      <c r="L305" s="159"/>
      <c r="M305" s="159" t="str">
        <f t="shared" si="76"/>
        <v/>
      </c>
      <c r="N305" s="39"/>
      <c r="O305" s="160">
        <f t="shared" si="77"/>
        <v>0</v>
      </c>
      <c r="P305" s="160">
        <f t="shared" si="78"/>
        <v>0</v>
      </c>
      <c r="Q305" s="160">
        <f t="shared" si="79"/>
        <v>0</v>
      </c>
      <c r="R305" s="160">
        <f t="shared" si="80"/>
        <v>0</v>
      </c>
      <c r="S305" s="160">
        <f t="shared" si="81"/>
        <v>0</v>
      </c>
      <c r="T305" s="39"/>
      <c r="U305" s="161"/>
      <c r="V305" s="162">
        <f>ROUND(ROUND(U305,2)*(1+'General Inputs'!K$20)*(1-AA305)+'General Inputs'!K$26,2)</f>
        <v>0</v>
      </c>
      <c r="W305" s="162">
        <f>ROUND(ROUND(V305,2)*(1+'General Inputs'!L$20)*(1-AB305)+'General Inputs'!L$26,2)</f>
        <v>0</v>
      </c>
      <c r="X305" s="162">
        <f>ROUND(ROUND(W305,2)*(1+'General Inputs'!M$20)*(1-AC305)+'General Inputs'!M$26,2)</f>
        <v>0</v>
      </c>
      <c r="Y305" s="162">
        <f>ROUND(ROUND(X305,2)*(1+'General Inputs'!N$20)*(1-AD305)+'General Inputs'!N$26,2)</f>
        <v>0</v>
      </c>
      <c r="Z305" s="163"/>
      <c r="AA305" s="191">
        <f>IF($U305="",0,'General Inputs'!K$22)</f>
        <v>0</v>
      </c>
      <c r="AB305" s="191">
        <f>IF($U305="",0,'General Inputs'!L$22)</f>
        <v>0</v>
      </c>
      <c r="AC305" s="191">
        <f>IF($U305="",0,'General Inputs'!M$22)</f>
        <v>0</v>
      </c>
      <c r="AD305" s="191">
        <f>IF($U305="",0,'General Inputs'!N$22)</f>
        <v>0</v>
      </c>
      <c r="AE305" s="36"/>
      <c r="AF305" s="36"/>
      <c r="AG305" s="36"/>
      <c r="AH305" s="214" t="str" cm="1">
        <f t="array" ref="AH305">IF(SUMPRODUCT(--_xlfn.ISFORMULA(V305:Y305))+SUMPRODUCT(--_xlfn.ISFORMULA(I305:M305))=7,"OK","CHECK")</f>
        <v>OK</v>
      </c>
      <c r="AI305" s="36"/>
      <c r="AJ305" s="36"/>
      <c r="AK305" s="36"/>
    </row>
    <row r="306" spans="1:37" hidden="1" outlineLevel="1" x14ac:dyDescent="0.2">
      <c r="A306" s="36"/>
      <c r="B306" s="36"/>
      <c r="C306" s="158"/>
      <c r="D306" s="158"/>
      <c r="E306" s="158"/>
      <c r="F306" s="71" t="s">
        <v>33</v>
      </c>
      <c r="G306" s="71"/>
      <c r="H306" s="92"/>
      <c r="I306" s="93">
        <f t="shared" si="62"/>
        <v>0</v>
      </c>
      <c r="J306" s="159"/>
      <c r="K306" s="93">
        <f t="shared" si="63"/>
        <v>0</v>
      </c>
      <c r="L306" s="159"/>
      <c r="M306" s="159" t="str">
        <f t="shared" si="76"/>
        <v/>
      </c>
      <c r="N306" s="39"/>
      <c r="O306" s="160">
        <f t="shared" si="77"/>
        <v>0</v>
      </c>
      <c r="P306" s="160">
        <f t="shared" si="78"/>
        <v>0</v>
      </c>
      <c r="Q306" s="160">
        <f t="shared" si="79"/>
        <v>0</v>
      </c>
      <c r="R306" s="160">
        <f t="shared" si="80"/>
        <v>0</v>
      </c>
      <c r="S306" s="160">
        <f t="shared" si="81"/>
        <v>0</v>
      </c>
      <c r="T306" s="39"/>
      <c r="U306" s="161"/>
      <c r="V306" s="162">
        <f>ROUND(ROUND(U306,2)*(1+'General Inputs'!K$20)*(1-AA306)+'General Inputs'!K$26,2)</f>
        <v>0</v>
      </c>
      <c r="W306" s="162">
        <f>ROUND(ROUND(V306,2)*(1+'General Inputs'!L$20)*(1-AB306)+'General Inputs'!L$26,2)</f>
        <v>0</v>
      </c>
      <c r="X306" s="162">
        <f>ROUND(ROUND(W306,2)*(1+'General Inputs'!M$20)*(1-AC306)+'General Inputs'!M$26,2)</f>
        <v>0</v>
      </c>
      <c r="Y306" s="162">
        <f>ROUND(ROUND(X306,2)*(1+'General Inputs'!N$20)*(1-AD306)+'General Inputs'!N$26,2)</f>
        <v>0</v>
      </c>
      <c r="Z306" s="163"/>
      <c r="AA306" s="191">
        <f>IF($U306="",0,'General Inputs'!K$22)</f>
        <v>0</v>
      </c>
      <c r="AB306" s="191">
        <f>IF($U306="",0,'General Inputs'!L$22)</f>
        <v>0</v>
      </c>
      <c r="AC306" s="191">
        <f>IF($U306="",0,'General Inputs'!M$22)</f>
        <v>0</v>
      </c>
      <c r="AD306" s="191">
        <f>IF($U306="",0,'General Inputs'!N$22)</f>
        <v>0</v>
      </c>
      <c r="AE306" s="36"/>
      <c r="AF306" s="36"/>
      <c r="AG306" s="36"/>
      <c r="AH306" s="214" t="str" cm="1">
        <f t="array" ref="AH306">IF(SUMPRODUCT(--_xlfn.ISFORMULA(V306:Y306))+SUMPRODUCT(--_xlfn.ISFORMULA(I306:M306))=7,"OK","CHECK")</f>
        <v>OK</v>
      </c>
      <c r="AI306" s="36"/>
      <c r="AJ306" s="36"/>
      <c r="AK306" s="36"/>
    </row>
    <row r="307" spans="1:37" hidden="1" outlineLevel="1" x14ac:dyDescent="0.2">
      <c r="A307" s="36"/>
      <c r="B307" s="36"/>
      <c r="C307" s="158"/>
      <c r="D307" s="158"/>
      <c r="E307" s="158"/>
      <c r="F307" s="71" t="s">
        <v>33</v>
      </c>
      <c r="G307" s="71"/>
      <c r="H307" s="92"/>
      <c r="I307" s="93">
        <f t="shared" si="62"/>
        <v>0</v>
      </c>
      <c r="J307" s="159"/>
      <c r="K307" s="93">
        <f t="shared" si="63"/>
        <v>0</v>
      </c>
      <c r="L307" s="159"/>
      <c r="M307" s="159" t="str">
        <f t="shared" si="76"/>
        <v/>
      </c>
      <c r="N307" s="39"/>
      <c r="O307" s="160">
        <f t="shared" si="77"/>
        <v>0</v>
      </c>
      <c r="P307" s="160">
        <f t="shared" si="78"/>
        <v>0</v>
      </c>
      <c r="Q307" s="160">
        <f t="shared" si="79"/>
        <v>0</v>
      </c>
      <c r="R307" s="160">
        <f t="shared" si="80"/>
        <v>0</v>
      </c>
      <c r="S307" s="160">
        <f t="shared" si="81"/>
        <v>0</v>
      </c>
      <c r="T307" s="39"/>
      <c r="U307" s="161"/>
      <c r="V307" s="162">
        <f>ROUND(ROUND(U307,2)*(1+'General Inputs'!K$20)*(1-AA307)+'General Inputs'!K$26,2)</f>
        <v>0</v>
      </c>
      <c r="W307" s="162">
        <f>ROUND(ROUND(V307,2)*(1+'General Inputs'!L$20)*(1-AB307)+'General Inputs'!L$26,2)</f>
        <v>0</v>
      </c>
      <c r="X307" s="162">
        <f>ROUND(ROUND(W307,2)*(1+'General Inputs'!M$20)*(1-AC307)+'General Inputs'!M$26,2)</f>
        <v>0</v>
      </c>
      <c r="Y307" s="162">
        <f>ROUND(ROUND(X307,2)*(1+'General Inputs'!N$20)*(1-AD307)+'General Inputs'!N$26,2)</f>
        <v>0</v>
      </c>
      <c r="Z307" s="163"/>
      <c r="AA307" s="191">
        <f>IF($U307="",0,'General Inputs'!K$22)</f>
        <v>0</v>
      </c>
      <c r="AB307" s="191">
        <f>IF($U307="",0,'General Inputs'!L$22)</f>
        <v>0</v>
      </c>
      <c r="AC307" s="191">
        <f>IF($U307="",0,'General Inputs'!M$22)</f>
        <v>0</v>
      </c>
      <c r="AD307" s="191">
        <f>IF($U307="",0,'General Inputs'!N$22)</f>
        <v>0</v>
      </c>
      <c r="AE307" s="36"/>
      <c r="AF307" s="36"/>
      <c r="AG307" s="36"/>
      <c r="AH307" s="214" t="str" cm="1">
        <f t="array" ref="AH307">IF(SUMPRODUCT(--_xlfn.ISFORMULA(V307:Y307))+SUMPRODUCT(--_xlfn.ISFORMULA(I307:M307))=7,"OK","CHECK")</f>
        <v>OK</v>
      </c>
      <c r="AI307" s="36"/>
      <c r="AJ307" s="36"/>
      <c r="AK307" s="36"/>
    </row>
    <row r="308" spans="1:37" hidden="1" outlineLevel="1" x14ac:dyDescent="0.2">
      <c r="A308" s="36"/>
      <c r="B308" s="36"/>
      <c r="C308" s="158"/>
      <c r="D308" s="158"/>
      <c r="E308" s="158"/>
      <c r="F308" s="71" t="s">
        <v>33</v>
      </c>
      <c r="G308" s="71"/>
      <c r="H308" s="92"/>
      <c r="I308" s="93">
        <f t="shared" si="62"/>
        <v>0</v>
      </c>
      <c r="J308" s="159"/>
      <c r="K308" s="93">
        <f t="shared" si="63"/>
        <v>0</v>
      </c>
      <c r="L308" s="159"/>
      <c r="M308" s="159" t="str">
        <f t="shared" si="76"/>
        <v/>
      </c>
      <c r="N308" s="39"/>
      <c r="O308" s="160">
        <f t="shared" si="77"/>
        <v>0</v>
      </c>
      <c r="P308" s="160">
        <f t="shared" si="78"/>
        <v>0</v>
      </c>
      <c r="Q308" s="160">
        <f t="shared" si="79"/>
        <v>0</v>
      </c>
      <c r="R308" s="160">
        <f t="shared" si="80"/>
        <v>0</v>
      </c>
      <c r="S308" s="160">
        <f t="shared" si="81"/>
        <v>0</v>
      </c>
      <c r="T308" s="39"/>
      <c r="U308" s="161"/>
      <c r="V308" s="162">
        <f>ROUND(ROUND(U308,2)*(1+'General Inputs'!K$20)*(1-AA308)+'General Inputs'!K$26,2)</f>
        <v>0</v>
      </c>
      <c r="W308" s="162">
        <f>ROUND(ROUND(V308,2)*(1+'General Inputs'!L$20)*(1-AB308)+'General Inputs'!L$26,2)</f>
        <v>0</v>
      </c>
      <c r="X308" s="162">
        <f>ROUND(ROUND(W308,2)*(1+'General Inputs'!M$20)*(1-AC308)+'General Inputs'!M$26,2)</f>
        <v>0</v>
      </c>
      <c r="Y308" s="162">
        <f>ROUND(ROUND(X308,2)*(1+'General Inputs'!N$20)*(1-AD308)+'General Inputs'!N$26,2)</f>
        <v>0</v>
      </c>
      <c r="Z308" s="163"/>
      <c r="AA308" s="191">
        <f>IF($U308="",0,'General Inputs'!K$22)</f>
        <v>0</v>
      </c>
      <c r="AB308" s="191">
        <f>IF($U308="",0,'General Inputs'!L$22)</f>
        <v>0</v>
      </c>
      <c r="AC308" s="191">
        <f>IF($U308="",0,'General Inputs'!M$22)</f>
        <v>0</v>
      </c>
      <c r="AD308" s="191">
        <f>IF($U308="",0,'General Inputs'!N$22)</f>
        <v>0</v>
      </c>
      <c r="AE308" s="36"/>
      <c r="AF308" s="36"/>
      <c r="AG308" s="36"/>
      <c r="AH308" s="214" t="str" cm="1">
        <f t="array" ref="AH308">IF(SUMPRODUCT(--_xlfn.ISFORMULA(V308:Y308))+SUMPRODUCT(--_xlfn.ISFORMULA(I308:M308))=7,"OK","CHECK")</f>
        <v>OK</v>
      </c>
      <c r="AI308" s="36"/>
      <c r="AJ308" s="36"/>
      <c r="AK308" s="36"/>
    </row>
    <row r="309" spans="1:37" hidden="1" outlineLevel="1" x14ac:dyDescent="0.2">
      <c r="A309" s="36"/>
      <c r="B309" s="36"/>
      <c r="C309" s="158"/>
      <c r="D309" s="158"/>
      <c r="E309" s="158"/>
      <c r="F309" s="71" t="s">
        <v>33</v>
      </c>
      <c r="G309" s="71"/>
      <c r="H309" s="92"/>
      <c r="I309" s="93">
        <f t="shared" si="62"/>
        <v>0</v>
      </c>
      <c r="J309" s="159"/>
      <c r="K309" s="93">
        <f t="shared" si="63"/>
        <v>0</v>
      </c>
      <c r="L309" s="159"/>
      <c r="M309" s="159" t="str">
        <f t="shared" si="76"/>
        <v/>
      </c>
      <c r="N309" s="39"/>
      <c r="O309" s="160">
        <f t="shared" si="77"/>
        <v>0</v>
      </c>
      <c r="P309" s="160">
        <f t="shared" si="78"/>
        <v>0</v>
      </c>
      <c r="Q309" s="160">
        <f t="shared" si="79"/>
        <v>0</v>
      </c>
      <c r="R309" s="160">
        <f t="shared" si="80"/>
        <v>0</v>
      </c>
      <c r="S309" s="160">
        <f t="shared" si="81"/>
        <v>0</v>
      </c>
      <c r="T309" s="39"/>
      <c r="U309" s="161"/>
      <c r="V309" s="162">
        <f>ROUND(ROUND(U309,2)*(1+'General Inputs'!K$20)*(1-AA309)+'General Inputs'!K$26,2)</f>
        <v>0</v>
      </c>
      <c r="W309" s="162">
        <f>ROUND(ROUND(V309,2)*(1+'General Inputs'!L$20)*(1-AB309)+'General Inputs'!L$26,2)</f>
        <v>0</v>
      </c>
      <c r="X309" s="162">
        <f>ROUND(ROUND(W309,2)*(1+'General Inputs'!M$20)*(1-AC309)+'General Inputs'!M$26,2)</f>
        <v>0</v>
      </c>
      <c r="Y309" s="162">
        <f>ROUND(ROUND(X309,2)*(1+'General Inputs'!N$20)*(1-AD309)+'General Inputs'!N$26,2)</f>
        <v>0</v>
      </c>
      <c r="Z309" s="163"/>
      <c r="AA309" s="191">
        <f>IF($U309="",0,'General Inputs'!K$22)</f>
        <v>0</v>
      </c>
      <c r="AB309" s="191">
        <f>IF($U309="",0,'General Inputs'!L$22)</f>
        <v>0</v>
      </c>
      <c r="AC309" s="191">
        <f>IF($U309="",0,'General Inputs'!M$22)</f>
        <v>0</v>
      </c>
      <c r="AD309" s="191">
        <f>IF($U309="",0,'General Inputs'!N$22)</f>
        <v>0</v>
      </c>
      <c r="AE309" s="36"/>
      <c r="AF309" s="36"/>
      <c r="AG309" s="36"/>
      <c r="AH309" s="214" t="str" cm="1">
        <f t="array" ref="AH309">IF(SUMPRODUCT(--_xlfn.ISFORMULA(V309:Y309))+SUMPRODUCT(--_xlfn.ISFORMULA(I309:M309))=7,"OK","CHECK")</f>
        <v>OK</v>
      </c>
      <c r="AI309" s="36"/>
      <c r="AJ309" s="36"/>
      <c r="AK309" s="36"/>
    </row>
    <row r="310" spans="1:37" hidden="1" outlineLevel="1" x14ac:dyDescent="0.2">
      <c r="A310" s="36"/>
      <c r="B310" s="36"/>
      <c r="C310" s="158"/>
      <c r="D310" s="158"/>
      <c r="E310" s="158"/>
      <c r="F310" s="71" t="s">
        <v>33</v>
      </c>
      <c r="G310" s="71"/>
      <c r="H310" s="92"/>
      <c r="I310" s="93">
        <f t="shared" si="62"/>
        <v>0</v>
      </c>
      <c r="J310" s="159"/>
      <c r="K310" s="93">
        <f t="shared" si="63"/>
        <v>0</v>
      </c>
      <c r="L310" s="159"/>
      <c r="M310" s="159" t="str">
        <f t="shared" si="76"/>
        <v/>
      </c>
      <c r="N310" s="39"/>
      <c r="O310" s="160">
        <f t="shared" si="77"/>
        <v>0</v>
      </c>
      <c r="P310" s="160">
        <f t="shared" si="78"/>
        <v>0</v>
      </c>
      <c r="Q310" s="160">
        <f t="shared" si="79"/>
        <v>0</v>
      </c>
      <c r="R310" s="160">
        <f t="shared" si="80"/>
        <v>0</v>
      </c>
      <c r="S310" s="160">
        <f t="shared" si="81"/>
        <v>0</v>
      </c>
      <c r="T310" s="39"/>
      <c r="U310" s="161"/>
      <c r="V310" s="162">
        <f>ROUND(ROUND(U310,2)*(1+'General Inputs'!K$20)*(1-AA310)+'General Inputs'!K$26,2)</f>
        <v>0</v>
      </c>
      <c r="W310" s="162">
        <f>ROUND(ROUND(V310,2)*(1+'General Inputs'!L$20)*(1-AB310)+'General Inputs'!L$26,2)</f>
        <v>0</v>
      </c>
      <c r="X310" s="162">
        <f>ROUND(ROUND(W310,2)*(1+'General Inputs'!M$20)*(1-AC310)+'General Inputs'!M$26,2)</f>
        <v>0</v>
      </c>
      <c r="Y310" s="162">
        <f>ROUND(ROUND(X310,2)*(1+'General Inputs'!N$20)*(1-AD310)+'General Inputs'!N$26,2)</f>
        <v>0</v>
      </c>
      <c r="Z310" s="163"/>
      <c r="AA310" s="191">
        <f>IF($U310="",0,'General Inputs'!K$22)</f>
        <v>0</v>
      </c>
      <c r="AB310" s="191">
        <f>IF($U310="",0,'General Inputs'!L$22)</f>
        <v>0</v>
      </c>
      <c r="AC310" s="191">
        <f>IF($U310="",0,'General Inputs'!M$22)</f>
        <v>0</v>
      </c>
      <c r="AD310" s="191">
        <f>IF($U310="",0,'General Inputs'!N$22)</f>
        <v>0</v>
      </c>
      <c r="AE310" s="36"/>
      <c r="AF310" s="36"/>
      <c r="AG310" s="36"/>
      <c r="AH310" s="214" t="str" cm="1">
        <f t="array" ref="AH310">IF(SUMPRODUCT(--_xlfn.ISFORMULA(V310:Y310))+SUMPRODUCT(--_xlfn.ISFORMULA(I310:M310))=7,"OK","CHECK")</f>
        <v>OK</v>
      </c>
      <c r="AI310" s="36"/>
      <c r="AJ310" s="36"/>
      <c r="AK310" s="36"/>
    </row>
    <row r="311" spans="1:37" hidden="1" outlineLevel="1" x14ac:dyDescent="0.2">
      <c r="A311" s="36"/>
      <c r="B311" s="36"/>
      <c r="C311" s="158"/>
      <c r="D311" s="158"/>
      <c r="E311" s="158"/>
      <c r="F311" s="71" t="s">
        <v>33</v>
      </c>
      <c r="G311" s="71"/>
      <c r="H311" s="92"/>
      <c r="I311" s="93">
        <f t="shared" si="62"/>
        <v>0</v>
      </c>
      <c r="J311" s="159"/>
      <c r="K311" s="93">
        <f t="shared" si="63"/>
        <v>0</v>
      </c>
      <c r="L311" s="159"/>
      <c r="M311" s="159" t="str">
        <f t="shared" si="76"/>
        <v/>
      </c>
      <c r="N311" s="39"/>
      <c r="O311" s="160">
        <f t="shared" si="77"/>
        <v>0</v>
      </c>
      <c r="P311" s="160">
        <f t="shared" si="78"/>
        <v>0</v>
      </c>
      <c r="Q311" s="160">
        <f t="shared" si="79"/>
        <v>0</v>
      </c>
      <c r="R311" s="160">
        <f t="shared" si="80"/>
        <v>0</v>
      </c>
      <c r="S311" s="160">
        <f t="shared" si="81"/>
        <v>0</v>
      </c>
      <c r="T311" s="39"/>
      <c r="U311" s="161"/>
      <c r="V311" s="162">
        <f>ROUND(ROUND(U311,2)*(1+'General Inputs'!K$20)*(1-AA311)+'General Inputs'!K$26,2)</f>
        <v>0</v>
      </c>
      <c r="W311" s="162">
        <f>ROUND(ROUND(V311,2)*(1+'General Inputs'!L$20)*(1-AB311)+'General Inputs'!L$26,2)</f>
        <v>0</v>
      </c>
      <c r="X311" s="162">
        <f>ROUND(ROUND(W311,2)*(1+'General Inputs'!M$20)*(1-AC311)+'General Inputs'!M$26,2)</f>
        <v>0</v>
      </c>
      <c r="Y311" s="162">
        <f>ROUND(ROUND(X311,2)*(1+'General Inputs'!N$20)*(1-AD311)+'General Inputs'!N$26,2)</f>
        <v>0</v>
      </c>
      <c r="Z311" s="163"/>
      <c r="AA311" s="191">
        <f>IF($U311="",0,'General Inputs'!K$22)</f>
        <v>0</v>
      </c>
      <c r="AB311" s="191">
        <f>IF($U311="",0,'General Inputs'!L$22)</f>
        <v>0</v>
      </c>
      <c r="AC311" s="191">
        <f>IF($U311="",0,'General Inputs'!M$22)</f>
        <v>0</v>
      </c>
      <c r="AD311" s="191">
        <f>IF($U311="",0,'General Inputs'!N$22)</f>
        <v>0</v>
      </c>
      <c r="AE311" s="36"/>
      <c r="AF311" s="36"/>
      <c r="AG311" s="36"/>
      <c r="AH311" s="214" t="str" cm="1">
        <f t="array" ref="AH311">IF(SUMPRODUCT(--_xlfn.ISFORMULA(V311:Y311))+SUMPRODUCT(--_xlfn.ISFORMULA(I311:M311))=7,"OK","CHECK")</f>
        <v>OK</v>
      </c>
      <c r="AI311" s="36"/>
      <c r="AJ311" s="36"/>
      <c r="AK311" s="36"/>
    </row>
    <row r="312" spans="1:37" hidden="1" outlineLevel="1" x14ac:dyDescent="0.2">
      <c r="A312" s="36"/>
      <c r="B312" s="36"/>
      <c r="C312" s="158"/>
      <c r="D312" s="158"/>
      <c r="E312" s="158"/>
      <c r="F312" s="71" t="s">
        <v>33</v>
      </c>
      <c r="G312" s="71"/>
      <c r="H312" s="92"/>
      <c r="I312" s="93">
        <f t="shared" si="62"/>
        <v>0</v>
      </c>
      <c r="J312" s="159"/>
      <c r="K312" s="93">
        <f t="shared" si="63"/>
        <v>0</v>
      </c>
      <c r="L312" s="159"/>
      <c r="M312" s="159" t="str">
        <f t="shared" si="76"/>
        <v/>
      </c>
      <c r="N312" s="39"/>
      <c r="O312" s="160">
        <f t="shared" si="77"/>
        <v>0</v>
      </c>
      <c r="P312" s="160">
        <f t="shared" si="78"/>
        <v>0</v>
      </c>
      <c r="Q312" s="160">
        <f t="shared" si="79"/>
        <v>0</v>
      </c>
      <c r="R312" s="160">
        <f t="shared" si="80"/>
        <v>0</v>
      </c>
      <c r="S312" s="160">
        <f t="shared" si="81"/>
        <v>0</v>
      </c>
      <c r="T312" s="39"/>
      <c r="U312" s="161"/>
      <c r="V312" s="162">
        <f>ROUND(ROUND(U312,2)*(1+'General Inputs'!K$20)*(1-AA312)+'General Inputs'!K$26,2)</f>
        <v>0</v>
      </c>
      <c r="W312" s="162">
        <f>ROUND(ROUND(V312,2)*(1+'General Inputs'!L$20)*(1-AB312)+'General Inputs'!L$26,2)</f>
        <v>0</v>
      </c>
      <c r="X312" s="162">
        <f>ROUND(ROUND(W312,2)*(1+'General Inputs'!M$20)*(1-AC312)+'General Inputs'!M$26,2)</f>
        <v>0</v>
      </c>
      <c r="Y312" s="162">
        <f>ROUND(ROUND(X312,2)*(1+'General Inputs'!N$20)*(1-AD312)+'General Inputs'!N$26,2)</f>
        <v>0</v>
      </c>
      <c r="Z312" s="163"/>
      <c r="AA312" s="191">
        <f>IF($U312="",0,'General Inputs'!K$22)</f>
        <v>0</v>
      </c>
      <c r="AB312" s="191">
        <f>IF($U312="",0,'General Inputs'!L$22)</f>
        <v>0</v>
      </c>
      <c r="AC312" s="191">
        <f>IF($U312="",0,'General Inputs'!M$22)</f>
        <v>0</v>
      </c>
      <c r="AD312" s="191">
        <f>IF($U312="",0,'General Inputs'!N$22)</f>
        <v>0</v>
      </c>
      <c r="AE312" s="36"/>
      <c r="AF312" s="36"/>
      <c r="AG312" s="36"/>
      <c r="AH312" s="214" t="str" cm="1">
        <f t="array" ref="AH312">IF(SUMPRODUCT(--_xlfn.ISFORMULA(V312:Y312))+SUMPRODUCT(--_xlfn.ISFORMULA(I312:M312))=7,"OK","CHECK")</f>
        <v>OK</v>
      </c>
      <c r="AI312" s="36"/>
      <c r="AJ312" s="36"/>
      <c r="AK312" s="36"/>
    </row>
    <row r="313" spans="1:37" hidden="1" outlineLevel="1" x14ac:dyDescent="0.2">
      <c r="A313" s="36"/>
      <c r="B313" s="36"/>
      <c r="C313" s="158"/>
      <c r="D313" s="158"/>
      <c r="E313" s="158"/>
      <c r="F313" s="71" t="s">
        <v>33</v>
      </c>
      <c r="G313" s="71"/>
      <c r="H313" s="92"/>
      <c r="I313" s="93">
        <f t="shared" si="62"/>
        <v>0</v>
      </c>
      <c r="J313" s="159"/>
      <c r="K313" s="93">
        <f t="shared" si="63"/>
        <v>0</v>
      </c>
      <c r="L313" s="159"/>
      <c r="M313" s="159" t="str">
        <f t="shared" si="76"/>
        <v/>
      </c>
      <c r="N313" s="39"/>
      <c r="O313" s="160">
        <f t="shared" si="77"/>
        <v>0</v>
      </c>
      <c r="P313" s="160">
        <f t="shared" si="78"/>
        <v>0</v>
      </c>
      <c r="Q313" s="160">
        <f t="shared" si="79"/>
        <v>0</v>
      </c>
      <c r="R313" s="160">
        <f t="shared" si="80"/>
        <v>0</v>
      </c>
      <c r="S313" s="160">
        <f t="shared" si="81"/>
        <v>0</v>
      </c>
      <c r="T313" s="39"/>
      <c r="U313" s="161"/>
      <c r="V313" s="162">
        <f>ROUND(ROUND(U313,2)*(1+'General Inputs'!K$20)*(1-AA313)+'General Inputs'!K$26,2)</f>
        <v>0</v>
      </c>
      <c r="W313" s="162">
        <f>ROUND(ROUND(V313,2)*(1+'General Inputs'!L$20)*(1-AB313)+'General Inputs'!L$26,2)</f>
        <v>0</v>
      </c>
      <c r="X313" s="162">
        <f>ROUND(ROUND(W313,2)*(1+'General Inputs'!M$20)*(1-AC313)+'General Inputs'!M$26,2)</f>
        <v>0</v>
      </c>
      <c r="Y313" s="162">
        <f>ROUND(ROUND(X313,2)*(1+'General Inputs'!N$20)*(1-AD313)+'General Inputs'!N$26,2)</f>
        <v>0</v>
      </c>
      <c r="Z313" s="163"/>
      <c r="AA313" s="191">
        <f>IF($U313="",0,'General Inputs'!K$22)</f>
        <v>0</v>
      </c>
      <c r="AB313" s="191">
        <f>IF($U313="",0,'General Inputs'!L$22)</f>
        <v>0</v>
      </c>
      <c r="AC313" s="191">
        <f>IF($U313="",0,'General Inputs'!M$22)</f>
        <v>0</v>
      </c>
      <c r="AD313" s="191">
        <f>IF($U313="",0,'General Inputs'!N$22)</f>
        <v>0</v>
      </c>
      <c r="AE313" s="36"/>
      <c r="AF313" s="36"/>
      <c r="AG313" s="36"/>
      <c r="AH313" s="214" t="str" cm="1">
        <f t="array" ref="AH313">IF(SUMPRODUCT(--_xlfn.ISFORMULA(V313:Y313))+SUMPRODUCT(--_xlfn.ISFORMULA(I313:M313))=7,"OK","CHECK")</f>
        <v>OK</v>
      </c>
      <c r="AI313" s="36"/>
      <c r="AJ313" s="36"/>
      <c r="AK313" s="36"/>
    </row>
    <row r="314" spans="1:37" hidden="1" outlineLevel="1" x14ac:dyDescent="0.2">
      <c r="A314" s="36"/>
      <c r="B314" s="36"/>
      <c r="C314" s="158"/>
      <c r="D314" s="158"/>
      <c r="E314" s="158"/>
      <c r="F314" s="71" t="s">
        <v>33</v>
      </c>
      <c r="G314" s="71"/>
      <c r="H314" s="92"/>
      <c r="I314" s="93">
        <f t="shared" si="62"/>
        <v>0</v>
      </c>
      <c r="J314" s="159"/>
      <c r="K314" s="93">
        <f t="shared" si="63"/>
        <v>0</v>
      </c>
      <c r="L314" s="159"/>
      <c r="M314" s="159" t="str">
        <f t="shared" si="76"/>
        <v/>
      </c>
      <c r="N314" s="39"/>
      <c r="O314" s="160">
        <f t="shared" si="77"/>
        <v>0</v>
      </c>
      <c r="P314" s="160">
        <f t="shared" si="78"/>
        <v>0</v>
      </c>
      <c r="Q314" s="160">
        <f t="shared" si="79"/>
        <v>0</v>
      </c>
      <c r="R314" s="160">
        <f t="shared" si="80"/>
        <v>0</v>
      </c>
      <c r="S314" s="160">
        <f t="shared" si="81"/>
        <v>0</v>
      </c>
      <c r="T314" s="39"/>
      <c r="U314" s="161"/>
      <c r="V314" s="162">
        <f>ROUND(ROUND(U314,2)*(1+'General Inputs'!K$20)*(1-AA314)+'General Inputs'!K$26,2)</f>
        <v>0</v>
      </c>
      <c r="W314" s="162">
        <f>ROUND(ROUND(V314,2)*(1+'General Inputs'!L$20)*(1-AB314)+'General Inputs'!L$26,2)</f>
        <v>0</v>
      </c>
      <c r="X314" s="162">
        <f>ROUND(ROUND(W314,2)*(1+'General Inputs'!M$20)*(1-AC314)+'General Inputs'!M$26,2)</f>
        <v>0</v>
      </c>
      <c r="Y314" s="162">
        <f>ROUND(ROUND(X314,2)*(1+'General Inputs'!N$20)*(1-AD314)+'General Inputs'!N$26,2)</f>
        <v>0</v>
      </c>
      <c r="Z314" s="163"/>
      <c r="AA314" s="191">
        <f>IF($U314="",0,'General Inputs'!K$22)</f>
        <v>0</v>
      </c>
      <c r="AB314" s="191">
        <f>IF($U314="",0,'General Inputs'!L$22)</f>
        <v>0</v>
      </c>
      <c r="AC314" s="191">
        <f>IF($U314="",0,'General Inputs'!M$22)</f>
        <v>0</v>
      </c>
      <c r="AD314" s="191">
        <f>IF($U314="",0,'General Inputs'!N$22)</f>
        <v>0</v>
      </c>
      <c r="AE314" s="36"/>
      <c r="AF314" s="36"/>
      <c r="AG314" s="36"/>
      <c r="AH314" s="214" t="str" cm="1">
        <f t="array" ref="AH314">IF(SUMPRODUCT(--_xlfn.ISFORMULA(V314:Y314))+SUMPRODUCT(--_xlfn.ISFORMULA(I314:M314))=7,"OK","CHECK")</f>
        <v>OK</v>
      </c>
      <c r="AI314" s="36"/>
      <c r="AJ314" s="36"/>
      <c r="AK314" s="36"/>
    </row>
    <row r="315" spans="1:37" hidden="1" outlineLevel="1" x14ac:dyDescent="0.2">
      <c r="A315" s="36"/>
      <c r="B315" s="36"/>
      <c r="C315" s="158"/>
      <c r="D315" s="158"/>
      <c r="E315" s="158"/>
      <c r="F315" s="71" t="s">
        <v>33</v>
      </c>
      <c r="G315" s="71"/>
      <c r="H315" s="92"/>
      <c r="I315" s="93">
        <f t="shared" si="62"/>
        <v>0</v>
      </c>
      <c r="J315" s="159"/>
      <c r="K315" s="93">
        <f t="shared" si="63"/>
        <v>0</v>
      </c>
      <c r="L315" s="159"/>
      <c r="M315" s="159" t="str">
        <f t="shared" si="76"/>
        <v/>
      </c>
      <c r="N315" s="39"/>
      <c r="O315" s="160">
        <f t="shared" si="77"/>
        <v>0</v>
      </c>
      <c r="P315" s="160">
        <f t="shared" si="78"/>
        <v>0</v>
      </c>
      <c r="Q315" s="160">
        <f t="shared" si="79"/>
        <v>0</v>
      </c>
      <c r="R315" s="160">
        <f t="shared" si="80"/>
        <v>0</v>
      </c>
      <c r="S315" s="160">
        <f t="shared" si="81"/>
        <v>0</v>
      </c>
      <c r="T315" s="39"/>
      <c r="U315" s="161"/>
      <c r="V315" s="162">
        <f>ROUND(ROUND(U315,2)*(1+'General Inputs'!K$20)*(1-AA315)+'General Inputs'!K$26,2)</f>
        <v>0</v>
      </c>
      <c r="W315" s="162">
        <f>ROUND(ROUND(V315,2)*(1+'General Inputs'!L$20)*(1-AB315)+'General Inputs'!L$26,2)</f>
        <v>0</v>
      </c>
      <c r="X315" s="162">
        <f>ROUND(ROUND(W315,2)*(1+'General Inputs'!M$20)*(1-AC315)+'General Inputs'!M$26,2)</f>
        <v>0</v>
      </c>
      <c r="Y315" s="162">
        <f>ROUND(ROUND(X315,2)*(1+'General Inputs'!N$20)*(1-AD315)+'General Inputs'!N$26,2)</f>
        <v>0</v>
      </c>
      <c r="Z315" s="163"/>
      <c r="AA315" s="191">
        <f>IF($U315="",0,'General Inputs'!K$22)</f>
        <v>0</v>
      </c>
      <c r="AB315" s="191">
        <f>IF($U315="",0,'General Inputs'!L$22)</f>
        <v>0</v>
      </c>
      <c r="AC315" s="191">
        <f>IF($U315="",0,'General Inputs'!M$22)</f>
        <v>0</v>
      </c>
      <c r="AD315" s="191">
        <f>IF($U315="",0,'General Inputs'!N$22)</f>
        <v>0</v>
      </c>
      <c r="AE315" s="36"/>
      <c r="AF315" s="36"/>
      <c r="AG315" s="36"/>
      <c r="AH315" s="214" t="str" cm="1">
        <f t="array" ref="AH315">IF(SUMPRODUCT(--_xlfn.ISFORMULA(V315:Y315))+SUMPRODUCT(--_xlfn.ISFORMULA(I315:M315))=7,"OK","CHECK")</f>
        <v>OK</v>
      </c>
      <c r="AI315" s="36"/>
      <c r="AJ315" s="36"/>
      <c r="AK315" s="36"/>
    </row>
    <row r="316" spans="1:37" hidden="1" outlineLevel="1" x14ac:dyDescent="0.2">
      <c r="A316" s="36"/>
      <c r="B316" s="36"/>
      <c r="C316" s="158"/>
      <c r="D316" s="158"/>
      <c r="E316" s="158"/>
      <c r="F316" s="71" t="s">
        <v>33</v>
      </c>
      <c r="G316" s="71"/>
      <c r="H316" s="92"/>
      <c r="I316" s="93">
        <f t="shared" si="62"/>
        <v>0</v>
      </c>
      <c r="J316" s="159"/>
      <c r="K316" s="93">
        <f t="shared" si="63"/>
        <v>0</v>
      </c>
      <c r="L316" s="159"/>
      <c r="M316" s="159" t="str">
        <f t="shared" si="76"/>
        <v/>
      </c>
      <c r="N316" s="39"/>
      <c r="O316" s="160">
        <f t="shared" si="77"/>
        <v>0</v>
      </c>
      <c r="P316" s="160">
        <f t="shared" si="78"/>
        <v>0</v>
      </c>
      <c r="Q316" s="160">
        <f t="shared" si="79"/>
        <v>0</v>
      </c>
      <c r="R316" s="160">
        <f t="shared" si="80"/>
        <v>0</v>
      </c>
      <c r="S316" s="160">
        <f t="shared" si="81"/>
        <v>0</v>
      </c>
      <c r="T316" s="39"/>
      <c r="U316" s="161"/>
      <c r="V316" s="162">
        <f>ROUND(ROUND(U316,2)*(1+'General Inputs'!K$20)*(1-AA316)+'General Inputs'!K$26,2)</f>
        <v>0</v>
      </c>
      <c r="W316" s="162">
        <f>ROUND(ROUND(V316,2)*(1+'General Inputs'!L$20)*(1-AB316)+'General Inputs'!L$26,2)</f>
        <v>0</v>
      </c>
      <c r="X316" s="162">
        <f>ROUND(ROUND(W316,2)*(1+'General Inputs'!M$20)*(1-AC316)+'General Inputs'!M$26,2)</f>
        <v>0</v>
      </c>
      <c r="Y316" s="162">
        <f>ROUND(ROUND(X316,2)*(1+'General Inputs'!N$20)*(1-AD316)+'General Inputs'!N$26,2)</f>
        <v>0</v>
      </c>
      <c r="Z316" s="163"/>
      <c r="AA316" s="191">
        <f>IF($U316="",0,'General Inputs'!K$22)</f>
        <v>0</v>
      </c>
      <c r="AB316" s="191">
        <f>IF($U316="",0,'General Inputs'!L$22)</f>
        <v>0</v>
      </c>
      <c r="AC316" s="191">
        <f>IF($U316="",0,'General Inputs'!M$22)</f>
        <v>0</v>
      </c>
      <c r="AD316" s="191">
        <f>IF($U316="",0,'General Inputs'!N$22)</f>
        <v>0</v>
      </c>
      <c r="AE316" s="36"/>
      <c r="AF316" s="36"/>
      <c r="AG316" s="36"/>
      <c r="AH316" s="214" t="str" cm="1">
        <f t="array" ref="AH316">IF(SUMPRODUCT(--_xlfn.ISFORMULA(V316:Y316))+SUMPRODUCT(--_xlfn.ISFORMULA(I316:M316))=7,"OK","CHECK")</f>
        <v>OK</v>
      </c>
      <c r="AI316" s="36"/>
      <c r="AJ316" s="36"/>
      <c r="AK316" s="36"/>
    </row>
    <row r="317" spans="1:37" hidden="1" outlineLevel="1" x14ac:dyDescent="0.2">
      <c r="A317" s="36"/>
      <c r="B317" s="36"/>
      <c r="C317" s="158"/>
      <c r="D317" s="158"/>
      <c r="E317" s="158"/>
      <c r="F317" s="71" t="s">
        <v>33</v>
      </c>
      <c r="G317" s="71"/>
      <c r="H317" s="92"/>
      <c r="I317" s="93">
        <f t="shared" si="62"/>
        <v>0</v>
      </c>
      <c r="J317" s="159"/>
      <c r="K317" s="93">
        <f t="shared" si="63"/>
        <v>0</v>
      </c>
      <c r="L317" s="159"/>
      <c r="M317" s="159" t="str">
        <f t="shared" si="76"/>
        <v/>
      </c>
      <c r="N317" s="39"/>
      <c r="O317" s="160">
        <f t="shared" si="77"/>
        <v>0</v>
      </c>
      <c r="P317" s="160">
        <f t="shared" si="78"/>
        <v>0</v>
      </c>
      <c r="Q317" s="160">
        <f t="shared" si="79"/>
        <v>0</v>
      </c>
      <c r="R317" s="160">
        <f t="shared" si="80"/>
        <v>0</v>
      </c>
      <c r="S317" s="160">
        <f t="shared" si="81"/>
        <v>0</v>
      </c>
      <c r="T317" s="39"/>
      <c r="U317" s="161"/>
      <c r="V317" s="162">
        <f>ROUND(ROUND(U317,2)*(1+'General Inputs'!K$20)*(1-AA317)+'General Inputs'!K$26,2)</f>
        <v>0</v>
      </c>
      <c r="W317" s="162">
        <f>ROUND(ROUND(V317,2)*(1+'General Inputs'!L$20)*(1-AB317)+'General Inputs'!L$26,2)</f>
        <v>0</v>
      </c>
      <c r="X317" s="162">
        <f>ROUND(ROUND(W317,2)*(1+'General Inputs'!M$20)*(1-AC317)+'General Inputs'!M$26,2)</f>
        <v>0</v>
      </c>
      <c r="Y317" s="162">
        <f>ROUND(ROUND(X317,2)*(1+'General Inputs'!N$20)*(1-AD317)+'General Inputs'!N$26,2)</f>
        <v>0</v>
      </c>
      <c r="Z317" s="163"/>
      <c r="AA317" s="191">
        <f>IF($U317="",0,'General Inputs'!K$22)</f>
        <v>0</v>
      </c>
      <c r="AB317" s="191">
        <f>IF($U317="",0,'General Inputs'!L$22)</f>
        <v>0</v>
      </c>
      <c r="AC317" s="191">
        <f>IF($U317="",0,'General Inputs'!M$22)</f>
        <v>0</v>
      </c>
      <c r="AD317" s="191">
        <f>IF($U317="",0,'General Inputs'!N$22)</f>
        <v>0</v>
      </c>
      <c r="AE317" s="36"/>
      <c r="AF317" s="36"/>
      <c r="AG317" s="36"/>
      <c r="AH317" s="214" t="str" cm="1">
        <f t="array" ref="AH317">IF(SUMPRODUCT(--_xlfn.ISFORMULA(V317:Y317))+SUMPRODUCT(--_xlfn.ISFORMULA(I317:M317))=7,"OK","CHECK")</f>
        <v>OK</v>
      </c>
      <c r="AI317" s="36"/>
      <c r="AJ317" s="36"/>
      <c r="AK317" s="36"/>
    </row>
    <row r="318" spans="1:37" hidden="1" outlineLevel="1" x14ac:dyDescent="0.2">
      <c r="A318" s="36"/>
      <c r="B318" s="36"/>
      <c r="C318" s="158"/>
      <c r="D318" s="158"/>
      <c r="E318" s="158"/>
      <c r="F318" s="71" t="s">
        <v>33</v>
      </c>
      <c r="G318" s="71"/>
      <c r="H318" s="92"/>
      <c r="I318" s="93">
        <f t="shared" si="62"/>
        <v>0</v>
      </c>
      <c r="J318" s="159"/>
      <c r="K318" s="93">
        <f t="shared" si="63"/>
        <v>0</v>
      </c>
      <c r="L318" s="159"/>
      <c r="M318" s="159" t="str">
        <f t="shared" si="76"/>
        <v/>
      </c>
      <c r="N318" s="39"/>
      <c r="O318" s="160">
        <f t="shared" si="77"/>
        <v>0</v>
      </c>
      <c r="P318" s="160">
        <f t="shared" si="78"/>
        <v>0</v>
      </c>
      <c r="Q318" s="160">
        <f t="shared" si="79"/>
        <v>0</v>
      </c>
      <c r="R318" s="160">
        <f t="shared" si="80"/>
        <v>0</v>
      </c>
      <c r="S318" s="160">
        <f t="shared" si="81"/>
        <v>0</v>
      </c>
      <c r="T318" s="39"/>
      <c r="U318" s="161"/>
      <c r="V318" s="162">
        <f>ROUND(ROUND(U318,2)*(1+'General Inputs'!K$20)*(1-AA318)+'General Inputs'!K$26,2)</f>
        <v>0</v>
      </c>
      <c r="W318" s="162">
        <f>ROUND(ROUND(V318,2)*(1+'General Inputs'!L$20)*(1-AB318)+'General Inputs'!L$26,2)</f>
        <v>0</v>
      </c>
      <c r="X318" s="162">
        <f>ROUND(ROUND(W318,2)*(1+'General Inputs'!M$20)*(1-AC318)+'General Inputs'!M$26,2)</f>
        <v>0</v>
      </c>
      <c r="Y318" s="162">
        <f>ROUND(ROUND(X318,2)*(1+'General Inputs'!N$20)*(1-AD318)+'General Inputs'!N$26,2)</f>
        <v>0</v>
      </c>
      <c r="Z318" s="163"/>
      <c r="AA318" s="191">
        <f>IF($U318="",0,'General Inputs'!K$22)</f>
        <v>0</v>
      </c>
      <c r="AB318" s="191">
        <f>IF($U318="",0,'General Inputs'!L$22)</f>
        <v>0</v>
      </c>
      <c r="AC318" s="191">
        <f>IF($U318="",0,'General Inputs'!M$22)</f>
        <v>0</v>
      </c>
      <c r="AD318" s="191">
        <f>IF($U318="",0,'General Inputs'!N$22)</f>
        <v>0</v>
      </c>
      <c r="AE318" s="36"/>
      <c r="AF318" s="36"/>
      <c r="AG318" s="36"/>
      <c r="AH318" s="214" t="str" cm="1">
        <f t="array" ref="AH318">IF(SUMPRODUCT(--_xlfn.ISFORMULA(V318:Y318))+SUMPRODUCT(--_xlfn.ISFORMULA(I318:M318))=7,"OK","CHECK")</f>
        <v>OK</v>
      </c>
      <c r="AI318" s="36"/>
      <c r="AJ318" s="36"/>
      <c r="AK318" s="36"/>
    </row>
    <row r="319" spans="1:37" hidden="1" outlineLevel="1" x14ac:dyDescent="0.2">
      <c r="A319" s="36"/>
      <c r="B319" s="36"/>
      <c r="C319" s="158"/>
      <c r="D319" s="158"/>
      <c r="E319" s="158"/>
      <c r="F319" s="71" t="s">
        <v>33</v>
      </c>
      <c r="G319" s="71"/>
      <c r="H319" s="92"/>
      <c r="I319" s="93">
        <f t="shared" si="62"/>
        <v>0</v>
      </c>
      <c r="J319" s="159"/>
      <c r="K319" s="93">
        <f t="shared" si="63"/>
        <v>0</v>
      </c>
      <c r="L319" s="159"/>
      <c r="M319" s="159" t="str">
        <f t="shared" si="76"/>
        <v/>
      </c>
      <c r="N319" s="39"/>
      <c r="O319" s="160">
        <f t="shared" si="77"/>
        <v>0</v>
      </c>
      <c r="P319" s="160">
        <f t="shared" si="78"/>
        <v>0</v>
      </c>
      <c r="Q319" s="160">
        <f t="shared" si="79"/>
        <v>0</v>
      </c>
      <c r="R319" s="160">
        <f t="shared" si="80"/>
        <v>0</v>
      </c>
      <c r="S319" s="160">
        <f t="shared" si="81"/>
        <v>0</v>
      </c>
      <c r="T319" s="39"/>
      <c r="U319" s="161"/>
      <c r="V319" s="162">
        <f>ROUND(ROUND(U319,2)*(1+'General Inputs'!K$20)*(1-AA319)+'General Inputs'!K$26,2)</f>
        <v>0</v>
      </c>
      <c r="W319" s="162">
        <f>ROUND(ROUND(V319,2)*(1+'General Inputs'!L$20)*(1-AB319)+'General Inputs'!L$26,2)</f>
        <v>0</v>
      </c>
      <c r="X319" s="162">
        <f>ROUND(ROUND(W319,2)*(1+'General Inputs'!M$20)*(1-AC319)+'General Inputs'!M$26,2)</f>
        <v>0</v>
      </c>
      <c r="Y319" s="162">
        <f>ROUND(ROUND(X319,2)*(1+'General Inputs'!N$20)*(1-AD319)+'General Inputs'!N$26,2)</f>
        <v>0</v>
      </c>
      <c r="Z319" s="163"/>
      <c r="AA319" s="191">
        <f>IF($U319="",0,'General Inputs'!K$22)</f>
        <v>0</v>
      </c>
      <c r="AB319" s="191">
        <f>IF($U319="",0,'General Inputs'!L$22)</f>
        <v>0</v>
      </c>
      <c r="AC319" s="191">
        <f>IF($U319="",0,'General Inputs'!M$22)</f>
        <v>0</v>
      </c>
      <c r="AD319" s="191">
        <f>IF($U319="",0,'General Inputs'!N$22)</f>
        <v>0</v>
      </c>
      <c r="AE319" s="36"/>
      <c r="AF319" s="36"/>
      <c r="AG319" s="36"/>
      <c r="AH319" s="214" t="str" cm="1">
        <f t="array" ref="AH319">IF(SUMPRODUCT(--_xlfn.ISFORMULA(V319:Y319))+SUMPRODUCT(--_xlfn.ISFORMULA(I319:M319))=7,"OK","CHECK")</f>
        <v>OK</v>
      </c>
      <c r="AI319" s="36"/>
      <c r="AJ319" s="36"/>
      <c r="AK319" s="36"/>
    </row>
    <row r="320" spans="1:37" hidden="1" outlineLevel="1" x14ac:dyDescent="0.2">
      <c r="A320" s="36"/>
      <c r="B320" s="36"/>
      <c r="C320" s="158"/>
      <c r="D320" s="158"/>
      <c r="E320" s="158"/>
      <c r="F320" s="71" t="s">
        <v>33</v>
      </c>
      <c r="G320" s="71"/>
      <c r="H320" s="92"/>
      <c r="I320" s="93">
        <f t="shared" si="62"/>
        <v>0</v>
      </c>
      <c r="J320" s="159"/>
      <c r="K320" s="93">
        <f t="shared" si="63"/>
        <v>0</v>
      </c>
      <c r="L320" s="159"/>
      <c r="M320" s="159" t="str">
        <f t="shared" si="76"/>
        <v/>
      </c>
      <c r="N320" s="39"/>
      <c r="O320" s="160">
        <f t="shared" si="77"/>
        <v>0</v>
      </c>
      <c r="P320" s="160">
        <f t="shared" si="78"/>
        <v>0</v>
      </c>
      <c r="Q320" s="160">
        <f t="shared" si="79"/>
        <v>0</v>
      </c>
      <c r="R320" s="160">
        <f t="shared" si="80"/>
        <v>0</v>
      </c>
      <c r="S320" s="160">
        <f t="shared" si="81"/>
        <v>0</v>
      </c>
      <c r="T320" s="39"/>
      <c r="U320" s="161"/>
      <c r="V320" s="162">
        <f>ROUND(ROUND(U320,2)*(1+'General Inputs'!K$20)*(1-AA320)+'General Inputs'!K$26,2)</f>
        <v>0</v>
      </c>
      <c r="W320" s="162">
        <f>ROUND(ROUND(V320,2)*(1+'General Inputs'!L$20)*(1-AB320)+'General Inputs'!L$26,2)</f>
        <v>0</v>
      </c>
      <c r="X320" s="162">
        <f>ROUND(ROUND(W320,2)*(1+'General Inputs'!M$20)*(1-AC320)+'General Inputs'!M$26,2)</f>
        <v>0</v>
      </c>
      <c r="Y320" s="162">
        <f>ROUND(ROUND(X320,2)*(1+'General Inputs'!N$20)*(1-AD320)+'General Inputs'!N$26,2)</f>
        <v>0</v>
      </c>
      <c r="Z320" s="163"/>
      <c r="AA320" s="191">
        <f>IF($U320="",0,'General Inputs'!K$22)</f>
        <v>0</v>
      </c>
      <c r="AB320" s="191">
        <f>IF($U320="",0,'General Inputs'!L$22)</f>
        <v>0</v>
      </c>
      <c r="AC320" s="191">
        <f>IF($U320="",0,'General Inputs'!M$22)</f>
        <v>0</v>
      </c>
      <c r="AD320" s="191">
        <f>IF($U320="",0,'General Inputs'!N$22)</f>
        <v>0</v>
      </c>
      <c r="AE320" s="36"/>
      <c r="AF320" s="36"/>
      <c r="AG320" s="36"/>
      <c r="AH320" s="214" t="str" cm="1">
        <f t="array" ref="AH320">IF(SUMPRODUCT(--_xlfn.ISFORMULA(V320:Y320))+SUMPRODUCT(--_xlfn.ISFORMULA(I320:M320))=7,"OK","CHECK")</f>
        <v>OK</v>
      </c>
      <c r="AI320" s="36"/>
      <c r="AJ320" s="36"/>
      <c r="AK320" s="36"/>
    </row>
    <row r="321" spans="1:37" hidden="1" outlineLevel="1" x14ac:dyDescent="0.2">
      <c r="A321" s="36"/>
      <c r="B321" s="36"/>
      <c r="C321" s="158"/>
      <c r="D321" s="158"/>
      <c r="E321" s="158"/>
      <c r="F321" s="71" t="s">
        <v>33</v>
      </c>
      <c r="G321" s="71"/>
      <c r="H321" s="92"/>
      <c r="I321" s="93">
        <f t="shared" si="62"/>
        <v>0</v>
      </c>
      <c r="J321" s="159"/>
      <c r="K321" s="93">
        <f t="shared" si="63"/>
        <v>0</v>
      </c>
      <c r="L321" s="159"/>
      <c r="M321" s="159" t="str">
        <f t="shared" si="76"/>
        <v/>
      </c>
      <c r="N321" s="39"/>
      <c r="O321" s="160">
        <f t="shared" si="77"/>
        <v>0</v>
      </c>
      <c r="P321" s="160">
        <f t="shared" si="78"/>
        <v>0</v>
      </c>
      <c r="Q321" s="160">
        <f t="shared" si="79"/>
        <v>0</v>
      </c>
      <c r="R321" s="160">
        <f t="shared" si="80"/>
        <v>0</v>
      </c>
      <c r="S321" s="160">
        <f t="shared" si="81"/>
        <v>0</v>
      </c>
      <c r="T321" s="39"/>
      <c r="U321" s="161"/>
      <c r="V321" s="162">
        <f>ROUND(ROUND(U321,2)*(1+'General Inputs'!K$20)*(1-AA321)+'General Inputs'!K$26,2)</f>
        <v>0</v>
      </c>
      <c r="W321" s="162">
        <f>ROUND(ROUND(V321,2)*(1+'General Inputs'!L$20)*(1-AB321)+'General Inputs'!L$26,2)</f>
        <v>0</v>
      </c>
      <c r="X321" s="162">
        <f>ROUND(ROUND(W321,2)*(1+'General Inputs'!M$20)*(1-AC321)+'General Inputs'!M$26,2)</f>
        <v>0</v>
      </c>
      <c r="Y321" s="162">
        <f>ROUND(ROUND(X321,2)*(1+'General Inputs'!N$20)*(1-AD321)+'General Inputs'!N$26,2)</f>
        <v>0</v>
      </c>
      <c r="Z321" s="163"/>
      <c r="AA321" s="191">
        <f>IF($U321="",0,'General Inputs'!K$22)</f>
        <v>0</v>
      </c>
      <c r="AB321" s="191">
        <f>IF($U321="",0,'General Inputs'!L$22)</f>
        <v>0</v>
      </c>
      <c r="AC321" s="191">
        <f>IF($U321="",0,'General Inputs'!M$22)</f>
        <v>0</v>
      </c>
      <c r="AD321" s="191">
        <f>IF($U321="",0,'General Inputs'!N$22)</f>
        <v>0</v>
      </c>
      <c r="AE321" s="36"/>
      <c r="AF321" s="36"/>
      <c r="AG321" s="36"/>
      <c r="AH321" s="214" t="str" cm="1">
        <f t="array" ref="AH321">IF(SUMPRODUCT(--_xlfn.ISFORMULA(V321:Y321))+SUMPRODUCT(--_xlfn.ISFORMULA(I321:M321))=7,"OK","CHECK")</f>
        <v>OK</v>
      </c>
      <c r="AI321" s="36"/>
      <c r="AJ321" s="36"/>
      <c r="AK321" s="36"/>
    </row>
    <row r="322" spans="1:37" hidden="1" outlineLevel="1" x14ac:dyDescent="0.2">
      <c r="A322" s="36"/>
      <c r="B322" s="36"/>
      <c r="C322" s="158"/>
      <c r="D322" s="158"/>
      <c r="E322" s="158"/>
      <c r="F322" s="71" t="s">
        <v>33</v>
      </c>
      <c r="G322" s="71"/>
      <c r="H322" s="92"/>
      <c r="I322" s="93">
        <f t="shared" si="62"/>
        <v>0</v>
      </c>
      <c r="J322" s="159"/>
      <c r="K322" s="93">
        <f t="shared" si="63"/>
        <v>0</v>
      </c>
      <c r="L322" s="159"/>
      <c r="M322" s="159" t="str">
        <f t="shared" si="76"/>
        <v/>
      </c>
      <c r="N322" s="39"/>
      <c r="O322" s="160">
        <f t="shared" si="77"/>
        <v>0</v>
      </c>
      <c r="P322" s="160">
        <f t="shared" si="78"/>
        <v>0</v>
      </c>
      <c r="Q322" s="160">
        <f t="shared" si="79"/>
        <v>0</v>
      </c>
      <c r="R322" s="160">
        <f t="shared" si="80"/>
        <v>0</v>
      </c>
      <c r="S322" s="160">
        <f t="shared" si="81"/>
        <v>0</v>
      </c>
      <c r="T322" s="39"/>
      <c r="U322" s="161"/>
      <c r="V322" s="162">
        <f>ROUND(ROUND(U322,2)*(1+'General Inputs'!K$20)*(1-AA322)+'General Inputs'!K$26,2)</f>
        <v>0</v>
      </c>
      <c r="W322" s="162">
        <f>ROUND(ROUND(V322,2)*(1+'General Inputs'!L$20)*(1-AB322)+'General Inputs'!L$26,2)</f>
        <v>0</v>
      </c>
      <c r="X322" s="162">
        <f>ROUND(ROUND(W322,2)*(1+'General Inputs'!M$20)*(1-AC322)+'General Inputs'!M$26,2)</f>
        <v>0</v>
      </c>
      <c r="Y322" s="162">
        <f>ROUND(ROUND(X322,2)*(1+'General Inputs'!N$20)*(1-AD322)+'General Inputs'!N$26,2)</f>
        <v>0</v>
      </c>
      <c r="Z322" s="163"/>
      <c r="AA322" s="191">
        <f>IF($U322="",0,'General Inputs'!K$22)</f>
        <v>0</v>
      </c>
      <c r="AB322" s="191">
        <f>IF($U322="",0,'General Inputs'!L$22)</f>
        <v>0</v>
      </c>
      <c r="AC322" s="191">
        <f>IF($U322="",0,'General Inputs'!M$22)</f>
        <v>0</v>
      </c>
      <c r="AD322" s="191">
        <f>IF($U322="",0,'General Inputs'!N$22)</f>
        <v>0</v>
      </c>
      <c r="AE322" s="36"/>
      <c r="AF322" s="36"/>
      <c r="AG322" s="36"/>
      <c r="AH322" s="214" t="str" cm="1">
        <f t="array" ref="AH322">IF(SUMPRODUCT(--_xlfn.ISFORMULA(V322:Y322))+SUMPRODUCT(--_xlfn.ISFORMULA(I322:M322))=7,"OK","CHECK")</f>
        <v>OK</v>
      </c>
      <c r="AI322" s="36"/>
      <c r="AJ322" s="36"/>
      <c r="AK322" s="36"/>
    </row>
    <row r="323" spans="1:37" hidden="1" outlineLevel="1" x14ac:dyDescent="0.2">
      <c r="A323" s="36"/>
      <c r="B323" s="36"/>
      <c r="C323" s="158"/>
      <c r="D323" s="158"/>
      <c r="E323" s="158"/>
      <c r="F323" s="71" t="s">
        <v>33</v>
      </c>
      <c r="G323" s="71"/>
      <c r="H323" s="92"/>
      <c r="I323" s="93">
        <f t="shared" si="62"/>
        <v>0</v>
      </c>
      <c r="J323" s="159"/>
      <c r="K323" s="93">
        <f t="shared" si="63"/>
        <v>0</v>
      </c>
      <c r="L323" s="159"/>
      <c r="M323" s="159" t="str">
        <f t="shared" si="76"/>
        <v/>
      </c>
      <c r="N323" s="39"/>
      <c r="O323" s="160">
        <f t="shared" si="77"/>
        <v>0</v>
      </c>
      <c r="P323" s="160">
        <f t="shared" si="78"/>
        <v>0</v>
      </c>
      <c r="Q323" s="160">
        <f t="shared" si="79"/>
        <v>0</v>
      </c>
      <c r="R323" s="160">
        <f t="shared" si="80"/>
        <v>0</v>
      </c>
      <c r="S323" s="160">
        <f t="shared" si="81"/>
        <v>0</v>
      </c>
      <c r="T323" s="39"/>
      <c r="U323" s="161"/>
      <c r="V323" s="162">
        <f>ROUND(ROUND(U323,2)*(1+'General Inputs'!K$20)*(1-AA323)+'General Inputs'!K$26,2)</f>
        <v>0</v>
      </c>
      <c r="W323" s="162">
        <f>ROUND(ROUND(V323,2)*(1+'General Inputs'!L$20)*(1-AB323)+'General Inputs'!L$26,2)</f>
        <v>0</v>
      </c>
      <c r="X323" s="162">
        <f>ROUND(ROUND(W323,2)*(1+'General Inputs'!M$20)*(1-AC323)+'General Inputs'!M$26,2)</f>
        <v>0</v>
      </c>
      <c r="Y323" s="162">
        <f>ROUND(ROUND(X323,2)*(1+'General Inputs'!N$20)*(1-AD323)+'General Inputs'!N$26,2)</f>
        <v>0</v>
      </c>
      <c r="Z323" s="163"/>
      <c r="AA323" s="191">
        <f>IF($U323="",0,'General Inputs'!K$22)</f>
        <v>0</v>
      </c>
      <c r="AB323" s="191">
        <f>IF($U323="",0,'General Inputs'!L$22)</f>
        <v>0</v>
      </c>
      <c r="AC323" s="191">
        <f>IF($U323="",0,'General Inputs'!M$22)</f>
        <v>0</v>
      </c>
      <c r="AD323" s="191">
        <f>IF($U323="",0,'General Inputs'!N$22)</f>
        <v>0</v>
      </c>
      <c r="AE323" s="36"/>
      <c r="AF323" s="36"/>
      <c r="AG323" s="36"/>
      <c r="AH323" s="214" t="str" cm="1">
        <f t="array" ref="AH323">IF(SUMPRODUCT(--_xlfn.ISFORMULA(V323:Y323))+SUMPRODUCT(--_xlfn.ISFORMULA(I323:M323))=7,"OK","CHECK")</f>
        <v>OK</v>
      </c>
      <c r="AI323" s="36"/>
      <c r="AJ323" s="36"/>
      <c r="AK323" s="36"/>
    </row>
    <row r="324" spans="1:37" hidden="1" outlineLevel="1" x14ac:dyDescent="0.2">
      <c r="A324" s="36"/>
      <c r="B324" s="36"/>
      <c r="C324" s="158"/>
      <c r="D324" s="158"/>
      <c r="E324" s="158"/>
      <c r="F324" s="71" t="s">
        <v>33</v>
      </c>
      <c r="G324" s="71"/>
      <c r="H324" s="92"/>
      <c r="I324" s="93">
        <f t="shared" si="62"/>
        <v>0</v>
      </c>
      <c r="J324" s="159"/>
      <c r="K324" s="93">
        <f t="shared" si="63"/>
        <v>0</v>
      </c>
      <c r="L324" s="159"/>
      <c r="M324" s="159" t="str">
        <f t="shared" si="76"/>
        <v/>
      </c>
      <c r="N324" s="39"/>
      <c r="O324" s="160">
        <f t="shared" si="77"/>
        <v>0</v>
      </c>
      <c r="P324" s="160">
        <f t="shared" si="78"/>
        <v>0</v>
      </c>
      <c r="Q324" s="160">
        <f t="shared" si="79"/>
        <v>0</v>
      </c>
      <c r="R324" s="160">
        <f t="shared" si="80"/>
        <v>0</v>
      </c>
      <c r="S324" s="160">
        <f t="shared" si="81"/>
        <v>0</v>
      </c>
      <c r="T324" s="39"/>
      <c r="U324" s="161"/>
      <c r="V324" s="162">
        <f>ROUND(ROUND(U324,2)*(1+'General Inputs'!K$20)*(1-AA324)+'General Inputs'!K$26,2)</f>
        <v>0</v>
      </c>
      <c r="W324" s="162">
        <f>ROUND(ROUND(V324,2)*(1+'General Inputs'!L$20)*(1-AB324)+'General Inputs'!L$26,2)</f>
        <v>0</v>
      </c>
      <c r="X324" s="162">
        <f>ROUND(ROUND(W324,2)*(1+'General Inputs'!M$20)*(1-AC324)+'General Inputs'!M$26,2)</f>
        <v>0</v>
      </c>
      <c r="Y324" s="162">
        <f>ROUND(ROUND(X324,2)*(1+'General Inputs'!N$20)*(1-AD324)+'General Inputs'!N$26,2)</f>
        <v>0</v>
      </c>
      <c r="Z324" s="163"/>
      <c r="AA324" s="191">
        <f>IF($U324="",0,'General Inputs'!K$22)</f>
        <v>0</v>
      </c>
      <c r="AB324" s="191">
        <f>IF($U324="",0,'General Inputs'!L$22)</f>
        <v>0</v>
      </c>
      <c r="AC324" s="191">
        <f>IF($U324="",0,'General Inputs'!M$22)</f>
        <v>0</v>
      </c>
      <c r="AD324" s="191">
        <f>IF($U324="",0,'General Inputs'!N$22)</f>
        <v>0</v>
      </c>
      <c r="AE324" s="36"/>
      <c r="AF324" s="36"/>
      <c r="AG324" s="36"/>
      <c r="AH324" s="214" t="str" cm="1">
        <f t="array" ref="AH324">IF(SUMPRODUCT(--_xlfn.ISFORMULA(V324:Y324))+SUMPRODUCT(--_xlfn.ISFORMULA(I324:M324))=7,"OK","CHECK")</f>
        <v>OK</v>
      </c>
      <c r="AI324" s="36"/>
      <c r="AJ324" s="36"/>
      <c r="AK324" s="36"/>
    </row>
    <row r="325" spans="1:37" hidden="1" outlineLevel="1" x14ac:dyDescent="0.2">
      <c r="A325" s="36"/>
      <c r="B325" s="36"/>
      <c r="C325" s="158"/>
      <c r="D325" s="158"/>
      <c r="E325" s="158"/>
      <c r="F325" s="71" t="s">
        <v>33</v>
      </c>
      <c r="G325" s="71"/>
      <c r="H325" s="92"/>
      <c r="I325" s="93">
        <f t="shared" si="62"/>
        <v>0</v>
      </c>
      <c r="J325" s="159"/>
      <c r="K325" s="93">
        <f t="shared" si="63"/>
        <v>0</v>
      </c>
      <c r="L325" s="159"/>
      <c r="M325" s="159" t="str">
        <f t="shared" si="76"/>
        <v/>
      </c>
      <c r="N325" s="39"/>
      <c r="O325" s="160">
        <f t="shared" si="77"/>
        <v>0</v>
      </c>
      <c r="P325" s="160">
        <f t="shared" si="78"/>
        <v>0</v>
      </c>
      <c r="Q325" s="160">
        <f t="shared" si="79"/>
        <v>0</v>
      </c>
      <c r="R325" s="160">
        <f t="shared" si="80"/>
        <v>0</v>
      </c>
      <c r="S325" s="160">
        <f t="shared" si="81"/>
        <v>0</v>
      </c>
      <c r="T325" s="39"/>
      <c r="U325" s="161"/>
      <c r="V325" s="162">
        <f>ROUND(ROUND(U325,2)*(1+'General Inputs'!K$20)*(1-AA325)+'General Inputs'!K$26,2)</f>
        <v>0</v>
      </c>
      <c r="W325" s="162">
        <f>ROUND(ROUND(V325,2)*(1+'General Inputs'!L$20)*(1-AB325)+'General Inputs'!L$26,2)</f>
        <v>0</v>
      </c>
      <c r="X325" s="162">
        <f>ROUND(ROUND(W325,2)*(1+'General Inputs'!M$20)*(1-AC325)+'General Inputs'!M$26,2)</f>
        <v>0</v>
      </c>
      <c r="Y325" s="162">
        <f>ROUND(ROUND(X325,2)*(1+'General Inputs'!N$20)*(1-AD325)+'General Inputs'!N$26,2)</f>
        <v>0</v>
      </c>
      <c r="Z325" s="163"/>
      <c r="AA325" s="191">
        <f>IF($U325="",0,'General Inputs'!K$22)</f>
        <v>0</v>
      </c>
      <c r="AB325" s="191">
        <f>IF($U325="",0,'General Inputs'!L$22)</f>
        <v>0</v>
      </c>
      <c r="AC325" s="191">
        <f>IF($U325="",0,'General Inputs'!M$22)</f>
        <v>0</v>
      </c>
      <c r="AD325" s="191">
        <f>IF($U325="",0,'General Inputs'!N$22)</f>
        <v>0</v>
      </c>
      <c r="AE325" s="36"/>
      <c r="AF325" s="36"/>
      <c r="AG325" s="36"/>
      <c r="AH325" s="214" t="str" cm="1">
        <f t="array" ref="AH325">IF(SUMPRODUCT(--_xlfn.ISFORMULA(V325:Y325))+SUMPRODUCT(--_xlfn.ISFORMULA(I325:M325))=7,"OK","CHECK")</f>
        <v>OK</v>
      </c>
      <c r="AI325" s="36"/>
      <c r="AJ325" s="36"/>
      <c r="AK325" s="36"/>
    </row>
    <row r="326" spans="1:37" hidden="1" outlineLevel="1" x14ac:dyDescent="0.2">
      <c r="A326" s="36"/>
      <c r="B326" s="36"/>
      <c r="C326" s="158"/>
      <c r="D326" s="158"/>
      <c r="E326" s="158"/>
      <c r="F326" s="71" t="s">
        <v>33</v>
      </c>
      <c r="G326" s="71"/>
      <c r="H326" s="92"/>
      <c r="I326" s="93">
        <f t="shared" si="62"/>
        <v>0</v>
      </c>
      <c r="J326" s="159"/>
      <c r="K326" s="93">
        <f t="shared" si="63"/>
        <v>0</v>
      </c>
      <c r="L326" s="159"/>
      <c r="M326" s="159" t="str">
        <f t="shared" si="76"/>
        <v/>
      </c>
      <c r="N326" s="39"/>
      <c r="O326" s="160">
        <f t="shared" si="77"/>
        <v>0</v>
      </c>
      <c r="P326" s="160">
        <f t="shared" si="78"/>
        <v>0</v>
      </c>
      <c r="Q326" s="160">
        <f t="shared" si="79"/>
        <v>0</v>
      </c>
      <c r="R326" s="160">
        <f t="shared" si="80"/>
        <v>0</v>
      </c>
      <c r="S326" s="160">
        <f t="shared" si="81"/>
        <v>0</v>
      </c>
      <c r="T326" s="39"/>
      <c r="U326" s="161"/>
      <c r="V326" s="162">
        <f>ROUND(ROUND(U326,2)*(1+'General Inputs'!K$20)*(1-AA326)+'General Inputs'!K$26,2)</f>
        <v>0</v>
      </c>
      <c r="W326" s="162">
        <f>ROUND(ROUND(V326,2)*(1+'General Inputs'!L$20)*(1-AB326)+'General Inputs'!L$26,2)</f>
        <v>0</v>
      </c>
      <c r="X326" s="162">
        <f>ROUND(ROUND(W326,2)*(1+'General Inputs'!M$20)*(1-AC326)+'General Inputs'!M$26,2)</f>
        <v>0</v>
      </c>
      <c r="Y326" s="162">
        <f>ROUND(ROUND(X326,2)*(1+'General Inputs'!N$20)*(1-AD326)+'General Inputs'!N$26,2)</f>
        <v>0</v>
      </c>
      <c r="Z326" s="163"/>
      <c r="AA326" s="191">
        <f>IF($U326="",0,'General Inputs'!K$22)</f>
        <v>0</v>
      </c>
      <c r="AB326" s="191">
        <f>IF($U326="",0,'General Inputs'!L$22)</f>
        <v>0</v>
      </c>
      <c r="AC326" s="191">
        <f>IF($U326="",0,'General Inputs'!M$22)</f>
        <v>0</v>
      </c>
      <c r="AD326" s="191">
        <f>IF($U326="",0,'General Inputs'!N$22)</f>
        <v>0</v>
      </c>
      <c r="AE326" s="36"/>
      <c r="AF326" s="36"/>
      <c r="AG326" s="36"/>
      <c r="AH326" s="214" t="str" cm="1">
        <f t="array" ref="AH326">IF(SUMPRODUCT(--_xlfn.ISFORMULA(V326:Y326))+SUMPRODUCT(--_xlfn.ISFORMULA(I326:M326))=7,"OK","CHECK")</f>
        <v>OK</v>
      </c>
      <c r="AI326" s="36"/>
      <c r="AJ326" s="36"/>
      <c r="AK326" s="36"/>
    </row>
    <row r="327" spans="1:37" hidden="1" outlineLevel="1" x14ac:dyDescent="0.2">
      <c r="A327" s="36"/>
      <c r="B327" s="36"/>
      <c r="C327" s="158"/>
      <c r="D327" s="158"/>
      <c r="E327" s="158"/>
      <c r="F327" s="71" t="s">
        <v>33</v>
      </c>
      <c r="G327" s="71"/>
      <c r="H327" s="92"/>
      <c r="I327" s="93">
        <f t="shared" si="62"/>
        <v>0</v>
      </c>
      <c r="J327" s="159"/>
      <c r="K327" s="93">
        <f t="shared" si="63"/>
        <v>0</v>
      </c>
      <c r="L327" s="159"/>
      <c r="M327" s="159" t="str">
        <f t="shared" si="76"/>
        <v/>
      </c>
      <c r="N327" s="39"/>
      <c r="O327" s="160">
        <f t="shared" si="77"/>
        <v>0</v>
      </c>
      <c r="P327" s="160">
        <f t="shared" si="78"/>
        <v>0</v>
      </c>
      <c r="Q327" s="160">
        <f t="shared" si="79"/>
        <v>0</v>
      </c>
      <c r="R327" s="160">
        <f t="shared" si="80"/>
        <v>0</v>
      </c>
      <c r="S327" s="160">
        <f t="shared" si="81"/>
        <v>0</v>
      </c>
      <c r="T327" s="39"/>
      <c r="U327" s="161"/>
      <c r="V327" s="162">
        <f>ROUND(ROUND(U327,2)*(1+'General Inputs'!K$20)*(1-AA327)+'General Inputs'!K$26,2)</f>
        <v>0</v>
      </c>
      <c r="W327" s="162">
        <f>ROUND(ROUND(V327,2)*(1+'General Inputs'!L$20)*(1-AB327)+'General Inputs'!L$26,2)</f>
        <v>0</v>
      </c>
      <c r="X327" s="162">
        <f>ROUND(ROUND(W327,2)*(1+'General Inputs'!M$20)*(1-AC327)+'General Inputs'!M$26,2)</f>
        <v>0</v>
      </c>
      <c r="Y327" s="162">
        <f>ROUND(ROUND(X327,2)*(1+'General Inputs'!N$20)*(1-AD327)+'General Inputs'!N$26,2)</f>
        <v>0</v>
      </c>
      <c r="Z327" s="163"/>
      <c r="AA327" s="191">
        <f>IF($U327="",0,'General Inputs'!K$22)</f>
        <v>0</v>
      </c>
      <c r="AB327" s="191">
        <f>IF($U327="",0,'General Inputs'!L$22)</f>
        <v>0</v>
      </c>
      <c r="AC327" s="191">
        <f>IF($U327="",0,'General Inputs'!M$22)</f>
        <v>0</v>
      </c>
      <c r="AD327" s="191">
        <f>IF($U327="",0,'General Inputs'!N$22)</f>
        <v>0</v>
      </c>
      <c r="AE327" s="36"/>
      <c r="AF327" s="36"/>
      <c r="AG327" s="36"/>
      <c r="AH327" s="214" t="str" cm="1">
        <f t="array" ref="AH327">IF(SUMPRODUCT(--_xlfn.ISFORMULA(V327:Y327))+SUMPRODUCT(--_xlfn.ISFORMULA(I327:M327))=7,"OK","CHECK")</f>
        <v>OK</v>
      </c>
      <c r="AI327" s="36"/>
      <c r="AJ327" s="36"/>
      <c r="AK327" s="36"/>
    </row>
    <row r="328" spans="1:37" hidden="1" outlineLevel="1" x14ac:dyDescent="0.2">
      <c r="A328" s="36"/>
      <c r="B328" s="36"/>
      <c r="C328" s="158"/>
      <c r="D328" s="158"/>
      <c r="E328" s="158"/>
      <c r="F328" s="71" t="s">
        <v>33</v>
      </c>
      <c r="G328" s="71"/>
      <c r="H328" s="92"/>
      <c r="I328" s="93">
        <f t="shared" si="62"/>
        <v>0</v>
      </c>
      <c r="J328" s="159"/>
      <c r="K328" s="93">
        <f t="shared" si="63"/>
        <v>0</v>
      </c>
      <c r="L328" s="159"/>
      <c r="M328" s="159" t="str">
        <f t="shared" si="76"/>
        <v/>
      </c>
      <c r="N328" s="39"/>
      <c r="O328" s="160">
        <f t="shared" si="77"/>
        <v>0</v>
      </c>
      <c r="P328" s="160">
        <f t="shared" si="78"/>
        <v>0</v>
      </c>
      <c r="Q328" s="160">
        <f t="shared" si="79"/>
        <v>0</v>
      </c>
      <c r="R328" s="160">
        <f t="shared" si="80"/>
        <v>0</v>
      </c>
      <c r="S328" s="160">
        <f t="shared" si="81"/>
        <v>0</v>
      </c>
      <c r="T328" s="39"/>
      <c r="U328" s="161"/>
      <c r="V328" s="162">
        <f>ROUND(ROUND(U328,2)*(1+'General Inputs'!K$20)*(1-AA328)+'General Inputs'!K$26,2)</f>
        <v>0</v>
      </c>
      <c r="W328" s="162">
        <f>ROUND(ROUND(V328,2)*(1+'General Inputs'!L$20)*(1-AB328)+'General Inputs'!L$26,2)</f>
        <v>0</v>
      </c>
      <c r="X328" s="162">
        <f>ROUND(ROUND(W328,2)*(1+'General Inputs'!M$20)*(1-AC328)+'General Inputs'!M$26,2)</f>
        <v>0</v>
      </c>
      <c r="Y328" s="162">
        <f>ROUND(ROUND(X328,2)*(1+'General Inputs'!N$20)*(1-AD328)+'General Inputs'!N$26,2)</f>
        <v>0</v>
      </c>
      <c r="Z328" s="163"/>
      <c r="AA328" s="191">
        <f>IF($U328="",0,'General Inputs'!K$22)</f>
        <v>0</v>
      </c>
      <c r="AB328" s="191">
        <f>IF($U328="",0,'General Inputs'!L$22)</f>
        <v>0</v>
      </c>
      <c r="AC328" s="191">
        <f>IF($U328="",0,'General Inputs'!M$22)</f>
        <v>0</v>
      </c>
      <c r="AD328" s="191">
        <f>IF($U328="",0,'General Inputs'!N$22)</f>
        <v>0</v>
      </c>
      <c r="AE328" s="36"/>
      <c r="AF328" s="36"/>
      <c r="AG328" s="36"/>
      <c r="AH328" s="214" t="str" cm="1">
        <f t="array" ref="AH328">IF(SUMPRODUCT(--_xlfn.ISFORMULA(V328:Y328))+SUMPRODUCT(--_xlfn.ISFORMULA(I328:M328))=7,"OK","CHECK")</f>
        <v>OK</v>
      </c>
      <c r="AI328" s="36"/>
      <c r="AJ328" s="36"/>
      <c r="AK328" s="36"/>
    </row>
    <row r="329" spans="1:37" hidden="1" outlineLevel="1" x14ac:dyDescent="0.2">
      <c r="A329" s="36"/>
      <c r="B329" s="36"/>
      <c r="C329" s="158"/>
      <c r="D329" s="158"/>
      <c r="E329" s="158"/>
      <c r="F329" s="71" t="s">
        <v>33</v>
      </c>
      <c r="G329" s="71"/>
      <c r="H329" s="92"/>
      <c r="I329" s="93">
        <f t="shared" si="62"/>
        <v>0</v>
      </c>
      <c r="J329" s="159"/>
      <c r="K329" s="93">
        <f t="shared" si="63"/>
        <v>0</v>
      </c>
      <c r="L329" s="159"/>
      <c r="M329" s="159" t="str">
        <f t="shared" si="76"/>
        <v/>
      </c>
      <c r="N329" s="39"/>
      <c r="O329" s="160">
        <f t="shared" si="77"/>
        <v>0</v>
      </c>
      <c r="P329" s="160">
        <f t="shared" si="78"/>
        <v>0</v>
      </c>
      <c r="Q329" s="160">
        <f t="shared" si="79"/>
        <v>0</v>
      </c>
      <c r="R329" s="160">
        <f t="shared" si="80"/>
        <v>0</v>
      </c>
      <c r="S329" s="160">
        <f t="shared" si="81"/>
        <v>0</v>
      </c>
      <c r="T329" s="39"/>
      <c r="U329" s="161"/>
      <c r="V329" s="162">
        <f>ROUND(ROUND(U329,2)*(1+'General Inputs'!K$20)*(1-AA329)+'General Inputs'!K$26,2)</f>
        <v>0</v>
      </c>
      <c r="W329" s="162">
        <f>ROUND(ROUND(V329,2)*(1+'General Inputs'!L$20)*(1-AB329)+'General Inputs'!L$26,2)</f>
        <v>0</v>
      </c>
      <c r="X329" s="162">
        <f>ROUND(ROUND(W329,2)*(1+'General Inputs'!M$20)*(1-AC329)+'General Inputs'!M$26,2)</f>
        <v>0</v>
      </c>
      <c r="Y329" s="162">
        <f>ROUND(ROUND(X329,2)*(1+'General Inputs'!N$20)*(1-AD329)+'General Inputs'!N$26,2)</f>
        <v>0</v>
      </c>
      <c r="Z329" s="163"/>
      <c r="AA329" s="191">
        <f>IF($U329="",0,'General Inputs'!K$22)</f>
        <v>0</v>
      </c>
      <c r="AB329" s="191">
        <f>IF($U329="",0,'General Inputs'!L$22)</f>
        <v>0</v>
      </c>
      <c r="AC329" s="191">
        <f>IF($U329="",0,'General Inputs'!M$22)</f>
        <v>0</v>
      </c>
      <c r="AD329" s="191">
        <f>IF($U329="",0,'General Inputs'!N$22)</f>
        <v>0</v>
      </c>
      <c r="AE329" s="36"/>
      <c r="AF329" s="36"/>
      <c r="AG329" s="36"/>
      <c r="AH329" s="214" t="str" cm="1">
        <f t="array" ref="AH329">IF(SUMPRODUCT(--_xlfn.ISFORMULA(V329:Y329))+SUMPRODUCT(--_xlfn.ISFORMULA(I329:M329))=7,"OK","CHECK")</f>
        <v>OK</v>
      </c>
      <c r="AI329" s="36"/>
      <c r="AJ329" s="36"/>
      <c r="AK329" s="36"/>
    </row>
    <row r="330" spans="1:37" hidden="1" outlineLevel="1" x14ac:dyDescent="0.2">
      <c r="A330" s="36"/>
      <c r="B330" s="36"/>
      <c r="C330" s="158"/>
      <c r="D330" s="158"/>
      <c r="E330" s="158"/>
      <c r="F330" s="71" t="s">
        <v>33</v>
      </c>
      <c r="G330" s="71"/>
      <c r="H330" s="92"/>
      <c r="I330" s="93">
        <f t="shared" si="62"/>
        <v>0</v>
      </c>
      <c r="J330" s="159"/>
      <c r="K330" s="93">
        <f t="shared" si="63"/>
        <v>0</v>
      </c>
      <c r="L330" s="159"/>
      <c r="M330" s="159" t="str">
        <f t="shared" si="76"/>
        <v/>
      </c>
      <c r="N330" s="39"/>
      <c r="O330" s="160">
        <f t="shared" si="77"/>
        <v>0</v>
      </c>
      <c r="P330" s="160">
        <f t="shared" si="78"/>
        <v>0</v>
      </c>
      <c r="Q330" s="160">
        <f t="shared" si="79"/>
        <v>0</v>
      </c>
      <c r="R330" s="160">
        <f t="shared" si="80"/>
        <v>0</v>
      </c>
      <c r="S330" s="160">
        <f t="shared" si="81"/>
        <v>0</v>
      </c>
      <c r="T330" s="39"/>
      <c r="U330" s="161"/>
      <c r="V330" s="162">
        <f>ROUND(ROUND(U330,2)*(1+'General Inputs'!K$20)*(1-AA330)+'General Inputs'!K$26,2)</f>
        <v>0</v>
      </c>
      <c r="W330" s="162">
        <f>ROUND(ROUND(V330,2)*(1+'General Inputs'!L$20)*(1-AB330)+'General Inputs'!L$26,2)</f>
        <v>0</v>
      </c>
      <c r="X330" s="162">
        <f>ROUND(ROUND(W330,2)*(1+'General Inputs'!M$20)*(1-AC330)+'General Inputs'!M$26,2)</f>
        <v>0</v>
      </c>
      <c r="Y330" s="162">
        <f>ROUND(ROUND(X330,2)*(1+'General Inputs'!N$20)*(1-AD330)+'General Inputs'!N$26,2)</f>
        <v>0</v>
      </c>
      <c r="Z330" s="163"/>
      <c r="AA330" s="191">
        <f>IF($U330="",0,'General Inputs'!K$22)</f>
        <v>0</v>
      </c>
      <c r="AB330" s="191">
        <f>IF($U330="",0,'General Inputs'!L$22)</f>
        <v>0</v>
      </c>
      <c r="AC330" s="191">
        <f>IF($U330="",0,'General Inputs'!M$22)</f>
        <v>0</v>
      </c>
      <c r="AD330" s="191">
        <f>IF($U330="",0,'General Inputs'!N$22)</f>
        <v>0</v>
      </c>
      <c r="AE330" s="36"/>
      <c r="AF330" s="36"/>
      <c r="AG330" s="36"/>
      <c r="AH330" s="214" t="str" cm="1">
        <f t="array" ref="AH330">IF(SUMPRODUCT(--_xlfn.ISFORMULA(V330:Y330))+SUMPRODUCT(--_xlfn.ISFORMULA(I330:M330))=7,"OK","CHECK")</f>
        <v>OK</v>
      </c>
      <c r="AI330" s="36"/>
      <c r="AJ330" s="36"/>
      <c r="AK330" s="36"/>
    </row>
    <row r="331" spans="1:37" hidden="1" outlineLevel="1" x14ac:dyDescent="0.2">
      <c r="A331" s="36"/>
      <c r="B331" s="36"/>
      <c r="C331" s="158"/>
      <c r="D331" s="158"/>
      <c r="E331" s="158"/>
      <c r="F331" s="71" t="s">
        <v>33</v>
      </c>
      <c r="G331" s="71"/>
      <c r="H331" s="92"/>
      <c r="I331" s="93">
        <f t="shared" si="62"/>
        <v>0</v>
      </c>
      <c r="J331" s="159"/>
      <c r="K331" s="93">
        <f t="shared" si="63"/>
        <v>0</v>
      </c>
      <c r="L331" s="159"/>
      <c r="M331" s="159" t="str">
        <f t="shared" si="76"/>
        <v/>
      </c>
      <c r="N331" s="39"/>
      <c r="O331" s="160">
        <f t="shared" si="77"/>
        <v>0</v>
      </c>
      <c r="P331" s="160">
        <f t="shared" si="78"/>
        <v>0</v>
      </c>
      <c r="Q331" s="160">
        <f t="shared" si="79"/>
        <v>0</v>
      </c>
      <c r="R331" s="160">
        <f t="shared" si="80"/>
        <v>0</v>
      </c>
      <c r="S331" s="160">
        <f t="shared" si="81"/>
        <v>0</v>
      </c>
      <c r="T331" s="39"/>
      <c r="U331" s="161"/>
      <c r="V331" s="162">
        <f>ROUND(ROUND(U331,2)*(1+'General Inputs'!K$20)*(1-AA331)+'General Inputs'!K$26,2)</f>
        <v>0</v>
      </c>
      <c r="W331" s="162">
        <f>ROUND(ROUND(V331,2)*(1+'General Inputs'!L$20)*(1-AB331)+'General Inputs'!L$26,2)</f>
        <v>0</v>
      </c>
      <c r="X331" s="162">
        <f>ROUND(ROUND(W331,2)*(1+'General Inputs'!M$20)*(1-AC331)+'General Inputs'!M$26,2)</f>
        <v>0</v>
      </c>
      <c r="Y331" s="162">
        <f>ROUND(ROUND(X331,2)*(1+'General Inputs'!N$20)*(1-AD331)+'General Inputs'!N$26,2)</f>
        <v>0</v>
      </c>
      <c r="Z331" s="163"/>
      <c r="AA331" s="191">
        <f>IF($U331="",0,'General Inputs'!K$22)</f>
        <v>0</v>
      </c>
      <c r="AB331" s="191">
        <f>IF($U331="",0,'General Inputs'!L$22)</f>
        <v>0</v>
      </c>
      <c r="AC331" s="191">
        <f>IF($U331="",0,'General Inputs'!M$22)</f>
        <v>0</v>
      </c>
      <c r="AD331" s="191">
        <f>IF($U331="",0,'General Inputs'!N$22)</f>
        <v>0</v>
      </c>
      <c r="AE331" s="36"/>
      <c r="AF331" s="36"/>
      <c r="AG331" s="36"/>
      <c r="AH331" s="214" t="str" cm="1">
        <f t="array" ref="AH331">IF(SUMPRODUCT(--_xlfn.ISFORMULA(V331:Y331))+SUMPRODUCT(--_xlfn.ISFORMULA(I331:M331))=7,"OK","CHECK")</f>
        <v>OK</v>
      </c>
      <c r="AI331" s="36"/>
      <c r="AJ331" s="36"/>
      <c r="AK331" s="36"/>
    </row>
    <row r="332" spans="1:37" hidden="1" outlineLevel="1" x14ac:dyDescent="0.2">
      <c r="A332" s="36"/>
      <c r="B332" s="36"/>
      <c r="C332" s="158"/>
      <c r="D332" s="158"/>
      <c r="E332" s="158"/>
      <c r="F332" s="71" t="s">
        <v>33</v>
      </c>
      <c r="G332" s="71"/>
      <c r="H332" s="92"/>
      <c r="I332" s="93">
        <f t="shared" si="62"/>
        <v>0</v>
      </c>
      <c r="J332" s="159"/>
      <c r="K332" s="93">
        <f t="shared" si="63"/>
        <v>0</v>
      </c>
      <c r="L332" s="159"/>
      <c r="M332" s="159" t="str">
        <f t="shared" si="76"/>
        <v/>
      </c>
      <c r="N332" s="39"/>
      <c r="O332" s="160">
        <f t="shared" si="77"/>
        <v>0</v>
      </c>
      <c r="P332" s="160">
        <f t="shared" si="78"/>
        <v>0</v>
      </c>
      <c r="Q332" s="160">
        <f t="shared" si="79"/>
        <v>0</v>
      </c>
      <c r="R332" s="160">
        <f t="shared" si="80"/>
        <v>0</v>
      </c>
      <c r="S332" s="160">
        <f t="shared" si="81"/>
        <v>0</v>
      </c>
      <c r="T332" s="39"/>
      <c r="U332" s="161"/>
      <c r="V332" s="162">
        <f>ROUND(ROUND(U332,2)*(1+'General Inputs'!K$20)*(1-AA332)+'General Inputs'!K$26,2)</f>
        <v>0</v>
      </c>
      <c r="W332" s="162">
        <f>ROUND(ROUND(V332,2)*(1+'General Inputs'!L$20)*(1-AB332)+'General Inputs'!L$26,2)</f>
        <v>0</v>
      </c>
      <c r="X332" s="162">
        <f>ROUND(ROUND(W332,2)*(1+'General Inputs'!M$20)*(1-AC332)+'General Inputs'!M$26,2)</f>
        <v>0</v>
      </c>
      <c r="Y332" s="162">
        <f>ROUND(ROUND(X332,2)*(1+'General Inputs'!N$20)*(1-AD332)+'General Inputs'!N$26,2)</f>
        <v>0</v>
      </c>
      <c r="Z332" s="163"/>
      <c r="AA332" s="191">
        <f>IF($U332="",0,'General Inputs'!K$22)</f>
        <v>0</v>
      </c>
      <c r="AB332" s="191">
        <f>IF($U332="",0,'General Inputs'!L$22)</f>
        <v>0</v>
      </c>
      <c r="AC332" s="191">
        <f>IF($U332="",0,'General Inputs'!M$22)</f>
        <v>0</v>
      </c>
      <c r="AD332" s="191">
        <f>IF($U332="",0,'General Inputs'!N$22)</f>
        <v>0</v>
      </c>
      <c r="AE332" s="36"/>
      <c r="AF332" s="36"/>
      <c r="AG332" s="36"/>
      <c r="AH332" s="214" t="str" cm="1">
        <f t="array" ref="AH332">IF(SUMPRODUCT(--_xlfn.ISFORMULA(V332:Y332))+SUMPRODUCT(--_xlfn.ISFORMULA(I332:M332))=7,"OK","CHECK")</f>
        <v>OK</v>
      </c>
      <c r="AI332" s="36"/>
      <c r="AJ332" s="36"/>
      <c r="AK332" s="36"/>
    </row>
    <row r="333" spans="1:37" hidden="1" outlineLevel="1" x14ac:dyDescent="0.2">
      <c r="A333" s="36"/>
      <c r="B333" s="36"/>
      <c r="C333" s="158"/>
      <c r="D333" s="158"/>
      <c r="E333" s="158"/>
      <c r="F333" s="71" t="s">
        <v>33</v>
      </c>
      <c r="G333" s="71"/>
      <c r="H333" s="92"/>
      <c r="I333" s="93">
        <f t="shared" si="62"/>
        <v>0</v>
      </c>
      <c r="J333" s="159"/>
      <c r="K333" s="93">
        <f t="shared" si="63"/>
        <v>0</v>
      </c>
      <c r="L333" s="159"/>
      <c r="M333" s="159" t="str">
        <f t="shared" si="76"/>
        <v/>
      </c>
      <c r="N333" s="39"/>
      <c r="O333" s="160">
        <f t="shared" si="77"/>
        <v>0</v>
      </c>
      <c r="P333" s="160">
        <f t="shared" si="78"/>
        <v>0</v>
      </c>
      <c r="Q333" s="160">
        <f t="shared" si="79"/>
        <v>0</v>
      </c>
      <c r="R333" s="160">
        <f t="shared" si="80"/>
        <v>0</v>
      </c>
      <c r="S333" s="160">
        <f t="shared" si="81"/>
        <v>0</v>
      </c>
      <c r="T333" s="39"/>
      <c r="U333" s="161"/>
      <c r="V333" s="162">
        <f>ROUND(ROUND(U333,2)*(1+'General Inputs'!K$20)*(1-AA333)+'General Inputs'!K$26,2)</f>
        <v>0</v>
      </c>
      <c r="W333" s="162">
        <f>ROUND(ROUND(V333,2)*(1+'General Inputs'!L$20)*(1-AB333)+'General Inputs'!L$26,2)</f>
        <v>0</v>
      </c>
      <c r="X333" s="162">
        <f>ROUND(ROUND(W333,2)*(1+'General Inputs'!M$20)*(1-AC333)+'General Inputs'!M$26,2)</f>
        <v>0</v>
      </c>
      <c r="Y333" s="162">
        <f>ROUND(ROUND(X333,2)*(1+'General Inputs'!N$20)*(1-AD333)+'General Inputs'!N$26,2)</f>
        <v>0</v>
      </c>
      <c r="Z333" s="163"/>
      <c r="AA333" s="191">
        <f>IF($U333="",0,'General Inputs'!K$22)</f>
        <v>0</v>
      </c>
      <c r="AB333" s="191">
        <f>IF($U333="",0,'General Inputs'!L$22)</f>
        <v>0</v>
      </c>
      <c r="AC333" s="191">
        <f>IF($U333="",0,'General Inputs'!M$22)</f>
        <v>0</v>
      </c>
      <c r="AD333" s="191">
        <f>IF($U333="",0,'General Inputs'!N$22)</f>
        <v>0</v>
      </c>
      <c r="AE333" s="36"/>
      <c r="AF333" s="36"/>
      <c r="AG333" s="36"/>
      <c r="AH333" s="214" t="str" cm="1">
        <f t="array" ref="AH333">IF(SUMPRODUCT(--_xlfn.ISFORMULA(V333:Y333))+SUMPRODUCT(--_xlfn.ISFORMULA(I333:M333))=7,"OK","CHECK")</f>
        <v>OK</v>
      </c>
      <c r="AI333" s="36"/>
      <c r="AJ333" s="36"/>
      <c r="AK333" s="36"/>
    </row>
    <row r="334" spans="1:37" hidden="1" outlineLevel="1" x14ac:dyDescent="0.2">
      <c r="A334" s="36"/>
      <c r="B334" s="36"/>
      <c r="C334" s="158"/>
      <c r="D334" s="158"/>
      <c r="E334" s="158"/>
      <c r="F334" s="71" t="s">
        <v>33</v>
      </c>
      <c r="G334" s="71"/>
      <c r="H334" s="92"/>
      <c r="I334" s="93">
        <f t="shared" si="62"/>
        <v>0</v>
      </c>
      <c r="J334" s="159"/>
      <c r="K334" s="93">
        <f t="shared" si="63"/>
        <v>0</v>
      </c>
      <c r="L334" s="159"/>
      <c r="M334" s="159" t="str">
        <f t="shared" si="76"/>
        <v/>
      </c>
      <c r="N334" s="39"/>
      <c r="O334" s="160">
        <f t="shared" si="77"/>
        <v>0</v>
      </c>
      <c r="P334" s="160">
        <f t="shared" si="78"/>
        <v>0</v>
      </c>
      <c r="Q334" s="160">
        <f t="shared" si="79"/>
        <v>0</v>
      </c>
      <c r="R334" s="160">
        <f t="shared" si="80"/>
        <v>0</v>
      </c>
      <c r="S334" s="160">
        <f t="shared" si="81"/>
        <v>0</v>
      </c>
      <c r="T334" s="39"/>
      <c r="U334" s="161"/>
      <c r="V334" s="162">
        <f>ROUND(ROUND(U334,2)*(1+'General Inputs'!K$20)*(1-AA334)+'General Inputs'!K$26,2)</f>
        <v>0</v>
      </c>
      <c r="W334" s="162">
        <f>ROUND(ROUND(V334,2)*(1+'General Inputs'!L$20)*(1-AB334)+'General Inputs'!L$26,2)</f>
        <v>0</v>
      </c>
      <c r="X334" s="162">
        <f>ROUND(ROUND(W334,2)*(1+'General Inputs'!M$20)*(1-AC334)+'General Inputs'!M$26,2)</f>
        <v>0</v>
      </c>
      <c r="Y334" s="162">
        <f>ROUND(ROUND(X334,2)*(1+'General Inputs'!N$20)*(1-AD334)+'General Inputs'!N$26,2)</f>
        <v>0</v>
      </c>
      <c r="Z334" s="163"/>
      <c r="AA334" s="191">
        <f>IF($U334="",0,'General Inputs'!K$22)</f>
        <v>0</v>
      </c>
      <c r="AB334" s="191">
        <f>IF($U334="",0,'General Inputs'!L$22)</f>
        <v>0</v>
      </c>
      <c r="AC334" s="191">
        <f>IF($U334="",0,'General Inputs'!M$22)</f>
        <v>0</v>
      </c>
      <c r="AD334" s="191">
        <f>IF($U334="",0,'General Inputs'!N$22)</f>
        <v>0</v>
      </c>
      <c r="AE334" s="36"/>
      <c r="AF334" s="36"/>
      <c r="AG334" s="36"/>
      <c r="AH334" s="214" t="str" cm="1">
        <f t="array" ref="AH334">IF(SUMPRODUCT(--_xlfn.ISFORMULA(V334:Y334))+SUMPRODUCT(--_xlfn.ISFORMULA(I334:M334))=7,"OK","CHECK")</f>
        <v>OK</v>
      </c>
      <c r="AI334" s="36"/>
      <c r="AJ334" s="36"/>
      <c r="AK334" s="36"/>
    </row>
    <row r="335" spans="1:37" hidden="1" outlineLevel="1" x14ac:dyDescent="0.2">
      <c r="A335" s="36"/>
      <c r="B335" s="36"/>
      <c r="C335" s="158"/>
      <c r="D335" s="158"/>
      <c r="E335" s="158"/>
      <c r="F335" s="71" t="s">
        <v>33</v>
      </c>
      <c r="G335" s="71"/>
      <c r="H335" s="92"/>
      <c r="I335" s="93">
        <f t="shared" si="62"/>
        <v>0</v>
      </c>
      <c r="J335" s="159"/>
      <c r="K335" s="93">
        <f t="shared" si="63"/>
        <v>0</v>
      </c>
      <c r="L335" s="159"/>
      <c r="M335" s="159" t="str">
        <f t="shared" si="76"/>
        <v/>
      </c>
      <c r="N335" s="39"/>
      <c r="O335" s="160">
        <f t="shared" si="77"/>
        <v>0</v>
      </c>
      <c r="P335" s="160">
        <f t="shared" si="78"/>
        <v>0</v>
      </c>
      <c r="Q335" s="160">
        <f t="shared" si="79"/>
        <v>0</v>
      </c>
      <c r="R335" s="160">
        <f t="shared" si="80"/>
        <v>0</v>
      </c>
      <c r="S335" s="160">
        <f t="shared" si="81"/>
        <v>0</v>
      </c>
      <c r="T335" s="39"/>
      <c r="U335" s="161"/>
      <c r="V335" s="162">
        <f>ROUND(ROUND(U335,2)*(1+'General Inputs'!K$20)*(1-AA335)+'General Inputs'!K$26,2)</f>
        <v>0</v>
      </c>
      <c r="W335" s="162">
        <f>ROUND(ROUND(V335,2)*(1+'General Inputs'!L$20)*(1-AB335)+'General Inputs'!L$26,2)</f>
        <v>0</v>
      </c>
      <c r="X335" s="162">
        <f>ROUND(ROUND(W335,2)*(1+'General Inputs'!M$20)*(1-AC335)+'General Inputs'!M$26,2)</f>
        <v>0</v>
      </c>
      <c r="Y335" s="162">
        <f>ROUND(ROUND(X335,2)*(1+'General Inputs'!N$20)*(1-AD335)+'General Inputs'!N$26,2)</f>
        <v>0</v>
      </c>
      <c r="Z335" s="163"/>
      <c r="AA335" s="191">
        <f>IF($U335="",0,'General Inputs'!K$22)</f>
        <v>0</v>
      </c>
      <c r="AB335" s="191">
        <f>IF($U335="",0,'General Inputs'!L$22)</f>
        <v>0</v>
      </c>
      <c r="AC335" s="191">
        <f>IF($U335="",0,'General Inputs'!M$22)</f>
        <v>0</v>
      </c>
      <c r="AD335" s="191">
        <f>IF($U335="",0,'General Inputs'!N$22)</f>
        <v>0</v>
      </c>
      <c r="AE335" s="36"/>
      <c r="AF335" s="36"/>
      <c r="AG335" s="36"/>
      <c r="AH335" s="214" t="str" cm="1">
        <f t="array" ref="AH335">IF(SUMPRODUCT(--_xlfn.ISFORMULA(V335:Y335))+SUMPRODUCT(--_xlfn.ISFORMULA(I335:M335))=7,"OK","CHECK")</f>
        <v>OK</v>
      </c>
      <c r="AI335" s="36"/>
      <c r="AJ335" s="36"/>
      <c r="AK335" s="36"/>
    </row>
    <row r="336" spans="1:37" hidden="1" outlineLevel="1" x14ac:dyDescent="0.2">
      <c r="A336" s="36"/>
      <c r="B336" s="36"/>
      <c r="C336" s="158"/>
      <c r="D336" s="158"/>
      <c r="E336" s="158"/>
      <c r="F336" s="71" t="s">
        <v>33</v>
      </c>
      <c r="G336" s="71"/>
      <c r="H336" s="92"/>
      <c r="I336" s="93">
        <f t="shared" si="62"/>
        <v>0</v>
      </c>
      <c r="J336" s="159"/>
      <c r="K336" s="93">
        <f t="shared" si="63"/>
        <v>0</v>
      </c>
      <c r="L336" s="159"/>
      <c r="M336" s="159" t="str">
        <f t="shared" si="76"/>
        <v/>
      </c>
      <c r="N336" s="39"/>
      <c r="O336" s="160">
        <f t="shared" si="77"/>
        <v>0</v>
      </c>
      <c r="P336" s="160">
        <f t="shared" si="78"/>
        <v>0</v>
      </c>
      <c r="Q336" s="160">
        <f t="shared" si="79"/>
        <v>0</v>
      </c>
      <c r="R336" s="160">
        <f t="shared" si="80"/>
        <v>0</v>
      </c>
      <c r="S336" s="160">
        <f t="shared" si="81"/>
        <v>0</v>
      </c>
      <c r="T336" s="39"/>
      <c r="U336" s="161"/>
      <c r="V336" s="162">
        <f>ROUND(ROUND(U336,2)*(1+'General Inputs'!K$20)*(1-AA336)+'General Inputs'!K$26,2)</f>
        <v>0</v>
      </c>
      <c r="W336" s="162">
        <f>ROUND(ROUND(V336,2)*(1+'General Inputs'!L$20)*(1-AB336)+'General Inputs'!L$26,2)</f>
        <v>0</v>
      </c>
      <c r="X336" s="162">
        <f>ROUND(ROUND(W336,2)*(1+'General Inputs'!M$20)*(1-AC336)+'General Inputs'!M$26,2)</f>
        <v>0</v>
      </c>
      <c r="Y336" s="162">
        <f>ROUND(ROUND(X336,2)*(1+'General Inputs'!N$20)*(1-AD336)+'General Inputs'!N$26,2)</f>
        <v>0</v>
      </c>
      <c r="Z336" s="163"/>
      <c r="AA336" s="191">
        <f>IF($U336="",0,'General Inputs'!K$22)</f>
        <v>0</v>
      </c>
      <c r="AB336" s="191">
        <f>IF($U336="",0,'General Inputs'!L$22)</f>
        <v>0</v>
      </c>
      <c r="AC336" s="191">
        <f>IF($U336="",0,'General Inputs'!M$22)</f>
        <v>0</v>
      </c>
      <c r="AD336" s="191">
        <f>IF($U336="",0,'General Inputs'!N$22)</f>
        <v>0</v>
      </c>
      <c r="AE336" s="36"/>
      <c r="AF336" s="36"/>
      <c r="AG336" s="36"/>
      <c r="AH336" s="214" t="str" cm="1">
        <f t="array" ref="AH336">IF(SUMPRODUCT(--_xlfn.ISFORMULA(V336:Y336))+SUMPRODUCT(--_xlfn.ISFORMULA(I336:M336))=7,"OK","CHECK")</f>
        <v>OK</v>
      </c>
      <c r="AI336" s="36"/>
      <c r="AJ336" s="36"/>
      <c r="AK336" s="36"/>
    </row>
    <row r="337" spans="1:37" hidden="1" outlineLevel="1" x14ac:dyDescent="0.2">
      <c r="A337" s="36"/>
      <c r="B337" s="36"/>
      <c r="C337" s="158"/>
      <c r="D337" s="158"/>
      <c r="E337" s="158"/>
      <c r="F337" s="71" t="s">
        <v>33</v>
      </c>
      <c r="G337" s="71"/>
      <c r="H337" s="92"/>
      <c r="I337" s="93">
        <f t="shared" si="62"/>
        <v>0</v>
      </c>
      <c r="J337" s="159"/>
      <c r="K337" s="93">
        <f t="shared" si="63"/>
        <v>0</v>
      </c>
      <c r="L337" s="159"/>
      <c r="M337" s="159" t="str">
        <f t="shared" si="76"/>
        <v/>
      </c>
      <c r="N337" s="39"/>
      <c r="O337" s="160">
        <f t="shared" si="77"/>
        <v>0</v>
      </c>
      <c r="P337" s="160">
        <f t="shared" si="78"/>
        <v>0</v>
      </c>
      <c r="Q337" s="160">
        <f t="shared" si="79"/>
        <v>0</v>
      </c>
      <c r="R337" s="160">
        <f t="shared" si="80"/>
        <v>0</v>
      </c>
      <c r="S337" s="160">
        <f t="shared" si="81"/>
        <v>0</v>
      </c>
      <c r="T337" s="39"/>
      <c r="U337" s="161"/>
      <c r="V337" s="162">
        <f>ROUND(ROUND(U337,2)*(1+'General Inputs'!K$20)*(1-AA337)+'General Inputs'!K$26,2)</f>
        <v>0</v>
      </c>
      <c r="W337" s="162">
        <f>ROUND(ROUND(V337,2)*(1+'General Inputs'!L$20)*(1-AB337)+'General Inputs'!L$26,2)</f>
        <v>0</v>
      </c>
      <c r="X337" s="162">
        <f>ROUND(ROUND(W337,2)*(1+'General Inputs'!M$20)*(1-AC337)+'General Inputs'!M$26,2)</f>
        <v>0</v>
      </c>
      <c r="Y337" s="162">
        <f>ROUND(ROUND(X337,2)*(1+'General Inputs'!N$20)*(1-AD337)+'General Inputs'!N$26,2)</f>
        <v>0</v>
      </c>
      <c r="Z337" s="163"/>
      <c r="AA337" s="191">
        <f>IF($U337="",0,'General Inputs'!K$22)</f>
        <v>0</v>
      </c>
      <c r="AB337" s="191">
        <f>IF($U337="",0,'General Inputs'!L$22)</f>
        <v>0</v>
      </c>
      <c r="AC337" s="191">
        <f>IF($U337="",0,'General Inputs'!M$22)</f>
        <v>0</v>
      </c>
      <c r="AD337" s="191">
        <f>IF($U337="",0,'General Inputs'!N$22)</f>
        <v>0</v>
      </c>
      <c r="AE337" s="36"/>
      <c r="AF337" s="36"/>
      <c r="AG337" s="36"/>
      <c r="AH337" s="214" t="str" cm="1">
        <f t="array" ref="AH337">IF(SUMPRODUCT(--_xlfn.ISFORMULA(V337:Y337))+SUMPRODUCT(--_xlfn.ISFORMULA(I337:M337))=7,"OK","CHECK")</f>
        <v>OK</v>
      </c>
      <c r="AI337" s="36"/>
      <c r="AJ337" s="36"/>
      <c r="AK337" s="36"/>
    </row>
    <row r="338" spans="1:37" hidden="1" outlineLevel="1" x14ac:dyDescent="0.2">
      <c r="A338" s="36"/>
      <c r="B338" s="36"/>
      <c r="C338" s="158"/>
      <c r="D338" s="158"/>
      <c r="E338" s="158"/>
      <c r="F338" s="71" t="s">
        <v>33</v>
      </c>
      <c r="G338" s="71"/>
      <c r="H338" s="92"/>
      <c r="I338" s="93">
        <f t="shared" si="62"/>
        <v>0</v>
      </c>
      <c r="J338" s="159"/>
      <c r="K338" s="93">
        <f t="shared" si="63"/>
        <v>0</v>
      </c>
      <c r="L338" s="159"/>
      <c r="M338" s="159" t="str">
        <f t="shared" si="76"/>
        <v/>
      </c>
      <c r="N338" s="39"/>
      <c r="O338" s="160">
        <f t="shared" si="77"/>
        <v>0</v>
      </c>
      <c r="P338" s="160">
        <f t="shared" si="78"/>
        <v>0</v>
      </c>
      <c r="Q338" s="160">
        <f t="shared" si="79"/>
        <v>0</v>
      </c>
      <c r="R338" s="160">
        <f t="shared" si="80"/>
        <v>0</v>
      </c>
      <c r="S338" s="160">
        <f t="shared" si="81"/>
        <v>0</v>
      </c>
      <c r="T338" s="39"/>
      <c r="U338" s="161"/>
      <c r="V338" s="162">
        <f>ROUND(ROUND(U338,2)*(1+'General Inputs'!K$20)*(1-AA338)+'General Inputs'!K$26,2)</f>
        <v>0</v>
      </c>
      <c r="W338" s="162">
        <f>ROUND(ROUND(V338,2)*(1+'General Inputs'!L$20)*(1-AB338)+'General Inputs'!L$26,2)</f>
        <v>0</v>
      </c>
      <c r="X338" s="162">
        <f>ROUND(ROUND(W338,2)*(1+'General Inputs'!M$20)*(1-AC338)+'General Inputs'!M$26,2)</f>
        <v>0</v>
      </c>
      <c r="Y338" s="162">
        <f>ROUND(ROUND(X338,2)*(1+'General Inputs'!N$20)*(1-AD338)+'General Inputs'!N$26,2)</f>
        <v>0</v>
      </c>
      <c r="Z338" s="163"/>
      <c r="AA338" s="191">
        <f>IF($U338="",0,'General Inputs'!K$22)</f>
        <v>0</v>
      </c>
      <c r="AB338" s="191">
        <f>IF($U338="",0,'General Inputs'!L$22)</f>
        <v>0</v>
      </c>
      <c r="AC338" s="191">
        <f>IF($U338="",0,'General Inputs'!M$22)</f>
        <v>0</v>
      </c>
      <c r="AD338" s="191">
        <f>IF($U338="",0,'General Inputs'!N$22)</f>
        <v>0</v>
      </c>
      <c r="AE338" s="36"/>
      <c r="AF338" s="36"/>
      <c r="AG338" s="36"/>
      <c r="AH338" s="214" t="str" cm="1">
        <f t="array" ref="AH338">IF(SUMPRODUCT(--_xlfn.ISFORMULA(V338:Y338))+SUMPRODUCT(--_xlfn.ISFORMULA(I338:M338))=7,"OK","CHECK")</f>
        <v>OK</v>
      </c>
      <c r="AI338" s="36"/>
      <c r="AJ338" s="36"/>
      <c r="AK338" s="36"/>
    </row>
    <row r="339" spans="1:37" hidden="1" outlineLevel="1" x14ac:dyDescent="0.2">
      <c r="A339" s="36"/>
      <c r="B339" s="36"/>
      <c r="C339" s="158"/>
      <c r="D339" s="158"/>
      <c r="E339" s="158"/>
      <c r="F339" s="71" t="s">
        <v>33</v>
      </c>
      <c r="G339" s="71"/>
      <c r="H339" s="92"/>
      <c r="I339" s="93">
        <f t="shared" si="62"/>
        <v>0</v>
      </c>
      <c r="J339" s="159"/>
      <c r="K339" s="93">
        <f t="shared" si="63"/>
        <v>0</v>
      </c>
      <c r="L339" s="159"/>
      <c r="M339" s="159" t="str">
        <f t="shared" si="76"/>
        <v/>
      </c>
      <c r="N339" s="39"/>
      <c r="O339" s="160">
        <f t="shared" si="77"/>
        <v>0</v>
      </c>
      <c r="P339" s="160">
        <f t="shared" si="78"/>
        <v>0</v>
      </c>
      <c r="Q339" s="160">
        <f t="shared" si="79"/>
        <v>0</v>
      </c>
      <c r="R339" s="160">
        <f t="shared" si="80"/>
        <v>0</v>
      </c>
      <c r="S339" s="160">
        <f t="shared" si="81"/>
        <v>0</v>
      </c>
      <c r="T339" s="39"/>
      <c r="U339" s="161"/>
      <c r="V339" s="162">
        <f>ROUND(ROUND(U339,2)*(1+'General Inputs'!K$20)*(1-AA339)+'General Inputs'!K$26,2)</f>
        <v>0</v>
      </c>
      <c r="W339" s="162">
        <f>ROUND(ROUND(V339,2)*(1+'General Inputs'!L$20)*(1-AB339)+'General Inputs'!L$26,2)</f>
        <v>0</v>
      </c>
      <c r="X339" s="162">
        <f>ROUND(ROUND(W339,2)*(1+'General Inputs'!M$20)*(1-AC339)+'General Inputs'!M$26,2)</f>
        <v>0</v>
      </c>
      <c r="Y339" s="162">
        <f>ROUND(ROUND(X339,2)*(1+'General Inputs'!N$20)*(1-AD339)+'General Inputs'!N$26,2)</f>
        <v>0</v>
      </c>
      <c r="Z339" s="163"/>
      <c r="AA339" s="191">
        <f>IF($U339="",0,'General Inputs'!K$22)</f>
        <v>0</v>
      </c>
      <c r="AB339" s="191">
        <f>IF($U339="",0,'General Inputs'!L$22)</f>
        <v>0</v>
      </c>
      <c r="AC339" s="191">
        <f>IF($U339="",0,'General Inputs'!M$22)</f>
        <v>0</v>
      </c>
      <c r="AD339" s="191">
        <f>IF($U339="",0,'General Inputs'!N$22)</f>
        <v>0</v>
      </c>
      <c r="AE339" s="36"/>
      <c r="AF339" s="36"/>
      <c r="AG339" s="36"/>
      <c r="AH339" s="214" t="str" cm="1">
        <f t="array" ref="AH339">IF(SUMPRODUCT(--_xlfn.ISFORMULA(V339:Y339))+SUMPRODUCT(--_xlfn.ISFORMULA(I339:M339))=7,"OK","CHECK")</f>
        <v>OK</v>
      </c>
      <c r="AI339" s="36"/>
      <c r="AJ339" s="36"/>
      <c r="AK339" s="36"/>
    </row>
    <row r="340" spans="1:37" hidden="1" outlineLevel="1" x14ac:dyDescent="0.2">
      <c r="A340" s="36"/>
      <c r="B340" s="36"/>
      <c r="C340" s="158"/>
      <c r="D340" s="158"/>
      <c r="E340" s="158"/>
      <c r="F340" s="71" t="s">
        <v>33</v>
      </c>
      <c r="G340" s="71"/>
      <c r="H340" s="92"/>
      <c r="I340" s="93">
        <f t="shared" si="62"/>
        <v>0</v>
      </c>
      <c r="J340" s="159"/>
      <c r="K340" s="93">
        <f t="shared" si="63"/>
        <v>0</v>
      </c>
      <c r="L340" s="159"/>
      <c r="M340" s="159" t="str">
        <f t="shared" si="76"/>
        <v/>
      </c>
      <c r="N340" s="39"/>
      <c r="O340" s="160">
        <f t="shared" si="77"/>
        <v>0</v>
      </c>
      <c r="P340" s="160">
        <f t="shared" si="78"/>
        <v>0</v>
      </c>
      <c r="Q340" s="160">
        <f t="shared" si="79"/>
        <v>0</v>
      </c>
      <c r="R340" s="160">
        <f t="shared" si="80"/>
        <v>0</v>
      </c>
      <c r="S340" s="160">
        <f t="shared" si="81"/>
        <v>0</v>
      </c>
      <c r="T340" s="39"/>
      <c r="U340" s="161"/>
      <c r="V340" s="162">
        <f>ROUND(ROUND(U340,2)*(1+'General Inputs'!K$20)*(1-AA340)+'General Inputs'!K$26,2)</f>
        <v>0</v>
      </c>
      <c r="W340" s="162">
        <f>ROUND(ROUND(V340,2)*(1+'General Inputs'!L$20)*(1-AB340)+'General Inputs'!L$26,2)</f>
        <v>0</v>
      </c>
      <c r="X340" s="162">
        <f>ROUND(ROUND(W340,2)*(1+'General Inputs'!M$20)*(1-AC340)+'General Inputs'!M$26,2)</f>
        <v>0</v>
      </c>
      <c r="Y340" s="162">
        <f>ROUND(ROUND(X340,2)*(1+'General Inputs'!N$20)*(1-AD340)+'General Inputs'!N$26,2)</f>
        <v>0</v>
      </c>
      <c r="Z340" s="163"/>
      <c r="AA340" s="191">
        <f>IF($U340="",0,'General Inputs'!K$22)</f>
        <v>0</v>
      </c>
      <c r="AB340" s="191">
        <f>IF($U340="",0,'General Inputs'!L$22)</f>
        <v>0</v>
      </c>
      <c r="AC340" s="191">
        <f>IF($U340="",0,'General Inputs'!M$22)</f>
        <v>0</v>
      </c>
      <c r="AD340" s="191">
        <f>IF($U340="",0,'General Inputs'!N$22)</f>
        <v>0</v>
      </c>
      <c r="AE340" s="36"/>
      <c r="AF340" s="36"/>
      <c r="AG340" s="36"/>
      <c r="AH340" s="214" t="str" cm="1">
        <f t="array" ref="AH340">IF(SUMPRODUCT(--_xlfn.ISFORMULA(V340:Y340))+SUMPRODUCT(--_xlfn.ISFORMULA(I340:M340))=7,"OK","CHECK")</f>
        <v>OK</v>
      </c>
      <c r="AI340" s="36"/>
      <c r="AJ340" s="36"/>
      <c r="AK340" s="36"/>
    </row>
    <row r="341" spans="1:37" hidden="1" outlineLevel="1" x14ac:dyDescent="0.2">
      <c r="A341" s="36"/>
      <c r="B341" s="36"/>
      <c r="C341" s="158"/>
      <c r="D341" s="158"/>
      <c r="E341" s="158"/>
      <c r="F341" s="71" t="s">
        <v>33</v>
      </c>
      <c r="G341" s="71"/>
      <c r="H341" s="92"/>
      <c r="I341" s="93">
        <f t="shared" si="62"/>
        <v>0</v>
      </c>
      <c r="J341" s="159"/>
      <c r="K341" s="93">
        <f t="shared" si="63"/>
        <v>0</v>
      </c>
      <c r="L341" s="159"/>
      <c r="M341" s="159" t="str">
        <f t="shared" si="76"/>
        <v/>
      </c>
      <c r="N341" s="39"/>
      <c r="O341" s="160">
        <f t="shared" si="77"/>
        <v>0</v>
      </c>
      <c r="P341" s="160">
        <f t="shared" si="78"/>
        <v>0</v>
      </c>
      <c r="Q341" s="160">
        <f t="shared" si="79"/>
        <v>0</v>
      </c>
      <c r="R341" s="160">
        <f t="shared" si="80"/>
        <v>0</v>
      </c>
      <c r="S341" s="160">
        <f t="shared" si="81"/>
        <v>0</v>
      </c>
      <c r="T341" s="39"/>
      <c r="U341" s="161"/>
      <c r="V341" s="162">
        <f>ROUND(ROUND(U341,2)*(1+'General Inputs'!K$20)*(1-AA341)+'General Inputs'!K$26,2)</f>
        <v>0</v>
      </c>
      <c r="W341" s="162">
        <f>ROUND(ROUND(V341,2)*(1+'General Inputs'!L$20)*(1-AB341)+'General Inputs'!L$26,2)</f>
        <v>0</v>
      </c>
      <c r="X341" s="162">
        <f>ROUND(ROUND(W341,2)*(1+'General Inputs'!M$20)*(1-AC341)+'General Inputs'!M$26,2)</f>
        <v>0</v>
      </c>
      <c r="Y341" s="162">
        <f>ROUND(ROUND(X341,2)*(1+'General Inputs'!N$20)*(1-AD341)+'General Inputs'!N$26,2)</f>
        <v>0</v>
      </c>
      <c r="Z341" s="163"/>
      <c r="AA341" s="191">
        <f>IF($U341="",0,'General Inputs'!K$22)</f>
        <v>0</v>
      </c>
      <c r="AB341" s="191">
        <f>IF($U341="",0,'General Inputs'!L$22)</f>
        <v>0</v>
      </c>
      <c r="AC341" s="191">
        <f>IF($U341="",0,'General Inputs'!M$22)</f>
        <v>0</v>
      </c>
      <c r="AD341" s="191">
        <f>IF($U341="",0,'General Inputs'!N$22)</f>
        <v>0</v>
      </c>
      <c r="AE341" s="36"/>
      <c r="AF341" s="36"/>
      <c r="AG341" s="36"/>
      <c r="AH341" s="214" t="str" cm="1">
        <f t="array" ref="AH341">IF(SUMPRODUCT(--_xlfn.ISFORMULA(V341:Y341))+SUMPRODUCT(--_xlfn.ISFORMULA(I341:M341))=7,"OK","CHECK")</f>
        <v>OK</v>
      </c>
      <c r="AI341" s="36"/>
      <c r="AJ341" s="36"/>
      <c r="AK341" s="36"/>
    </row>
    <row r="342" spans="1:37" hidden="1" outlineLevel="1" x14ac:dyDescent="0.2">
      <c r="A342" s="36"/>
      <c r="B342" s="36"/>
      <c r="C342" s="158"/>
      <c r="D342" s="158"/>
      <c r="E342" s="158"/>
      <c r="F342" s="71" t="s">
        <v>33</v>
      </c>
      <c r="G342" s="71"/>
      <c r="H342" s="92"/>
      <c r="I342" s="93">
        <f t="shared" si="62"/>
        <v>0</v>
      </c>
      <c r="J342" s="159"/>
      <c r="K342" s="93">
        <f t="shared" si="63"/>
        <v>0</v>
      </c>
      <c r="L342" s="159"/>
      <c r="M342" s="159" t="str">
        <f t="shared" si="76"/>
        <v/>
      </c>
      <c r="N342" s="39"/>
      <c r="O342" s="160">
        <f t="shared" si="77"/>
        <v>0</v>
      </c>
      <c r="P342" s="160">
        <f t="shared" si="78"/>
        <v>0</v>
      </c>
      <c r="Q342" s="160">
        <f t="shared" si="79"/>
        <v>0</v>
      </c>
      <c r="R342" s="160">
        <f t="shared" si="80"/>
        <v>0</v>
      </c>
      <c r="S342" s="160">
        <f t="shared" si="81"/>
        <v>0</v>
      </c>
      <c r="T342" s="39"/>
      <c r="U342" s="161"/>
      <c r="V342" s="162">
        <f>ROUND(ROUND(U342,2)*(1+'General Inputs'!K$20)*(1-AA342)+'General Inputs'!K$26,2)</f>
        <v>0</v>
      </c>
      <c r="W342" s="162">
        <f>ROUND(ROUND(V342,2)*(1+'General Inputs'!L$20)*(1-AB342)+'General Inputs'!L$26,2)</f>
        <v>0</v>
      </c>
      <c r="X342" s="162">
        <f>ROUND(ROUND(W342,2)*(1+'General Inputs'!M$20)*(1-AC342)+'General Inputs'!M$26,2)</f>
        <v>0</v>
      </c>
      <c r="Y342" s="162">
        <f>ROUND(ROUND(X342,2)*(1+'General Inputs'!N$20)*(1-AD342)+'General Inputs'!N$26,2)</f>
        <v>0</v>
      </c>
      <c r="Z342" s="163"/>
      <c r="AA342" s="191">
        <f>IF($U342="",0,'General Inputs'!K$22)</f>
        <v>0</v>
      </c>
      <c r="AB342" s="191">
        <f>IF($U342="",0,'General Inputs'!L$22)</f>
        <v>0</v>
      </c>
      <c r="AC342" s="191">
        <f>IF($U342="",0,'General Inputs'!M$22)</f>
        <v>0</v>
      </c>
      <c r="AD342" s="191">
        <f>IF($U342="",0,'General Inputs'!N$22)</f>
        <v>0</v>
      </c>
      <c r="AE342" s="36"/>
      <c r="AF342" s="36"/>
      <c r="AG342" s="36"/>
      <c r="AH342" s="214" t="str" cm="1">
        <f t="array" ref="AH342">IF(SUMPRODUCT(--_xlfn.ISFORMULA(V342:Y342))+SUMPRODUCT(--_xlfn.ISFORMULA(I342:M342))=7,"OK","CHECK")</f>
        <v>OK</v>
      </c>
      <c r="AI342" s="36"/>
      <c r="AJ342" s="36"/>
      <c r="AK342" s="36"/>
    </row>
    <row r="343" spans="1:37" hidden="1" outlineLevel="1" x14ac:dyDescent="0.2">
      <c r="A343" s="36"/>
      <c r="B343" s="36"/>
      <c r="C343" s="158"/>
      <c r="D343" s="158"/>
      <c r="E343" s="158"/>
      <c r="F343" s="71" t="s">
        <v>33</v>
      </c>
      <c r="G343" s="71"/>
      <c r="H343" s="92"/>
      <c r="I343" s="93">
        <f t="shared" si="62"/>
        <v>0</v>
      </c>
      <c r="J343" s="159"/>
      <c r="K343" s="93">
        <f t="shared" si="63"/>
        <v>0</v>
      </c>
      <c r="L343" s="159"/>
      <c r="M343" s="159" t="str">
        <f t="shared" si="76"/>
        <v/>
      </c>
      <c r="N343" s="39"/>
      <c r="O343" s="160">
        <f t="shared" si="77"/>
        <v>0</v>
      </c>
      <c r="P343" s="160">
        <f t="shared" si="78"/>
        <v>0</v>
      </c>
      <c r="Q343" s="160">
        <f t="shared" si="79"/>
        <v>0</v>
      </c>
      <c r="R343" s="160">
        <f t="shared" si="80"/>
        <v>0</v>
      </c>
      <c r="S343" s="160">
        <f t="shared" si="81"/>
        <v>0</v>
      </c>
      <c r="T343" s="39"/>
      <c r="U343" s="161"/>
      <c r="V343" s="162">
        <f>ROUND(ROUND(U343,2)*(1+'General Inputs'!K$20)*(1-AA343)+'General Inputs'!K$26,2)</f>
        <v>0</v>
      </c>
      <c r="W343" s="162">
        <f>ROUND(ROUND(V343,2)*(1+'General Inputs'!L$20)*(1-AB343)+'General Inputs'!L$26,2)</f>
        <v>0</v>
      </c>
      <c r="X343" s="162">
        <f>ROUND(ROUND(W343,2)*(1+'General Inputs'!M$20)*(1-AC343)+'General Inputs'!M$26,2)</f>
        <v>0</v>
      </c>
      <c r="Y343" s="162">
        <f>ROUND(ROUND(X343,2)*(1+'General Inputs'!N$20)*(1-AD343)+'General Inputs'!N$26,2)</f>
        <v>0</v>
      </c>
      <c r="Z343" s="163"/>
      <c r="AA343" s="191">
        <f>IF($U343="",0,'General Inputs'!K$22)</f>
        <v>0</v>
      </c>
      <c r="AB343" s="191">
        <f>IF($U343="",0,'General Inputs'!L$22)</f>
        <v>0</v>
      </c>
      <c r="AC343" s="191">
        <f>IF($U343="",0,'General Inputs'!M$22)</f>
        <v>0</v>
      </c>
      <c r="AD343" s="191">
        <f>IF($U343="",0,'General Inputs'!N$22)</f>
        <v>0</v>
      </c>
      <c r="AE343" s="36"/>
      <c r="AF343" s="36"/>
      <c r="AG343" s="36"/>
      <c r="AH343" s="214" t="str" cm="1">
        <f t="array" ref="AH343">IF(SUMPRODUCT(--_xlfn.ISFORMULA(V343:Y343))+SUMPRODUCT(--_xlfn.ISFORMULA(I343:M343))=7,"OK","CHECK")</f>
        <v>OK</v>
      </c>
      <c r="AI343" s="36"/>
      <c r="AJ343" s="36"/>
      <c r="AK343" s="36"/>
    </row>
    <row r="344" spans="1:37" hidden="1" outlineLevel="1" x14ac:dyDescent="0.2">
      <c r="A344" s="36"/>
      <c r="B344" s="36"/>
      <c r="C344" s="158"/>
      <c r="D344" s="158"/>
      <c r="E344" s="158"/>
      <c r="F344" s="71" t="s">
        <v>33</v>
      </c>
      <c r="G344" s="71"/>
      <c r="H344" s="92"/>
      <c r="I344" s="93">
        <f t="shared" si="62"/>
        <v>0</v>
      </c>
      <c r="J344" s="159"/>
      <c r="K344" s="93">
        <f t="shared" si="63"/>
        <v>0</v>
      </c>
      <c r="L344" s="159"/>
      <c r="M344" s="159" t="str">
        <f t="shared" si="76"/>
        <v/>
      </c>
      <c r="N344" s="39"/>
      <c r="O344" s="160">
        <f t="shared" si="77"/>
        <v>0</v>
      </c>
      <c r="P344" s="160">
        <f t="shared" si="78"/>
        <v>0</v>
      </c>
      <c r="Q344" s="160">
        <f t="shared" si="79"/>
        <v>0</v>
      </c>
      <c r="R344" s="160">
        <f t="shared" si="80"/>
        <v>0</v>
      </c>
      <c r="S344" s="160">
        <f t="shared" si="81"/>
        <v>0</v>
      </c>
      <c r="T344" s="39"/>
      <c r="U344" s="161"/>
      <c r="V344" s="162">
        <f>ROUND(ROUND(U344,2)*(1+'General Inputs'!K$20)*(1-AA344)+'General Inputs'!K$26,2)</f>
        <v>0</v>
      </c>
      <c r="W344" s="162">
        <f>ROUND(ROUND(V344,2)*(1+'General Inputs'!L$20)*(1-AB344)+'General Inputs'!L$26,2)</f>
        <v>0</v>
      </c>
      <c r="X344" s="162">
        <f>ROUND(ROUND(W344,2)*(1+'General Inputs'!M$20)*(1-AC344)+'General Inputs'!M$26,2)</f>
        <v>0</v>
      </c>
      <c r="Y344" s="162">
        <f>ROUND(ROUND(X344,2)*(1+'General Inputs'!N$20)*(1-AD344)+'General Inputs'!N$26,2)</f>
        <v>0</v>
      </c>
      <c r="Z344" s="163"/>
      <c r="AA344" s="191">
        <f>IF($U344="",0,'General Inputs'!K$22)</f>
        <v>0</v>
      </c>
      <c r="AB344" s="191">
        <f>IF($U344="",0,'General Inputs'!L$22)</f>
        <v>0</v>
      </c>
      <c r="AC344" s="191">
        <f>IF($U344="",0,'General Inputs'!M$22)</f>
        <v>0</v>
      </c>
      <c r="AD344" s="191">
        <f>IF($U344="",0,'General Inputs'!N$22)</f>
        <v>0</v>
      </c>
      <c r="AE344" s="36"/>
      <c r="AF344" s="36"/>
      <c r="AG344" s="36"/>
      <c r="AH344" s="214" t="str" cm="1">
        <f t="array" ref="AH344">IF(SUMPRODUCT(--_xlfn.ISFORMULA(V344:Y344))+SUMPRODUCT(--_xlfn.ISFORMULA(I344:M344))=7,"OK","CHECK")</f>
        <v>OK</v>
      </c>
      <c r="AI344" s="36"/>
      <c r="AJ344" s="36"/>
      <c r="AK344" s="36"/>
    </row>
    <row r="345" spans="1:37" hidden="1" outlineLevel="1" x14ac:dyDescent="0.2">
      <c r="A345" s="36"/>
      <c r="B345" s="36"/>
      <c r="C345" s="158"/>
      <c r="D345" s="158"/>
      <c r="E345" s="158"/>
      <c r="F345" s="71" t="s">
        <v>33</v>
      </c>
      <c r="G345" s="71"/>
      <c r="H345" s="92"/>
      <c r="I345" s="93">
        <f t="shared" si="62"/>
        <v>0</v>
      </c>
      <c r="J345" s="159"/>
      <c r="K345" s="93">
        <f t="shared" si="63"/>
        <v>0</v>
      </c>
      <c r="L345" s="159"/>
      <c r="M345" s="159" t="str">
        <f t="shared" si="76"/>
        <v/>
      </c>
      <c r="N345" s="39"/>
      <c r="O345" s="160">
        <f t="shared" si="77"/>
        <v>0</v>
      </c>
      <c r="P345" s="160">
        <f t="shared" si="78"/>
        <v>0</v>
      </c>
      <c r="Q345" s="160">
        <f t="shared" si="79"/>
        <v>0</v>
      </c>
      <c r="R345" s="160">
        <f t="shared" si="80"/>
        <v>0</v>
      </c>
      <c r="S345" s="160">
        <f t="shared" si="81"/>
        <v>0</v>
      </c>
      <c r="T345" s="39"/>
      <c r="U345" s="161"/>
      <c r="V345" s="162">
        <f>ROUND(ROUND(U345,2)*(1+'General Inputs'!K$20)*(1-AA345)+'General Inputs'!K$26,2)</f>
        <v>0</v>
      </c>
      <c r="W345" s="162">
        <f>ROUND(ROUND(V345,2)*(1+'General Inputs'!L$20)*(1-AB345)+'General Inputs'!L$26,2)</f>
        <v>0</v>
      </c>
      <c r="X345" s="162">
        <f>ROUND(ROUND(W345,2)*(1+'General Inputs'!M$20)*(1-AC345)+'General Inputs'!M$26,2)</f>
        <v>0</v>
      </c>
      <c r="Y345" s="162">
        <f>ROUND(ROUND(X345,2)*(1+'General Inputs'!N$20)*(1-AD345)+'General Inputs'!N$26,2)</f>
        <v>0</v>
      </c>
      <c r="Z345" s="163"/>
      <c r="AA345" s="191">
        <f>IF($U345="",0,'General Inputs'!K$22)</f>
        <v>0</v>
      </c>
      <c r="AB345" s="191">
        <f>IF($U345="",0,'General Inputs'!L$22)</f>
        <v>0</v>
      </c>
      <c r="AC345" s="191">
        <f>IF($U345="",0,'General Inputs'!M$22)</f>
        <v>0</v>
      </c>
      <c r="AD345" s="191">
        <f>IF($U345="",0,'General Inputs'!N$22)</f>
        <v>0</v>
      </c>
      <c r="AE345" s="36"/>
      <c r="AF345" s="36"/>
      <c r="AG345" s="36"/>
      <c r="AH345" s="214" t="str" cm="1">
        <f t="array" ref="AH345">IF(SUMPRODUCT(--_xlfn.ISFORMULA(V345:Y345))+SUMPRODUCT(--_xlfn.ISFORMULA(I345:M345))=7,"OK","CHECK")</f>
        <v>OK</v>
      </c>
      <c r="AI345" s="36"/>
      <c r="AJ345" s="36"/>
      <c r="AK345" s="36"/>
    </row>
    <row r="346" spans="1:37" hidden="1" outlineLevel="1" x14ac:dyDescent="0.2">
      <c r="A346" s="36"/>
      <c r="B346" s="36"/>
      <c r="C346" s="158"/>
      <c r="D346" s="158"/>
      <c r="E346" s="158"/>
      <c r="F346" s="71" t="s">
        <v>33</v>
      </c>
      <c r="G346" s="71"/>
      <c r="H346" s="92"/>
      <c r="I346" s="93">
        <f t="shared" si="62"/>
        <v>0</v>
      </c>
      <c r="J346" s="159"/>
      <c r="K346" s="93">
        <f t="shared" si="63"/>
        <v>0</v>
      </c>
      <c r="L346" s="159"/>
      <c r="M346" s="159" t="str">
        <f t="shared" si="76"/>
        <v/>
      </c>
      <c r="N346" s="39"/>
      <c r="O346" s="160">
        <f t="shared" si="77"/>
        <v>0</v>
      </c>
      <c r="P346" s="160">
        <f t="shared" si="78"/>
        <v>0</v>
      </c>
      <c r="Q346" s="160">
        <f t="shared" si="79"/>
        <v>0</v>
      </c>
      <c r="R346" s="160">
        <f t="shared" si="80"/>
        <v>0</v>
      </c>
      <c r="S346" s="160">
        <f t="shared" si="81"/>
        <v>0</v>
      </c>
      <c r="T346" s="39"/>
      <c r="U346" s="161"/>
      <c r="V346" s="162">
        <f>ROUND(ROUND(U346,2)*(1+'General Inputs'!K$20)*(1-AA346)+'General Inputs'!K$26,2)</f>
        <v>0</v>
      </c>
      <c r="W346" s="162">
        <f>ROUND(ROUND(V346,2)*(1+'General Inputs'!L$20)*(1-AB346)+'General Inputs'!L$26,2)</f>
        <v>0</v>
      </c>
      <c r="X346" s="162">
        <f>ROUND(ROUND(W346,2)*(1+'General Inputs'!M$20)*(1-AC346)+'General Inputs'!M$26,2)</f>
        <v>0</v>
      </c>
      <c r="Y346" s="162">
        <f>ROUND(ROUND(X346,2)*(1+'General Inputs'!N$20)*(1-AD346)+'General Inputs'!N$26,2)</f>
        <v>0</v>
      </c>
      <c r="Z346" s="163"/>
      <c r="AA346" s="191">
        <f>IF($U346="",0,'General Inputs'!K$22)</f>
        <v>0</v>
      </c>
      <c r="AB346" s="191">
        <f>IF($U346="",0,'General Inputs'!L$22)</f>
        <v>0</v>
      </c>
      <c r="AC346" s="191">
        <f>IF($U346="",0,'General Inputs'!M$22)</f>
        <v>0</v>
      </c>
      <c r="AD346" s="191">
        <f>IF($U346="",0,'General Inputs'!N$22)</f>
        <v>0</v>
      </c>
      <c r="AE346" s="36"/>
      <c r="AF346" s="36"/>
      <c r="AG346" s="36"/>
      <c r="AH346" s="214" t="str" cm="1">
        <f t="array" ref="AH346">IF(SUMPRODUCT(--_xlfn.ISFORMULA(V346:Y346))+SUMPRODUCT(--_xlfn.ISFORMULA(I346:M346))=7,"OK","CHECK")</f>
        <v>OK</v>
      </c>
      <c r="AI346" s="36"/>
      <c r="AJ346" s="36"/>
      <c r="AK346" s="36"/>
    </row>
    <row r="347" spans="1:37" hidden="1" outlineLevel="1" x14ac:dyDescent="0.2">
      <c r="A347" s="36"/>
      <c r="B347" s="36"/>
      <c r="C347" s="158"/>
      <c r="D347" s="158"/>
      <c r="E347" s="158"/>
      <c r="F347" s="71" t="s">
        <v>33</v>
      </c>
      <c r="G347" s="71"/>
      <c r="H347" s="92"/>
      <c r="I347" s="93">
        <f t="shared" si="62"/>
        <v>0</v>
      </c>
      <c r="J347" s="159"/>
      <c r="K347" s="93">
        <f t="shared" si="63"/>
        <v>0</v>
      </c>
      <c r="L347" s="159"/>
      <c r="M347" s="159" t="str">
        <f t="shared" si="76"/>
        <v/>
      </c>
      <c r="N347" s="39"/>
      <c r="O347" s="160">
        <f t="shared" si="77"/>
        <v>0</v>
      </c>
      <c r="P347" s="160">
        <f t="shared" si="78"/>
        <v>0</v>
      </c>
      <c r="Q347" s="160">
        <f t="shared" si="79"/>
        <v>0</v>
      </c>
      <c r="R347" s="160">
        <f t="shared" si="80"/>
        <v>0</v>
      </c>
      <c r="S347" s="160">
        <f t="shared" si="81"/>
        <v>0</v>
      </c>
      <c r="T347" s="39"/>
      <c r="U347" s="161"/>
      <c r="V347" s="162">
        <f>ROUND(ROUND(U347,2)*(1+'General Inputs'!K$20)*(1-AA347)+'General Inputs'!K$26,2)</f>
        <v>0</v>
      </c>
      <c r="W347" s="162">
        <f>ROUND(ROUND(V347,2)*(1+'General Inputs'!L$20)*(1-AB347)+'General Inputs'!L$26,2)</f>
        <v>0</v>
      </c>
      <c r="X347" s="162">
        <f>ROUND(ROUND(W347,2)*(1+'General Inputs'!M$20)*(1-AC347)+'General Inputs'!M$26,2)</f>
        <v>0</v>
      </c>
      <c r="Y347" s="162">
        <f>ROUND(ROUND(X347,2)*(1+'General Inputs'!N$20)*(1-AD347)+'General Inputs'!N$26,2)</f>
        <v>0</v>
      </c>
      <c r="Z347" s="163"/>
      <c r="AA347" s="191">
        <f>IF($U347="",0,'General Inputs'!K$22)</f>
        <v>0</v>
      </c>
      <c r="AB347" s="191">
        <f>IF($U347="",0,'General Inputs'!L$22)</f>
        <v>0</v>
      </c>
      <c r="AC347" s="191">
        <f>IF($U347="",0,'General Inputs'!M$22)</f>
        <v>0</v>
      </c>
      <c r="AD347" s="191">
        <f>IF($U347="",0,'General Inputs'!N$22)</f>
        <v>0</v>
      </c>
      <c r="AE347" s="36"/>
      <c r="AF347" s="36"/>
      <c r="AG347" s="36"/>
      <c r="AH347" s="214" t="str" cm="1">
        <f t="array" ref="AH347">IF(SUMPRODUCT(--_xlfn.ISFORMULA(V347:Y347))+SUMPRODUCT(--_xlfn.ISFORMULA(I347:M347))=7,"OK","CHECK")</f>
        <v>OK</v>
      </c>
      <c r="AI347" s="36"/>
      <c r="AJ347" s="36"/>
      <c r="AK347" s="36"/>
    </row>
    <row r="348" spans="1:37" hidden="1" outlineLevel="1" x14ac:dyDescent="0.2">
      <c r="A348" s="36"/>
      <c r="B348" s="36"/>
      <c r="C348" s="158"/>
      <c r="D348" s="158"/>
      <c r="E348" s="158"/>
      <c r="F348" s="71" t="s">
        <v>33</v>
      </c>
      <c r="G348" s="71"/>
      <c r="H348" s="92"/>
      <c r="I348" s="93">
        <f t="shared" si="62"/>
        <v>0</v>
      </c>
      <c r="J348" s="159"/>
      <c r="K348" s="93">
        <f t="shared" si="63"/>
        <v>0</v>
      </c>
      <c r="L348" s="159"/>
      <c r="M348" s="159" t="str">
        <f t="shared" si="76"/>
        <v/>
      </c>
      <c r="N348" s="39"/>
      <c r="O348" s="160">
        <f t="shared" si="77"/>
        <v>0</v>
      </c>
      <c r="P348" s="160">
        <f t="shared" si="78"/>
        <v>0</v>
      </c>
      <c r="Q348" s="160">
        <f t="shared" si="79"/>
        <v>0</v>
      </c>
      <c r="R348" s="160">
        <f t="shared" si="80"/>
        <v>0</v>
      </c>
      <c r="S348" s="160">
        <f t="shared" si="81"/>
        <v>0</v>
      </c>
      <c r="T348" s="39"/>
      <c r="U348" s="161"/>
      <c r="V348" s="162">
        <f>ROUND(ROUND(U348,2)*(1+'General Inputs'!K$20)*(1-AA348)+'General Inputs'!K$26,2)</f>
        <v>0</v>
      </c>
      <c r="W348" s="162">
        <f>ROUND(ROUND(V348,2)*(1+'General Inputs'!L$20)*(1-AB348)+'General Inputs'!L$26,2)</f>
        <v>0</v>
      </c>
      <c r="X348" s="162">
        <f>ROUND(ROUND(W348,2)*(1+'General Inputs'!M$20)*(1-AC348)+'General Inputs'!M$26,2)</f>
        <v>0</v>
      </c>
      <c r="Y348" s="162">
        <f>ROUND(ROUND(X348,2)*(1+'General Inputs'!N$20)*(1-AD348)+'General Inputs'!N$26,2)</f>
        <v>0</v>
      </c>
      <c r="Z348" s="163"/>
      <c r="AA348" s="191">
        <f>IF($U348="",0,'General Inputs'!K$22)</f>
        <v>0</v>
      </c>
      <c r="AB348" s="191">
        <f>IF($U348="",0,'General Inputs'!L$22)</f>
        <v>0</v>
      </c>
      <c r="AC348" s="191">
        <f>IF($U348="",0,'General Inputs'!M$22)</f>
        <v>0</v>
      </c>
      <c r="AD348" s="191">
        <f>IF($U348="",0,'General Inputs'!N$22)</f>
        <v>0</v>
      </c>
      <c r="AE348" s="36"/>
      <c r="AF348" s="36"/>
      <c r="AG348" s="36"/>
      <c r="AH348" s="214" t="str" cm="1">
        <f t="array" ref="AH348">IF(SUMPRODUCT(--_xlfn.ISFORMULA(V348:Y348))+SUMPRODUCT(--_xlfn.ISFORMULA(I348:M348))=7,"OK","CHECK")</f>
        <v>OK</v>
      </c>
      <c r="AI348" s="36"/>
      <c r="AJ348" s="36"/>
      <c r="AK348" s="36"/>
    </row>
    <row r="349" spans="1:37" hidden="1" outlineLevel="1" x14ac:dyDescent="0.2">
      <c r="A349" s="36"/>
      <c r="B349" s="36"/>
      <c r="C349" s="158"/>
      <c r="D349" s="158"/>
      <c r="E349" s="158"/>
      <c r="F349" s="71" t="s">
        <v>33</v>
      </c>
      <c r="G349" s="71"/>
      <c r="H349" s="92"/>
      <c r="I349" s="93">
        <f t="shared" si="62"/>
        <v>0</v>
      </c>
      <c r="J349" s="159"/>
      <c r="K349" s="93">
        <f t="shared" si="63"/>
        <v>0</v>
      </c>
      <c r="L349" s="159"/>
      <c r="M349" s="159" t="str">
        <f t="shared" si="76"/>
        <v/>
      </c>
      <c r="N349" s="39"/>
      <c r="O349" s="160">
        <f t="shared" si="77"/>
        <v>0</v>
      </c>
      <c r="P349" s="160">
        <f t="shared" si="78"/>
        <v>0</v>
      </c>
      <c r="Q349" s="160">
        <f t="shared" si="79"/>
        <v>0</v>
      </c>
      <c r="R349" s="160">
        <f t="shared" si="80"/>
        <v>0</v>
      </c>
      <c r="S349" s="160">
        <f t="shared" si="81"/>
        <v>0</v>
      </c>
      <c r="T349" s="39"/>
      <c r="U349" s="161"/>
      <c r="V349" s="162">
        <f>ROUND(ROUND(U349,2)*(1+'General Inputs'!K$20)*(1-AA349)+'General Inputs'!K$26,2)</f>
        <v>0</v>
      </c>
      <c r="W349" s="162">
        <f>ROUND(ROUND(V349,2)*(1+'General Inputs'!L$20)*(1-AB349)+'General Inputs'!L$26,2)</f>
        <v>0</v>
      </c>
      <c r="X349" s="162">
        <f>ROUND(ROUND(W349,2)*(1+'General Inputs'!M$20)*(1-AC349)+'General Inputs'!M$26,2)</f>
        <v>0</v>
      </c>
      <c r="Y349" s="162">
        <f>ROUND(ROUND(X349,2)*(1+'General Inputs'!N$20)*(1-AD349)+'General Inputs'!N$26,2)</f>
        <v>0</v>
      </c>
      <c r="Z349" s="163"/>
      <c r="AA349" s="191">
        <f>IF($U349="",0,'General Inputs'!K$22)</f>
        <v>0</v>
      </c>
      <c r="AB349" s="191">
        <f>IF($U349="",0,'General Inputs'!L$22)</f>
        <v>0</v>
      </c>
      <c r="AC349" s="191">
        <f>IF($U349="",0,'General Inputs'!M$22)</f>
        <v>0</v>
      </c>
      <c r="AD349" s="191">
        <f>IF($U349="",0,'General Inputs'!N$22)</f>
        <v>0</v>
      </c>
      <c r="AE349" s="36"/>
      <c r="AF349" s="36"/>
      <c r="AG349" s="36"/>
      <c r="AH349" s="214" t="str" cm="1">
        <f t="array" ref="AH349">IF(SUMPRODUCT(--_xlfn.ISFORMULA(V349:Y349))+SUMPRODUCT(--_xlfn.ISFORMULA(I349:M349))=7,"OK","CHECK")</f>
        <v>OK</v>
      </c>
      <c r="AI349" s="36"/>
      <c r="AJ349" s="36"/>
      <c r="AK349" s="36"/>
    </row>
    <row r="350" spans="1:37" hidden="1" outlineLevel="1" x14ac:dyDescent="0.2">
      <c r="A350" s="36"/>
      <c r="B350" s="36"/>
      <c r="C350" s="158"/>
      <c r="D350" s="158"/>
      <c r="E350" s="158"/>
      <c r="F350" s="71" t="s">
        <v>33</v>
      </c>
      <c r="G350" s="71"/>
      <c r="H350" s="92"/>
      <c r="I350" s="93">
        <f t="shared" si="62"/>
        <v>0</v>
      </c>
      <c r="J350" s="159"/>
      <c r="K350" s="93">
        <f t="shared" si="63"/>
        <v>0</v>
      </c>
      <c r="L350" s="159"/>
      <c r="M350" s="159" t="str">
        <f t="shared" si="76"/>
        <v/>
      </c>
      <c r="N350" s="39"/>
      <c r="O350" s="160">
        <f t="shared" si="77"/>
        <v>0</v>
      </c>
      <c r="P350" s="160">
        <f t="shared" si="78"/>
        <v>0</v>
      </c>
      <c r="Q350" s="160">
        <f t="shared" si="79"/>
        <v>0</v>
      </c>
      <c r="R350" s="160">
        <f t="shared" si="80"/>
        <v>0</v>
      </c>
      <c r="S350" s="160">
        <f t="shared" si="81"/>
        <v>0</v>
      </c>
      <c r="T350" s="39"/>
      <c r="U350" s="161"/>
      <c r="V350" s="162">
        <f>ROUND(ROUND(U350,2)*(1+'General Inputs'!K$20)*(1-AA350)+'General Inputs'!K$26,2)</f>
        <v>0</v>
      </c>
      <c r="W350" s="162">
        <f>ROUND(ROUND(V350,2)*(1+'General Inputs'!L$20)*(1-AB350)+'General Inputs'!L$26,2)</f>
        <v>0</v>
      </c>
      <c r="X350" s="162">
        <f>ROUND(ROUND(W350,2)*(1+'General Inputs'!M$20)*(1-AC350)+'General Inputs'!M$26,2)</f>
        <v>0</v>
      </c>
      <c r="Y350" s="162">
        <f>ROUND(ROUND(X350,2)*(1+'General Inputs'!N$20)*(1-AD350)+'General Inputs'!N$26,2)</f>
        <v>0</v>
      </c>
      <c r="Z350" s="163"/>
      <c r="AA350" s="191">
        <f>IF($U350="",0,'General Inputs'!K$22)</f>
        <v>0</v>
      </c>
      <c r="AB350" s="191">
        <f>IF($U350="",0,'General Inputs'!L$22)</f>
        <v>0</v>
      </c>
      <c r="AC350" s="191">
        <f>IF($U350="",0,'General Inputs'!M$22)</f>
        <v>0</v>
      </c>
      <c r="AD350" s="191">
        <f>IF($U350="",0,'General Inputs'!N$22)</f>
        <v>0</v>
      </c>
      <c r="AE350" s="36"/>
      <c r="AF350" s="36"/>
      <c r="AG350" s="36"/>
      <c r="AH350" s="214" t="str" cm="1">
        <f t="array" ref="AH350">IF(SUMPRODUCT(--_xlfn.ISFORMULA(V350:Y350))+SUMPRODUCT(--_xlfn.ISFORMULA(I350:M350))=7,"OK","CHECK")</f>
        <v>OK</v>
      </c>
      <c r="AI350" s="36"/>
      <c r="AJ350" s="36"/>
      <c r="AK350" s="36"/>
    </row>
    <row r="351" spans="1:37" hidden="1" outlineLevel="1" x14ac:dyDescent="0.2">
      <c r="A351" s="36"/>
      <c r="B351" s="36"/>
      <c r="C351" s="158"/>
      <c r="D351" s="158"/>
      <c r="E351" s="158"/>
      <c r="F351" s="71" t="s">
        <v>33</v>
      </c>
      <c r="G351" s="71"/>
      <c r="H351" s="92"/>
      <c r="I351" s="93">
        <f t="shared" si="62"/>
        <v>0</v>
      </c>
      <c r="J351" s="159"/>
      <c r="K351" s="93">
        <f t="shared" si="63"/>
        <v>0</v>
      </c>
      <c r="L351" s="159"/>
      <c r="M351" s="159" t="str">
        <f t="shared" ref="M351:M414" si="82">IF(C351="","",IF(I351&gt;K351,"NON-COMPLIANT","COMPLIANT"))</f>
        <v/>
      </c>
      <c r="N351" s="39"/>
      <c r="O351" s="160">
        <f t="shared" ref="O351:O414" si="83">U351</f>
        <v>0</v>
      </c>
      <c r="P351" s="160">
        <f t="shared" ref="P351:P414" si="84">V351</f>
        <v>0</v>
      </c>
      <c r="Q351" s="160">
        <f t="shared" ref="Q351:Q414" si="85">W351</f>
        <v>0</v>
      </c>
      <c r="R351" s="160">
        <f t="shared" ref="R351:R414" si="86">X351</f>
        <v>0</v>
      </c>
      <c r="S351" s="160">
        <f t="shared" ref="S351:S414" si="87">Y351</f>
        <v>0</v>
      </c>
      <c r="T351" s="39"/>
      <c r="U351" s="161"/>
      <c r="V351" s="162">
        <f>ROUND(ROUND(U351,2)*(1+'General Inputs'!K$20)*(1-AA351)+'General Inputs'!K$26,2)</f>
        <v>0</v>
      </c>
      <c r="W351" s="162">
        <f>ROUND(ROUND(V351,2)*(1+'General Inputs'!L$20)*(1-AB351)+'General Inputs'!L$26,2)</f>
        <v>0</v>
      </c>
      <c r="X351" s="162">
        <f>ROUND(ROUND(W351,2)*(1+'General Inputs'!M$20)*(1-AC351)+'General Inputs'!M$26,2)</f>
        <v>0</v>
      </c>
      <c r="Y351" s="162">
        <f>ROUND(ROUND(X351,2)*(1+'General Inputs'!N$20)*(1-AD351)+'General Inputs'!N$26,2)</f>
        <v>0</v>
      </c>
      <c r="Z351" s="163"/>
      <c r="AA351" s="191">
        <f>IF($U351="",0,'General Inputs'!K$22)</f>
        <v>0</v>
      </c>
      <c r="AB351" s="191">
        <f>IF($U351="",0,'General Inputs'!L$22)</f>
        <v>0</v>
      </c>
      <c r="AC351" s="191">
        <f>IF($U351="",0,'General Inputs'!M$22)</f>
        <v>0</v>
      </c>
      <c r="AD351" s="191">
        <f>IF($U351="",0,'General Inputs'!N$22)</f>
        <v>0</v>
      </c>
      <c r="AE351" s="36"/>
      <c r="AF351" s="36"/>
      <c r="AG351" s="36"/>
      <c r="AH351" s="214" t="str" cm="1">
        <f t="array" ref="AH351">IF(SUMPRODUCT(--_xlfn.ISFORMULA(V351:Y351))+SUMPRODUCT(--_xlfn.ISFORMULA(I351:M351))=7,"OK","CHECK")</f>
        <v>OK</v>
      </c>
      <c r="AI351" s="36"/>
      <c r="AJ351" s="36"/>
      <c r="AK351" s="36"/>
    </row>
    <row r="352" spans="1:37" hidden="1" outlineLevel="1" x14ac:dyDescent="0.2">
      <c r="A352" s="36"/>
      <c r="B352" s="36"/>
      <c r="C352" s="158"/>
      <c r="D352" s="158"/>
      <c r="E352" s="158"/>
      <c r="F352" s="71" t="s">
        <v>33</v>
      </c>
      <c r="G352" s="71"/>
      <c r="H352" s="92"/>
      <c r="I352" s="93">
        <f t="shared" si="62"/>
        <v>0</v>
      </c>
      <c r="J352" s="159"/>
      <c r="K352" s="93">
        <f t="shared" si="63"/>
        <v>0</v>
      </c>
      <c r="L352" s="159"/>
      <c r="M352" s="159" t="str">
        <f t="shared" si="82"/>
        <v/>
      </c>
      <c r="N352" s="39"/>
      <c r="O352" s="160">
        <f t="shared" si="83"/>
        <v>0</v>
      </c>
      <c r="P352" s="160">
        <f t="shared" si="84"/>
        <v>0</v>
      </c>
      <c r="Q352" s="160">
        <f t="shared" si="85"/>
        <v>0</v>
      </c>
      <c r="R352" s="160">
        <f t="shared" si="86"/>
        <v>0</v>
      </c>
      <c r="S352" s="160">
        <f t="shared" si="87"/>
        <v>0</v>
      </c>
      <c r="T352" s="39"/>
      <c r="U352" s="161"/>
      <c r="V352" s="162">
        <f>ROUND(ROUND(U352,2)*(1+'General Inputs'!K$20)*(1-AA352)+'General Inputs'!K$26,2)</f>
        <v>0</v>
      </c>
      <c r="W352" s="162">
        <f>ROUND(ROUND(V352,2)*(1+'General Inputs'!L$20)*(1-AB352)+'General Inputs'!L$26,2)</f>
        <v>0</v>
      </c>
      <c r="X352" s="162">
        <f>ROUND(ROUND(W352,2)*(1+'General Inputs'!M$20)*(1-AC352)+'General Inputs'!M$26,2)</f>
        <v>0</v>
      </c>
      <c r="Y352" s="162">
        <f>ROUND(ROUND(X352,2)*(1+'General Inputs'!N$20)*(1-AD352)+'General Inputs'!N$26,2)</f>
        <v>0</v>
      </c>
      <c r="Z352" s="163"/>
      <c r="AA352" s="191">
        <f>IF($U352="",0,'General Inputs'!K$22)</f>
        <v>0</v>
      </c>
      <c r="AB352" s="191">
        <f>IF($U352="",0,'General Inputs'!L$22)</f>
        <v>0</v>
      </c>
      <c r="AC352" s="191">
        <f>IF($U352="",0,'General Inputs'!M$22)</f>
        <v>0</v>
      </c>
      <c r="AD352" s="191">
        <f>IF($U352="",0,'General Inputs'!N$22)</f>
        <v>0</v>
      </c>
      <c r="AE352" s="36"/>
      <c r="AF352" s="36"/>
      <c r="AG352" s="36"/>
      <c r="AH352" s="214" t="str" cm="1">
        <f t="array" ref="AH352">IF(SUMPRODUCT(--_xlfn.ISFORMULA(V352:Y352))+SUMPRODUCT(--_xlfn.ISFORMULA(I352:M352))=7,"OK","CHECK")</f>
        <v>OK</v>
      </c>
      <c r="AI352" s="36"/>
      <c r="AJ352" s="36"/>
      <c r="AK352" s="36"/>
    </row>
    <row r="353" spans="1:37" hidden="1" outlineLevel="1" x14ac:dyDescent="0.2">
      <c r="A353" s="36"/>
      <c r="B353" s="36"/>
      <c r="C353" s="158"/>
      <c r="D353" s="158"/>
      <c r="E353" s="158"/>
      <c r="F353" s="71" t="s">
        <v>33</v>
      </c>
      <c r="G353" s="71"/>
      <c r="H353" s="92"/>
      <c r="I353" s="93">
        <f t="shared" si="62"/>
        <v>0</v>
      </c>
      <c r="J353" s="159"/>
      <c r="K353" s="93">
        <f t="shared" si="63"/>
        <v>0</v>
      </c>
      <c r="L353" s="159"/>
      <c r="M353" s="159" t="str">
        <f t="shared" si="82"/>
        <v/>
      </c>
      <c r="N353" s="39"/>
      <c r="O353" s="160">
        <f t="shared" si="83"/>
        <v>0</v>
      </c>
      <c r="P353" s="160">
        <f t="shared" si="84"/>
        <v>0</v>
      </c>
      <c r="Q353" s="160">
        <f t="shared" si="85"/>
        <v>0</v>
      </c>
      <c r="R353" s="160">
        <f t="shared" si="86"/>
        <v>0</v>
      </c>
      <c r="S353" s="160">
        <f t="shared" si="87"/>
        <v>0</v>
      </c>
      <c r="T353" s="39"/>
      <c r="U353" s="161"/>
      <c r="V353" s="162">
        <f>ROUND(ROUND(U353,2)*(1+'General Inputs'!K$20)*(1-AA353)+'General Inputs'!K$26,2)</f>
        <v>0</v>
      </c>
      <c r="W353" s="162">
        <f>ROUND(ROUND(V353,2)*(1+'General Inputs'!L$20)*(1-AB353)+'General Inputs'!L$26,2)</f>
        <v>0</v>
      </c>
      <c r="X353" s="162">
        <f>ROUND(ROUND(W353,2)*(1+'General Inputs'!M$20)*(1-AC353)+'General Inputs'!M$26,2)</f>
        <v>0</v>
      </c>
      <c r="Y353" s="162">
        <f>ROUND(ROUND(X353,2)*(1+'General Inputs'!N$20)*(1-AD353)+'General Inputs'!N$26,2)</f>
        <v>0</v>
      </c>
      <c r="Z353" s="163"/>
      <c r="AA353" s="191">
        <f>IF($U353="",0,'General Inputs'!K$22)</f>
        <v>0</v>
      </c>
      <c r="AB353" s="191">
        <f>IF($U353="",0,'General Inputs'!L$22)</f>
        <v>0</v>
      </c>
      <c r="AC353" s="191">
        <f>IF($U353="",0,'General Inputs'!M$22)</f>
        <v>0</v>
      </c>
      <c r="AD353" s="191">
        <f>IF($U353="",0,'General Inputs'!N$22)</f>
        <v>0</v>
      </c>
      <c r="AE353" s="36"/>
      <c r="AF353" s="36"/>
      <c r="AG353" s="36"/>
      <c r="AH353" s="214" t="str" cm="1">
        <f t="array" ref="AH353">IF(SUMPRODUCT(--_xlfn.ISFORMULA(V353:Y353))+SUMPRODUCT(--_xlfn.ISFORMULA(I353:M353))=7,"OK","CHECK")</f>
        <v>OK</v>
      </c>
      <c r="AI353" s="36"/>
      <c r="AJ353" s="36"/>
      <c r="AK353" s="36"/>
    </row>
    <row r="354" spans="1:37" hidden="1" outlineLevel="1" x14ac:dyDescent="0.2">
      <c r="A354" s="36"/>
      <c r="B354" s="36"/>
      <c r="C354" s="158"/>
      <c r="D354" s="158"/>
      <c r="E354" s="158"/>
      <c r="F354" s="71" t="s">
        <v>33</v>
      </c>
      <c r="G354" s="71"/>
      <c r="H354" s="92"/>
      <c r="I354" s="93">
        <f t="shared" si="62"/>
        <v>0</v>
      </c>
      <c r="J354" s="159"/>
      <c r="K354" s="93">
        <f t="shared" si="63"/>
        <v>0</v>
      </c>
      <c r="L354" s="159"/>
      <c r="M354" s="159" t="str">
        <f t="shared" si="82"/>
        <v/>
      </c>
      <c r="N354" s="39"/>
      <c r="O354" s="160">
        <f t="shared" si="83"/>
        <v>0</v>
      </c>
      <c r="P354" s="160">
        <f t="shared" si="84"/>
        <v>0</v>
      </c>
      <c r="Q354" s="160">
        <f t="shared" si="85"/>
        <v>0</v>
      </c>
      <c r="R354" s="160">
        <f t="shared" si="86"/>
        <v>0</v>
      </c>
      <c r="S354" s="160">
        <f t="shared" si="87"/>
        <v>0</v>
      </c>
      <c r="T354" s="39"/>
      <c r="U354" s="161"/>
      <c r="V354" s="162">
        <f>ROUND(ROUND(U354,2)*(1+'General Inputs'!K$20)*(1-AA354)+'General Inputs'!K$26,2)</f>
        <v>0</v>
      </c>
      <c r="W354" s="162">
        <f>ROUND(ROUND(V354,2)*(1+'General Inputs'!L$20)*(1-AB354)+'General Inputs'!L$26,2)</f>
        <v>0</v>
      </c>
      <c r="X354" s="162">
        <f>ROUND(ROUND(W354,2)*(1+'General Inputs'!M$20)*(1-AC354)+'General Inputs'!M$26,2)</f>
        <v>0</v>
      </c>
      <c r="Y354" s="162">
        <f>ROUND(ROUND(X354,2)*(1+'General Inputs'!N$20)*(1-AD354)+'General Inputs'!N$26,2)</f>
        <v>0</v>
      </c>
      <c r="Z354" s="163"/>
      <c r="AA354" s="191">
        <f>IF($U354="",0,'General Inputs'!K$22)</f>
        <v>0</v>
      </c>
      <c r="AB354" s="191">
        <f>IF($U354="",0,'General Inputs'!L$22)</f>
        <v>0</v>
      </c>
      <c r="AC354" s="191">
        <f>IF($U354="",0,'General Inputs'!M$22)</f>
        <v>0</v>
      </c>
      <c r="AD354" s="191">
        <f>IF($U354="",0,'General Inputs'!N$22)</f>
        <v>0</v>
      </c>
      <c r="AE354" s="36"/>
      <c r="AF354" s="36"/>
      <c r="AG354" s="36"/>
      <c r="AH354" s="214" t="str" cm="1">
        <f t="array" ref="AH354">IF(SUMPRODUCT(--_xlfn.ISFORMULA(V354:Y354))+SUMPRODUCT(--_xlfn.ISFORMULA(I354:M354))=7,"OK","CHECK")</f>
        <v>OK</v>
      </c>
      <c r="AI354" s="36"/>
      <c r="AJ354" s="36"/>
      <c r="AK354" s="36"/>
    </row>
    <row r="355" spans="1:37" hidden="1" outlineLevel="1" x14ac:dyDescent="0.2">
      <c r="A355" s="36"/>
      <c r="B355" s="36"/>
      <c r="C355" s="158"/>
      <c r="D355" s="158"/>
      <c r="E355" s="158"/>
      <c r="F355" s="71" t="s">
        <v>33</v>
      </c>
      <c r="G355" s="71"/>
      <c r="H355" s="92"/>
      <c r="I355" s="93">
        <f t="shared" si="62"/>
        <v>0</v>
      </c>
      <c r="J355" s="159"/>
      <c r="K355" s="93">
        <f t="shared" si="63"/>
        <v>0</v>
      </c>
      <c r="L355" s="159"/>
      <c r="M355" s="159" t="str">
        <f t="shared" si="82"/>
        <v/>
      </c>
      <c r="N355" s="39"/>
      <c r="O355" s="160">
        <f t="shared" si="83"/>
        <v>0</v>
      </c>
      <c r="P355" s="160">
        <f t="shared" si="84"/>
        <v>0</v>
      </c>
      <c r="Q355" s="160">
        <f t="shared" si="85"/>
        <v>0</v>
      </c>
      <c r="R355" s="160">
        <f t="shared" si="86"/>
        <v>0</v>
      </c>
      <c r="S355" s="160">
        <f t="shared" si="87"/>
        <v>0</v>
      </c>
      <c r="T355" s="39"/>
      <c r="U355" s="161"/>
      <c r="V355" s="162">
        <f>ROUND(ROUND(U355,2)*(1+'General Inputs'!K$20)*(1-AA355)+'General Inputs'!K$26,2)</f>
        <v>0</v>
      </c>
      <c r="W355" s="162">
        <f>ROUND(ROUND(V355,2)*(1+'General Inputs'!L$20)*(1-AB355)+'General Inputs'!L$26,2)</f>
        <v>0</v>
      </c>
      <c r="X355" s="162">
        <f>ROUND(ROUND(W355,2)*(1+'General Inputs'!M$20)*(1-AC355)+'General Inputs'!M$26,2)</f>
        <v>0</v>
      </c>
      <c r="Y355" s="162">
        <f>ROUND(ROUND(X355,2)*(1+'General Inputs'!N$20)*(1-AD355)+'General Inputs'!N$26,2)</f>
        <v>0</v>
      </c>
      <c r="Z355" s="163"/>
      <c r="AA355" s="191">
        <f>IF($U355="",0,'General Inputs'!K$22)</f>
        <v>0</v>
      </c>
      <c r="AB355" s="191">
        <f>IF($U355="",0,'General Inputs'!L$22)</f>
        <v>0</v>
      </c>
      <c r="AC355" s="191">
        <f>IF($U355="",0,'General Inputs'!M$22)</f>
        <v>0</v>
      </c>
      <c r="AD355" s="191">
        <f>IF($U355="",0,'General Inputs'!N$22)</f>
        <v>0</v>
      </c>
      <c r="AE355" s="36"/>
      <c r="AF355" s="36"/>
      <c r="AG355" s="36"/>
      <c r="AH355" s="214" t="str" cm="1">
        <f t="array" ref="AH355">IF(SUMPRODUCT(--_xlfn.ISFORMULA(V355:Y355))+SUMPRODUCT(--_xlfn.ISFORMULA(I355:M355))=7,"OK","CHECK")</f>
        <v>OK</v>
      </c>
      <c r="AI355" s="36"/>
      <c r="AJ355" s="36"/>
      <c r="AK355" s="36"/>
    </row>
    <row r="356" spans="1:37" hidden="1" outlineLevel="1" x14ac:dyDescent="0.2">
      <c r="A356" s="36"/>
      <c r="B356" s="36"/>
      <c r="C356" s="158"/>
      <c r="D356" s="158"/>
      <c r="E356" s="158"/>
      <c r="F356" s="71" t="s">
        <v>33</v>
      </c>
      <c r="G356" s="71"/>
      <c r="H356" s="92"/>
      <c r="I356" s="93">
        <f t="shared" si="62"/>
        <v>0</v>
      </c>
      <c r="J356" s="159"/>
      <c r="K356" s="93">
        <f t="shared" si="63"/>
        <v>0</v>
      </c>
      <c r="L356" s="159"/>
      <c r="M356" s="159" t="str">
        <f t="shared" si="82"/>
        <v/>
      </c>
      <c r="N356" s="39"/>
      <c r="O356" s="160">
        <f t="shared" si="83"/>
        <v>0</v>
      </c>
      <c r="P356" s="160">
        <f t="shared" si="84"/>
        <v>0</v>
      </c>
      <c r="Q356" s="160">
        <f t="shared" si="85"/>
        <v>0</v>
      </c>
      <c r="R356" s="160">
        <f t="shared" si="86"/>
        <v>0</v>
      </c>
      <c r="S356" s="160">
        <f t="shared" si="87"/>
        <v>0</v>
      </c>
      <c r="T356" s="39"/>
      <c r="U356" s="161"/>
      <c r="V356" s="162">
        <f>ROUND(ROUND(U356,2)*(1+'General Inputs'!K$20)*(1-AA356)+'General Inputs'!K$26,2)</f>
        <v>0</v>
      </c>
      <c r="W356" s="162">
        <f>ROUND(ROUND(V356,2)*(1+'General Inputs'!L$20)*(1-AB356)+'General Inputs'!L$26,2)</f>
        <v>0</v>
      </c>
      <c r="X356" s="162">
        <f>ROUND(ROUND(W356,2)*(1+'General Inputs'!M$20)*(1-AC356)+'General Inputs'!M$26,2)</f>
        <v>0</v>
      </c>
      <c r="Y356" s="162">
        <f>ROUND(ROUND(X356,2)*(1+'General Inputs'!N$20)*(1-AD356)+'General Inputs'!N$26,2)</f>
        <v>0</v>
      </c>
      <c r="Z356" s="163"/>
      <c r="AA356" s="191">
        <f>IF($U356="",0,'General Inputs'!K$22)</f>
        <v>0</v>
      </c>
      <c r="AB356" s="191">
        <f>IF($U356="",0,'General Inputs'!L$22)</f>
        <v>0</v>
      </c>
      <c r="AC356" s="191">
        <f>IF($U356="",0,'General Inputs'!M$22)</f>
        <v>0</v>
      </c>
      <c r="AD356" s="191">
        <f>IF($U356="",0,'General Inputs'!N$22)</f>
        <v>0</v>
      </c>
      <c r="AE356" s="36"/>
      <c r="AF356" s="36"/>
      <c r="AG356" s="36"/>
      <c r="AH356" s="214" t="str" cm="1">
        <f t="array" ref="AH356">IF(SUMPRODUCT(--_xlfn.ISFORMULA(V356:Y356))+SUMPRODUCT(--_xlfn.ISFORMULA(I356:M356))=7,"OK","CHECK")</f>
        <v>OK</v>
      </c>
      <c r="AI356" s="36"/>
      <c r="AJ356" s="36"/>
      <c r="AK356" s="36"/>
    </row>
    <row r="357" spans="1:37" hidden="1" outlineLevel="1" x14ac:dyDescent="0.2">
      <c r="A357" s="36"/>
      <c r="B357" s="36"/>
      <c r="C357" s="158"/>
      <c r="D357" s="158"/>
      <c r="E357" s="158"/>
      <c r="F357" s="71" t="s">
        <v>33</v>
      </c>
      <c r="G357" s="71"/>
      <c r="H357" s="92"/>
      <c r="I357" s="93">
        <f t="shared" si="62"/>
        <v>0</v>
      </c>
      <c r="J357" s="159"/>
      <c r="K357" s="93">
        <f t="shared" si="63"/>
        <v>0</v>
      </c>
      <c r="L357" s="159"/>
      <c r="M357" s="159" t="str">
        <f t="shared" si="82"/>
        <v/>
      </c>
      <c r="N357" s="39"/>
      <c r="O357" s="160">
        <f t="shared" si="83"/>
        <v>0</v>
      </c>
      <c r="P357" s="160">
        <f t="shared" si="84"/>
        <v>0</v>
      </c>
      <c r="Q357" s="160">
        <f t="shared" si="85"/>
        <v>0</v>
      </c>
      <c r="R357" s="160">
        <f t="shared" si="86"/>
        <v>0</v>
      </c>
      <c r="S357" s="160">
        <f t="shared" si="87"/>
        <v>0</v>
      </c>
      <c r="T357" s="39"/>
      <c r="U357" s="161"/>
      <c r="V357" s="162">
        <f>ROUND(ROUND(U357,2)*(1+'General Inputs'!K$20)*(1-AA357)+'General Inputs'!K$26,2)</f>
        <v>0</v>
      </c>
      <c r="W357" s="162">
        <f>ROUND(ROUND(V357,2)*(1+'General Inputs'!L$20)*(1-AB357)+'General Inputs'!L$26,2)</f>
        <v>0</v>
      </c>
      <c r="X357" s="162">
        <f>ROUND(ROUND(W357,2)*(1+'General Inputs'!M$20)*(1-AC357)+'General Inputs'!M$26,2)</f>
        <v>0</v>
      </c>
      <c r="Y357" s="162">
        <f>ROUND(ROUND(X357,2)*(1+'General Inputs'!N$20)*(1-AD357)+'General Inputs'!N$26,2)</f>
        <v>0</v>
      </c>
      <c r="Z357" s="163"/>
      <c r="AA357" s="191">
        <f>IF($U357="",0,'General Inputs'!K$22)</f>
        <v>0</v>
      </c>
      <c r="AB357" s="191">
        <f>IF($U357="",0,'General Inputs'!L$22)</f>
        <v>0</v>
      </c>
      <c r="AC357" s="191">
        <f>IF($U357="",0,'General Inputs'!M$22)</f>
        <v>0</v>
      </c>
      <c r="AD357" s="191">
        <f>IF($U357="",0,'General Inputs'!N$22)</f>
        <v>0</v>
      </c>
      <c r="AE357" s="36"/>
      <c r="AF357" s="36"/>
      <c r="AG357" s="36"/>
      <c r="AH357" s="214" t="str" cm="1">
        <f t="array" ref="AH357">IF(SUMPRODUCT(--_xlfn.ISFORMULA(V357:Y357))+SUMPRODUCT(--_xlfn.ISFORMULA(I357:M357))=7,"OK","CHECK")</f>
        <v>OK</v>
      </c>
      <c r="AI357" s="36"/>
      <c r="AJ357" s="36"/>
      <c r="AK357" s="36"/>
    </row>
    <row r="358" spans="1:37" hidden="1" outlineLevel="1" x14ac:dyDescent="0.2">
      <c r="A358" s="36"/>
      <c r="B358" s="36"/>
      <c r="C358" s="158"/>
      <c r="D358" s="158"/>
      <c r="E358" s="158"/>
      <c r="F358" s="71" t="s">
        <v>33</v>
      </c>
      <c r="G358" s="71"/>
      <c r="H358" s="92"/>
      <c r="I358" s="93">
        <f t="shared" si="62"/>
        <v>0</v>
      </c>
      <c r="J358" s="159"/>
      <c r="K358" s="93">
        <f t="shared" si="63"/>
        <v>0</v>
      </c>
      <c r="L358" s="159"/>
      <c r="M358" s="159" t="str">
        <f t="shared" si="82"/>
        <v/>
      </c>
      <c r="N358" s="39"/>
      <c r="O358" s="160">
        <f t="shared" si="83"/>
        <v>0</v>
      </c>
      <c r="P358" s="160">
        <f t="shared" si="84"/>
        <v>0</v>
      </c>
      <c r="Q358" s="160">
        <f t="shared" si="85"/>
        <v>0</v>
      </c>
      <c r="R358" s="160">
        <f t="shared" si="86"/>
        <v>0</v>
      </c>
      <c r="S358" s="160">
        <f t="shared" si="87"/>
        <v>0</v>
      </c>
      <c r="T358" s="39"/>
      <c r="U358" s="161"/>
      <c r="V358" s="162">
        <f>ROUND(ROUND(U358,2)*(1+'General Inputs'!K$20)*(1-AA358)+'General Inputs'!K$26,2)</f>
        <v>0</v>
      </c>
      <c r="W358" s="162">
        <f>ROUND(ROUND(V358,2)*(1+'General Inputs'!L$20)*(1-AB358)+'General Inputs'!L$26,2)</f>
        <v>0</v>
      </c>
      <c r="X358" s="162">
        <f>ROUND(ROUND(W358,2)*(1+'General Inputs'!M$20)*(1-AC358)+'General Inputs'!M$26,2)</f>
        <v>0</v>
      </c>
      <c r="Y358" s="162">
        <f>ROUND(ROUND(X358,2)*(1+'General Inputs'!N$20)*(1-AD358)+'General Inputs'!N$26,2)</f>
        <v>0</v>
      </c>
      <c r="Z358" s="163"/>
      <c r="AA358" s="191">
        <f>IF($U358="",0,'General Inputs'!K$22)</f>
        <v>0</v>
      </c>
      <c r="AB358" s="191">
        <f>IF($U358="",0,'General Inputs'!L$22)</f>
        <v>0</v>
      </c>
      <c r="AC358" s="191">
        <f>IF($U358="",0,'General Inputs'!M$22)</f>
        <v>0</v>
      </c>
      <c r="AD358" s="191">
        <f>IF($U358="",0,'General Inputs'!N$22)</f>
        <v>0</v>
      </c>
      <c r="AE358" s="36"/>
      <c r="AF358" s="36"/>
      <c r="AG358" s="36"/>
      <c r="AH358" s="214" t="str" cm="1">
        <f t="array" ref="AH358">IF(SUMPRODUCT(--_xlfn.ISFORMULA(V358:Y358))+SUMPRODUCT(--_xlfn.ISFORMULA(I358:M358))=7,"OK","CHECK")</f>
        <v>OK</v>
      </c>
      <c r="AI358" s="36"/>
      <c r="AJ358" s="36"/>
      <c r="AK358" s="36"/>
    </row>
    <row r="359" spans="1:37" hidden="1" outlineLevel="1" x14ac:dyDescent="0.2">
      <c r="A359" s="36"/>
      <c r="B359" s="36"/>
      <c r="C359" s="158"/>
      <c r="D359" s="158"/>
      <c r="E359" s="158"/>
      <c r="F359" s="71" t="s">
        <v>33</v>
      </c>
      <c r="G359" s="71"/>
      <c r="H359" s="92"/>
      <c r="I359" s="93">
        <f t="shared" si="62"/>
        <v>0</v>
      </c>
      <c r="J359" s="159"/>
      <c r="K359" s="93">
        <f t="shared" si="63"/>
        <v>0</v>
      </c>
      <c r="L359" s="159"/>
      <c r="M359" s="159" t="str">
        <f t="shared" si="82"/>
        <v/>
      </c>
      <c r="N359" s="39"/>
      <c r="O359" s="160">
        <f t="shared" si="83"/>
        <v>0</v>
      </c>
      <c r="P359" s="160">
        <f t="shared" si="84"/>
        <v>0</v>
      </c>
      <c r="Q359" s="160">
        <f t="shared" si="85"/>
        <v>0</v>
      </c>
      <c r="R359" s="160">
        <f t="shared" si="86"/>
        <v>0</v>
      </c>
      <c r="S359" s="160">
        <f t="shared" si="87"/>
        <v>0</v>
      </c>
      <c r="T359" s="39"/>
      <c r="U359" s="161"/>
      <c r="V359" s="162">
        <f>ROUND(ROUND(U359,2)*(1+'General Inputs'!K$20)*(1-AA359)+'General Inputs'!K$26,2)</f>
        <v>0</v>
      </c>
      <c r="W359" s="162">
        <f>ROUND(ROUND(V359,2)*(1+'General Inputs'!L$20)*(1-AB359)+'General Inputs'!L$26,2)</f>
        <v>0</v>
      </c>
      <c r="X359" s="162">
        <f>ROUND(ROUND(W359,2)*(1+'General Inputs'!M$20)*(1-AC359)+'General Inputs'!M$26,2)</f>
        <v>0</v>
      </c>
      <c r="Y359" s="162">
        <f>ROUND(ROUND(X359,2)*(1+'General Inputs'!N$20)*(1-AD359)+'General Inputs'!N$26,2)</f>
        <v>0</v>
      </c>
      <c r="Z359" s="163"/>
      <c r="AA359" s="191">
        <f>IF($U359="",0,'General Inputs'!K$22)</f>
        <v>0</v>
      </c>
      <c r="AB359" s="191">
        <f>IF($U359="",0,'General Inputs'!L$22)</f>
        <v>0</v>
      </c>
      <c r="AC359" s="191">
        <f>IF($U359="",0,'General Inputs'!M$22)</f>
        <v>0</v>
      </c>
      <c r="AD359" s="191">
        <f>IF($U359="",0,'General Inputs'!N$22)</f>
        <v>0</v>
      </c>
      <c r="AE359" s="36"/>
      <c r="AF359" s="36"/>
      <c r="AG359" s="36"/>
      <c r="AH359" s="214" t="str" cm="1">
        <f t="array" ref="AH359">IF(SUMPRODUCT(--_xlfn.ISFORMULA(V359:Y359))+SUMPRODUCT(--_xlfn.ISFORMULA(I359:M359))=7,"OK","CHECK")</f>
        <v>OK</v>
      </c>
      <c r="AI359" s="36"/>
      <c r="AJ359" s="36"/>
      <c r="AK359" s="36"/>
    </row>
    <row r="360" spans="1:37" hidden="1" outlineLevel="1" x14ac:dyDescent="0.2">
      <c r="A360" s="36"/>
      <c r="B360" s="36"/>
      <c r="C360" s="158"/>
      <c r="D360" s="158"/>
      <c r="E360" s="158"/>
      <c r="F360" s="71" t="s">
        <v>33</v>
      </c>
      <c r="G360" s="71"/>
      <c r="H360" s="92"/>
      <c r="I360" s="93">
        <f t="shared" si="62"/>
        <v>0</v>
      </c>
      <c r="J360" s="159"/>
      <c r="K360" s="93">
        <f t="shared" si="63"/>
        <v>0</v>
      </c>
      <c r="L360" s="159"/>
      <c r="M360" s="159" t="str">
        <f t="shared" si="82"/>
        <v/>
      </c>
      <c r="N360" s="39"/>
      <c r="O360" s="160">
        <f t="shared" si="83"/>
        <v>0</v>
      </c>
      <c r="P360" s="160">
        <f t="shared" si="84"/>
        <v>0</v>
      </c>
      <c r="Q360" s="160">
        <f t="shared" si="85"/>
        <v>0</v>
      </c>
      <c r="R360" s="160">
        <f t="shared" si="86"/>
        <v>0</v>
      </c>
      <c r="S360" s="160">
        <f t="shared" si="87"/>
        <v>0</v>
      </c>
      <c r="T360" s="39"/>
      <c r="U360" s="161"/>
      <c r="V360" s="162">
        <f>ROUND(ROUND(U360,2)*(1+'General Inputs'!K$20)*(1-AA360)+'General Inputs'!K$26,2)</f>
        <v>0</v>
      </c>
      <c r="W360" s="162">
        <f>ROUND(ROUND(V360,2)*(1+'General Inputs'!L$20)*(1-AB360)+'General Inputs'!L$26,2)</f>
        <v>0</v>
      </c>
      <c r="X360" s="162">
        <f>ROUND(ROUND(W360,2)*(1+'General Inputs'!M$20)*(1-AC360)+'General Inputs'!M$26,2)</f>
        <v>0</v>
      </c>
      <c r="Y360" s="162">
        <f>ROUND(ROUND(X360,2)*(1+'General Inputs'!N$20)*(1-AD360)+'General Inputs'!N$26,2)</f>
        <v>0</v>
      </c>
      <c r="Z360" s="163"/>
      <c r="AA360" s="191">
        <f>IF($U360="",0,'General Inputs'!K$22)</f>
        <v>0</v>
      </c>
      <c r="AB360" s="191">
        <f>IF($U360="",0,'General Inputs'!L$22)</f>
        <v>0</v>
      </c>
      <c r="AC360" s="191">
        <f>IF($U360="",0,'General Inputs'!M$22)</f>
        <v>0</v>
      </c>
      <c r="AD360" s="191">
        <f>IF($U360="",0,'General Inputs'!N$22)</f>
        <v>0</v>
      </c>
      <c r="AE360" s="36"/>
      <c r="AF360" s="36"/>
      <c r="AG360" s="36"/>
      <c r="AH360" s="214" t="str" cm="1">
        <f t="array" ref="AH360">IF(SUMPRODUCT(--_xlfn.ISFORMULA(V360:Y360))+SUMPRODUCT(--_xlfn.ISFORMULA(I360:M360))=7,"OK","CHECK")</f>
        <v>OK</v>
      </c>
      <c r="AI360" s="36"/>
      <c r="AJ360" s="36"/>
      <c r="AK360" s="36"/>
    </row>
    <row r="361" spans="1:37" hidden="1" outlineLevel="1" x14ac:dyDescent="0.2">
      <c r="A361" s="36"/>
      <c r="B361" s="36"/>
      <c r="C361" s="158"/>
      <c r="D361" s="158"/>
      <c r="E361" s="158"/>
      <c r="F361" s="71" t="s">
        <v>33</v>
      </c>
      <c r="G361" s="71"/>
      <c r="H361" s="92"/>
      <c r="I361" s="93">
        <f t="shared" si="62"/>
        <v>0</v>
      </c>
      <c r="J361" s="159"/>
      <c r="K361" s="93">
        <f t="shared" si="63"/>
        <v>0</v>
      </c>
      <c r="L361" s="159"/>
      <c r="M361" s="159" t="str">
        <f t="shared" si="82"/>
        <v/>
      </c>
      <c r="N361" s="39"/>
      <c r="O361" s="160">
        <f t="shared" si="83"/>
        <v>0</v>
      </c>
      <c r="P361" s="160">
        <f t="shared" si="84"/>
        <v>0</v>
      </c>
      <c r="Q361" s="160">
        <f t="shared" si="85"/>
        <v>0</v>
      </c>
      <c r="R361" s="160">
        <f t="shared" si="86"/>
        <v>0</v>
      </c>
      <c r="S361" s="160">
        <f t="shared" si="87"/>
        <v>0</v>
      </c>
      <c r="T361" s="39"/>
      <c r="U361" s="161"/>
      <c r="V361" s="162">
        <f>ROUND(ROUND(U361,2)*(1+'General Inputs'!K$20)*(1-AA361)+'General Inputs'!K$26,2)</f>
        <v>0</v>
      </c>
      <c r="W361" s="162">
        <f>ROUND(ROUND(V361,2)*(1+'General Inputs'!L$20)*(1-AB361)+'General Inputs'!L$26,2)</f>
        <v>0</v>
      </c>
      <c r="X361" s="162">
        <f>ROUND(ROUND(W361,2)*(1+'General Inputs'!M$20)*(1-AC361)+'General Inputs'!M$26,2)</f>
        <v>0</v>
      </c>
      <c r="Y361" s="162">
        <f>ROUND(ROUND(X361,2)*(1+'General Inputs'!N$20)*(1-AD361)+'General Inputs'!N$26,2)</f>
        <v>0</v>
      </c>
      <c r="Z361" s="163"/>
      <c r="AA361" s="191">
        <f>IF($U361="",0,'General Inputs'!K$22)</f>
        <v>0</v>
      </c>
      <c r="AB361" s="191">
        <f>IF($U361="",0,'General Inputs'!L$22)</f>
        <v>0</v>
      </c>
      <c r="AC361" s="191">
        <f>IF($U361="",0,'General Inputs'!M$22)</f>
        <v>0</v>
      </c>
      <c r="AD361" s="191">
        <f>IF($U361="",0,'General Inputs'!N$22)</f>
        <v>0</v>
      </c>
      <c r="AE361" s="36"/>
      <c r="AF361" s="36"/>
      <c r="AG361" s="36"/>
      <c r="AH361" s="214" t="str" cm="1">
        <f t="array" ref="AH361">IF(SUMPRODUCT(--_xlfn.ISFORMULA(V361:Y361))+SUMPRODUCT(--_xlfn.ISFORMULA(I361:M361))=7,"OK","CHECK")</f>
        <v>OK</v>
      </c>
      <c r="AI361" s="36"/>
      <c r="AJ361" s="36"/>
      <c r="AK361" s="36"/>
    </row>
    <row r="362" spans="1:37" hidden="1" outlineLevel="1" x14ac:dyDescent="0.2">
      <c r="A362" s="36"/>
      <c r="B362" s="36"/>
      <c r="C362" s="158"/>
      <c r="D362" s="158"/>
      <c r="E362" s="158"/>
      <c r="F362" s="71" t="s">
        <v>33</v>
      </c>
      <c r="G362" s="71"/>
      <c r="H362" s="92"/>
      <c r="I362" s="93">
        <f t="shared" si="62"/>
        <v>0</v>
      </c>
      <c r="J362" s="159"/>
      <c r="K362" s="93">
        <f t="shared" si="63"/>
        <v>0</v>
      </c>
      <c r="L362" s="159"/>
      <c r="M362" s="159" t="str">
        <f t="shared" si="82"/>
        <v/>
      </c>
      <c r="N362" s="39"/>
      <c r="O362" s="160">
        <f t="shared" si="83"/>
        <v>0</v>
      </c>
      <c r="P362" s="160">
        <f t="shared" si="84"/>
        <v>0</v>
      </c>
      <c r="Q362" s="160">
        <f t="shared" si="85"/>
        <v>0</v>
      </c>
      <c r="R362" s="160">
        <f t="shared" si="86"/>
        <v>0</v>
      </c>
      <c r="S362" s="160">
        <f t="shared" si="87"/>
        <v>0</v>
      </c>
      <c r="T362" s="39"/>
      <c r="U362" s="161"/>
      <c r="V362" s="162">
        <f>ROUND(ROUND(U362,2)*(1+'General Inputs'!K$20)*(1-AA362)+'General Inputs'!K$26,2)</f>
        <v>0</v>
      </c>
      <c r="W362" s="162">
        <f>ROUND(ROUND(V362,2)*(1+'General Inputs'!L$20)*(1-AB362)+'General Inputs'!L$26,2)</f>
        <v>0</v>
      </c>
      <c r="X362" s="162">
        <f>ROUND(ROUND(W362,2)*(1+'General Inputs'!M$20)*(1-AC362)+'General Inputs'!M$26,2)</f>
        <v>0</v>
      </c>
      <c r="Y362" s="162">
        <f>ROUND(ROUND(X362,2)*(1+'General Inputs'!N$20)*(1-AD362)+'General Inputs'!N$26,2)</f>
        <v>0</v>
      </c>
      <c r="Z362" s="163"/>
      <c r="AA362" s="191">
        <f>IF($U362="",0,'General Inputs'!K$22)</f>
        <v>0</v>
      </c>
      <c r="AB362" s="191">
        <f>IF($U362="",0,'General Inputs'!L$22)</f>
        <v>0</v>
      </c>
      <c r="AC362" s="191">
        <f>IF($U362="",0,'General Inputs'!M$22)</f>
        <v>0</v>
      </c>
      <c r="AD362" s="191">
        <f>IF($U362="",0,'General Inputs'!N$22)</f>
        <v>0</v>
      </c>
      <c r="AE362" s="36"/>
      <c r="AF362" s="36"/>
      <c r="AG362" s="36"/>
      <c r="AH362" s="214" t="str" cm="1">
        <f t="array" ref="AH362">IF(SUMPRODUCT(--_xlfn.ISFORMULA(V362:Y362))+SUMPRODUCT(--_xlfn.ISFORMULA(I362:M362))=7,"OK","CHECK")</f>
        <v>OK</v>
      </c>
      <c r="AI362" s="36"/>
      <c r="AJ362" s="36"/>
      <c r="AK362" s="36"/>
    </row>
    <row r="363" spans="1:37" hidden="1" outlineLevel="1" x14ac:dyDescent="0.2">
      <c r="A363" s="36"/>
      <c r="B363" s="36"/>
      <c r="C363" s="158"/>
      <c r="D363" s="158"/>
      <c r="E363" s="158"/>
      <c r="F363" s="71" t="s">
        <v>33</v>
      </c>
      <c r="G363" s="71"/>
      <c r="H363" s="92"/>
      <c r="I363" s="93">
        <f t="shared" si="62"/>
        <v>0</v>
      </c>
      <c r="J363" s="159"/>
      <c r="K363" s="93">
        <f t="shared" si="63"/>
        <v>0</v>
      </c>
      <c r="L363" s="159"/>
      <c r="M363" s="159" t="str">
        <f t="shared" si="82"/>
        <v/>
      </c>
      <c r="N363" s="39"/>
      <c r="O363" s="160">
        <f t="shared" si="83"/>
        <v>0</v>
      </c>
      <c r="P363" s="160">
        <f t="shared" si="84"/>
        <v>0</v>
      </c>
      <c r="Q363" s="160">
        <f t="shared" si="85"/>
        <v>0</v>
      </c>
      <c r="R363" s="160">
        <f t="shared" si="86"/>
        <v>0</v>
      </c>
      <c r="S363" s="160">
        <f t="shared" si="87"/>
        <v>0</v>
      </c>
      <c r="T363" s="39"/>
      <c r="U363" s="161"/>
      <c r="V363" s="162">
        <f>ROUND(ROUND(U363,2)*(1+'General Inputs'!K$20)*(1-AA363)+'General Inputs'!K$26,2)</f>
        <v>0</v>
      </c>
      <c r="W363" s="162">
        <f>ROUND(ROUND(V363,2)*(1+'General Inputs'!L$20)*(1-AB363)+'General Inputs'!L$26,2)</f>
        <v>0</v>
      </c>
      <c r="X363" s="162">
        <f>ROUND(ROUND(W363,2)*(1+'General Inputs'!M$20)*(1-AC363)+'General Inputs'!M$26,2)</f>
        <v>0</v>
      </c>
      <c r="Y363" s="162">
        <f>ROUND(ROUND(X363,2)*(1+'General Inputs'!N$20)*(1-AD363)+'General Inputs'!N$26,2)</f>
        <v>0</v>
      </c>
      <c r="Z363" s="163"/>
      <c r="AA363" s="191">
        <f>IF($U363="",0,'General Inputs'!K$22)</f>
        <v>0</v>
      </c>
      <c r="AB363" s="191">
        <f>IF($U363="",0,'General Inputs'!L$22)</f>
        <v>0</v>
      </c>
      <c r="AC363" s="191">
        <f>IF($U363="",0,'General Inputs'!M$22)</f>
        <v>0</v>
      </c>
      <c r="AD363" s="191">
        <f>IF($U363="",0,'General Inputs'!N$22)</f>
        <v>0</v>
      </c>
      <c r="AE363" s="36"/>
      <c r="AF363" s="36"/>
      <c r="AG363" s="36"/>
      <c r="AH363" s="214" t="str" cm="1">
        <f t="array" ref="AH363">IF(SUMPRODUCT(--_xlfn.ISFORMULA(V363:Y363))+SUMPRODUCT(--_xlfn.ISFORMULA(I363:M363))=7,"OK","CHECK")</f>
        <v>OK</v>
      </c>
      <c r="AI363" s="36"/>
      <c r="AJ363" s="36"/>
      <c r="AK363" s="36"/>
    </row>
    <row r="364" spans="1:37" hidden="1" outlineLevel="1" x14ac:dyDescent="0.2">
      <c r="A364" s="36"/>
      <c r="B364" s="36"/>
      <c r="C364" s="158"/>
      <c r="D364" s="158"/>
      <c r="E364" s="158"/>
      <c r="F364" s="71" t="s">
        <v>33</v>
      </c>
      <c r="G364" s="71"/>
      <c r="H364" s="92"/>
      <c r="I364" s="93">
        <f t="shared" si="62"/>
        <v>0</v>
      </c>
      <c r="J364" s="159"/>
      <c r="K364" s="93">
        <f t="shared" si="63"/>
        <v>0</v>
      </c>
      <c r="L364" s="159"/>
      <c r="M364" s="159" t="str">
        <f t="shared" si="82"/>
        <v/>
      </c>
      <c r="N364" s="39"/>
      <c r="O364" s="160">
        <f t="shared" si="83"/>
        <v>0</v>
      </c>
      <c r="P364" s="160">
        <f t="shared" si="84"/>
        <v>0</v>
      </c>
      <c r="Q364" s="160">
        <f t="shared" si="85"/>
        <v>0</v>
      </c>
      <c r="R364" s="160">
        <f t="shared" si="86"/>
        <v>0</v>
      </c>
      <c r="S364" s="160">
        <f t="shared" si="87"/>
        <v>0</v>
      </c>
      <c r="T364" s="39"/>
      <c r="U364" s="161"/>
      <c r="V364" s="162">
        <f>ROUND(ROUND(U364,2)*(1+'General Inputs'!K$20)*(1-AA364)+'General Inputs'!K$26,2)</f>
        <v>0</v>
      </c>
      <c r="W364" s="162">
        <f>ROUND(ROUND(V364,2)*(1+'General Inputs'!L$20)*(1-AB364)+'General Inputs'!L$26,2)</f>
        <v>0</v>
      </c>
      <c r="X364" s="162">
        <f>ROUND(ROUND(W364,2)*(1+'General Inputs'!M$20)*(1-AC364)+'General Inputs'!M$26,2)</f>
        <v>0</v>
      </c>
      <c r="Y364" s="162">
        <f>ROUND(ROUND(X364,2)*(1+'General Inputs'!N$20)*(1-AD364)+'General Inputs'!N$26,2)</f>
        <v>0</v>
      </c>
      <c r="Z364" s="163"/>
      <c r="AA364" s="191">
        <f>IF($U364="",0,'General Inputs'!K$22)</f>
        <v>0</v>
      </c>
      <c r="AB364" s="191">
        <f>IF($U364="",0,'General Inputs'!L$22)</f>
        <v>0</v>
      </c>
      <c r="AC364" s="191">
        <f>IF($U364="",0,'General Inputs'!M$22)</f>
        <v>0</v>
      </c>
      <c r="AD364" s="191">
        <f>IF($U364="",0,'General Inputs'!N$22)</f>
        <v>0</v>
      </c>
      <c r="AE364" s="36"/>
      <c r="AF364" s="36"/>
      <c r="AG364" s="36"/>
      <c r="AH364" s="214" t="str" cm="1">
        <f t="array" ref="AH364">IF(SUMPRODUCT(--_xlfn.ISFORMULA(V364:Y364))+SUMPRODUCT(--_xlfn.ISFORMULA(I364:M364))=7,"OK","CHECK")</f>
        <v>OK</v>
      </c>
      <c r="AI364" s="36"/>
      <c r="AJ364" s="36"/>
      <c r="AK364" s="36"/>
    </row>
    <row r="365" spans="1:37" hidden="1" outlineLevel="1" x14ac:dyDescent="0.2">
      <c r="A365" s="36"/>
      <c r="B365" s="36"/>
      <c r="C365" s="158"/>
      <c r="D365" s="158"/>
      <c r="E365" s="158"/>
      <c r="F365" s="71" t="s">
        <v>33</v>
      </c>
      <c r="G365" s="71"/>
      <c r="H365" s="92"/>
      <c r="I365" s="93">
        <f t="shared" si="62"/>
        <v>0</v>
      </c>
      <c r="J365" s="159"/>
      <c r="K365" s="93">
        <f t="shared" si="63"/>
        <v>0</v>
      </c>
      <c r="L365" s="159"/>
      <c r="M365" s="159" t="str">
        <f t="shared" si="82"/>
        <v/>
      </c>
      <c r="N365" s="39"/>
      <c r="O365" s="160">
        <f t="shared" si="83"/>
        <v>0</v>
      </c>
      <c r="P365" s="160">
        <f t="shared" si="84"/>
        <v>0</v>
      </c>
      <c r="Q365" s="160">
        <f t="shared" si="85"/>
        <v>0</v>
      </c>
      <c r="R365" s="160">
        <f t="shared" si="86"/>
        <v>0</v>
      </c>
      <c r="S365" s="160">
        <f t="shared" si="87"/>
        <v>0</v>
      </c>
      <c r="T365" s="39"/>
      <c r="U365" s="161"/>
      <c r="V365" s="162">
        <f>ROUND(ROUND(U365,2)*(1+'General Inputs'!K$20)*(1-AA365)+'General Inputs'!K$26,2)</f>
        <v>0</v>
      </c>
      <c r="W365" s="162">
        <f>ROUND(ROUND(V365,2)*(1+'General Inputs'!L$20)*(1-AB365)+'General Inputs'!L$26,2)</f>
        <v>0</v>
      </c>
      <c r="X365" s="162">
        <f>ROUND(ROUND(W365,2)*(1+'General Inputs'!M$20)*(1-AC365)+'General Inputs'!M$26,2)</f>
        <v>0</v>
      </c>
      <c r="Y365" s="162">
        <f>ROUND(ROUND(X365,2)*(1+'General Inputs'!N$20)*(1-AD365)+'General Inputs'!N$26,2)</f>
        <v>0</v>
      </c>
      <c r="Z365" s="163"/>
      <c r="AA365" s="191">
        <f>IF($U365="",0,'General Inputs'!K$22)</f>
        <v>0</v>
      </c>
      <c r="AB365" s="191">
        <f>IF($U365="",0,'General Inputs'!L$22)</f>
        <v>0</v>
      </c>
      <c r="AC365" s="191">
        <f>IF($U365="",0,'General Inputs'!M$22)</f>
        <v>0</v>
      </c>
      <c r="AD365" s="191">
        <f>IF($U365="",0,'General Inputs'!N$22)</f>
        <v>0</v>
      </c>
      <c r="AE365" s="36"/>
      <c r="AF365" s="36"/>
      <c r="AG365" s="36"/>
      <c r="AH365" s="214" t="str" cm="1">
        <f t="array" ref="AH365">IF(SUMPRODUCT(--_xlfn.ISFORMULA(V365:Y365))+SUMPRODUCT(--_xlfn.ISFORMULA(I365:M365))=7,"OK","CHECK")</f>
        <v>OK</v>
      </c>
      <c r="AI365" s="36"/>
      <c r="AJ365" s="36"/>
      <c r="AK365" s="36"/>
    </row>
    <row r="366" spans="1:37" hidden="1" outlineLevel="1" x14ac:dyDescent="0.2">
      <c r="A366" s="36"/>
      <c r="B366" s="36"/>
      <c r="C366" s="158"/>
      <c r="D366" s="158"/>
      <c r="E366" s="158"/>
      <c r="F366" s="71" t="s">
        <v>33</v>
      </c>
      <c r="G366" s="71"/>
      <c r="H366" s="92"/>
      <c r="I366" s="93">
        <f t="shared" si="62"/>
        <v>0</v>
      </c>
      <c r="J366" s="159"/>
      <c r="K366" s="93">
        <f t="shared" si="63"/>
        <v>0</v>
      </c>
      <c r="L366" s="159"/>
      <c r="M366" s="159" t="str">
        <f t="shared" si="82"/>
        <v/>
      </c>
      <c r="N366" s="39"/>
      <c r="O366" s="160">
        <f t="shared" si="83"/>
        <v>0</v>
      </c>
      <c r="P366" s="160">
        <f t="shared" si="84"/>
        <v>0</v>
      </c>
      <c r="Q366" s="160">
        <f t="shared" si="85"/>
        <v>0</v>
      </c>
      <c r="R366" s="160">
        <f t="shared" si="86"/>
        <v>0</v>
      </c>
      <c r="S366" s="160">
        <f t="shared" si="87"/>
        <v>0</v>
      </c>
      <c r="T366" s="39"/>
      <c r="U366" s="161"/>
      <c r="V366" s="162">
        <f>ROUND(ROUND(U366,2)*(1+'General Inputs'!K$20)*(1-AA366)+'General Inputs'!K$26,2)</f>
        <v>0</v>
      </c>
      <c r="W366" s="162">
        <f>ROUND(ROUND(V366,2)*(1+'General Inputs'!L$20)*(1-AB366)+'General Inputs'!L$26,2)</f>
        <v>0</v>
      </c>
      <c r="X366" s="162">
        <f>ROUND(ROUND(W366,2)*(1+'General Inputs'!M$20)*(1-AC366)+'General Inputs'!M$26,2)</f>
        <v>0</v>
      </c>
      <c r="Y366" s="162">
        <f>ROUND(ROUND(X366,2)*(1+'General Inputs'!N$20)*(1-AD366)+'General Inputs'!N$26,2)</f>
        <v>0</v>
      </c>
      <c r="Z366" s="163"/>
      <c r="AA366" s="191">
        <f>IF($U366="",0,'General Inputs'!K$22)</f>
        <v>0</v>
      </c>
      <c r="AB366" s="191">
        <f>IF($U366="",0,'General Inputs'!L$22)</f>
        <v>0</v>
      </c>
      <c r="AC366" s="191">
        <f>IF($U366="",0,'General Inputs'!M$22)</f>
        <v>0</v>
      </c>
      <c r="AD366" s="191">
        <f>IF($U366="",0,'General Inputs'!N$22)</f>
        <v>0</v>
      </c>
      <c r="AE366" s="36"/>
      <c r="AF366" s="36"/>
      <c r="AG366" s="36"/>
      <c r="AH366" s="214" t="str" cm="1">
        <f t="array" ref="AH366">IF(SUMPRODUCT(--_xlfn.ISFORMULA(V366:Y366))+SUMPRODUCT(--_xlfn.ISFORMULA(I366:M366))=7,"OK","CHECK")</f>
        <v>OK</v>
      </c>
      <c r="AI366" s="36"/>
      <c r="AJ366" s="36"/>
      <c r="AK366" s="36"/>
    </row>
    <row r="367" spans="1:37" hidden="1" outlineLevel="1" x14ac:dyDescent="0.2">
      <c r="A367" s="36"/>
      <c r="B367" s="36"/>
      <c r="C367" s="158"/>
      <c r="D367" s="158"/>
      <c r="E367" s="158"/>
      <c r="F367" s="71" t="s">
        <v>33</v>
      </c>
      <c r="G367" s="71"/>
      <c r="H367" s="92"/>
      <c r="I367" s="93">
        <f t="shared" si="62"/>
        <v>0</v>
      </c>
      <c r="J367" s="159"/>
      <c r="K367" s="93">
        <f t="shared" si="63"/>
        <v>0</v>
      </c>
      <c r="L367" s="159"/>
      <c r="M367" s="159" t="str">
        <f t="shared" si="82"/>
        <v/>
      </c>
      <c r="N367" s="39"/>
      <c r="O367" s="160">
        <f t="shared" si="83"/>
        <v>0</v>
      </c>
      <c r="P367" s="160">
        <f t="shared" si="84"/>
        <v>0</v>
      </c>
      <c r="Q367" s="160">
        <f t="shared" si="85"/>
        <v>0</v>
      </c>
      <c r="R367" s="160">
        <f t="shared" si="86"/>
        <v>0</v>
      </c>
      <c r="S367" s="160">
        <f t="shared" si="87"/>
        <v>0</v>
      </c>
      <c r="T367" s="39"/>
      <c r="U367" s="161"/>
      <c r="V367" s="162">
        <f>ROUND(ROUND(U367,2)*(1+'General Inputs'!K$20)*(1-AA367)+'General Inputs'!K$26,2)</f>
        <v>0</v>
      </c>
      <c r="W367" s="162">
        <f>ROUND(ROUND(V367,2)*(1+'General Inputs'!L$20)*(1-AB367)+'General Inputs'!L$26,2)</f>
        <v>0</v>
      </c>
      <c r="X367" s="162">
        <f>ROUND(ROUND(W367,2)*(1+'General Inputs'!M$20)*(1-AC367)+'General Inputs'!M$26,2)</f>
        <v>0</v>
      </c>
      <c r="Y367" s="162">
        <f>ROUND(ROUND(X367,2)*(1+'General Inputs'!N$20)*(1-AD367)+'General Inputs'!N$26,2)</f>
        <v>0</v>
      </c>
      <c r="Z367" s="163"/>
      <c r="AA367" s="191">
        <f>IF($U367="",0,'General Inputs'!K$22)</f>
        <v>0</v>
      </c>
      <c r="AB367" s="191">
        <f>IF($U367="",0,'General Inputs'!L$22)</f>
        <v>0</v>
      </c>
      <c r="AC367" s="191">
        <f>IF($U367="",0,'General Inputs'!M$22)</f>
        <v>0</v>
      </c>
      <c r="AD367" s="191">
        <f>IF($U367="",0,'General Inputs'!N$22)</f>
        <v>0</v>
      </c>
      <c r="AE367" s="36"/>
      <c r="AF367" s="36"/>
      <c r="AG367" s="36"/>
      <c r="AH367" s="214" t="str" cm="1">
        <f t="array" ref="AH367">IF(SUMPRODUCT(--_xlfn.ISFORMULA(V367:Y367))+SUMPRODUCT(--_xlfn.ISFORMULA(I367:M367))=7,"OK","CHECK")</f>
        <v>OK</v>
      </c>
      <c r="AI367" s="36"/>
      <c r="AJ367" s="36"/>
      <c r="AK367" s="36"/>
    </row>
    <row r="368" spans="1:37" hidden="1" outlineLevel="1" x14ac:dyDescent="0.2">
      <c r="A368" s="36"/>
      <c r="B368" s="36"/>
      <c r="C368" s="158"/>
      <c r="D368" s="158"/>
      <c r="E368" s="158"/>
      <c r="F368" s="71" t="s">
        <v>33</v>
      </c>
      <c r="G368" s="71"/>
      <c r="H368" s="92"/>
      <c r="I368" s="93">
        <f t="shared" si="62"/>
        <v>0</v>
      </c>
      <c r="J368" s="159"/>
      <c r="K368" s="93">
        <f t="shared" si="63"/>
        <v>0</v>
      </c>
      <c r="L368" s="159"/>
      <c r="M368" s="159" t="str">
        <f t="shared" si="82"/>
        <v/>
      </c>
      <c r="N368" s="39"/>
      <c r="O368" s="160">
        <f t="shared" si="83"/>
        <v>0</v>
      </c>
      <c r="P368" s="160">
        <f t="shared" si="84"/>
        <v>0</v>
      </c>
      <c r="Q368" s="160">
        <f t="shared" si="85"/>
        <v>0</v>
      </c>
      <c r="R368" s="160">
        <f t="shared" si="86"/>
        <v>0</v>
      </c>
      <c r="S368" s="160">
        <f t="shared" si="87"/>
        <v>0</v>
      </c>
      <c r="T368" s="39"/>
      <c r="U368" s="161"/>
      <c r="V368" s="162">
        <f>ROUND(ROUND(U368,2)*(1+'General Inputs'!K$20)*(1-AA368)+'General Inputs'!K$26,2)</f>
        <v>0</v>
      </c>
      <c r="W368" s="162">
        <f>ROUND(ROUND(V368,2)*(1+'General Inputs'!L$20)*(1-AB368)+'General Inputs'!L$26,2)</f>
        <v>0</v>
      </c>
      <c r="X368" s="162">
        <f>ROUND(ROUND(W368,2)*(1+'General Inputs'!M$20)*(1-AC368)+'General Inputs'!M$26,2)</f>
        <v>0</v>
      </c>
      <c r="Y368" s="162">
        <f>ROUND(ROUND(X368,2)*(1+'General Inputs'!N$20)*(1-AD368)+'General Inputs'!N$26,2)</f>
        <v>0</v>
      </c>
      <c r="Z368" s="163"/>
      <c r="AA368" s="191">
        <f>IF($U368="",0,'General Inputs'!K$22)</f>
        <v>0</v>
      </c>
      <c r="AB368" s="191">
        <f>IF($U368="",0,'General Inputs'!L$22)</f>
        <v>0</v>
      </c>
      <c r="AC368" s="191">
        <f>IF($U368="",0,'General Inputs'!M$22)</f>
        <v>0</v>
      </c>
      <c r="AD368" s="191">
        <f>IF($U368="",0,'General Inputs'!N$22)</f>
        <v>0</v>
      </c>
      <c r="AE368" s="36"/>
      <c r="AF368" s="36"/>
      <c r="AG368" s="36"/>
      <c r="AH368" s="214" t="str" cm="1">
        <f t="array" ref="AH368">IF(SUMPRODUCT(--_xlfn.ISFORMULA(V368:Y368))+SUMPRODUCT(--_xlfn.ISFORMULA(I368:M368))=7,"OK","CHECK")</f>
        <v>OK</v>
      </c>
      <c r="AI368" s="36"/>
      <c r="AJ368" s="36"/>
      <c r="AK368" s="36"/>
    </row>
    <row r="369" spans="1:37" hidden="1" outlineLevel="1" x14ac:dyDescent="0.2">
      <c r="A369" s="36"/>
      <c r="B369" s="36"/>
      <c r="C369" s="158"/>
      <c r="D369" s="158"/>
      <c r="E369" s="158"/>
      <c r="F369" s="71" t="s">
        <v>33</v>
      </c>
      <c r="G369" s="71"/>
      <c r="H369" s="92"/>
      <c r="I369" s="93">
        <f t="shared" si="62"/>
        <v>0</v>
      </c>
      <c r="J369" s="159"/>
      <c r="K369" s="93">
        <f t="shared" si="63"/>
        <v>0</v>
      </c>
      <c r="L369" s="159"/>
      <c r="M369" s="159" t="str">
        <f t="shared" si="82"/>
        <v/>
      </c>
      <c r="N369" s="39"/>
      <c r="O369" s="160">
        <f t="shared" si="83"/>
        <v>0</v>
      </c>
      <c r="P369" s="160">
        <f t="shared" si="84"/>
        <v>0</v>
      </c>
      <c r="Q369" s="160">
        <f t="shared" si="85"/>
        <v>0</v>
      </c>
      <c r="R369" s="160">
        <f t="shared" si="86"/>
        <v>0</v>
      </c>
      <c r="S369" s="160">
        <f t="shared" si="87"/>
        <v>0</v>
      </c>
      <c r="T369" s="39"/>
      <c r="U369" s="161"/>
      <c r="V369" s="162">
        <f>ROUND(ROUND(U369,2)*(1+'General Inputs'!K$20)*(1-AA369)+'General Inputs'!K$26,2)</f>
        <v>0</v>
      </c>
      <c r="W369" s="162">
        <f>ROUND(ROUND(V369,2)*(1+'General Inputs'!L$20)*(1-AB369)+'General Inputs'!L$26,2)</f>
        <v>0</v>
      </c>
      <c r="X369" s="162">
        <f>ROUND(ROUND(W369,2)*(1+'General Inputs'!M$20)*(1-AC369)+'General Inputs'!M$26,2)</f>
        <v>0</v>
      </c>
      <c r="Y369" s="162">
        <f>ROUND(ROUND(X369,2)*(1+'General Inputs'!N$20)*(1-AD369)+'General Inputs'!N$26,2)</f>
        <v>0</v>
      </c>
      <c r="Z369" s="163"/>
      <c r="AA369" s="191">
        <f>IF($U369="",0,'General Inputs'!K$22)</f>
        <v>0</v>
      </c>
      <c r="AB369" s="191">
        <f>IF($U369="",0,'General Inputs'!L$22)</f>
        <v>0</v>
      </c>
      <c r="AC369" s="191">
        <f>IF($U369="",0,'General Inputs'!M$22)</f>
        <v>0</v>
      </c>
      <c r="AD369" s="191">
        <f>IF($U369="",0,'General Inputs'!N$22)</f>
        <v>0</v>
      </c>
      <c r="AE369" s="36"/>
      <c r="AF369" s="36"/>
      <c r="AG369" s="36"/>
      <c r="AH369" s="214" t="str" cm="1">
        <f t="array" ref="AH369">IF(SUMPRODUCT(--_xlfn.ISFORMULA(V369:Y369))+SUMPRODUCT(--_xlfn.ISFORMULA(I369:M369))=7,"OK","CHECK")</f>
        <v>OK</v>
      </c>
      <c r="AI369" s="36"/>
      <c r="AJ369" s="36"/>
      <c r="AK369" s="36"/>
    </row>
    <row r="370" spans="1:37" hidden="1" outlineLevel="1" x14ac:dyDescent="0.2">
      <c r="A370" s="36"/>
      <c r="B370" s="36"/>
      <c r="C370" s="158"/>
      <c r="D370" s="158"/>
      <c r="E370" s="158"/>
      <c r="F370" s="71" t="s">
        <v>33</v>
      </c>
      <c r="G370" s="71"/>
      <c r="H370" s="92"/>
      <c r="I370" s="93">
        <f t="shared" si="62"/>
        <v>0</v>
      </c>
      <c r="J370" s="159"/>
      <c r="K370" s="93">
        <f t="shared" si="63"/>
        <v>0</v>
      </c>
      <c r="L370" s="159"/>
      <c r="M370" s="159" t="str">
        <f t="shared" si="82"/>
        <v/>
      </c>
      <c r="N370" s="39"/>
      <c r="O370" s="160">
        <f t="shared" si="83"/>
        <v>0</v>
      </c>
      <c r="P370" s="160">
        <f t="shared" si="84"/>
        <v>0</v>
      </c>
      <c r="Q370" s="160">
        <f t="shared" si="85"/>
        <v>0</v>
      </c>
      <c r="R370" s="160">
        <f t="shared" si="86"/>
        <v>0</v>
      </c>
      <c r="S370" s="160">
        <f t="shared" si="87"/>
        <v>0</v>
      </c>
      <c r="T370" s="39"/>
      <c r="U370" s="161"/>
      <c r="V370" s="162">
        <f>ROUND(ROUND(U370,2)*(1+'General Inputs'!K$20)*(1-AA370)+'General Inputs'!K$26,2)</f>
        <v>0</v>
      </c>
      <c r="W370" s="162">
        <f>ROUND(ROUND(V370,2)*(1+'General Inputs'!L$20)*(1-AB370)+'General Inputs'!L$26,2)</f>
        <v>0</v>
      </c>
      <c r="X370" s="162">
        <f>ROUND(ROUND(W370,2)*(1+'General Inputs'!M$20)*(1-AC370)+'General Inputs'!M$26,2)</f>
        <v>0</v>
      </c>
      <c r="Y370" s="162">
        <f>ROUND(ROUND(X370,2)*(1+'General Inputs'!N$20)*(1-AD370)+'General Inputs'!N$26,2)</f>
        <v>0</v>
      </c>
      <c r="Z370" s="163"/>
      <c r="AA370" s="191">
        <f>IF($U370="",0,'General Inputs'!K$22)</f>
        <v>0</v>
      </c>
      <c r="AB370" s="191">
        <f>IF($U370="",0,'General Inputs'!L$22)</f>
        <v>0</v>
      </c>
      <c r="AC370" s="191">
        <f>IF($U370="",0,'General Inputs'!M$22)</f>
        <v>0</v>
      </c>
      <c r="AD370" s="191">
        <f>IF($U370="",0,'General Inputs'!N$22)</f>
        <v>0</v>
      </c>
      <c r="AE370" s="36"/>
      <c r="AF370" s="36"/>
      <c r="AG370" s="36"/>
      <c r="AH370" s="214" t="str" cm="1">
        <f t="array" ref="AH370">IF(SUMPRODUCT(--_xlfn.ISFORMULA(V370:Y370))+SUMPRODUCT(--_xlfn.ISFORMULA(I370:M370))=7,"OK","CHECK")</f>
        <v>OK</v>
      </c>
      <c r="AI370" s="36"/>
      <c r="AJ370" s="36"/>
      <c r="AK370" s="36"/>
    </row>
    <row r="371" spans="1:37" hidden="1" outlineLevel="1" x14ac:dyDescent="0.2">
      <c r="A371" s="36"/>
      <c r="B371" s="36"/>
      <c r="C371" s="158"/>
      <c r="D371" s="158"/>
      <c r="E371" s="158"/>
      <c r="F371" s="71" t="s">
        <v>33</v>
      </c>
      <c r="G371" s="71"/>
      <c r="H371" s="92"/>
      <c r="I371" s="93">
        <f t="shared" si="62"/>
        <v>0</v>
      </c>
      <c r="J371" s="159"/>
      <c r="K371" s="93">
        <f t="shared" si="63"/>
        <v>0</v>
      </c>
      <c r="L371" s="159"/>
      <c r="M371" s="159" t="str">
        <f t="shared" si="82"/>
        <v/>
      </c>
      <c r="N371" s="39"/>
      <c r="O371" s="160">
        <f t="shared" si="83"/>
        <v>0</v>
      </c>
      <c r="P371" s="160">
        <f t="shared" si="84"/>
        <v>0</v>
      </c>
      <c r="Q371" s="160">
        <f t="shared" si="85"/>
        <v>0</v>
      </c>
      <c r="R371" s="160">
        <f t="shared" si="86"/>
        <v>0</v>
      </c>
      <c r="S371" s="160">
        <f t="shared" si="87"/>
        <v>0</v>
      </c>
      <c r="T371" s="39"/>
      <c r="U371" s="161"/>
      <c r="V371" s="162">
        <f>ROUND(ROUND(U371,2)*(1+'General Inputs'!K$20)*(1-AA371)+'General Inputs'!K$26,2)</f>
        <v>0</v>
      </c>
      <c r="W371" s="162">
        <f>ROUND(ROUND(V371,2)*(1+'General Inputs'!L$20)*(1-AB371)+'General Inputs'!L$26,2)</f>
        <v>0</v>
      </c>
      <c r="X371" s="162">
        <f>ROUND(ROUND(W371,2)*(1+'General Inputs'!M$20)*(1-AC371)+'General Inputs'!M$26,2)</f>
        <v>0</v>
      </c>
      <c r="Y371" s="162">
        <f>ROUND(ROUND(X371,2)*(1+'General Inputs'!N$20)*(1-AD371)+'General Inputs'!N$26,2)</f>
        <v>0</v>
      </c>
      <c r="Z371" s="163"/>
      <c r="AA371" s="191">
        <f>IF($U371="",0,'General Inputs'!K$22)</f>
        <v>0</v>
      </c>
      <c r="AB371" s="191">
        <f>IF($U371="",0,'General Inputs'!L$22)</f>
        <v>0</v>
      </c>
      <c r="AC371" s="191">
        <f>IF($U371="",0,'General Inputs'!M$22)</f>
        <v>0</v>
      </c>
      <c r="AD371" s="191">
        <f>IF($U371="",0,'General Inputs'!N$22)</f>
        <v>0</v>
      </c>
      <c r="AE371" s="36"/>
      <c r="AF371" s="36"/>
      <c r="AG371" s="36"/>
      <c r="AH371" s="214" t="str" cm="1">
        <f t="array" ref="AH371">IF(SUMPRODUCT(--_xlfn.ISFORMULA(V371:Y371))+SUMPRODUCT(--_xlfn.ISFORMULA(I371:M371))=7,"OK","CHECK")</f>
        <v>OK</v>
      </c>
      <c r="AI371" s="36"/>
      <c r="AJ371" s="36"/>
      <c r="AK371" s="36"/>
    </row>
    <row r="372" spans="1:37" hidden="1" outlineLevel="1" x14ac:dyDescent="0.2">
      <c r="A372" s="36"/>
      <c r="B372" s="36"/>
      <c r="C372" s="158"/>
      <c r="D372" s="158"/>
      <c r="E372" s="158"/>
      <c r="F372" s="71" t="s">
        <v>33</v>
      </c>
      <c r="G372" s="71"/>
      <c r="H372" s="92"/>
      <c r="I372" s="93">
        <f t="shared" si="62"/>
        <v>0</v>
      </c>
      <c r="J372" s="159"/>
      <c r="K372" s="93">
        <f t="shared" si="63"/>
        <v>0</v>
      </c>
      <c r="L372" s="159"/>
      <c r="M372" s="159" t="str">
        <f t="shared" si="82"/>
        <v/>
      </c>
      <c r="N372" s="39"/>
      <c r="O372" s="160">
        <f t="shared" si="83"/>
        <v>0</v>
      </c>
      <c r="P372" s="160">
        <f t="shared" si="84"/>
        <v>0</v>
      </c>
      <c r="Q372" s="160">
        <f t="shared" si="85"/>
        <v>0</v>
      </c>
      <c r="R372" s="160">
        <f t="shared" si="86"/>
        <v>0</v>
      </c>
      <c r="S372" s="160">
        <f t="shared" si="87"/>
        <v>0</v>
      </c>
      <c r="T372" s="39"/>
      <c r="U372" s="161"/>
      <c r="V372" s="162">
        <f>ROUND(ROUND(U372,2)*(1+'General Inputs'!K$20)*(1-AA372)+'General Inputs'!K$26,2)</f>
        <v>0</v>
      </c>
      <c r="W372" s="162">
        <f>ROUND(ROUND(V372,2)*(1+'General Inputs'!L$20)*(1-AB372)+'General Inputs'!L$26,2)</f>
        <v>0</v>
      </c>
      <c r="X372" s="162">
        <f>ROUND(ROUND(W372,2)*(1+'General Inputs'!M$20)*(1-AC372)+'General Inputs'!M$26,2)</f>
        <v>0</v>
      </c>
      <c r="Y372" s="162">
        <f>ROUND(ROUND(X372,2)*(1+'General Inputs'!N$20)*(1-AD372)+'General Inputs'!N$26,2)</f>
        <v>0</v>
      </c>
      <c r="Z372" s="163"/>
      <c r="AA372" s="191">
        <f>IF($U372="",0,'General Inputs'!K$22)</f>
        <v>0</v>
      </c>
      <c r="AB372" s="191">
        <f>IF($U372="",0,'General Inputs'!L$22)</f>
        <v>0</v>
      </c>
      <c r="AC372" s="191">
        <f>IF($U372="",0,'General Inputs'!M$22)</f>
        <v>0</v>
      </c>
      <c r="AD372" s="191">
        <f>IF($U372="",0,'General Inputs'!N$22)</f>
        <v>0</v>
      </c>
      <c r="AE372" s="36"/>
      <c r="AF372" s="36"/>
      <c r="AG372" s="36"/>
      <c r="AH372" s="214" t="str" cm="1">
        <f t="array" ref="AH372">IF(SUMPRODUCT(--_xlfn.ISFORMULA(V372:Y372))+SUMPRODUCT(--_xlfn.ISFORMULA(I372:M372))=7,"OK","CHECK")</f>
        <v>OK</v>
      </c>
      <c r="AI372" s="36"/>
      <c r="AJ372" s="36"/>
      <c r="AK372" s="36"/>
    </row>
    <row r="373" spans="1:37" hidden="1" outlineLevel="1" x14ac:dyDescent="0.2">
      <c r="A373" s="36"/>
      <c r="B373" s="36"/>
      <c r="C373" s="158"/>
      <c r="D373" s="158"/>
      <c r="E373" s="158"/>
      <c r="F373" s="71" t="s">
        <v>33</v>
      </c>
      <c r="G373" s="71"/>
      <c r="H373" s="92"/>
      <c r="I373" s="93">
        <f t="shared" si="62"/>
        <v>0</v>
      </c>
      <c r="J373" s="159"/>
      <c r="K373" s="93">
        <f t="shared" si="63"/>
        <v>0</v>
      </c>
      <c r="L373" s="159"/>
      <c r="M373" s="159" t="str">
        <f t="shared" si="82"/>
        <v/>
      </c>
      <c r="N373" s="39"/>
      <c r="O373" s="160">
        <f t="shared" si="83"/>
        <v>0</v>
      </c>
      <c r="P373" s="160">
        <f t="shared" si="84"/>
        <v>0</v>
      </c>
      <c r="Q373" s="160">
        <f t="shared" si="85"/>
        <v>0</v>
      </c>
      <c r="R373" s="160">
        <f t="shared" si="86"/>
        <v>0</v>
      </c>
      <c r="S373" s="160">
        <f t="shared" si="87"/>
        <v>0</v>
      </c>
      <c r="T373" s="39"/>
      <c r="U373" s="161"/>
      <c r="V373" s="162">
        <f>ROUND(ROUND(U373,2)*(1+'General Inputs'!K$20)*(1-AA373)+'General Inputs'!K$26,2)</f>
        <v>0</v>
      </c>
      <c r="W373" s="162">
        <f>ROUND(ROUND(V373,2)*(1+'General Inputs'!L$20)*(1-AB373)+'General Inputs'!L$26,2)</f>
        <v>0</v>
      </c>
      <c r="X373" s="162">
        <f>ROUND(ROUND(W373,2)*(1+'General Inputs'!M$20)*(1-AC373)+'General Inputs'!M$26,2)</f>
        <v>0</v>
      </c>
      <c r="Y373" s="162">
        <f>ROUND(ROUND(X373,2)*(1+'General Inputs'!N$20)*(1-AD373)+'General Inputs'!N$26,2)</f>
        <v>0</v>
      </c>
      <c r="Z373" s="163"/>
      <c r="AA373" s="191">
        <f>IF($U373="",0,'General Inputs'!K$22)</f>
        <v>0</v>
      </c>
      <c r="AB373" s="191">
        <f>IF($U373="",0,'General Inputs'!L$22)</f>
        <v>0</v>
      </c>
      <c r="AC373" s="191">
        <f>IF($U373="",0,'General Inputs'!M$22)</f>
        <v>0</v>
      </c>
      <c r="AD373" s="191">
        <f>IF($U373="",0,'General Inputs'!N$22)</f>
        <v>0</v>
      </c>
      <c r="AE373" s="36"/>
      <c r="AF373" s="36"/>
      <c r="AG373" s="36"/>
      <c r="AH373" s="214" t="str" cm="1">
        <f t="array" ref="AH373">IF(SUMPRODUCT(--_xlfn.ISFORMULA(V373:Y373))+SUMPRODUCT(--_xlfn.ISFORMULA(I373:M373))=7,"OK","CHECK")</f>
        <v>OK</v>
      </c>
      <c r="AI373" s="36"/>
      <c r="AJ373" s="36"/>
      <c r="AK373" s="36"/>
    </row>
    <row r="374" spans="1:37" hidden="1" outlineLevel="1" x14ac:dyDescent="0.2">
      <c r="A374" s="36"/>
      <c r="B374" s="36"/>
      <c r="C374" s="158"/>
      <c r="D374" s="158"/>
      <c r="E374" s="158"/>
      <c r="F374" s="71" t="s">
        <v>33</v>
      </c>
      <c r="G374" s="71"/>
      <c r="H374" s="92"/>
      <c r="I374" s="93">
        <f t="shared" si="62"/>
        <v>0</v>
      </c>
      <c r="J374" s="159"/>
      <c r="K374" s="93">
        <f t="shared" si="63"/>
        <v>0</v>
      </c>
      <c r="L374" s="159"/>
      <c r="M374" s="159" t="str">
        <f t="shared" si="82"/>
        <v/>
      </c>
      <c r="N374" s="39"/>
      <c r="O374" s="160">
        <f t="shared" si="83"/>
        <v>0</v>
      </c>
      <c r="P374" s="160">
        <f t="shared" si="84"/>
        <v>0</v>
      </c>
      <c r="Q374" s="160">
        <f t="shared" si="85"/>
        <v>0</v>
      </c>
      <c r="R374" s="160">
        <f t="shared" si="86"/>
        <v>0</v>
      </c>
      <c r="S374" s="160">
        <f t="shared" si="87"/>
        <v>0</v>
      </c>
      <c r="T374" s="39"/>
      <c r="U374" s="161"/>
      <c r="V374" s="162">
        <f>ROUND(ROUND(U374,2)*(1+'General Inputs'!K$20)*(1-AA374)+'General Inputs'!K$26,2)</f>
        <v>0</v>
      </c>
      <c r="W374" s="162">
        <f>ROUND(ROUND(V374,2)*(1+'General Inputs'!L$20)*(1-AB374)+'General Inputs'!L$26,2)</f>
        <v>0</v>
      </c>
      <c r="X374" s="162">
        <f>ROUND(ROUND(W374,2)*(1+'General Inputs'!M$20)*(1-AC374)+'General Inputs'!M$26,2)</f>
        <v>0</v>
      </c>
      <c r="Y374" s="162">
        <f>ROUND(ROUND(X374,2)*(1+'General Inputs'!N$20)*(1-AD374)+'General Inputs'!N$26,2)</f>
        <v>0</v>
      </c>
      <c r="Z374" s="163"/>
      <c r="AA374" s="191">
        <f>IF($U374="",0,'General Inputs'!K$22)</f>
        <v>0</v>
      </c>
      <c r="AB374" s="191">
        <f>IF($U374="",0,'General Inputs'!L$22)</f>
        <v>0</v>
      </c>
      <c r="AC374" s="191">
        <f>IF($U374="",0,'General Inputs'!M$22)</f>
        <v>0</v>
      </c>
      <c r="AD374" s="191">
        <f>IF($U374="",0,'General Inputs'!N$22)</f>
        <v>0</v>
      </c>
      <c r="AE374" s="36"/>
      <c r="AF374" s="36"/>
      <c r="AG374" s="36"/>
      <c r="AH374" s="214" t="str" cm="1">
        <f t="array" ref="AH374">IF(SUMPRODUCT(--_xlfn.ISFORMULA(V374:Y374))+SUMPRODUCT(--_xlfn.ISFORMULA(I374:M374))=7,"OK","CHECK")</f>
        <v>OK</v>
      </c>
      <c r="AI374" s="36"/>
      <c r="AJ374" s="36"/>
      <c r="AK374" s="36"/>
    </row>
    <row r="375" spans="1:37" hidden="1" outlineLevel="1" x14ac:dyDescent="0.2">
      <c r="A375" s="36"/>
      <c r="B375" s="36"/>
      <c r="C375" s="158"/>
      <c r="D375" s="158"/>
      <c r="E375" s="158"/>
      <c r="F375" s="71" t="s">
        <v>33</v>
      </c>
      <c r="G375" s="71"/>
      <c r="H375" s="92"/>
      <c r="I375" s="93">
        <f t="shared" si="62"/>
        <v>0</v>
      </c>
      <c r="J375" s="159"/>
      <c r="K375" s="93">
        <f t="shared" si="63"/>
        <v>0</v>
      </c>
      <c r="L375" s="159"/>
      <c r="M375" s="159" t="str">
        <f t="shared" si="82"/>
        <v/>
      </c>
      <c r="N375" s="39"/>
      <c r="O375" s="160">
        <f t="shared" si="83"/>
        <v>0</v>
      </c>
      <c r="P375" s="160">
        <f t="shared" si="84"/>
        <v>0</v>
      </c>
      <c r="Q375" s="160">
        <f t="shared" si="85"/>
        <v>0</v>
      </c>
      <c r="R375" s="160">
        <f t="shared" si="86"/>
        <v>0</v>
      </c>
      <c r="S375" s="160">
        <f t="shared" si="87"/>
        <v>0</v>
      </c>
      <c r="T375" s="39"/>
      <c r="U375" s="161"/>
      <c r="V375" s="162">
        <f>ROUND(ROUND(U375,2)*(1+'General Inputs'!K$20)*(1-AA375)+'General Inputs'!K$26,2)</f>
        <v>0</v>
      </c>
      <c r="W375" s="162">
        <f>ROUND(ROUND(V375,2)*(1+'General Inputs'!L$20)*(1-AB375)+'General Inputs'!L$26,2)</f>
        <v>0</v>
      </c>
      <c r="X375" s="162">
        <f>ROUND(ROUND(W375,2)*(1+'General Inputs'!M$20)*(1-AC375)+'General Inputs'!M$26,2)</f>
        <v>0</v>
      </c>
      <c r="Y375" s="162">
        <f>ROUND(ROUND(X375,2)*(1+'General Inputs'!N$20)*(1-AD375)+'General Inputs'!N$26,2)</f>
        <v>0</v>
      </c>
      <c r="Z375" s="163"/>
      <c r="AA375" s="191">
        <f>IF($U375="",0,'General Inputs'!K$22)</f>
        <v>0</v>
      </c>
      <c r="AB375" s="191">
        <f>IF($U375="",0,'General Inputs'!L$22)</f>
        <v>0</v>
      </c>
      <c r="AC375" s="191">
        <f>IF($U375="",0,'General Inputs'!M$22)</f>
        <v>0</v>
      </c>
      <c r="AD375" s="191">
        <f>IF($U375="",0,'General Inputs'!N$22)</f>
        <v>0</v>
      </c>
      <c r="AE375" s="36"/>
      <c r="AF375" s="36"/>
      <c r="AG375" s="36"/>
      <c r="AH375" s="214" t="str" cm="1">
        <f t="array" ref="AH375">IF(SUMPRODUCT(--_xlfn.ISFORMULA(V375:Y375))+SUMPRODUCT(--_xlfn.ISFORMULA(I375:M375))=7,"OK","CHECK")</f>
        <v>OK</v>
      </c>
      <c r="AI375" s="36"/>
      <c r="AJ375" s="36"/>
      <c r="AK375" s="36"/>
    </row>
    <row r="376" spans="1:37" hidden="1" outlineLevel="1" x14ac:dyDescent="0.2">
      <c r="A376" s="36"/>
      <c r="B376" s="36"/>
      <c r="C376" s="158"/>
      <c r="D376" s="158"/>
      <c r="E376" s="158"/>
      <c r="F376" s="71" t="s">
        <v>33</v>
      </c>
      <c r="G376" s="71"/>
      <c r="H376" s="92"/>
      <c r="I376" s="93">
        <f t="shared" si="62"/>
        <v>0</v>
      </c>
      <c r="J376" s="159"/>
      <c r="K376" s="93">
        <f t="shared" si="63"/>
        <v>0</v>
      </c>
      <c r="L376" s="159"/>
      <c r="M376" s="159" t="str">
        <f t="shared" si="82"/>
        <v/>
      </c>
      <c r="N376" s="39"/>
      <c r="O376" s="160">
        <f t="shared" si="83"/>
        <v>0</v>
      </c>
      <c r="P376" s="160">
        <f t="shared" si="84"/>
        <v>0</v>
      </c>
      <c r="Q376" s="160">
        <f t="shared" si="85"/>
        <v>0</v>
      </c>
      <c r="R376" s="160">
        <f t="shared" si="86"/>
        <v>0</v>
      </c>
      <c r="S376" s="160">
        <f t="shared" si="87"/>
        <v>0</v>
      </c>
      <c r="T376" s="39"/>
      <c r="U376" s="161"/>
      <c r="V376" s="162">
        <f>ROUND(ROUND(U376,2)*(1+'General Inputs'!K$20)*(1-AA376)+'General Inputs'!K$26,2)</f>
        <v>0</v>
      </c>
      <c r="W376" s="162">
        <f>ROUND(ROUND(V376,2)*(1+'General Inputs'!L$20)*(1-AB376)+'General Inputs'!L$26,2)</f>
        <v>0</v>
      </c>
      <c r="X376" s="162">
        <f>ROUND(ROUND(W376,2)*(1+'General Inputs'!M$20)*(1-AC376)+'General Inputs'!M$26,2)</f>
        <v>0</v>
      </c>
      <c r="Y376" s="162">
        <f>ROUND(ROUND(X376,2)*(1+'General Inputs'!N$20)*(1-AD376)+'General Inputs'!N$26,2)</f>
        <v>0</v>
      </c>
      <c r="Z376" s="163"/>
      <c r="AA376" s="191">
        <f>IF($U376="",0,'General Inputs'!K$22)</f>
        <v>0</v>
      </c>
      <c r="AB376" s="191">
        <f>IF($U376="",0,'General Inputs'!L$22)</f>
        <v>0</v>
      </c>
      <c r="AC376" s="191">
        <f>IF($U376="",0,'General Inputs'!M$22)</f>
        <v>0</v>
      </c>
      <c r="AD376" s="191">
        <f>IF($U376="",0,'General Inputs'!N$22)</f>
        <v>0</v>
      </c>
      <c r="AE376" s="36"/>
      <c r="AF376" s="36"/>
      <c r="AG376" s="36"/>
      <c r="AH376" s="214" t="str" cm="1">
        <f t="array" ref="AH376">IF(SUMPRODUCT(--_xlfn.ISFORMULA(V376:Y376))+SUMPRODUCT(--_xlfn.ISFORMULA(I376:M376))=7,"OK","CHECK")</f>
        <v>OK</v>
      </c>
      <c r="AI376" s="36"/>
      <c r="AJ376" s="36"/>
      <c r="AK376" s="36"/>
    </row>
    <row r="377" spans="1:37" hidden="1" outlineLevel="1" x14ac:dyDescent="0.2">
      <c r="A377" s="36"/>
      <c r="B377" s="36"/>
      <c r="C377" s="158"/>
      <c r="D377" s="158"/>
      <c r="E377" s="158"/>
      <c r="F377" s="71" t="s">
        <v>33</v>
      </c>
      <c r="G377" s="71"/>
      <c r="H377" s="92"/>
      <c r="I377" s="93">
        <f t="shared" si="62"/>
        <v>0</v>
      </c>
      <c r="J377" s="159"/>
      <c r="K377" s="93">
        <f t="shared" si="63"/>
        <v>0</v>
      </c>
      <c r="L377" s="159"/>
      <c r="M377" s="159" t="str">
        <f t="shared" si="82"/>
        <v/>
      </c>
      <c r="N377" s="39"/>
      <c r="O377" s="160">
        <f t="shared" si="83"/>
        <v>0</v>
      </c>
      <c r="P377" s="160">
        <f t="shared" si="84"/>
        <v>0</v>
      </c>
      <c r="Q377" s="160">
        <f t="shared" si="85"/>
        <v>0</v>
      </c>
      <c r="R377" s="160">
        <f t="shared" si="86"/>
        <v>0</v>
      </c>
      <c r="S377" s="160">
        <f t="shared" si="87"/>
        <v>0</v>
      </c>
      <c r="T377" s="39"/>
      <c r="U377" s="161"/>
      <c r="V377" s="162">
        <f>ROUND(ROUND(U377,2)*(1+'General Inputs'!K$20)*(1-AA377)+'General Inputs'!K$26,2)</f>
        <v>0</v>
      </c>
      <c r="W377" s="162">
        <f>ROUND(ROUND(V377,2)*(1+'General Inputs'!L$20)*(1-AB377)+'General Inputs'!L$26,2)</f>
        <v>0</v>
      </c>
      <c r="X377" s="162">
        <f>ROUND(ROUND(W377,2)*(1+'General Inputs'!M$20)*(1-AC377)+'General Inputs'!M$26,2)</f>
        <v>0</v>
      </c>
      <c r="Y377" s="162">
        <f>ROUND(ROUND(X377,2)*(1+'General Inputs'!N$20)*(1-AD377)+'General Inputs'!N$26,2)</f>
        <v>0</v>
      </c>
      <c r="Z377" s="163"/>
      <c r="AA377" s="191">
        <f>IF($U377="",0,'General Inputs'!K$22)</f>
        <v>0</v>
      </c>
      <c r="AB377" s="191">
        <f>IF($U377="",0,'General Inputs'!L$22)</f>
        <v>0</v>
      </c>
      <c r="AC377" s="191">
        <f>IF($U377="",0,'General Inputs'!M$22)</f>
        <v>0</v>
      </c>
      <c r="AD377" s="191">
        <f>IF($U377="",0,'General Inputs'!N$22)</f>
        <v>0</v>
      </c>
      <c r="AE377" s="36"/>
      <c r="AF377" s="36"/>
      <c r="AG377" s="36"/>
      <c r="AH377" s="214" t="str" cm="1">
        <f t="array" ref="AH377">IF(SUMPRODUCT(--_xlfn.ISFORMULA(V377:Y377))+SUMPRODUCT(--_xlfn.ISFORMULA(I377:M377))=7,"OK","CHECK")</f>
        <v>OK</v>
      </c>
      <c r="AI377" s="36"/>
      <c r="AJ377" s="36"/>
      <c r="AK377" s="36"/>
    </row>
    <row r="378" spans="1:37" hidden="1" outlineLevel="1" x14ac:dyDescent="0.2">
      <c r="A378" s="36"/>
      <c r="B378" s="36"/>
      <c r="C378" s="158"/>
      <c r="D378" s="158"/>
      <c r="E378" s="158"/>
      <c r="F378" s="71" t="s">
        <v>33</v>
      </c>
      <c r="G378" s="71"/>
      <c r="H378" s="92"/>
      <c r="I378" s="93">
        <f t="shared" si="62"/>
        <v>0</v>
      </c>
      <c r="J378" s="159"/>
      <c r="K378" s="93">
        <f t="shared" si="63"/>
        <v>0</v>
      </c>
      <c r="L378" s="159"/>
      <c r="M378" s="159" t="str">
        <f t="shared" si="82"/>
        <v/>
      </c>
      <c r="N378" s="39"/>
      <c r="O378" s="160">
        <f t="shared" si="83"/>
        <v>0</v>
      </c>
      <c r="P378" s="160">
        <f t="shared" si="84"/>
        <v>0</v>
      </c>
      <c r="Q378" s="160">
        <f t="shared" si="85"/>
        <v>0</v>
      </c>
      <c r="R378" s="160">
        <f t="shared" si="86"/>
        <v>0</v>
      </c>
      <c r="S378" s="160">
        <f t="shared" si="87"/>
        <v>0</v>
      </c>
      <c r="T378" s="39"/>
      <c r="U378" s="161"/>
      <c r="V378" s="162">
        <f>ROUND(ROUND(U378,2)*(1+'General Inputs'!K$20)*(1-AA378)+'General Inputs'!K$26,2)</f>
        <v>0</v>
      </c>
      <c r="W378" s="162">
        <f>ROUND(ROUND(V378,2)*(1+'General Inputs'!L$20)*(1-AB378)+'General Inputs'!L$26,2)</f>
        <v>0</v>
      </c>
      <c r="X378" s="162">
        <f>ROUND(ROUND(W378,2)*(1+'General Inputs'!M$20)*(1-AC378)+'General Inputs'!M$26,2)</f>
        <v>0</v>
      </c>
      <c r="Y378" s="162">
        <f>ROUND(ROUND(X378,2)*(1+'General Inputs'!N$20)*(1-AD378)+'General Inputs'!N$26,2)</f>
        <v>0</v>
      </c>
      <c r="Z378" s="163"/>
      <c r="AA378" s="191">
        <f>IF($U378="",0,'General Inputs'!K$22)</f>
        <v>0</v>
      </c>
      <c r="AB378" s="191">
        <f>IF($U378="",0,'General Inputs'!L$22)</f>
        <v>0</v>
      </c>
      <c r="AC378" s="191">
        <f>IF($U378="",0,'General Inputs'!M$22)</f>
        <v>0</v>
      </c>
      <c r="AD378" s="191">
        <f>IF($U378="",0,'General Inputs'!N$22)</f>
        <v>0</v>
      </c>
      <c r="AE378" s="36"/>
      <c r="AF378" s="36"/>
      <c r="AG378" s="36"/>
      <c r="AH378" s="214" t="str" cm="1">
        <f t="array" ref="AH378">IF(SUMPRODUCT(--_xlfn.ISFORMULA(V378:Y378))+SUMPRODUCT(--_xlfn.ISFORMULA(I378:M378))=7,"OK","CHECK")</f>
        <v>OK</v>
      </c>
      <c r="AI378" s="36"/>
      <c r="AJ378" s="36"/>
      <c r="AK378" s="36"/>
    </row>
    <row r="379" spans="1:37" hidden="1" outlineLevel="1" x14ac:dyDescent="0.2">
      <c r="A379" s="36"/>
      <c r="B379" s="36"/>
      <c r="C379" s="158"/>
      <c r="D379" s="158"/>
      <c r="E379" s="158"/>
      <c r="F379" s="71" t="s">
        <v>33</v>
      </c>
      <c r="G379" s="71"/>
      <c r="H379" s="92"/>
      <c r="I379" s="93">
        <f t="shared" si="62"/>
        <v>0</v>
      </c>
      <c r="J379" s="159"/>
      <c r="K379" s="93">
        <f t="shared" si="63"/>
        <v>0</v>
      </c>
      <c r="L379" s="159"/>
      <c r="M379" s="159" t="str">
        <f t="shared" si="82"/>
        <v/>
      </c>
      <c r="N379" s="39"/>
      <c r="O379" s="160">
        <f t="shared" si="83"/>
        <v>0</v>
      </c>
      <c r="P379" s="160">
        <f t="shared" si="84"/>
        <v>0</v>
      </c>
      <c r="Q379" s="160">
        <f t="shared" si="85"/>
        <v>0</v>
      </c>
      <c r="R379" s="160">
        <f t="shared" si="86"/>
        <v>0</v>
      </c>
      <c r="S379" s="160">
        <f t="shared" si="87"/>
        <v>0</v>
      </c>
      <c r="T379" s="39"/>
      <c r="U379" s="161"/>
      <c r="V379" s="162">
        <f>ROUND(ROUND(U379,2)*(1+'General Inputs'!K$20)*(1-AA379)+'General Inputs'!K$26,2)</f>
        <v>0</v>
      </c>
      <c r="W379" s="162">
        <f>ROUND(ROUND(V379,2)*(1+'General Inputs'!L$20)*(1-AB379)+'General Inputs'!L$26,2)</f>
        <v>0</v>
      </c>
      <c r="X379" s="162">
        <f>ROUND(ROUND(W379,2)*(1+'General Inputs'!M$20)*(1-AC379)+'General Inputs'!M$26,2)</f>
        <v>0</v>
      </c>
      <c r="Y379" s="162">
        <f>ROUND(ROUND(X379,2)*(1+'General Inputs'!N$20)*(1-AD379)+'General Inputs'!N$26,2)</f>
        <v>0</v>
      </c>
      <c r="Z379" s="163"/>
      <c r="AA379" s="191">
        <f>IF($U379="",0,'General Inputs'!K$22)</f>
        <v>0</v>
      </c>
      <c r="AB379" s="191">
        <f>IF($U379="",0,'General Inputs'!L$22)</f>
        <v>0</v>
      </c>
      <c r="AC379" s="191">
        <f>IF($U379="",0,'General Inputs'!M$22)</f>
        <v>0</v>
      </c>
      <c r="AD379" s="191">
        <f>IF($U379="",0,'General Inputs'!N$22)</f>
        <v>0</v>
      </c>
      <c r="AE379" s="36"/>
      <c r="AF379" s="36"/>
      <c r="AG379" s="36"/>
      <c r="AH379" s="214" t="str" cm="1">
        <f t="array" ref="AH379">IF(SUMPRODUCT(--_xlfn.ISFORMULA(V379:Y379))+SUMPRODUCT(--_xlfn.ISFORMULA(I379:M379))=7,"OK","CHECK")</f>
        <v>OK</v>
      </c>
      <c r="AI379" s="36"/>
      <c r="AJ379" s="36"/>
      <c r="AK379" s="36"/>
    </row>
    <row r="380" spans="1:37" hidden="1" outlineLevel="1" x14ac:dyDescent="0.2">
      <c r="A380" s="36"/>
      <c r="B380" s="36"/>
      <c r="C380" s="158"/>
      <c r="D380" s="158"/>
      <c r="E380" s="158"/>
      <c r="F380" s="71" t="s">
        <v>33</v>
      </c>
      <c r="G380" s="71"/>
      <c r="H380" s="92"/>
      <c r="I380" s="93">
        <f t="shared" si="62"/>
        <v>0</v>
      </c>
      <c r="J380" s="159"/>
      <c r="K380" s="93">
        <f t="shared" si="63"/>
        <v>0</v>
      </c>
      <c r="L380" s="159"/>
      <c r="M380" s="159" t="str">
        <f t="shared" si="82"/>
        <v/>
      </c>
      <c r="N380" s="39"/>
      <c r="O380" s="160">
        <f t="shared" si="83"/>
        <v>0</v>
      </c>
      <c r="P380" s="160">
        <f t="shared" si="84"/>
        <v>0</v>
      </c>
      <c r="Q380" s="160">
        <f t="shared" si="85"/>
        <v>0</v>
      </c>
      <c r="R380" s="160">
        <f t="shared" si="86"/>
        <v>0</v>
      </c>
      <c r="S380" s="160">
        <f t="shared" si="87"/>
        <v>0</v>
      </c>
      <c r="T380" s="39"/>
      <c r="U380" s="161"/>
      <c r="V380" s="162">
        <f>ROUND(ROUND(U380,2)*(1+'General Inputs'!K$20)*(1-AA380)+'General Inputs'!K$26,2)</f>
        <v>0</v>
      </c>
      <c r="W380" s="162">
        <f>ROUND(ROUND(V380,2)*(1+'General Inputs'!L$20)*(1-AB380)+'General Inputs'!L$26,2)</f>
        <v>0</v>
      </c>
      <c r="X380" s="162">
        <f>ROUND(ROUND(W380,2)*(1+'General Inputs'!M$20)*(1-AC380)+'General Inputs'!M$26,2)</f>
        <v>0</v>
      </c>
      <c r="Y380" s="162">
        <f>ROUND(ROUND(X380,2)*(1+'General Inputs'!N$20)*(1-AD380)+'General Inputs'!N$26,2)</f>
        <v>0</v>
      </c>
      <c r="Z380" s="163"/>
      <c r="AA380" s="191">
        <f>IF($U380="",0,'General Inputs'!K$22)</f>
        <v>0</v>
      </c>
      <c r="AB380" s="191">
        <f>IF($U380="",0,'General Inputs'!L$22)</f>
        <v>0</v>
      </c>
      <c r="AC380" s="191">
        <f>IF($U380="",0,'General Inputs'!M$22)</f>
        <v>0</v>
      </c>
      <c r="AD380" s="191">
        <f>IF($U380="",0,'General Inputs'!N$22)</f>
        <v>0</v>
      </c>
      <c r="AE380" s="36"/>
      <c r="AF380" s="36"/>
      <c r="AG380" s="36"/>
      <c r="AH380" s="214" t="str" cm="1">
        <f t="array" ref="AH380">IF(SUMPRODUCT(--_xlfn.ISFORMULA(V380:Y380))+SUMPRODUCT(--_xlfn.ISFORMULA(I380:M380))=7,"OK","CHECK")</f>
        <v>OK</v>
      </c>
      <c r="AI380" s="36"/>
      <c r="AJ380" s="36"/>
      <c r="AK380" s="36"/>
    </row>
    <row r="381" spans="1:37" hidden="1" outlineLevel="1" x14ac:dyDescent="0.2">
      <c r="A381" s="36"/>
      <c r="B381" s="36"/>
      <c r="C381" s="158"/>
      <c r="D381" s="158"/>
      <c r="E381" s="158"/>
      <c r="F381" s="71" t="s">
        <v>33</v>
      </c>
      <c r="G381" s="71"/>
      <c r="H381" s="92"/>
      <c r="I381" s="93">
        <f t="shared" si="62"/>
        <v>0</v>
      </c>
      <c r="J381" s="159"/>
      <c r="K381" s="93">
        <f t="shared" si="63"/>
        <v>0</v>
      </c>
      <c r="L381" s="159"/>
      <c r="M381" s="159" t="str">
        <f t="shared" si="82"/>
        <v/>
      </c>
      <c r="N381" s="39"/>
      <c r="O381" s="160">
        <f t="shared" si="83"/>
        <v>0</v>
      </c>
      <c r="P381" s="160">
        <f t="shared" si="84"/>
        <v>0</v>
      </c>
      <c r="Q381" s="160">
        <f t="shared" si="85"/>
        <v>0</v>
      </c>
      <c r="R381" s="160">
        <f t="shared" si="86"/>
        <v>0</v>
      </c>
      <c r="S381" s="160">
        <f t="shared" si="87"/>
        <v>0</v>
      </c>
      <c r="T381" s="39"/>
      <c r="U381" s="161"/>
      <c r="V381" s="162">
        <f>ROUND(ROUND(U381,2)*(1+'General Inputs'!K$20)*(1-AA381)+'General Inputs'!K$26,2)</f>
        <v>0</v>
      </c>
      <c r="W381" s="162">
        <f>ROUND(ROUND(V381,2)*(1+'General Inputs'!L$20)*(1-AB381)+'General Inputs'!L$26,2)</f>
        <v>0</v>
      </c>
      <c r="X381" s="162">
        <f>ROUND(ROUND(W381,2)*(1+'General Inputs'!M$20)*(1-AC381)+'General Inputs'!M$26,2)</f>
        <v>0</v>
      </c>
      <c r="Y381" s="162">
        <f>ROUND(ROUND(X381,2)*(1+'General Inputs'!N$20)*(1-AD381)+'General Inputs'!N$26,2)</f>
        <v>0</v>
      </c>
      <c r="Z381" s="163"/>
      <c r="AA381" s="191">
        <f>IF($U381="",0,'General Inputs'!K$22)</f>
        <v>0</v>
      </c>
      <c r="AB381" s="191">
        <f>IF($U381="",0,'General Inputs'!L$22)</f>
        <v>0</v>
      </c>
      <c r="AC381" s="191">
        <f>IF($U381="",0,'General Inputs'!M$22)</f>
        <v>0</v>
      </c>
      <c r="AD381" s="191">
        <f>IF($U381="",0,'General Inputs'!N$22)</f>
        <v>0</v>
      </c>
      <c r="AE381" s="36"/>
      <c r="AF381" s="36"/>
      <c r="AG381" s="36"/>
      <c r="AH381" s="214" t="str" cm="1">
        <f t="array" ref="AH381">IF(SUMPRODUCT(--_xlfn.ISFORMULA(V381:Y381))+SUMPRODUCT(--_xlfn.ISFORMULA(I381:M381))=7,"OK","CHECK")</f>
        <v>OK</v>
      </c>
      <c r="AI381" s="36"/>
      <c r="AJ381" s="36"/>
      <c r="AK381" s="36"/>
    </row>
    <row r="382" spans="1:37" hidden="1" outlineLevel="1" x14ac:dyDescent="0.2">
      <c r="A382" s="36"/>
      <c r="B382" s="36"/>
      <c r="C382" s="158"/>
      <c r="D382" s="158"/>
      <c r="E382" s="158"/>
      <c r="F382" s="71" t="s">
        <v>33</v>
      </c>
      <c r="G382" s="71"/>
      <c r="H382" s="92"/>
      <c r="I382" s="93">
        <f t="shared" si="62"/>
        <v>0</v>
      </c>
      <c r="J382" s="159"/>
      <c r="K382" s="93">
        <f t="shared" si="63"/>
        <v>0</v>
      </c>
      <c r="L382" s="159"/>
      <c r="M382" s="159" t="str">
        <f t="shared" si="82"/>
        <v/>
      </c>
      <c r="N382" s="39"/>
      <c r="O382" s="160">
        <f t="shared" si="83"/>
        <v>0</v>
      </c>
      <c r="P382" s="160">
        <f t="shared" si="84"/>
        <v>0</v>
      </c>
      <c r="Q382" s="160">
        <f t="shared" si="85"/>
        <v>0</v>
      </c>
      <c r="R382" s="160">
        <f t="shared" si="86"/>
        <v>0</v>
      </c>
      <c r="S382" s="160">
        <f t="shared" si="87"/>
        <v>0</v>
      </c>
      <c r="T382" s="39"/>
      <c r="U382" s="161"/>
      <c r="V382" s="162">
        <f>ROUND(ROUND(U382,2)*(1+'General Inputs'!K$20)*(1-AA382)+'General Inputs'!K$26,2)</f>
        <v>0</v>
      </c>
      <c r="W382" s="162">
        <f>ROUND(ROUND(V382,2)*(1+'General Inputs'!L$20)*(1-AB382)+'General Inputs'!L$26,2)</f>
        <v>0</v>
      </c>
      <c r="X382" s="162">
        <f>ROUND(ROUND(W382,2)*(1+'General Inputs'!M$20)*(1-AC382)+'General Inputs'!M$26,2)</f>
        <v>0</v>
      </c>
      <c r="Y382" s="162">
        <f>ROUND(ROUND(X382,2)*(1+'General Inputs'!N$20)*(1-AD382)+'General Inputs'!N$26,2)</f>
        <v>0</v>
      </c>
      <c r="Z382" s="163"/>
      <c r="AA382" s="191">
        <f>IF($U382="",0,'General Inputs'!K$22)</f>
        <v>0</v>
      </c>
      <c r="AB382" s="191">
        <f>IF($U382="",0,'General Inputs'!L$22)</f>
        <v>0</v>
      </c>
      <c r="AC382" s="191">
        <f>IF($U382="",0,'General Inputs'!M$22)</f>
        <v>0</v>
      </c>
      <c r="AD382" s="191">
        <f>IF($U382="",0,'General Inputs'!N$22)</f>
        <v>0</v>
      </c>
      <c r="AE382" s="36"/>
      <c r="AF382" s="36"/>
      <c r="AG382" s="36"/>
      <c r="AH382" s="214" t="str" cm="1">
        <f t="array" ref="AH382">IF(SUMPRODUCT(--_xlfn.ISFORMULA(V382:Y382))+SUMPRODUCT(--_xlfn.ISFORMULA(I382:M382))=7,"OK","CHECK")</f>
        <v>OK</v>
      </c>
      <c r="AI382" s="36"/>
      <c r="AJ382" s="36"/>
      <c r="AK382" s="36"/>
    </row>
    <row r="383" spans="1:37" hidden="1" outlineLevel="1" x14ac:dyDescent="0.2">
      <c r="A383" s="36"/>
      <c r="B383" s="36"/>
      <c r="C383" s="158"/>
      <c r="D383" s="158"/>
      <c r="E383" s="158"/>
      <c r="F383" s="71" t="s">
        <v>33</v>
      </c>
      <c r="G383" s="71"/>
      <c r="H383" s="92"/>
      <c r="I383" s="93">
        <f t="shared" si="62"/>
        <v>0</v>
      </c>
      <c r="J383" s="159"/>
      <c r="K383" s="93">
        <f t="shared" si="63"/>
        <v>0</v>
      </c>
      <c r="L383" s="159"/>
      <c r="M383" s="159" t="str">
        <f t="shared" si="82"/>
        <v/>
      </c>
      <c r="N383" s="39"/>
      <c r="O383" s="160">
        <f t="shared" si="83"/>
        <v>0</v>
      </c>
      <c r="P383" s="160">
        <f t="shared" si="84"/>
        <v>0</v>
      </c>
      <c r="Q383" s="160">
        <f t="shared" si="85"/>
        <v>0</v>
      </c>
      <c r="R383" s="160">
        <f t="shared" si="86"/>
        <v>0</v>
      </c>
      <c r="S383" s="160">
        <f t="shared" si="87"/>
        <v>0</v>
      </c>
      <c r="T383" s="39"/>
      <c r="U383" s="161"/>
      <c r="V383" s="162">
        <f>ROUND(ROUND(U383,2)*(1+'General Inputs'!K$20)*(1-AA383)+'General Inputs'!K$26,2)</f>
        <v>0</v>
      </c>
      <c r="W383" s="162">
        <f>ROUND(ROUND(V383,2)*(1+'General Inputs'!L$20)*(1-AB383)+'General Inputs'!L$26,2)</f>
        <v>0</v>
      </c>
      <c r="X383" s="162">
        <f>ROUND(ROUND(W383,2)*(1+'General Inputs'!M$20)*(1-AC383)+'General Inputs'!M$26,2)</f>
        <v>0</v>
      </c>
      <c r="Y383" s="162">
        <f>ROUND(ROUND(X383,2)*(1+'General Inputs'!N$20)*(1-AD383)+'General Inputs'!N$26,2)</f>
        <v>0</v>
      </c>
      <c r="Z383" s="163"/>
      <c r="AA383" s="191">
        <f>IF($U383="",0,'General Inputs'!K$22)</f>
        <v>0</v>
      </c>
      <c r="AB383" s="191">
        <f>IF($U383="",0,'General Inputs'!L$22)</f>
        <v>0</v>
      </c>
      <c r="AC383" s="191">
        <f>IF($U383="",0,'General Inputs'!M$22)</f>
        <v>0</v>
      </c>
      <c r="AD383" s="191">
        <f>IF($U383="",0,'General Inputs'!N$22)</f>
        <v>0</v>
      </c>
      <c r="AE383" s="36"/>
      <c r="AF383" s="36"/>
      <c r="AG383" s="36"/>
      <c r="AH383" s="214" t="str" cm="1">
        <f t="array" ref="AH383">IF(SUMPRODUCT(--_xlfn.ISFORMULA(V383:Y383))+SUMPRODUCT(--_xlfn.ISFORMULA(I383:M383))=7,"OK","CHECK")</f>
        <v>OK</v>
      </c>
      <c r="AI383" s="36"/>
      <c r="AJ383" s="36"/>
      <c r="AK383" s="36"/>
    </row>
    <row r="384" spans="1:37" hidden="1" outlineLevel="1" x14ac:dyDescent="0.2">
      <c r="A384" s="36"/>
      <c r="B384" s="36"/>
      <c r="C384" s="158"/>
      <c r="D384" s="158"/>
      <c r="E384" s="158"/>
      <c r="F384" s="71" t="s">
        <v>33</v>
      </c>
      <c r="G384" s="71"/>
      <c r="H384" s="92"/>
      <c r="I384" s="93">
        <f t="shared" si="62"/>
        <v>0</v>
      </c>
      <c r="J384" s="159"/>
      <c r="K384" s="93">
        <f t="shared" si="63"/>
        <v>0</v>
      </c>
      <c r="L384" s="159"/>
      <c r="M384" s="159" t="str">
        <f t="shared" si="82"/>
        <v/>
      </c>
      <c r="N384" s="39"/>
      <c r="O384" s="160">
        <f t="shared" si="83"/>
        <v>0</v>
      </c>
      <c r="P384" s="160">
        <f t="shared" si="84"/>
        <v>0</v>
      </c>
      <c r="Q384" s="160">
        <f t="shared" si="85"/>
        <v>0</v>
      </c>
      <c r="R384" s="160">
        <f t="shared" si="86"/>
        <v>0</v>
      </c>
      <c r="S384" s="160">
        <f t="shared" si="87"/>
        <v>0</v>
      </c>
      <c r="T384" s="39"/>
      <c r="U384" s="161"/>
      <c r="V384" s="162">
        <f>ROUND(ROUND(U384,2)*(1+'General Inputs'!K$20)*(1-AA384)+'General Inputs'!K$26,2)</f>
        <v>0</v>
      </c>
      <c r="W384" s="162">
        <f>ROUND(ROUND(V384,2)*(1+'General Inputs'!L$20)*(1-AB384)+'General Inputs'!L$26,2)</f>
        <v>0</v>
      </c>
      <c r="X384" s="162">
        <f>ROUND(ROUND(W384,2)*(1+'General Inputs'!M$20)*(1-AC384)+'General Inputs'!M$26,2)</f>
        <v>0</v>
      </c>
      <c r="Y384" s="162">
        <f>ROUND(ROUND(X384,2)*(1+'General Inputs'!N$20)*(1-AD384)+'General Inputs'!N$26,2)</f>
        <v>0</v>
      </c>
      <c r="Z384" s="163"/>
      <c r="AA384" s="191">
        <f>IF($U384="",0,'General Inputs'!K$22)</f>
        <v>0</v>
      </c>
      <c r="AB384" s="191">
        <f>IF($U384="",0,'General Inputs'!L$22)</f>
        <v>0</v>
      </c>
      <c r="AC384" s="191">
        <f>IF($U384="",0,'General Inputs'!M$22)</f>
        <v>0</v>
      </c>
      <c r="AD384" s="191">
        <f>IF($U384="",0,'General Inputs'!N$22)</f>
        <v>0</v>
      </c>
      <c r="AE384" s="36"/>
      <c r="AF384" s="36"/>
      <c r="AG384" s="36"/>
      <c r="AH384" s="214" t="str" cm="1">
        <f t="array" ref="AH384">IF(SUMPRODUCT(--_xlfn.ISFORMULA(V384:Y384))+SUMPRODUCT(--_xlfn.ISFORMULA(I384:M384))=7,"OK","CHECK")</f>
        <v>OK</v>
      </c>
      <c r="AI384" s="36"/>
      <c r="AJ384" s="36"/>
      <c r="AK384" s="36"/>
    </row>
    <row r="385" spans="1:37" hidden="1" outlineLevel="1" x14ac:dyDescent="0.2">
      <c r="A385" s="36"/>
      <c r="B385" s="36"/>
      <c r="C385" s="158"/>
      <c r="D385" s="158"/>
      <c r="E385" s="158"/>
      <c r="F385" s="71" t="s">
        <v>33</v>
      </c>
      <c r="G385" s="71"/>
      <c r="H385" s="92"/>
      <c r="I385" s="93">
        <f t="shared" si="62"/>
        <v>0</v>
      </c>
      <c r="J385" s="159"/>
      <c r="K385" s="93">
        <f t="shared" si="63"/>
        <v>0</v>
      </c>
      <c r="L385" s="159"/>
      <c r="M385" s="159" t="str">
        <f t="shared" si="82"/>
        <v/>
      </c>
      <c r="N385" s="39"/>
      <c r="O385" s="160">
        <f t="shared" si="83"/>
        <v>0</v>
      </c>
      <c r="P385" s="160">
        <f t="shared" si="84"/>
        <v>0</v>
      </c>
      <c r="Q385" s="160">
        <f t="shared" si="85"/>
        <v>0</v>
      </c>
      <c r="R385" s="160">
        <f t="shared" si="86"/>
        <v>0</v>
      </c>
      <c r="S385" s="160">
        <f t="shared" si="87"/>
        <v>0</v>
      </c>
      <c r="T385" s="39"/>
      <c r="U385" s="161"/>
      <c r="V385" s="162">
        <f>ROUND(ROUND(U385,2)*(1+'General Inputs'!K$20)*(1-AA385)+'General Inputs'!K$26,2)</f>
        <v>0</v>
      </c>
      <c r="W385" s="162">
        <f>ROUND(ROUND(V385,2)*(1+'General Inputs'!L$20)*(1-AB385)+'General Inputs'!L$26,2)</f>
        <v>0</v>
      </c>
      <c r="X385" s="162">
        <f>ROUND(ROUND(W385,2)*(1+'General Inputs'!M$20)*(1-AC385)+'General Inputs'!M$26,2)</f>
        <v>0</v>
      </c>
      <c r="Y385" s="162">
        <f>ROUND(ROUND(X385,2)*(1+'General Inputs'!N$20)*(1-AD385)+'General Inputs'!N$26,2)</f>
        <v>0</v>
      </c>
      <c r="Z385" s="163"/>
      <c r="AA385" s="191">
        <f>IF($U385="",0,'General Inputs'!K$22)</f>
        <v>0</v>
      </c>
      <c r="AB385" s="191">
        <f>IF($U385="",0,'General Inputs'!L$22)</f>
        <v>0</v>
      </c>
      <c r="AC385" s="191">
        <f>IF($U385="",0,'General Inputs'!M$22)</f>
        <v>0</v>
      </c>
      <c r="AD385" s="191">
        <f>IF($U385="",0,'General Inputs'!N$22)</f>
        <v>0</v>
      </c>
      <c r="AE385" s="36"/>
      <c r="AF385" s="36"/>
      <c r="AG385" s="36"/>
      <c r="AH385" s="214" t="str" cm="1">
        <f t="array" ref="AH385">IF(SUMPRODUCT(--_xlfn.ISFORMULA(V385:Y385))+SUMPRODUCT(--_xlfn.ISFORMULA(I385:M385))=7,"OK","CHECK")</f>
        <v>OK</v>
      </c>
      <c r="AI385" s="36"/>
      <c r="AJ385" s="36"/>
      <c r="AK385" s="36"/>
    </row>
    <row r="386" spans="1:37" hidden="1" outlineLevel="1" x14ac:dyDescent="0.2">
      <c r="A386" s="36"/>
      <c r="B386" s="36"/>
      <c r="C386" s="158"/>
      <c r="D386" s="158"/>
      <c r="E386" s="158"/>
      <c r="F386" s="71" t="s">
        <v>33</v>
      </c>
      <c r="G386" s="71"/>
      <c r="H386" s="92"/>
      <c r="I386" s="93">
        <f t="shared" si="62"/>
        <v>0</v>
      </c>
      <c r="J386" s="159"/>
      <c r="K386" s="93">
        <f t="shared" si="63"/>
        <v>0</v>
      </c>
      <c r="L386" s="159"/>
      <c r="M386" s="159" t="str">
        <f t="shared" si="82"/>
        <v/>
      </c>
      <c r="N386" s="39"/>
      <c r="O386" s="160">
        <f t="shared" si="83"/>
        <v>0</v>
      </c>
      <c r="P386" s="160">
        <f t="shared" si="84"/>
        <v>0</v>
      </c>
      <c r="Q386" s="160">
        <f t="shared" si="85"/>
        <v>0</v>
      </c>
      <c r="R386" s="160">
        <f t="shared" si="86"/>
        <v>0</v>
      </c>
      <c r="S386" s="160">
        <f t="shared" si="87"/>
        <v>0</v>
      </c>
      <c r="T386" s="39"/>
      <c r="U386" s="161"/>
      <c r="V386" s="162">
        <f>ROUND(ROUND(U386,2)*(1+'General Inputs'!K$20)*(1-AA386)+'General Inputs'!K$26,2)</f>
        <v>0</v>
      </c>
      <c r="W386" s="162">
        <f>ROUND(ROUND(V386,2)*(1+'General Inputs'!L$20)*(1-AB386)+'General Inputs'!L$26,2)</f>
        <v>0</v>
      </c>
      <c r="X386" s="162">
        <f>ROUND(ROUND(W386,2)*(1+'General Inputs'!M$20)*(1-AC386)+'General Inputs'!M$26,2)</f>
        <v>0</v>
      </c>
      <c r="Y386" s="162">
        <f>ROUND(ROUND(X386,2)*(1+'General Inputs'!N$20)*(1-AD386)+'General Inputs'!N$26,2)</f>
        <v>0</v>
      </c>
      <c r="Z386" s="163"/>
      <c r="AA386" s="191">
        <f>IF($U386="",0,'General Inputs'!K$22)</f>
        <v>0</v>
      </c>
      <c r="AB386" s="191">
        <f>IF($U386="",0,'General Inputs'!L$22)</f>
        <v>0</v>
      </c>
      <c r="AC386" s="191">
        <f>IF($U386="",0,'General Inputs'!M$22)</f>
        <v>0</v>
      </c>
      <c r="AD386" s="191">
        <f>IF($U386="",0,'General Inputs'!N$22)</f>
        <v>0</v>
      </c>
      <c r="AE386" s="36"/>
      <c r="AF386" s="36"/>
      <c r="AG386" s="36"/>
      <c r="AH386" s="214" t="str" cm="1">
        <f t="array" ref="AH386">IF(SUMPRODUCT(--_xlfn.ISFORMULA(V386:Y386))+SUMPRODUCT(--_xlfn.ISFORMULA(I386:M386))=7,"OK","CHECK")</f>
        <v>OK</v>
      </c>
      <c r="AI386" s="36"/>
      <c r="AJ386" s="36"/>
      <c r="AK386" s="36"/>
    </row>
    <row r="387" spans="1:37" hidden="1" outlineLevel="1" x14ac:dyDescent="0.2">
      <c r="A387" s="36"/>
      <c r="B387" s="36"/>
      <c r="C387" s="158"/>
      <c r="D387" s="158"/>
      <c r="E387" s="158"/>
      <c r="F387" s="71" t="s">
        <v>33</v>
      </c>
      <c r="G387" s="71"/>
      <c r="H387" s="92"/>
      <c r="I387" s="93">
        <f t="shared" si="62"/>
        <v>0</v>
      </c>
      <c r="J387" s="159"/>
      <c r="K387" s="93">
        <f t="shared" si="63"/>
        <v>0</v>
      </c>
      <c r="L387" s="159"/>
      <c r="M387" s="159" t="str">
        <f t="shared" si="82"/>
        <v/>
      </c>
      <c r="N387" s="39"/>
      <c r="O387" s="160">
        <f t="shared" si="83"/>
        <v>0</v>
      </c>
      <c r="P387" s="160">
        <f t="shared" si="84"/>
        <v>0</v>
      </c>
      <c r="Q387" s="160">
        <f t="shared" si="85"/>
        <v>0</v>
      </c>
      <c r="R387" s="160">
        <f t="shared" si="86"/>
        <v>0</v>
      </c>
      <c r="S387" s="160">
        <f t="shared" si="87"/>
        <v>0</v>
      </c>
      <c r="T387" s="39"/>
      <c r="U387" s="161"/>
      <c r="V387" s="162">
        <f>ROUND(ROUND(U387,2)*(1+'General Inputs'!K$20)*(1-AA387)+'General Inputs'!K$26,2)</f>
        <v>0</v>
      </c>
      <c r="W387" s="162">
        <f>ROUND(ROUND(V387,2)*(1+'General Inputs'!L$20)*(1-AB387)+'General Inputs'!L$26,2)</f>
        <v>0</v>
      </c>
      <c r="X387" s="162">
        <f>ROUND(ROUND(W387,2)*(1+'General Inputs'!M$20)*(1-AC387)+'General Inputs'!M$26,2)</f>
        <v>0</v>
      </c>
      <c r="Y387" s="162">
        <f>ROUND(ROUND(X387,2)*(1+'General Inputs'!N$20)*(1-AD387)+'General Inputs'!N$26,2)</f>
        <v>0</v>
      </c>
      <c r="Z387" s="163"/>
      <c r="AA387" s="191">
        <f>IF($U387="",0,'General Inputs'!K$22)</f>
        <v>0</v>
      </c>
      <c r="AB387" s="191">
        <f>IF($U387="",0,'General Inputs'!L$22)</f>
        <v>0</v>
      </c>
      <c r="AC387" s="191">
        <f>IF($U387="",0,'General Inputs'!M$22)</f>
        <v>0</v>
      </c>
      <c r="AD387" s="191">
        <f>IF($U387="",0,'General Inputs'!N$22)</f>
        <v>0</v>
      </c>
      <c r="AE387" s="36"/>
      <c r="AF387" s="36"/>
      <c r="AG387" s="36"/>
      <c r="AH387" s="214" t="str" cm="1">
        <f t="array" ref="AH387">IF(SUMPRODUCT(--_xlfn.ISFORMULA(V387:Y387))+SUMPRODUCT(--_xlfn.ISFORMULA(I387:M387))=7,"OK","CHECK")</f>
        <v>OK</v>
      </c>
      <c r="AI387" s="36"/>
      <c r="AJ387" s="36"/>
      <c r="AK387" s="36"/>
    </row>
    <row r="388" spans="1:37" hidden="1" outlineLevel="1" x14ac:dyDescent="0.2">
      <c r="A388" s="36"/>
      <c r="B388" s="36"/>
      <c r="C388" s="158"/>
      <c r="D388" s="158"/>
      <c r="E388" s="158"/>
      <c r="F388" s="71" t="s">
        <v>33</v>
      </c>
      <c r="G388" s="71"/>
      <c r="H388" s="92"/>
      <c r="I388" s="93">
        <f t="shared" si="62"/>
        <v>0</v>
      </c>
      <c r="J388" s="159"/>
      <c r="K388" s="93">
        <f t="shared" si="63"/>
        <v>0</v>
      </c>
      <c r="L388" s="159"/>
      <c r="M388" s="159" t="str">
        <f t="shared" si="82"/>
        <v/>
      </c>
      <c r="N388" s="39"/>
      <c r="O388" s="160">
        <f t="shared" si="83"/>
        <v>0</v>
      </c>
      <c r="P388" s="160">
        <f t="shared" si="84"/>
        <v>0</v>
      </c>
      <c r="Q388" s="160">
        <f t="shared" si="85"/>
        <v>0</v>
      </c>
      <c r="R388" s="160">
        <f t="shared" si="86"/>
        <v>0</v>
      </c>
      <c r="S388" s="160">
        <f t="shared" si="87"/>
        <v>0</v>
      </c>
      <c r="T388" s="39"/>
      <c r="U388" s="161"/>
      <c r="V388" s="162">
        <f>ROUND(ROUND(U388,2)*(1+'General Inputs'!K$20)*(1-AA388)+'General Inputs'!K$26,2)</f>
        <v>0</v>
      </c>
      <c r="W388" s="162">
        <f>ROUND(ROUND(V388,2)*(1+'General Inputs'!L$20)*(1-AB388)+'General Inputs'!L$26,2)</f>
        <v>0</v>
      </c>
      <c r="X388" s="162">
        <f>ROUND(ROUND(W388,2)*(1+'General Inputs'!M$20)*(1-AC388)+'General Inputs'!M$26,2)</f>
        <v>0</v>
      </c>
      <c r="Y388" s="162">
        <f>ROUND(ROUND(X388,2)*(1+'General Inputs'!N$20)*(1-AD388)+'General Inputs'!N$26,2)</f>
        <v>0</v>
      </c>
      <c r="Z388" s="163"/>
      <c r="AA388" s="191">
        <f>IF($U388="",0,'General Inputs'!K$22)</f>
        <v>0</v>
      </c>
      <c r="AB388" s="191">
        <f>IF($U388="",0,'General Inputs'!L$22)</f>
        <v>0</v>
      </c>
      <c r="AC388" s="191">
        <f>IF($U388="",0,'General Inputs'!M$22)</f>
        <v>0</v>
      </c>
      <c r="AD388" s="191">
        <f>IF($U388="",0,'General Inputs'!N$22)</f>
        <v>0</v>
      </c>
      <c r="AE388" s="36"/>
      <c r="AF388" s="36"/>
      <c r="AG388" s="36"/>
      <c r="AH388" s="214" t="str" cm="1">
        <f t="array" ref="AH388">IF(SUMPRODUCT(--_xlfn.ISFORMULA(V388:Y388))+SUMPRODUCT(--_xlfn.ISFORMULA(I388:M388))=7,"OK","CHECK")</f>
        <v>OK</v>
      </c>
      <c r="AI388" s="36"/>
      <c r="AJ388" s="36"/>
      <c r="AK388" s="36"/>
    </row>
    <row r="389" spans="1:37" hidden="1" outlineLevel="1" x14ac:dyDescent="0.2">
      <c r="A389" s="36"/>
      <c r="B389" s="36"/>
      <c r="C389" s="158"/>
      <c r="D389" s="158"/>
      <c r="E389" s="158"/>
      <c r="F389" s="71" t="s">
        <v>33</v>
      </c>
      <c r="G389" s="71"/>
      <c r="H389" s="92"/>
      <c r="I389" s="93">
        <f t="shared" si="62"/>
        <v>0</v>
      </c>
      <c r="J389" s="159"/>
      <c r="K389" s="93">
        <f t="shared" si="63"/>
        <v>0</v>
      </c>
      <c r="L389" s="159"/>
      <c r="M389" s="159" t="str">
        <f t="shared" si="82"/>
        <v/>
      </c>
      <c r="N389" s="39"/>
      <c r="O389" s="160">
        <f t="shared" si="83"/>
        <v>0</v>
      </c>
      <c r="P389" s="160">
        <f t="shared" si="84"/>
        <v>0</v>
      </c>
      <c r="Q389" s="160">
        <f t="shared" si="85"/>
        <v>0</v>
      </c>
      <c r="R389" s="160">
        <f t="shared" si="86"/>
        <v>0</v>
      </c>
      <c r="S389" s="160">
        <f t="shared" si="87"/>
        <v>0</v>
      </c>
      <c r="T389" s="39"/>
      <c r="U389" s="161"/>
      <c r="V389" s="162">
        <f>ROUND(ROUND(U389,2)*(1+'General Inputs'!K$20)*(1-AA389)+'General Inputs'!K$26,2)</f>
        <v>0</v>
      </c>
      <c r="W389" s="162">
        <f>ROUND(ROUND(V389,2)*(1+'General Inputs'!L$20)*(1-AB389)+'General Inputs'!L$26,2)</f>
        <v>0</v>
      </c>
      <c r="X389" s="162">
        <f>ROUND(ROUND(W389,2)*(1+'General Inputs'!M$20)*(1-AC389)+'General Inputs'!M$26,2)</f>
        <v>0</v>
      </c>
      <c r="Y389" s="162">
        <f>ROUND(ROUND(X389,2)*(1+'General Inputs'!N$20)*(1-AD389)+'General Inputs'!N$26,2)</f>
        <v>0</v>
      </c>
      <c r="Z389" s="163"/>
      <c r="AA389" s="191">
        <f>IF($U389="",0,'General Inputs'!K$22)</f>
        <v>0</v>
      </c>
      <c r="AB389" s="191">
        <f>IF($U389="",0,'General Inputs'!L$22)</f>
        <v>0</v>
      </c>
      <c r="AC389" s="191">
        <f>IF($U389="",0,'General Inputs'!M$22)</f>
        <v>0</v>
      </c>
      <c r="AD389" s="191">
        <f>IF($U389="",0,'General Inputs'!N$22)</f>
        <v>0</v>
      </c>
      <c r="AE389" s="36"/>
      <c r="AF389" s="36"/>
      <c r="AG389" s="36"/>
      <c r="AH389" s="214" t="str" cm="1">
        <f t="array" ref="AH389">IF(SUMPRODUCT(--_xlfn.ISFORMULA(V389:Y389))+SUMPRODUCT(--_xlfn.ISFORMULA(I389:M389))=7,"OK","CHECK")</f>
        <v>OK</v>
      </c>
      <c r="AI389" s="36"/>
      <c r="AJ389" s="36"/>
      <c r="AK389" s="36"/>
    </row>
    <row r="390" spans="1:37" hidden="1" outlineLevel="1" x14ac:dyDescent="0.2">
      <c r="A390" s="36"/>
      <c r="B390" s="36"/>
      <c r="C390" s="158"/>
      <c r="D390" s="158"/>
      <c r="E390" s="158"/>
      <c r="F390" s="71" t="s">
        <v>33</v>
      </c>
      <c r="G390" s="71"/>
      <c r="H390" s="92"/>
      <c r="I390" s="93">
        <f t="shared" si="62"/>
        <v>0</v>
      </c>
      <c r="J390" s="159"/>
      <c r="K390" s="93">
        <f t="shared" si="63"/>
        <v>0</v>
      </c>
      <c r="L390" s="159"/>
      <c r="M390" s="159" t="str">
        <f t="shared" si="82"/>
        <v/>
      </c>
      <c r="N390" s="39"/>
      <c r="O390" s="160">
        <f t="shared" si="83"/>
        <v>0</v>
      </c>
      <c r="P390" s="160">
        <f t="shared" si="84"/>
        <v>0</v>
      </c>
      <c r="Q390" s="160">
        <f t="shared" si="85"/>
        <v>0</v>
      </c>
      <c r="R390" s="160">
        <f t="shared" si="86"/>
        <v>0</v>
      </c>
      <c r="S390" s="160">
        <f t="shared" si="87"/>
        <v>0</v>
      </c>
      <c r="T390" s="39"/>
      <c r="U390" s="161"/>
      <c r="V390" s="162">
        <f>ROUND(ROUND(U390,2)*(1+'General Inputs'!K$20)*(1-AA390)+'General Inputs'!K$26,2)</f>
        <v>0</v>
      </c>
      <c r="W390" s="162">
        <f>ROUND(ROUND(V390,2)*(1+'General Inputs'!L$20)*(1-AB390)+'General Inputs'!L$26,2)</f>
        <v>0</v>
      </c>
      <c r="X390" s="162">
        <f>ROUND(ROUND(W390,2)*(1+'General Inputs'!M$20)*(1-AC390)+'General Inputs'!M$26,2)</f>
        <v>0</v>
      </c>
      <c r="Y390" s="162">
        <f>ROUND(ROUND(X390,2)*(1+'General Inputs'!N$20)*(1-AD390)+'General Inputs'!N$26,2)</f>
        <v>0</v>
      </c>
      <c r="Z390" s="163"/>
      <c r="AA390" s="191">
        <f>IF($U390="",0,'General Inputs'!K$22)</f>
        <v>0</v>
      </c>
      <c r="AB390" s="191">
        <f>IF($U390="",0,'General Inputs'!L$22)</f>
        <v>0</v>
      </c>
      <c r="AC390" s="191">
        <f>IF($U390="",0,'General Inputs'!M$22)</f>
        <v>0</v>
      </c>
      <c r="AD390" s="191">
        <f>IF($U390="",0,'General Inputs'!N$22)</f>
        <v>0</v>
      </c>
      <c r="AE390" s="36"/>
      <c r="AF390" s="36"/>
      <c r="AG390" s="36"/>
      <c r="AH390" s="214" t="str" cm="1">
        <f t="array" ref="AH390">IF(SUMPRODUCT(--_xlfn.ISFORMULA(V390:Y390))+SUMPRODUCT(--_xlfn.ISFORMULA(I390:M390))=7,"OK","CHECK")</f>
        <v>OK</v>
      </c>
      <c r="AI390" s="36"/>
      <c r="AJ390" s="36"/>
      <c r="AK390" s="36"/>
    </row>
    <row r="391" spans="1:37" hidden="1" outlineLevel="1" x14ac:dyDescent="0.2">
      <c r="A391" s="36"/>
      <c r="B391" s="36"/>
      <c r="C391" s="158"/>
      <c r="D391" s="158"/>
      <c r="E391" s="158"/>
      <c r="F391" s="71" t="s">
        <v>33</v>
      </c>
      <c r="G391" s="71"/>
      <c r="H391" s="92"/>
      <c r="I391" s="93">
        <f t="shared" si="62"/>
        <v>0</v>
      </c>
      <c r="J391" s="159"/>
      <c r="K391" s="93">
        <f t="shared" si="63"/>
        <v>0</v>
      </c>
      <c r="L391" s="159"/>
      <c r="M391" s="159" t="str">
        <f t="shared" si="82"/>
        <v/>
      </c>
      <c r="N391" s="39"/>
      <c r="O391" s="160">
        <f t="shared" si="83"/>
        <v>0</v>
      </c>
      <c r="P391" s="160">
        <f t="shared" si="84"/>
        <v>0</v>
      </c>
      <c r="Q391" s="160">
        <f t="shared" si="85"/>
        <v>0</v>
      </c>
      <c r="R391" s="160">
        <f t="shared" si="86"/>
        <v>0</v>
      </c>
      <c r="S391" s="160">
        <f t="shared" si="87"/>
        <v>0</v>
      </c>
      <c r="T391" s="39"/>
      <c r="U391" s="161"/>
      <c r="V391" s="162">
        <f>ROUND(ROUND(U391,2)*(1+'General Inputs'!K$20)*(1-AA391)+'General Inputs'!K$26,2)</f>
        <v>0</v>
      </c>
      <c r="W391" s="162">
        <f>ROUND(ROUND(V391,2)*(1+'General Inputs'!L$20)*(1-AB391)+'General Inputs'!L$26,2)</f>
        <v>0</v>
      </c>
      <c r="X391" s="162">
        <f>ROUND(ROUND(W391,2)*(1+'General Inputs'!M$20)*(1-AC391)+'General Inputs'!M$26,2)</f>
        <v>0</v>
      </c>
      <c r="Y391" s="162">
        <f>ROUND(ROUND(X391,2)*(1+'General Inputs'!N$20)*(1-AD391)+'General Inputs'!N$26,2)</f>
        <v>0</v>
      </c>
      <c r="Z391" s="163"/>
      <c r="AA391" s="191">
        <f>IF($U391="",0,'General Inputs'!K$22)</f>
        <v>0</v>
      </c>
      <c r="AB391" s="191">
        <f>IF($U391="",0,'General Inputs'!L$22)</f>
        <v>0</v>
      </c>
      <c r="AC391" s="191">
        <f>IF($U391="",0,'General Inputs'!M$22)</f>
        <v>0</v>
      </c>
      <c r="AD391" s="191">
        <f>IF($U391="",0,'General Inputs'!N$22)</f>
        <v>0</v>
      </c>
      <c r="AE391" s="36"/>
      <c r="AF391" s="36"/>
      <c r="AG391" s="36"/>
      <c r="AH391" s="214" t="str" cm="1">
        <f t="array" ref="AH391">IF(SUMPRODUCT(--_xlfn.ISFORMULA(V391:Y391))+SUMPRODUCT(--_xlfn.ISFORMULA(I391:M391))=7,"OK","CHECK")</f>
        <v>OK</v>
      </c>
      <c r="AI391" s="36"/>
      <c r="AJ391" s="36"/>
      <c r="AK391" s="36"/>
    </row>
    <row r="392" spans="1:37" hidden="1" outlineLevel="1" x14ac:dyDescent="0.2">
      <c r="A392" s="36"/>
      <c r="B392" s="36"/>
      <c r="C392" s="158"/>
      <c r="D392" s="158"/>
      <c r="E392" s="158"/>
      <c r="F392" s="71" t="s">
        <v>33</v>
      </c>
      <c r="G392" s="71"/>
      <c r="H392" s="92"/>
      <c r="I392" s="93">
        <f t="shared" si="62"/>
        <v>0</v>
      </c>
      <c r="J392" s="159"/>
      <c r="K392" s="93">
        <f t="shared" si="63"/>
        <v>0</v>
      </c>
      <c r="L392" s="159"/>
      <c r="M392" s="159" t="str">
        <f t="shared" si="82"/>
        <v/>
      </c>
      <c r="N392" s="39"/>
      <c r="O392" s="160">
        <f t="shared" si="83"/>
        <v>0</v>
      </c>
      <c r="P392" s="160">
        <f t="shared" si="84"/>
        <v>0</v>
      </c>
      <c r="Q392" s="160">
        <f t="shared" si="85"/>
        <v>0</v>
      </c>
      <c r="R392" s="160">
        <f t="shared" si="86"/>
        <v>0</v>
      </c>
      <c r="S392" s="160">
        <f t="shared" si="87"/>
        <v>0</v>
      </c>
      <c r="T392" s="39"/>
      <c r="U392" s="161"/>
      <c r="V392" s="162">
        <f>ROUND(ROUND(U392,2)*(1+'General Inputs'!K$20)*(1-AA392)+'General Inputs'!K$26,2)</f>
        <v>0</v>
      </c>
      <c r="W392" s="162">
        <f>ROUND(ROUND(V392,2)*(1+'General Inputs'!L$20)*(1-AB392)+'General Inputs'!L$26,2)</f>
        <v>0</v>
      </c>
      <c r="X392" s="162">
        <f>ROUND(ROUND(W392,2)*(1+'General Inputs'!M$20)*(1-AC392)+'General Inputs'!M$26,2)</f>
        <v>0</v>
      </c>
      <c r="Y392" s="162">
        <f>ROUND(ROUND(X392,2)*(1+'General Inputs'!N$20)*(1-AD392)+'General Inputs'!N$26,2)</f>
        <v>0</v>
      </c>
      <c r="Z392" s="163"/>
      <c r="AA392" s="191">
        <f>IF($U392="",0,'General Inputs'!K$22)</f>
        <v>0</v>
      </c>
      <c r="AB392" s="191">
        <f>IF($U392="",0,'General Inputs'!L$22)</f>
        <v>0</v>
      </c>
      <c r="AC392" s="191">
        <f>IF($U392="",0,'General Inputs'!M$22)</f>
        <v>0</v>
      </c>
      <c r="AD392" s="191">
        <f>IF($U392="",0,'General Inputs'!N$22)</f>
        <v>0</v>
      </c>
      <c r="AE392" s="36"/>
      <c r="AF392" s="36"/>
      <c r="AG392" s="36"/>
      <c r="AH392" s="214" t="str" cm="1">
        <f t="array" ref="AH392">IF(SUMPRODUCT(--_xlfn.ISFORMULA(V392:Y392))+SUMPRODUCT(--_xlfn.ISFORMULA(I392:M392))=7,"OK","CHECK")</f>
        <v>OK</v>
      </c>
      <c r="AI392" s="36"/>
      <c r="AJ392" s="36"/>
      <c r="AK392" s="36"/>
    </row>
    <row r="393" spans="1:37" hidden="1" outlineLevel="1" x14ac:dyDescent="0.2">
      <c r="A393" s="36"/>
      <c r="B393" s="36"/>
      <c r="C393" s="158"/>
      <c r="D393" s="158"/>
      <c r="E393" s="158"/>
      <c r="F393" s="71" t="s">
        <v>33</v>
      </c>
      <c r="G393" s="71"/>
      <c r="H393" s="92"/>
      <c r="I393" s="93">
        <f t="shared" si="62"/>
        <v>0</v>
      </c>
      <c r="J393" s="159"/>
      <c r="K393" s="93">
        <f t="shared" si="63"/>
        <v>0</v>
      </c>
      <c r="L393" s="159"/>
      <c r="M393" s="159" t="str">
        <f t="shared" si="82"/>
        <v/>
      </c>
      <c r="N393" s="39"/>
      <c r="O393" s="160">
        <f t="shared" si="83"/>
        <v>0</v>
      </c>
      <c r="P393" s="160">
        <f t="shared" si="84"/>
        <v>0</v>
      </c>
      <c r="Q393" s="160">
        <f t="shared" si="85"/>
        <v>0</v>
      </c>
      <c r="R393" s="160">
        <f t="shared" si="86"/>
        <v>0</v>
      </c>
      <c r="S393" s="160">
        <f t="shared" si="87"/>
        <v>0</v>
      </c>
      <c r="T393" s="39"/>
      <c r="U393" s="161"/>
      <c r="V393" s="162">
        <f>ROUND(ROUND(U393,2)*(1+'General Inputs'!K$20)*(1-AA393)+'General Inputs'!K$26,2)</f>
        <v>0</v>
      </c>
      <c r="W393" s="162">
        <f>ROUND(ROUND(V393,2)*(1+'General Inputs'!L$20)*(1-AB393)+'General Inputs'!L$26,2)</f>
        <v>0</v>
      </c>
      <c r="X393" s="162">
        <f>ROUND(ROUND(W393,2)*(1+'General Inputs'!M$20)*(1-AC393)+'General Inputs'!M$26,2)</f>
        <v>0</v>
      </c>
      <c r="Y393" s="162">
        <f>ROUND(ROUND(X393,2)*(1+'General Inputs'!N$20)*(1-AD393)+'General Inputs'!N$26,2)</f>
        <v>0</v>
      </c>
      <c r="Z393" s="163"/>
      <c r="AA393" s="191">
        <f>IF($U393="",0,'General Inputs'!K$22)</f>
        <v>0</v>
      </c>
      <c r="AB393" s="191">
        <f>IF($U393="",0,'General Inputs'!L$22)</f>
        <v>0</v>
      </c>
      <c r="AC393" s="191">
        <f>IF($U393="",0,'General Inputs'!M$22)</f>
        <v>0</v>
      </c>
      <c r="AD393" s="191">
        <f>IF($U393="",0,'General Inputs'!N$22)</f>
        <v>0</v>
      </c>
      <c r="AE393" s="36"/>
      <c r="AF393" s="36"/>
      <c r="AG393" s="36"/>
      <c r="AH393" s="214" t="str" cm="1">
        <f t="array" ref="AH393">IF(SUMPRODUCT(--_xlfn.ISFORMULA(V393:Y393))+SUMPRODUCT(--_xlfn.ISFORMULA(I393:M393))=7,"OK","CHECK")</f>
        <v>OK</v>
      </c>
      <c r="AI393" s="36"/>
      <c r="AJ393" s="36"/>
      <c r="AK393" s="36"/>
    </row>
    <row r="394" spans="1:37" hidden="1" outlineLevel="1" x14ac:dyDescent="0.2">
      <c r="A394" s="36"/>
      <c r="B394" s="36"/>
      <c r="C394" s="158"/>
      <c r="D394" s="158"/>
      <c r="E394" s="158"/>
      <c r="F394" s="71" t="s">
        <v>33</v>
      </c>
      <c r="G394" s="71"/>
      <c r="H394" s="92"/>
      <c r="I394" s="93">
        <f t="shared" si="62"/>
        <v>0</v>
      </c>
      <c r="J394" s="159"/>
      <c r="K394" s="93">
        <f t="shared" si="63"/>
        <v>0</v>
      </c>
      <c r="L394" s="159"/>
      <c r="M394" s="159" t="str">
        <f t="shared" si="82"/>
        <v/>
      </c>
      <c r="N394" s="39"/>
      <c r="O394" s="160">
        <f t="shared" si="83"/>
        <v>0</v>
      </c>
      <c r="P394" s="160">
        <f t="shared" si="84"/>
        <v>0</v>
      </c>
      <c r="Q394" s="160">
        <f t="shared" si="85"/>
        <v>0</v>
      </c>
      <c r="R394" s="160">
        <f t="shared" si="86"/>
        <v>0</v>
      </c>
      <c r="S394" s="160">
        <f t="shared" si="87"/>
        <v>0</v>
      </c>
      <c r="T394" s="39"/>
      <c r="U394" s="161"/>
      <c r="V394" s="162">
        <f>ROUND(ROUND(U394,2)*(1+'General Inputs'!K$20)*(1-AA394)+'General Inputs'!K$26,2)</f>
        <v>0</v>
      </c>
      <c r="W394" s="162">
        <f>ROUND(ROUND(V394,2)*(1+'General Inputs'!L$20)*(1-AB394)+'General Inputs'!L$26,2)</f>
        <v>0</v>
      </c>
      <c r="X394" s="162">
        <f>ROUND(ROUND(W394,2)*(1+'General Inputs'!M$20)*(1-AC394)+'General Inputs'!M$26,2)</f>
        <v>0</v>
      </c>
      <c r="Y394" s="162">
        <f>ROUND(ROUND(X394,2)*(1+'General Inputs'!N$20)*(1-AD394)+'General Inputs'!N$26,2)</f>
        <v>0</v>
      </c>
      <c r="Z394" s="163"/>
      <c r="AA394" s="191">
        <f>IF($U394="",0,'General Inputs'!K$22)</f>
        <v>0</v>
      </c>
      <c r="AB394" s="191">
        <f>IF($U394="",0,'General Inputs'!L$22)</f>
        <v>0</v>
      </c>
      <c r="AC394" s="191">
        <f>IF($U394="",0,'General Inputs'!M$22)</f>
        <v>0</v>
      </c>
      <c r="AD394" s="191">
        <f>IF($U394="",0,'General Inputs'!N$22)</f>
        <v>0</v>
      </c>
      <c r="AE394" s="36"/>
      <c r="AF394" s="36"/>
      <c r="AG394" s="36"/>
      <c r="AH394" s="214" t="str" cm="1">
        <f t="array" ref="AH394">IF(SUMPRODUCT(--_xlfn.ISFORMULA(V394:Y394))+SUMPRODUCT(--_xlfn.ISFORMULA(I394:M394))=7,"OK","CHECK")</f>
        <v>OK</v>
      </c>
      <c r="AI394" s="36"/>
      <c r="AJ394" s="36"/>
      <c r="AK394" s="36"/>
    </row>
    <row r="395" spans="1:37" hidden="1" outlineLevel="1" x14ac:dyDescent="0.2">
      <c r="A395" s="36"/>
      <c r="B395" s="36"/>
      <c r="C395" s="158"/>
      <c r="D395" s="158"/>
      <c r="E395" s="158"/>
      <c r="F395" s="71" t="s">
        <v>33</v>
      </c>
      <c r="G395" s="71"/>
      <c r="H395" s="92"/>
      <c r="I395" s="93">
        <f t="shared" si="62"/>
        <v>0</v>
      </c>
      <c r="J395" s="159"/>
      <c r="K395" s="93">
        <f t="shared" si="63"/>
        <v>0</v>
      </c>
      <c r="L395" s="159"/>
      <c r="M395" s="159" t="str">
        <f t="shared" si="82"/>
        <v/>
      </c>
      <c r="N395" s="39"/>
      <c r="O395" s="160">
        <f t="shared" si="83"/>
        <v>0</v>
      </c>
      <c r="P395" s="160">
        <f t="shared" si="84"/>
        <v>0</v>
      </c>
      <c r="Q395" s="160">
        <f t="shared" si="85"/>
        <v>0</v>
      </c>
      <c r="R395" s="160">
        <f t="shared" si="86"/>
        <v>0</v>
      </c>
      <c r="S395" s="160">
        <f t="shared" si="87"/>
        <v>0</v>
      </c>
      <c r="T395" s="39"/>
      <c r="U395" s="161"/>
      <c r="V395" s="162">
        <f>ROUND(ROUND(U395,2)*(1+'General Inputs'!K$20)*(1-AA395)+'General Inputs'!K$26,2)</f>
        <v>0</v>
      </c>
      <c r="W395" s="162">
        <f>ROUND(ROUND(V395,2)*(1+'General Inputs'!L$20)*(1-AB395)+'General Inputs'!L$26,2)</f>
        <v>0</v>
      </c>
      <c r="X395" s="162">
        <f>ROUND(ROUND(W395,2)*(1+'General Inputs'!M$20)*(1-AC395)+'General Inputs'!M$26,2)</f>
        <v>0</v>
      </c>
      <c r="Y395" s="162">
        <f>ROUND(ROUND(X395,2)*(1+'General Inputs'!N$20)*(1-AD395)+'General Inputs'!N$26,2)</f>
        <v>0</v>
      </c>
      <c r="Z395" s="163"/>
      <c r="AA395" s="191">
        <f>IF($U395="",0,'General Inputs'!K$22)</f>
        <v>0</v>
      </c>
      <c r="AB395" s="191">
        <f>IF($U395="",0,'General Inputs'!L$22)</f>
        <v>0</v>
      </c>
      <c r="AC395" s="191">
        <f>IF($U395="",0,'General Inputs'!M$22)</f>
        <v>0</v>
      </c>
      <c r="AD395" s="191">
        <f>IF($U395="",0,'General Inputs'!N$22)</f>
        <v>0</v>
      </c>
      <c r="AE395" s="36"/>
      <c r="AF395" s="36"/>
      <c r="AG395" s="36"/>
      <c r="AH395" s="214" t="str" cm="1">
        <f t="array" ref="AH395">IF(SUMPRODUCT(--_xlfn.ISFORMULA(V395:Y395))+SUMPRODUCT(--_xlfn.ISFORMULA(I395:M395))=7,"OK","CHECK")</f>
        <v>OK</v>
      </c>
      <c r="AI395" s="36"/>
      <c r="AJ395" s="36"/>
      <c r="AK395" s="36"/>
    </row>
    <row r="396" spans="1:37" hidden="1" outlineLevel="1" x14ac:dyDescent="0.2">
      <c r="A396" s="36"/>
      <c r="B396" s="36"/>
      <c r="C396" s="158"/>
      <c r="D396" s="158"/>
      <c r="E396" s="158"/>
      <c r="F396" s="71" t="s">
        <v>33</v>
      </c>
      <c r="G396" s="71"/>
      <c r="H396" s="92"/>
      <c r="I396" s="93">
        <f t="shared" si="62"/>
        <v>0</v>
      </c>
      <c r="J396" s="159"/>
      <c r="K396" s="93">
        <f t="shared" si="63"/>
        <v>0</v>
      </c>
      <c r="L396" s="159"/>
      <c r="M396" s="159" t="str">
        <f t="shared" si="82"/>
        <v/>
      </c>
      <c r="N396" s="39"/>
      <c r="O396" s="160">
        <f t="shared" si="83"/>
        <v>0</v>
      </c>
      <c r="P396" s="160">
        <f t="shared" si="84"/>
        <v>0</v>
      </c>
      <c r="Q396" s="160">
        <f t="shared" si="85"/>
        <v>0</v>
      </c>
      <c r="R396" s="160">
        <f t="shared" si="86"/>
        <v>0</v>
      </c>
      <c r="S396" s="160">
        <f t="shared" si="87"/>
        <v>0</v>
      </c>
      <c r="T396" s="39"/>
      <c r="U396" s="161"/>
      <c r="V396" s="162">
        <f>ROUND(ROUND(U396,2)*(1+'General Inputs'!K$20)*(1-AA396)+'General Inputs'!K$26,2)</f>
        <v>0</v>
      </c>
      <c r="W396" s="162">
        <f>ROUND(ROUND(V396,2)*(1+'General Inputs'!L$20)*(1-AB396)+'General Inputs'!L$26,2)</f>
        <v>0</v>
      </c>
      <c r="X396" s="162">
        <f>ROUND(ROUND(W396,2)*(1+'General Inputs'!M$20)*(1-AC396)+'General Inputs'!M$26,2)</f>
        <v>0</v>
      </c>
      <c r="Y396" s="162">
        <f>ROUND(ROUND(X396,2)*(1+'General Inputs'!N$20)*(1-AD396)+'General Inputs'!N$26,2)</f>
        <v>0</v>
      </c>
      <c r="Z396" s="163"/>
      <c r="AA396" s="191">
        <f>IF($U396="",0,'General Inputs'!K$22)</f>
        <v>0</v>
      </c>
      <c r="AB396" s="191">
        <f>IF($U396="",0,'General Inputs'!L$22)</f>
        <v>0</v>
      </c>
      <c r="AC396" s="191">
        <f>IF($U396="",0,'General Inputs'!M$22)</f>
        <v>0</v>
      </c>
      <c r="AD396" s="191">
        <f>IF($U396="",0,'General Inputs'!N$22)</f>
        <v>0</v>
      </c>
      <c r="AE396" s="36"/>
      <c r="AF396" s="36"/>
      <c r="AG396" s="36"/>
      <c r="AH396" s="214" t="str" cm="1">
        <f t="array" ref="AH396">IF(SUMPRODUCT(--_xlfn.ISFORMULA(V396:Y396))+SUMPRODUCT(--_xlfn.ISFORMULA(I396:M396))=7,"OK","CHECK")</f>
        <v>OK</v>
      </c>
      <c r="AI396" s="36"/>
      <c r="AJ396" s="36"/>
      <c r="AK396" s="36"/>
    </row>
    <row r="397" spans="1:37" hidden="1" outlineLevel="1" x14ac:dyDescent="0.2">
      <c r="A397" s="36"/>
      <c r="B397" s="36"/>
      <c r="C397" s="158"/>
      <c r="D397" s="158"/>
      <c r="E397" s="158"/>
      <c r="F397" s="71" t="s">
        <v>33</v>
      </c>
      <c r="G397" s="71"/>
      <c r="H397" s="92"/>
      <c r="I397" s="93">
        <f t="shared" si="62"/>
        <v>0</v>
      </c>
      <c r="J397" s="159"/>
      <c r="K397" s="93">
        <f t="shared" si="63"/>
        <v>0</v>
      </c>
      <c r="L397" s="159"/>
      <c r="M397" s="159" t="str">
        <f t="shared" si="82"/>
        <v/>
      </c>
      <c r="N397" s="39"/>
      <c r="O397" s="160">
        <f t="shared" si="83"/>
        <v>0</v>
      </c>
      <c r="P397" s="160">
        <f t="shared" si="84"/>
        <v>0</v>
      </c>
      <c r="Q397" s="160">
        <f t="shared" si="85"/>
        <v>0</v>
      </c>
      <c r="R397" s="160">
        <f t="shared" si="86"/>
        <v>0</v>
      </c>
      <c r="S397" s="160">
        <f t="shared" si="87"/>
        <v>0</v>
      </c>
      <c r="T397" s="39"/>
      <c r="U397" s="161"/>
      <c r="V397" s="162">
        <f>ROUND(ROUND(U397,2)*(1+'General Inputs'!K$20)*(1-AA397)+'General Inputs'!K$26,2)</f>
        <v>0</v>
      </c>
      <c r="W397" s="162">
        <f>ROUND(ROUND(V397,2)*(1+'General Inputs'!L$20)*(1-AB397)+'General Inputs'!L$26,2)</f>
        <v>0</v>
      </c>
      <c r="X397" s="162">
        <f>ROUND(ROUND(W397,2)*(1+'General Inputs'!M$20)*(1-AC397)+'General Inputs'!M$26,2)</f>
        <v>0</v>
      </c>
      <c r="Y397" s="162">
        <f>ROUND(ROUND(X397,2)*(1+'General Inputs'!N$20)*(1-AD397)+'General Inputs'!N$26,2)</f>
        <v>0</v>
      </c>
      <c r="Z397" s="163"/>
      <c r="AA397" s="191">
        <f>IF($U397="",0,'General Inputs'!K$22)</f>
        <v>0</v>
      </c>
      <c r="AB397" s="191">
        <f>IF($U397="",0,'General Inputs'!L$22)</f>
        <v>0</v>
      </c>
      <c r="AC397" s="191">
        <f>IF($U397="",0,'General Inputs'!M$22)</f>
        <v>0</v>
      </c>
      <c r="AD397" s="191">
        <f>IF($U397="",0,'General Inputs'!N$22)</f>
        <v>0</v>
      </c>
      <c r="AE397" s="36"/>
      <c r="AF397" s="36"/>
      <c r="AG397" s="36"/>
      <c r="AH397" s="214" t="str" cm="1">
        <f t="array" ref="AH397">IF(SUMPRODUCT(--_xlfn.ISFORMULA(V397:Y397))+SUMPRODUCT(--_xlfn.ISFORMULA(I397:M397))=7,"OK","CHECK")</f>
        <v>OK</v>
      </c>
      <c r="AI397" s="36"/>
      <c r="AJ397" s="36"/>
      <c r="AK397" s="36"/>
    </row>
    <row r="398" spans="1:37" hidden="1" outlineLevel="1" x14ac:dyDescent="0.2">
      <c r="A398" s="36"/>
      <c r="B398" s="36"/>
      <c r="C398" s="158"/>
      <c r="D398" s="158"/>
      <c r="E398" s="158"/>
      <c r="F398" s="71" t="s">
        <v>33</v>
      </c>
      <c r="G398" s="71"/>
      <c r="H398" s="92"/>
      <c r="I398" s="93">
        <f t="shared" si="62"/>
        <v>0</v>
      </c>
      <c r="J398" s="159"/>
      <c r="K398" s="93">
        <f t="shared" si="63"/>
        <v>0</v>
      </c>
      <c r="L398" s="159"/>
      <c r="M398" s="159" t="str">
        <f t="shared" si="82"/>
        <v/>
      </c>
      <c r="N398" s="39"/>
      <c r="O398" s="160">
        <f t="shared" si="83"/>
        <v>0</v>
      </c>
      <c r="P398" s="160">
        <f t="shared" si="84"/>
        <v>0</v>
      </c>
      <c r="Q398" s="160">
        <f t="shared" si="85"/>
        <v>0</v>
      </c>
      <c r="R398" s="160">
        <f t="shared" si="86"/>
        <v>0</v>
      </c>
      <c r="S398" s="160">
        <f t="shared" si="87"/>
        <v>0</v>
      </c>
      <c r="T398" s="39"/>
      <c r="U398" s="161"/>
      <c r="V398" s="162">
        <f>ROUND(ROUND(U398,2)*(1+'General Inputs'!K$20)*(1-AA398)+'General Inputs'!K$26,2)</f>
        <v>0</v>
      </c>
      <c r="W398" s="162">
        <f>ROUND(ROUND(V398,2)*(1+'General Inputs'!L$20)*(1-AB398)+'General Inputs'!L$26,2)</f>
        <v>0</v>
      </c>
      <c r="X398" s="162">
        <f>ROUND(ROUND(W398,2)*(1+'General Inputs'!M$20)*(1-AC398)+'General Inputs'!M$26,2)</f>
        <v>0</v>
      </c>
      <c r="Y398" s="162">
        <f>ROUND(ROUND(X398,2)*(1+'General Inputs'!N$20)*(1-AD398)+'General Inputs'!N$26,2)</f>
        <v>0</v>
      </c>
      <c r="Z398" s="163"/>
      <c r="AA398" s="191">
        <f>IF($U398="",0,'General Inputs'!K$22)</f>
        <v>0</v>
      </c>
      <c r="AB398" s="191">
        <f>IF($U398="",0,'General Inputs'!L$22)</f>
        <v>0</v>
      </c>
      <c r="AC398" s="191">
        <f>IF($U398="",0,'General Inputs'!M$22)</f>
        <v>0</v>
      </c>
      <c r="AD398" s="191">
        <f>IF($U398="",0,'General Inputs'!N$22)</f>
        <v>0</v>
      </c>
      <c r="AE398" s="36"/>
      <c r="AF398" s="36"/>
      <c r="AG398" s="36"/>
      <c r="AH398" s="214" t="str" cm="1">
        <f t="array" ref="AH398">IF(SUMPRODUCT(--_xlfn.ISFORMULA(V398:Y398))+SUMPRODUCT(--_xlfn.ISFORMULA(I398:M398))=7,"OK","CHECK")</f>
        <v>OK</v>
      </c>
      <c r="AI398" s="36"/>
      <c r="AJ398" s="36"/>
      <c r="AK398" s="36"/>
    </row>
    <row r="399" spans="1:37" hidden="1" outlineLevel="1" x14ac:dyDescent="0.2">
      <c r="A399" s="36"/>
      <c r="B399" s="36"/>
      <c r="C399" s="158"/>
      <c r="D399" s="158"/>
      <c r="E399" s="158"/>
      <c r="F399" s="71" t="s">
        <v>33</v>
      </c>
      <c r="G399" s="71"/>
      <c r="H399" s="92"/>
      <c r="I399" s="93">
        <f t="shared" si="62"/>
        <v>0</v>
      </c>
      <c r="J399" s="159"/>
      <c r="K399" s="93">
        <f t="shared" si="63"/>
        <v>0</v>
      </c>
      <c r="L399" s="159"/>
      <c r="M399" s="159" t="str">
        <f t="shared" si="82"/>
        <v/>
      </c>
      <c r="N399" s="39"/>
      <c r="O399" s="160">
        <f t="shared" si="83"/>
        <v>0</v>
      </c>
      <c r="P399" s="160">
        <f t="shared" si="84"/>
        <v>0</v>
      </c>
      <c r="Q399" s="160">
        <f t="shared" si="85"/>
        <v>0</v>
      </c>
      <c r="R399" s="160">
        <f t="shared" si="86"/>
        <v>0</v>
      </c>
      <c r="S399" s="160">
        <f t="shared" si="87"/>
        <v>0</v>
      </c>
      <c r="T399" s="39"/>
      <c r="U399" s="161"/>
      <c r="V399" s="162">
        <f>ROUND(ROUND(U399,2)*(1+'General Inputs'!K$20)*(1-AA399)+'General Inputs'!K$26,2)</f>
        <v>0</v>
      </c>
      <c r="W399" s="162">
        <f>ROUND(ROUND(V399,2)*(1+'General Inputs'!L$20)*(1-AB399)+'General Inputs'!L$26,2)</f>
        <v>0</v>
      </c>
      <c r="X399" s="162">
        <f>ROUND(ROUND(W399,2)*(1+'General Inputs'!M$20)*(1-AC399)+'General Inputs'!M$26,2)</f>
        <v>0</v>
      </c>
      <c r="Y399" s="162">
        <f>ROUND(ROUND(X399,2)*(1+'General Inputs'!N$20)*(1-AD399)+'General Inputs'!N$26,2)</f>
        <v>0</v>
      </c>
      <c r="Z399" s="163"/>
      <c r="AA399" s="191">
        <f>IF($U399="",0,'General Inputs'!K$22)</f>
        <v>0</v>
      </c>
      <c r="AB399" s="191">
        <f>IF($U399="",0,'General Inputs'!L$22)</f>
        <v>0</v>
      </c>
      <c r="AC399" s="191">
        <f>IF($U399="",0,'General Inputs'!M$22)</f>
        <v>0</v>
      </c>
      <c r="AD399" s="191">
        <f>IF($U399="",0,'General Inputs'!N$22)</f>
        <v>0</v>
      </c>
      <c r="AE399" s="36"/>
      <c r="AF399" s="36"/>
      <c r="AG399" s="36"/>
      <c r="AH399" s="214" t="str" cm="1">
        <f t="array" ref="AH399">IF(SUMPRODUCT(--_xlfn.ISFORMULA(V399:Y399))+SUMPRODUCT(--_xlfn.ISFORMULA(I399:M399))=7,"OK","CHECK")</f>
        <v>OK</v>
      </c>
      <c r="AI399" s="36"/>
      <c r="AJ399" s="36"/>
      <c r="AK399" s="36"/>
    </row>
    <row r="400" spans="1:37" hidden="1" outlineLevel="1" x14ac:dyDescent="0.2">
      <c r="A400" s="36"/>
      <c r="B400" s="36"/>
      <c r="C400" s="158"/>
      <c r="D400" s="158"/>
      <c r="E400" s="158"/>
      <c r="F400" s="71" t="s">
        <v>33</v>
      </c>
      <c r="G400" s="71"/>
      <c r="H400" s="92"/>
      <c r="I400" s="93">
        <f t="shared" si="62"/>
        <v>0</v>
      </c>
      <c r="J400" s="159"/>
      <c r="K400" s="93">
        <f t="shared" si="63"/>
        <v>0</v>
      </c>
      <c r="L400" s="159"/>
      <c r="M400" s="159" t="str">
        <f t="shared" si="82"/>
        <v/>
      </c>
      <c r="N400" s="39"/>
      <c r="O400" s="160">
        <f t="shared" si="83"/>
        <v>0</v>
      </c>
      <c r="P400" s="160">
        <f t="shared" si="84"/>
        <v>0</v>
      </c>
      <c r="Q400" s="160">
        <f t="shared" si="85"/>
        <v>0</v>
      </c>
      <c r="R400" s="160">
        <f t="shared" si="86"/>
        <v>0</v>
      </c>
      <c r="S400" s="160">
        <f t="shared" si="87"/>
        <v>0</v>
      </c>
      <c r="T400" s="39"/>
      <c r="U400" s="161"/>
      <c r="V400" s="162">
        <f>ROUND(ROUND(U400,2)*(1+'General Inputs'!K$20)*(1-AA400)+'General Inputs'!K$26,2)</f>
        <v>0</v>
      </c>
      <c r="W400" s="162">
        <f>ROUND(ROUND(V400,2)*(1+'General Inputs'!L$20)*(1-AB400)+'General Inputs'!L$26,2)</f>
        <v>0</v>
      </c>
      <c r="X400" s="162">
        <f>ROUND(ROUND(W400,2)*(1+'General Inputs'!M$20)*(1-AC400)+'General Inputs'!M$26,2)</f>
        <v>0</v>
      </c>
      <c r="Y400" s="162">
        <f>ROUND(ROUND(X400,2)*(1+'General Inputs'!N$20)*(1-AD400)+'General Inputs'!N$26,2)</f>
        <v>0</v>
      </c>
      <c r="Z400" s="163"/>
      <c r="AA400" s="191">
        <f>IF($U400="",0,'General Inputs'!K$22)</f>
        <v>0</v>
      </c>
      <c r="AB400" s="191">
        <f>IF($U400="",0,'General Inputs'!L$22)</f>
        <v>0</v>
      </c>
      <c r="AC400" s="191">
        <f>IF($U400="",0,'General Inputs'!M$22)</f>
        <v>0</v>
      </c>
      <c r="AD400" s="191">
        <f>IF($U400="",0,'General Inputs'!N$22)</f>
        <v>0</v>
      </c>
      <c r="AE400" s="36"/>
      <c r="AF400" s="36"/>
      <c r="AG400" s="36"/>
      <c r="AH400" s="214" t="str" cm="1">
        <f t="array" ref="AH400">IF(SUMPRODUCT(--_xlfn.ISFORMULA(V400:Y400))+SUMPRODUCT(--_xlfn.ISFORMULA(I400:M400))=7,"OK","CHECK")</f>
        <v>OK</v>
      </c>
      <c r="AI400" s="36"/>
      <c r="AJ400" s="36"/>
      <c r="AK400" s="36"/>
    </row>
    <row r="401" spans="1:37" hidden="1" outlineLevel="1" x14ac:dyDescent="0.2">
      <c r="A401" s="36"/>
      <c r="B401" s="36"/>
      <c r="C401" s="158"/>
      <c r="D401" s="158"/>
      <c r="E401" s="158"/>
      <c r="F401" s="71" t="s">
        <v>33</v>
      </c>
      <c r="G401" s="71"/>
      <c r="H401" s="92"/>
      <c r="I401" s="93">
        <f t="shared" si="62"/>
        <v>0</v>
      </c>
      <c r="J401" s="159"/>
      <c r="K401" s="93">
        <f t="shared" si="63"/>
        <v>0</v>
      </c>
      <c r="L401" s="159"/>
      <c r="M401" s="159" t="str">
        <f t="shared" si="82"/>
        <v/>
      </c>
      <c r="N401" s="39"/>
      <c r="O401" s="160">
        <f t="shared" si="83"/>
        <v>0</v>
      </c>
      <c r="P401" s="160">
        <f t="shared" si="84"/>
        <v>0</v>
      </c>
      <c r="Q401" s="160">
        <f t="shared" si="85"/>
        <v>0</v>
      </c>
      <c r="R401" s="160">
        <f t="shared" si="86"/>
        <v>0</v>
      </c>
      <c r="S401" s="160">
        <f t="shared" si="87"/>
        <v>0</v>
      </c>
      <c r="T401" s="39"/>
      <c r="U401" s="161"/>
      <c r="V401" s="162">
        <f>ROUND(ROUND(U401,2)*(1+'General Inputs'!K$20)*(1-AA401)+'General Inputs'!K$26,2)</f>
        <v>0</v>
      </c>
      <c r="W401" s="162">
        <f>ROUND(ROUND(V401,2)*(1+'General Inputs'!L$20)*(1-AB401)+'General Inputs'!L$26,2)</f>
        <v>0</v>
      </c>
      <c r="X401" s="162">
        <f>ROUND(ROUND(W401,2)*(1+'General Inputs'!M$20)*(1-AC401)+'General Inputs'!M$26,2)</f>
        <v>0</v>
      </c>
      <c r="Y401" s="162">
        <f>ROUND(ROUND(X401,2)*(1+'General Inputs'!N$20)*(1-AD401)+'General Inputs'!N$26,2)</f>
        <v>0</v>
      </c>
      <c r="Z401" s="163"/>
      <c r="AA401" s="191">
        <f>IF($U401="",0,'General Inputs'!K$22)</f>
        <v>0</v>
      </c>
      <c r="AB401" s="191">
        <f>IF($U401="",0,'General Inputs'!L$22)</f>
        <v>0</v>
      </c>
      <c r="AC401" s="191">
        <f>IF($U401="",0,'General Inputs'!M$22)</f>
        <v>0</v>
      </c>
      <c r="AD401" s="191">
        <f>IF($U401="",0,'General Inputs'!N$22)</f>
        <v>0</v>
      </c>
      <c r="AE401" s="36"/>
      <c r="AF401" s="36"/>
      <c r="AG401" s="36"/>
      <c r="AH401" s="214" t="str" cm="1">
        <f t="array" ref="AH401">IF(SUMPRODUCT(--_xlfn.ISFORMULA(V401:Y401))+SUMPRODUCT(--_xlfn.ISFORMULA(I401:M401))=7,"OK","CHECK")</f>
        <v>OK</v>
      </c>
      <c r="AI401" s="36"/>
      <c r="AJ401" s="36"/>
      <c r="AK401" s="36"/>
    </row>
    <row r="402" spans="1:37" hidden="1" outlineLevel="1" x14ac:dyDescent="0.2">
      <c r="A402" s="36"/>
      <c r="B402" s="36"/>
      <c r="C402" s="158"/>
      <c r="D402" s="158"/>
      <c r="E402" s="158"/>
      <c r="F402" s="71" t="s">
        <v>33</v>
      </c>
      <c r="G402" s="71"/>
      <c r="H402" s="92"/>
      <c r="I402" s="93">
        <f t="shared" si="62"/>
        <v>0</v>
      </c>
      <c r="J402" s="159"/>
      <c r="K402" s="93">
        <f t="shared" si="63"/>
        <v>0</v>
      </c>
      <c r="L402" s="159"/>
      <c r="M402" s="159" t="str">
        <f t="shared" si="82"/>
        <v/>
      </c>
      <c r="N402" s="39"/>
      <c r="O402" s="160">
        <f t="shared" si="83"/>
        <v>0</v>
      </c>
      <c r="P402" s="160">
        <f t="shared" si="84"/>
        <v>0</v>
      </c>
      <c r="Q402" s="160">
        <f t="shared" si="85"/>
        <v>0</v>
      </c>
      <c r="R402" s="160">
        <f t="shared" si="86"/>
        <v>0</v>
      </c>
      <c r="S402" s="160">
        <f t="shared" si="87"/>
        <v>0</v>
      </c>
      <c r="T402" s="39"/>
      <c r="U402" s="161"/>
      <c r="V402" s="162">
        <f>ROUND(ROUND(U402,2)*(1+'General Inputs'!K$20)*(1-AA402)+'General Inputs'!K$26,2)</f>
        <v>0</v>
      </c>
      <c r="W402" s="162">
        <f>ROUND(ROUND(V402,2)*(1+'General Inputs'!L$20)*(1-AB402)+'General Inputs'!L$26,2)</f>
        <v>0</v>
      </c>
      <c r="X402" s="162">
        <f>ROUND(ROUND(W402,2)*(1+'General Inputs'!M$20)*(1-AC402)+'General Inputs'!M$26,2)</f>
        <v>0</v>
      </c>
      <c r="Y402" s="162">
        <f>ROUND(ROUND(X402,2)*(1+'General Inputs'!N$20)*(1-AD402)+'General Inputs'!N$26,2)</f>
        <v>0</v>
      </c>
      <c r="Z402" s="163"/>
      <c r="AA402" s="191">
        <f>IF($U402="",0,'General Inputs'!K$22)</f>
        <v>0</v>
      </c>
      <c r="AB402" s="191">
        <f>IF($U402="",0,'General Inputs'!L$22)</f>
        <v>0</v>
      </c>
      <c r="AC402" s="191">
        <f>IF($U402="",0,'General Inputs'!M$22)</f>
        <v>0</v>
      </c>
      <c r="AD402" s="191">
        <f>IF($U402="",0,'General Inputs'!N$22)</f>
        <v>0</v>
      </c>
      <c r="AE402" s="36"/>
      <c r="AF402" s="36"/>
      <c r="AG402" s="36"/>
      <c r="AH402" s="214" t="str" cm="1">
        <f t="array" ref="AH402">IF(SUMPRODUCT(--_xlfn.ISFORMULA(V402:Y402))+SUMPRODUCT(--_xlfn.ISFORMULA(I402:M402))=7,"OK","CHECK")</f>
        <v>OK</v>
      </c>
      <c r="AI402" s="36"/>
      <c r="AJ402" s="36"/>
      <c r="AK402" s="36"/>
    </row>
    <row r="403" spans="1:37" hidden="1" outlineLevel="1" x14ac:dyDescent="0.2">
      <c r="A403" s="36"/>
      <c r="B403" s="36"/>
      <c r="C403" s="158"/>
      <c r="D403" s="158"/>
      <c r="E403" s="158"/>
      <c r="F403" s="71" t="s">
        <v>33</v>
      </c>
      <c r="G403" s="71"/>
      <c r="H403" s="92"/>
      <c r="I403" s="93">
        <f t="shared" si="62"/>
        <v>0</v>
      </c>
      <c r="J403" s="159"/>
      <c r="K403" s="93">
        <f t="shared" si="63"/>
        <v>0</v>
      </c>
      <c r="L403" s="159"/>
      <c r="M403" s="159" t="str">
        <f t="shared" si="82"/>
        <v/>
      </c>
      <c r="N403" s="39"/>
      <c r="O403" s="160">
        <f t="shared" si="83"/>
        <v>0</v>
      </c>
      <c r="P403" s="160">
        <f t="shared" si="84"/>
        <v>0</v>
      </c>
      <c r="Q403" s="160">
        <f t="shared" si="85"/>
        <v>0</v>
      </c>
      <c r="R403" s="160">
        <f t="shared" si="86"/>
        <v>0</v>
      </c>
      <c r="S403" s="160">
        <f t="shared" si="87"/>
        <v>0</v>
      </c>
      <c r="T403" s="39"/>
      <c r="U403" s="161"/>
      <c r="V403" s="162">
        <f>ROUND(ROUND(U403,2)*(1+'General Inputs'!K$20)*(1-AA403)+'General Inputs'!K$26,2)</f>
        <v>0</v>
      </c>
      <c r="W403" s="162">
        <f>ROUND(ROUND(V403,2)*(1+'General Inputs'!L$20)*(1-AB403)+'General Inputs'!L$26,2)</f>
        <v>0</v>
      </c>
      <c r="X403" s="162">
        <f>ROUND(ROUND(W403,2)*(1+'General Inputs'!M$20)*(1-AC403)+'General Inputs'!M$26,2)</f>
        <v>0</v>
      </c>
      <c r="Y403" s="162">
        <f>ROUND(ROUND(X403,2)*(1+'General Inputs'!N$20)*(1-AD403)+'General Inputs'!N$26,2)</f>
        <v>0</v>
      </c>
      <c r="Z403" s="163"/>
      <c r="AA403" s="191">
        <f>IF($U403="",0,'General Inputs'!K$22)</f>
        <v>0</v>
      </c>
      <c r="AB403" s="191">
        <f>IF($U403="",0,'General Inputs'!L$22)</f>
        <v>0</v>
      </c>
      <c r="AC403" s="191">
        <f>IF($U403="",0,'General Inputs'!M$22)</f>
        <v>0</v>
      </c>
      <c r="AD403" s="191">
        <f>IF($U403="",0,'General Inputs'!N$22)</f>
        <v>0</v>
      </c>
      <c r="AE403" s="36"/>
      <c r="AF403" s="36"/>
      <c r="AG403" s="36"/>
      <c r="AH403" s="214" t="str" cm="1">
        <f t="array" ref="AH403">IF(SUMPRODUCT(--_xlfn.ISFORMULA(V403:Y403))+SUMPRODUCT(--_xlfn.ISFORMULA(I403:M403))=7,"OK","CHECK")</f>
        <v>OK</v>
      </c>
      <c r="AI403" s="36"/>
      <c r="AJ403" s="36"/>
      <c r="AK403" s="36"/>
    </row>
    <row r="404" spans="1:37" hidden="1" outlineLevel="1" x14ac:dyDescent="0.2">
      <c r="A404" s="36"/>
      <c r="B404" s="36"/>
      <c r="C404" s="158"/>
      <c r="D404" s="158"/>
      <c r="E404" s="158"/>
      <c r="F404" s="71" t="s">
        <v>33</v>
      </c>
      <c r="G404" s="71"/>
      <c r="H404" s="92"/>
      <c r="I404" s="93">
        <f t="shared" si="62"/>
        <v>0</v>
      </c>
      <c r="J404" s="159"/>
      <c r="K404" s="93">
        <f t="shared" si="63"/>
        <v>0</v>
      </c>
      <c r="L404" s="159"/>
      <c r="M404" s="159" t="str">
        <f t="shared" si="82"/>
        <v/>
      </c>
      <c r="N404" s="39"/>
      <c r="O404" s="160">
        <f t="shared" si="83"/>
        <v>0</v>
      </c>
      <c r="P404" s="160">
        <f t="shared" si="84"/>
        <v>0</v>
      </c>
      <c r="Q404" s="160">
        <f t="shared" si="85"/>
        <v>0</v>
      </c>
      <c r="R404" s="160">
        <f t="shared" si="86"/>
        <v>0</v>
      </c>
      <c r="S404" s="160">
        <f t="shared" si="87"/>
        <v>0</v>
      </c>
      <c r="T404" s="39"/>
      <c r="U404" s="161"/>
      <c r="V404" s="162">
        <f>ROUND(ROUND(U404,2)*(1+'General Inputs'!K$20)*(1-AA404)+'General Inputs'!K$26,2)</f>
        <v>0</v>
      </c>
      <c r="W404" s="162">
        <f>ROUND(ROUND(V404,2)*(1+'General Inputs'!L$20)*(1-AB404)+'General Inputs'!L$26,2)</f>
        <v>0</v>
      </c>
      <c r="X404" s="162">
        <f>ROUND(ROUND(W404,2)*(1+'General Inputs'!M$20)*(1-AC404)+'General Inputs'!M$26,2)</f>
        <v>0</v>
      </c>
      <c r="Y404" s="162">
        <f>ROUND(ROUND(X404,2)*(1+'General Inputs'!N$20)*(1-AD404)+'General Inputs'!N$26,2)</f>
        <v>0</v>
      </c>
      <c r="Z404" s="163"/>
      <c r="AA404" s="191">
        <f>IF($U404="",0,'General Inputs'!K$22)</f>
        <v>0</v>
      </c>
      <c r="AB404" s="191">
        <f>IF($U404="",0,'General Inputs'!L$22)</f>
        <v>0</v>
      </c>
      <c r="AC404" s="191">
        <f>IF($U404="",0,'General Inputs'!M$22)</f>
        <v>0</v>
      </c>
      <c r="AD404" s="191">
        <f>IF($U404="",0,'General Inputs'!N$22)</f>
        <v>0</v>
      </c>
      <c r="AE404" s="36"/>
      <c r="AF404" s="36"/>
      <c r="AG404" s="36"/>
      <c r="AH404" s="214" t="str" cm="1">
        <f t="array" ref="AH404">IF(SUMPRODUCT(--_xlfn.ISFORMULA(V404:Y404))+SUMPRODUCT(--_xlfn.ISFORMULA(I404:M404))=7,"OK","CHECK")</f>
        <v>OK</v>
      </c>
      <c r="AI404" s="36"/>
      <c r="AJ404" s="36"/>
      <c r="AK404" s="36"/>
    </row>
    <row r="405" spans="1:37" hidden="1" outlineLevel="1" x14ac:dyDescent="0.2">
      <c r="A405" s="36"/>
      <c r="B405" s="36"/>
      <c r="C405" s="158"/>
      <c r="D405" s="158"/>
      <c r="E405" s="158"/>
      <c r="F405" s="71" t="s">
        <v>33</v>
      </c>
      <c r="G405" s="71"/>
      <c r="H405" s="92"/>
      <c r="I405" s="93">
        <f t="shared" si="62"/>
        <v>0</v>
      </c>
      <c r="J405" s="159"/>
      <c r="K405" s="93">
        <f t="shared" si="63"/>
        <v>0</v>
      </c>
      <c r="L405" s="159"/>
      <c r="M405" s="159" t="str">
        <f t="shared" si="82"/>
        <v/>
      </c>
      <c r="N405" s="39"/>
      <c r="O405" s="160">
        <f t="shared" si="83"/>
        <v>0</v>
      </c>
      <c r="P405" s="160">
        <f t="shared" si="84"/>
        <v>0</v>
      </c>
      <c r="Q405" s="160">
        <f t="shared" si="85"/>
        <v>0</v>
      </c>
      <c r="R405" s="160">
        <f t="shared" si="86"/>
        <v>0</v>
      </c>
      <c r="S405" s="160">
        <f t="shared" si="87"/>
        <v>0</v>
      </c>
      <c r="T405" s="39"/>
      <c r="U405" s="161"/>
      <c r="V405" s="162">
        <f>ROUND(ROUND(U405,2)*(1+'General Inputs'!K$20)*(1-AA405)+'General Inputs'!K$26,2)</f>
        <v>0</v>
      </c>
      <c r="W405" s="162">
        <f>ROUND(ROUND(V405,2)*(1+'General Inputs'!L$20)*(1-AB405)+'General Inputs'!L$26,2)</f>
        <v>0</v>
      </c>
      <c r="X405" s="162">
        <f>ROUND(ROUND(W405,2)*(1+'General Inputs'!M$20)*(1-AC405)+'General Inputs'!M$26,2)</f>
        <v>0</v>
      </c>
      <c r="Y405" s="162">
        <f>ROUND(ROUND(X405,2)*(1+'General Inputs'!N$20)*(1-AD405)+'General Inputs'!N$26,2)</f>
        <v>0</v>
      </c>
      <c r="Z405" s="163"/>
      <c r="AA405" s="191">
        <f>IF($U405="",0,'General Inputs'!K$22)</f>
        <v>0</v>
      </c>
      <c r="AB405" s="191">
        <f>IF($U405="",0,'General Inputs'!L$22)</f>
        <v>0</v>
      </c>
      <c r="AC405" s="191">
        <f>IF($U405="",0,'General Inputs'!M$22)</f>
        <v>0</v>
      </c>
      <c r="AD405" s="191">
        <f>IF($U405="",0,'General Inputs'!N$22)</f>
        <v>0</v>
      </c>
      <c r="AE405" s="36"/>
      <c r="AF405" s="36"/>
      <c r="AG405" s="36"/>
      <c r="AH405" s="214" t="str" cm="1">
        <f t="array" ref="AH405">IF(SUMPRODUCT(--_xlfn.ISFORMULA(V405:Y405))+SUMPRODUCT(--_xlfn.ISFORMULA(I405:M405))=7,"OK","CHECK")</f>
        <v>OK</v>
      </c>
      <c r="AI405" s="36"/>
      <c r="AJ405" s="36"/>
      <c r="AK405" s="36"/>
    </row>
    <row r="406" spans="1:37" hidden="1" outlineLevel="1" x14ac:dyDescent="0.2">
      <c r="A406" s="36"/>
      <c r="B406" s="36"/>
      <c r="C406" s="158"/>
      <c r="D406" s="158"/>
      <c r="E406" s="158"/>
      <c r="F406" s="71" t="s">
        <v>33</v>
      </c>
      <c r="G406" s="71"/>
      <c r="H406" s="92"/>
      <c r="I406" s="93">
        <f t="shared" si="62"/>
        <v>0</v>
      </c>
      <c r="J406" s="159"/>
      <c r="K406" s="93">
        <f t="shared" si="63"/>
        <v>0</v>
      </c>
      <c r="L406" s="159"/>
      <c r="M406" s="159" t="str">
        <f t="shared" si="82"/>
        <v/>
      </c>
      <c r="N406" s="39"/>
      <c r="O406" s="160">
        <f t="shared" si="83"/>
        <v>0</v>
      </c>
      <c r="P406" s="160">
        <f t="shared" si="84"/>
        <v>0</v>
      </c>
      <c r="Q406" s="160">
        <f t="shared" si="85"/>
        <v>0</v>
      </c>
      <c r="R406" s="160">
        <f t="shared" si="86"/>
        <v>0</v>
      </c>
      <c r="S406" s="160">
        <f t="shared" si="87"/>
        <v>0</v>
      </c>
      <c r="T406" s="39"/>
      <c r="U406" s="161"/>
      <c r="V406" s="162">
        <f>ROUND(ROUND(U406,2)*(1+'General Inputs'!K$20)*(1-AA406)+'General Inputs'!K$26,2)</f>
        <v>0</v>
      </c>
      <c r="W406" s="162">
        <f>ROUND(ROUND(V406,2)*(1+'General Inputs'!L$20)*(1-AB406)+'General Inputs'!L$26,2)</f>
        <v>0</v>
      </c>
      <c r="X406" s="162">
        <f>ROUND(ROUND(W406,2)*(1+'General Inputs'!M$20)*(1-AC406)+'General Inputs'!M$26,2)</f>
        <v>0</v>
      </c>
      <c r="Y406" s="162">
        <f>ROUND(ROUND(X406,2)*(1+'General Inputs'!N$20)*(1-AD406)+'General Inputs'!N$26,2)</f>
        <v>0</v>
      </c>
      <c r="Z406" s="163"/>
      <c r="AA406" s="191">
        <f>IF($U406="",0,'General Inputs'!K$22)</f>
        <v>0</v>
      </c>
      <c r="AB406" s="191">
        <f>IF($U406="",0,'General Inputs'!L$22)</f>
        <v>0</v>
      </c>
      <c r="AC406" s="191">
        <f>IF($U406="",0,'General Inputs'!M$22)</f>
        <v>0</v>
      </c>
      <c r="AD406" s="191">
        <f>IF($U406="",0,'General Inputs'!N$22)</f>
        <v>0</v>
      </c>
      <c r="AE406" s="36"/>
      <c r="AF406" s="36"/>
      <c r="AG406" s="36"/>
      <c r="AH406" s="214" t="str" cm="1">
        <f t="array" ref="AH406">IF(SUMPRODUCT(--_xlfn.ISFORMULA(V406:Y406))+SUMPRODUCT(--_xlfn.ISFORMULA(I406:M406))=7,"OK","CHECK")</f>
        <v>OK</v>
      </c>
      <c r="AI406" s="36"/>
      <c r="AJ406" s="36"/>
      <c r="AK406" s="36"/>
    </row>
    <row r="407" spans="1:37" hidden="1" outlineLevel="1" x14ac:dyDescent="0.2">
      <c r="A407" s="36"/>
      <c r="B407" s="36"/>
      <c r="C407" s="158"/>
      <c r="D407" s="158"/>
      <c r="E407" s="158"/>
      <c r="F407" s="71" t="s">
        <v>33</v>
      </c>
      <c r="G407" s="71"/>
      <c r="H407" s="92"/>
      <c r="I407" s="93">
        <f t="shared" si="62"/>
        <v>0</v>
      </c>
      <c r="J407" s="159"/>
      <c r="K407" s="93">
        <f t="shared" si="63"/>
        <v>0</v>
      </c>
      <c r="L407" s="159"/>
      <c r="M407" s="159" t="str">
        <f t="shared" si="82"/>
        <v/>
      </c>
      <c r="N407" s="39"/>
      <c r="O407" s="160">
        <f t="shared" si="83"/>
        <v>0</v>
      </c>
      <c r="P407" s="160">
        <f t="shared" si="84"/>
        <v>0</v>
      </c>
      <c r="Q407" s="160">
        <f t="shared" si="85"/>
        <v>0</v>
      </c>
      <c r="R407" s="160">
        <f t="shared" si="86"/>
        <v>0</v>
      </c>
      <c r="S407" s="160">
        <f t="shared" si="87"/>
        <v>0</v>
      </c>
      <c r="T407" s="39"/>
      <c r="U407" s="161"/>
      <c r="V407" s="162">
        <f>ROUND(ROUND(U407,2)*(1+'General Inputs'!K$20)*(1-AA407)+'General Inputs'!K$26,2)</f>
        <v>0</v>
      </c>
      <c r="W407" s="162">
        <f>ROUND(ROUND(V407,2)*(1+'General Inputs'!L$20)*(1-AB407)+'General Inputs'!L$26,2)</f>
        <v>0</v>
      </c>
      <c r="X407" s="162">
        <f>ROUND(ROUND(W407,2)*(1+'General Inputs'!M$20)*(1-AC407)+'General Inputs'!M$26,2)</f>
        <v>0</v>
      </c>
      <c r="Y407" s="162">
        <f>ROUND(ROUND(X407,2)*(1+'General Inputs'!N$20)*(1-AD407)+'General Inputs'!N$26,2)</f>
        <v>0</v>
      </c>
      <c r="Z407" s="163"/>
      <c r="AA407" s="191">
        <f>IF($U407="",0,'General Inputs'!K$22)</f>
        <v>0</v>
      </c>
      <c r="AB407" s="191">
        <f>IF($U407="",0,'General Inputs'!L$22)</f>
        <v>0</v>
      </c>
      <c r="AC407" s="191">
        <f>IF($U407="",0,'General Inputs'!M$22)</f>
        <v>0</v>
      </c>
      <c r="AD407" s="191">
        <f>IF($U407="",0,'General Inputs'!N$22)</f>
        <v>0</v>
      </c>
      <c r="AE407" s="36"/>
      <c r="AF407" s="36"/>
      <c r="AG407" s="36"/>
      <c r="AH407" s="214" t="str" cm="1">
        <f t="array" ref="AH407">IF(SUMPRODUCT(--_xlfn.ISFORMULA(V407:Y407))+SUMPRODUCT(--_xlfn.ISFORMULA(I407:M407))=7,"OK","CHECK")</f>
        <v>OK</v>
      </c>
      <c r="AI407" s="36"/>
      <c r="AJ407" s="36"/>
      <c r="AK407" s="36"/>
    </row>
    <row r="408" spans="1:37" hidden="1" outlineLevel="1" x14ac:dyDescent="0.2">
      <c r="A408" s="36"/>
      <c r="B408" s="36"/>
      <c r="C408" s="158"/>
      <c r="D408" s="158"/>
      <c r="E408" s="158"/>
      <c r="F408" s="71" t="s">
        <v>33</v>
      </c>
      <c r="G408" s="71"/>
      <c r="H408" s="92"/>
      <c r="I408" s="93">
        <f t="shared" si="62"/>
        <v>0</v>
      </c>
      <c r="J408" s="159"/>
      <c r="K408" s="93">
        <f t="shared" si="63"/>
        <v>0</v>
      </c>
      <c r="L408" s="159"/>
      <c r="M408" s="159" t="str">
        <f t="shared" si="82"/>
        <v/>
      </c>
      <c r="N408" s="39"/>
      <c r="O408" s="160">
        <f t="shared" si="83"/>
        <v>0</v>
      </c>
      <c r="P408" s="160">
        <f t="shared" si="84"/>
        <v>0</v>
      </c>
      <c r="Q408" s="160">
        <f t="shared" si="85"/>
        <v>0</v>
      </c>
      <c r="R408" s="160">
        <f t="shared" si="86"/>
        <v>0</v>
      </c>
      <c r="S408" s="160">
        <f t="shared" si="87"/>
        <v>0</v>
      </c>
      <c r="T408" s="39"/>
      <c r="U408" s="161"/>
      <c r="V408" s="162">
        <f>ROUND(ROUND(U408,2)*(1+'General Inputs'!K$20)*(1-AA408)+'General Inputs'!K$26,2)</f>
        <v>0</v>
      </c>
      <c r="W408" s="162">
        <f>ROUND(ROUND(V408,2)*(1+'General Inputs'!L$20)*(1-AB408)+'General Inputs'!L$26,2)</f>
        <v>0</v>
      </c>
      <c r="X408" s="162">
        <f>ROUND(ROUND(W408,2)*(1+'General Inputs'!M$20)*(1-AC408)+'General Inputs'!M$26,2)</f>
        <v>0</v>
      </c>
      <c r="Y408" s="162">
        <f>ROUND(ROUND(X408,2)*(1+'General Inputs'!N$20)*(1-AD408)+'General Inputs'!N$26,2)</f>
        <v>0</v>
      </c>
      <c r="Z408" s="163"/>
      <c r="AA408" s="191">
        <f>IF($U408="",0,'General Inputs'!K$22)</f>
        <v>0</v>
      </c>
      <c r="AB408" s="191">
        <f>IF($U408="",0,'General Inputs'!L$22)</f>
        <v>0</v>
      </c>
      <c r="AC408" s="191">
        <f>IF($U408="",0,'General Inputs'!M$22)</f>
        <v>0</v>
      </c>
      <c r="AD408" s="191">
        <f>IF($U408="",0,'General Inputs'!N$22)</f>
        <v>0</v>
      </c>
      <c r="AE408" s="36"/>
      <c r="AF408" s="36"/>
      <c r="AG408" s="36"/>
      <c r="AH408" s="214" t="str" cm="1">
        <f t="array" ref="AH408">IF(SUMPRODUCT(--_xlfn.ISFORMULA(V408:Y408))+SUMPRODUCT(--_xlfn.ISFORMULA(I408:M408))=7,"OK","CHECK")</f>
        <v>OK</v>
      </c>
      <c r="AI408" s="36"/>
      <c r="AJ408" s="36"/>
      <c r="AK408" s="36"/>
    </row>
    <row r="409" spans="1:37" hidden="1" outlineLevel="1" x14ac:dyDescent="0.2">
      <c r="A409" s="36"/>
      <c r="B409" s="36"/>
      <c r="C409" s="158"/>
      <c r="D409" s="158"/>
      <c r="E409" s="158"/>
      <c r="F409" s="71" t="s">
        <v>33</v>
      </c>
      <c r="G409" s="71"/>
      <c r="H409" s="92"/>
      <c r="I409" s="93">
        <f t="shared" si="62"/>
        <v>0</v>
      </c>
      <c r="J409" s="159"/>
      <c r="K409" s="93">
        <f t="shared" si="63"/>
        <v>0</v>
      </c>
      <c r="L409" s="159"/>
      <c r="M409" s="159" t="str">
        <f t="shared" si="82"/>
        <v/>
      </c>
      <c r="N409" s="39"/>
      <c r="O409" s="160">
        <f t="shared" si="83"/>
        <v>0</v>
      </c>
      <c r="P409" s="160">
        <f t="shared" si="84"/>
        <v>0</v>
      </c>
      <c r="Q409" s="160">
        <f t="shared" si="85"/>
        <v>0</v>
      </c>
      <c r="R409" s="160">
        <f t="shared" si="86"/>
        <v>0</v>
      </c>
      <c r="S409" s="160">
        <f t="shared" si="87"/>
        <v>0</v>
      </c>
      <c r="T409" s="39"/>
      <c r="U409" s="161"/>
      <c r="V409" s="162">
        <f>ROUND(ROUND(U409,2)*(1+'General Inputs'!K$20)*(1-AA409)+'General Inputs'!K$26,2)</f>
        <v>0</v>
      </c>
      <c r="W409" s="162">
        <f>ROUND(ROUND(V409,2)*(1+'General Inputs'!L$20)*(1-AB409)+'General Inputs'!L$26,2)</f>
        <v>0</v>
      </c>
      <c r="X409" s="162">
        <f>ROUND(ROUND(W409,2)*(1+'General Inputs'!M$20)*(1-AC409)+'General Inputs'!M$26,2)</f>
        <v>0</v>
      </c>
      <c r="Y409" s="162">
        <f>ROUND(ROUND(X409,2)*(1+'General Inputs'!N$20)*(1-AD409)+'General Inputs'!N$26,2)</f>
        <v>0</v>
      </c>
      <c r="Z409" s="163"/>
      <c r="AA409" s="191">
        <f>IF($U409="",0,'General Inputs'!K$22)</f>
        <v>0</v>
      </c>
      <c r="AB409" s="191">
        <f>IF($U409="",0,'General Inputs'!L$22)</f>
        <v>0</v>
      </c>
      <c r="AC409" s="191">
        <f>IF($U409="",0,'General Inputs'!M$22)</f>
        <v>0</v>
      </c>
      <c r="AD409" s="191">
        <f>IF($U409="",0,'General Inputs'!N$22)</f>
        <v>0</v>
      </c>
      <c r="AE409" s="36"/>
      <c r="AF409" s="36"/>
      <c r="AG409" s="36"/>
      <c r="AH409" s="214" t="str" cm="1">
        <f t="array" ref="AH409">IF(SUMPRODUCT(--_xlfn.ISFORMULA(V409:Y409))+SUMPRODUCT(--_xlfn.ISFORMULA(I409:M409))=7,"OK","CHECK")</f>
        <v>OK</v>
      </c>
      <c r="AI409" s="36"/>
      <c r="AJ409" s="36"/>
      <c r="AK409" s="36"/>
    </row>
    <row r="410" spans="1:37" hidden="1" outlineLevel="1" x14ac:dyDescent="0.2">
      <c r="A410" s="36"/>
      <c r="B410" s="36"/>
      <c r="C410" s="158"/>
      <c r="D410" s="158"/>
      <c r="E410" s="158"/>
      <c r="F410" s="71" t="s">
        <v>33</v>
      </c>
      <c r="G410" s="71"/>
      <c r="H410" s="92"/>
      <c r="I410" s="93">
        <f t="shared" si="62"/>
        <v>0</v>
      </c>
      <c r="J410" s="159"/>
      <c r="K410" s="93">
        <f t="shared" si="63"/>
        <v>0</v>
      </c>
      <c r="L410" s="159"/>
      <c r="M410" s="159" t="str">
        <f t="shared" si="82"/>
        <v/>
      </c>
      <c r="N410" s="39"/>
      <c r="O410" s="160">
        <f t="shared" si="83"/>
        <v>0</v>
      </c>
      <c r="P410" s="160">
        <f t="shared" si="84"/>
        <v>0</v>
      </c>
      <c r="Q410" s="160">
        <f t="shared" si="85"/>
        <v>0</v>
      </c>
      <c r="R410" s="160">
        <f t="shared" si="86"/>
        <v>0</v>
      </c>
      <c r="S410" s="160">
        <f t="shared" si="87"/>
        <v>0</v>
      </c>
      <c r="T410" s="39"/>
      <c r="U410" s="161"/>
      <c r="V410" s="162">
        <f>ROUND(ROUND(U410,2)*(1+'General Inputs'!K$20)*(1-AA410)+'General Inputs'!K$26,2)</f>
        <v>0</v>
      </c>
      <c r="W410" s="162">
        <f>ROUND(ROUND(V410,2)*(1+'General Inputs'!L$20)*(1-AB410)+'General Inputs'!L$26,2)</f>
        <v>0</v>
      </c>
      <c r="X410" s="162">
        <f>ROUND(ROUND(W410,2)*(1+'General Inputs'!M$20)*(1-AC410)+'General Inputs'!M$26,2)</f>
        <v>0</v>
      </c>
      <c r="Y410" s="162">
        <f>ROUND(ROUND(X410,2)*(1+'General Inputs'!N$20)*(1-AD410)+'General Inputs'!N$26,2)</f>
        <v>0</v>
      </c>
      <c r="Z410" s="163"/>
      <c r="AA410" s="191">
        <f>IF($U410="",0,'General Inputs'!K$22)</f>
        <v>0</v>
      </c>
      <c r="AB410" s="191">
        <f>IF($U410="",0,'General Inputs'!L$22)</f>
        <v>0</v>
      </c>
      <c r="AC410" s="191">
        <f>IF($U410="",0,'General Inputs'!M$22)</f>
        <v>0</v>
      </c>
      <c r="AD410" s="191">
        <f>IF($U410="",0,'General Inputs'!N$22)</f>
        <v>0</v>
      </c>
      <c r="AE410" s="36"/>
      <c r="AF410" s="36"/>
      <c r="AG410" s="36"/>
      <c r="AH410" s="214" t="str" cm="1">
        <f t="array" ref="AH410">IF(SUMPRODUCT(--_xlfn.ISFORMULA(V410:Y410))+SUMPRODUCT(--_xlfn.ISFORMULA(I410:M410))=7,"OK","CHECK")</f>
        <v>OK</v>
      </c>
      <c r="AI410" s="36"/>
      <c r="AJ410" s="36"/>
      <c r="AK410" s="36"/>
    </row>
    <row r="411" spans="1:37" hidden="1" outlineLevel="1" x14ac:dyDescent="0.2">
      <c r="A411" s="36"/>
      <c r="B411" s="36"/>
      <c r="C411" s="158"/>
      <c r="D411" s="158"/>
      <c r="E411" s="158"/>
      <c r="F411" s="71" t="s">
        <v>33</v>
      </c>
      <c r="G411" s="71"/>
      <c r="H411" s="92"/>
      <c r="I411" s="93">
        <f t="shared" si="62"/>
        <v>0</v>
      </c>
      <c r="J411" s="159"/>
      <c r="K411" s="93">
        <f t="shared" si="63"/>
        <v>0</v>
      </c>
      <c r="L411" s="159"/>
      <c r="M411" s="159" t="str">
        <f t="shared" si="82"/>
        <v/>
      </c>
      <c r="N411" s="39"/>
      <c r="O411" s="160">
        <f t="shared" si="83"/>
        <v>0</v>
      </c>
      <c r="P411" s="160">
        <f t="shared" si="84"/>
        <v>0</v>
      </c>
      <c r="Q411" s="160">
        <f t="shared" si="85"/>
        <v>0</v>
      </c>
      <c r="R411" s="160">
        <f t="shared" si="86"/>
        <v>0</v>
      </c>
      <c r="S411" s="160">
        <f t="shared" si="87"/>
        <v>0</v>
      </c>
      <c r="T411" s="39"/>
      <c r="U411" s="161"/>
      <c r="V411" s="162">
        <f>ROUND(ROUND(U411,2)*(1+'General Inputs'!K$20)*(1-AA411)+'General Inputs'!K$26,2)</f>
        <v>0</v>
      </c>
      <c r="W411" s="162">
        <f>ROUND(ROUND(V411,2)*(1+'General Inputs'!L$20)*(1-AB411)+'General Inputs'!L$26,2)</f>
        <v>0</v>
      </c>
      <c r="X411" s="162">
        <f>ROUND(ROUND(W411,2)*(1+'General Inputs'!M$20)*(1-AC411)+'General Inputs'!M$26,2)</f>
        <v>0</v>
      </c>
      <c r="Y411" s="162">
        <f>ROUND(ROUND(X411,2)*(1+'General Inputs'!N$20)*(1-AD411)+'General Inputs'!N$26,2)</f>
        <v>0</v>
      </c>
      <c r="Z411" s="163"/>
      <c r="AA411" s="191">
        <f>IF($U411="",0,'General Inputs'!K$22)</f>
        <v>0</v>
      </c>
      <c r="AB411" s="191">
        <f>IF($U411="",0,'General Inputs'!L$22)</f>
        <v>0</v>
      </c>
      <c r="AC411" s="191">
        <f>IF($U411="",0,'General Inputs'!M$22)</f>
        <v>0</v>
      </c>
      <c r="AD411" s="191">
        <f>IF($U411="",0,'General Inputs'!N$22)</f>
        <v>0</v>
      </c>
      <c r="AE411" s="36"/>
      <c r="AF411" s="36"/>
      <c r="AG411" s="36"/>
      <c r="AH411" s="214" t="str" cm="1">
        <f t="array" ref="AH411">IF(SUMPRODUCT(--_xlfn.ISFORMULA(V411:Y411))+SUMPRODUCT(--_xlfn.ISFORMULA(I411:M411))=7,"OK","CHECK")</f>
        <v>OK</v>
      </c>
      <c r="AI411" s="36"/>
      <c r="AJ411" s="36"/>
      <c r="AK411" s="36"/>
    </row>
    <row r="412" spans="1:37" s="45" customFormat="1" hidden="1" outlineLevel="1" x14ac:dyDescent="0.2">
      <c r="A412" s="43"/>
      <c r="B412" s="36"/>
      <c r="C412" s="158"/>
      <c r="D412" s="158"/>
      <c r="E412" s="158"/>
      <c r="F412" s="71" t="s">
        <v>33</v>
      </c>
      <c r="G412" s="71"/>
      <c r="H412" s="92"/>
      <c r="I412" s="93">
        <f t="shared" si="62"/>
        <v>0</v>
      </c>
      <c r="J412" s="159"/>
      <c r="K412" s="93">
        <f t="shared" si="63"/>
        <v>0</v>
      </c>
      <c r="L412" s="159"/>
      <c r="M412" s="159" t="str">
        <f t="shared" si="82"/>
        <v/>
      </c>
      <c r="N412" s="39"/>
      <c r="O412" s="160">
        <f t="shared" si="83"/>
        <v>0</v>
      </c>
      <c r="P412" s="160">
        <f t="shared" si="84"/>
        <v>0</v>
      </c>
      <c r="Q412" s="160">
        <f t="shared" si="85"/>
        <v>0</v>
      </c>
      <c r="R412" s="160">
        <f t="shared" si="86"/>
        <v>0</v>
      </c>
      <c r="S412" s="160">
        <f t="shared" si="87"/>
        <v>0</v>
      </c>
      <c r="T412" s="39"/>
      <c r="U412" s="161"/>
      <c r="V412" s="162">
        <f>ROUND(ROUND(U412,2)*(1+'General Inputs'!K$20)*(1-AA412)+'General Inputs'!K$26,2)</f>
        <v>0</v>
      </c>
      <c r="W412" s="162">
        <f>ROUND(ROUND(V412,2)*(1+'General Inputs'!L$20)*(1-AB412)+'General Inputs'!L$26,2)</f>
        <v>0</v>
      </c>
      <c r="X412" s="162">
        <f>ROUND(ROUND(W412,2)*(1+'General Inputs'!M$20)*(1-AC412)+'General Inputs'!M$26,2)</f>
        <v>0</v>
      </c>
      <c r="Y412" s="162">
        <f>ROUND(ROUND(X412,2)*(1+'General Inputs'!N$20)*(1-AD412)+'General Inputs'!N$26,2)</f>
        <v>0</v>
      </c>
      <c r="Z412" s="163"/>
      <c r="AA412" s="191">
        <f>IF($U412="",0,'General Inputs'!K$22)</f>
        <v>0</v>
      </c>
      <c r="AB412" s="191">
        <f>IF($U412="",0,'General Inputs'!L$22)</f>
        <v>0</v>
      </c>
      <c r="AC412" s="191">
        <f>IF($U412="",0,'General Inputs'!M$22)</f>
        <v>0</v>
      </c>
      <c r="AD412" s="191">
        <f>IF($U412="",0,'General Inputs'!N$22)</f>
        <v>0</v>
      </c>
      <c r="AE412" s="36"/>
      <c r="AF412" s="36"/>
      <c r="AG412" s="36"/>
      <c r="AH412" s="214" t="str" cm="1">
        <f t="array" ref="AH412">IF(SUMPRODUCT(--_xlfn.ISFORMULA(V412:Y412))+SUMPRODUCT(--_xlfn.ISFORMULA(I412:M412))=7,"OK","CHECK")</f>
        <v>OK</v>
      </c>
      <c r="AI412" s="43"/>
      <c r="AJ412" s="43"/>
      <c r="AK412" s="43"/>
    </row>
    <row r="413" spans="1:37" s="45" customFormat="1" hidden="1" outlineLevel="1" x14ac:dyDescent="0.2">
      <c r="A413" s="43"/>
      <c r="B413" s="36"/>
      <c r="C413" s="158"/>
      <c r="D413" s="158"/>
      <c r="E413" s="158"/>
      <c r="F413" s="71" t="s">
        <v>33</v>
      </c>
      <c r="G413" s="71"/>
      <c r="H413" s="92"/>
      <c r="I413" s="93">
        <f t="shared" si="62"/>
        <v>0</v>
      </c>
      <c r="J413" s="159"/>
      <c r="K413" s="93">
        <f t="shared" si="63"/>
        <v>0</v>
      </c>
      <c r="L413" s="159"/>
      <c r="M413" s="159" t="str">
        <f t="shared" si="82"/>
        <v/>
      </c>
      <c r="N413" s="39"/>
      <c r="O413" s="160">
        <f t="shared" si="83"/>
        <v>0</v>
      </c>
      <c r="P413" s="160">
        <f t="shared" si="84"/>
        <v>0</v>
      </c>
      <c r="Q413" s="160">
        <f t="shared" si="85"/>
        <v>0</v>
      </c>
      <c r="R413" s="160">
        <f t="shared" si="86"/>
        <v>0</v>
      </c>
      <c r="S413" s="160">
        <f t="shared" si="87"/>
        <v>0</v>
      </c>
      <c r="T413" s="39"/>
      <c r="U413" s="161"/>
      <c r="V413" s="162">
        <f>ROUND(ROUND(U413,2)*(1+'General Inputs'!K$20)*(1-AA413)+'General Inputs'!K$26,2)</f>
        <v>0</v>
      </c>
      <c r="W413" s="162">
        <f>ROUND(ROUND(V413,2)*(1+'General Inputs'!L$20)*(1-AB413)+'General Inputs'!L$26,2)</f>
        <v>0</v>
      </c>
      <c r="X413" s="162">
        <f>ROUND(ROUND(W413,2)*(1+'General Inputs'!M$20)*(1-AC413)+'General Inputs'!M$26,2)</f>
        <v>0</v>
      </c>
      <c r="Y413" s="162">
        <f>ROUND(ROUND(X413,2)*(1+'General Inputs'!N$20)*(1-AD413)+'General Inputs'!N$26,2)</f>
        <v>0</v>
      </c>
      <c r="Z413" s="163"/>
      <c r="AA413" s="191">
        <f>IF($U413="",0,'General Inputs'!K$22)</f>
        <v>0</v>
      </c>
      <c r="AB413" s="191">
        <f>IF($U413="",0,'General Inputs'!L$22)</f>
        <v>0</v>
      </c>
      <c r="AC413" s="191">
        <f>IF($U413="",0,'General Inputs'!M$22)</f>
        <v>0</v>
      </c>
      <c r="AD413" s="191">
        <f>IF($U413="",0,'General Inputs'!N$22)</f>
        <v>0</v>
      </c>
      <c r="AE413" s="36"/>
      <c r="AF413" s="36"/>
      <c r="AG413" s="36"/>
      <c r="AH413" s="214" t="str" cm="1">
        <f t="array" ref="AH413">IF(SUMPRODUCT(--_xlfn.ISFORMULA(V413:Y413))+SUMPRODUCT(--_xlfn.ISFORMULA(I413:M413))=7,"OK","CHECK")</f>
        <v>OK</v>
      </c>
      <c r="AI413" s="43"/>
      <c r="AJ413" s="43"/>
      <c r="AK413" s="43"/>
    </row>
    <row r="414" spans="1:37" s="45" customFormat="1" hidden="1" outlineLevel="1" x14ac:dyDescent="0.2">
      <c r="A414" s="43"/>
      <c r="B414" s="36"/>
      <c r="C414" s="158"/>
      <c r="D414" s="158"/>
      <c r="E414" s="158"/>
      <c r="F414" s="71" t="s">
        <v>33</v>
      </c>
      <c r="G414" s="71"/>
      <c r="H414" s="92"/>
      <c r="I414" s="93">
        <f t="shared" ref="I414:I423" si="88">_xlfn.IFNA(INDEX($O414:$S414,1,MATCH(forecastyear,$O$5:$S$5,0)),0)</f>
        <v>0</v>
      </c>
      <c r="J414" s="159"/>
      <c r="K414" s="93">
        <f t="shared" ref="K414:K423" si="89">_xlfn.IFNA(INDEX($U414:$Y414,1,MATCH(forecastyear,$U$5:$Y$5,0)),0)</f>
        <v>0</v>
      </c>
      <c r="L414" s="159"/>
      <c r="M414" s="159" t="str">
        <f t="shared" si="82"/>
        <v/>
      </c>
      <c r="N414" s="39"/>
      <c r="O414" s="160">
        <f t="shared" si="83"/>
        <v>0</v>
      </c>
      <c r="P414" s="160">
        <f t="shared" si="84"/>
        <v>0</v>
      </c>
      <c r="Q414" s="160">
        <f t="shared" si="85"/>
        <v>0</v>
      </c>
      <c r="R414" s="160">
        <f t="shared" si="86"/>
        <v>0</v>
      </c>
      <c r="S414" s="160">
        <f t="shared" si="87"/>
        <v>0</v>
      </c>
      <c r="T414" s="39"/>
      <c r="U414" s="161"/>
      <c r="V414" s="162">
        <f>ROUND(ROUND(U414,2)*(1+'General Inputs'!K$20)*(1-AA414)+'General Inputs'!K$26,2)</f>
        <v>0</v>
      </c>
      <c r="W414" s="162">
        <f>ROUND(ROUND(V414,2)*(1+'General Inputs'!L$20)*(1-AB414)+'General Inputs'!L$26,2)</f>
        <v>0</v>
      </c>
      <c r="X414" s="162">
        <f>ROUND(ROUND(W414,2)*(1+'General Inputs'!M$20)*(1-AC414)+'General Inputs'!M$26,2)</f>
        <v>0</v>
      </c>
      <c r="Y414" s="162">
        <f>ROUND(ROUND(X414,2)*(1+'General Inputs'!N$20)*(1-AD414)+'General Inputs'!N$26,2)</f>
        <v>0</v>
      </c>
      <c r="Z414" s="163"/>
      <c r="AA414" s="191">
        <f>IF($U414="",0,'General Inputs'!K$22)</f>
        <v>0</v>
      </c>
      <c r="AB414" s="191">
        <f>IF($U414="",0,'General Inputs'!L$22)</f>
        <v>0</v>
      </c>
      <c r="AC414" s="191">
        <f>IF($U414="",0,'General Inputs'!M$22)</f>
        <v>0</v>
      </c>
      <c r="AD414" s="191">
        <f>IF($U414="",0,'General Inputs'!N$22)</f>
        <v>0</v>
      </c>
      <c r="AE414" s="36"/>
      <c r="AF414" s="36"/>
      <c r="AG414" s="36"/>
      <c r="AH414" s="214" t="str" cm="1">
        <f t="array" ref="AH414">IF(SUMPRODUCT(--_xlfn.ISFORMULA(V414:Y414))+SUMPRODUCT(--_xlfn.ISFORMULA(I414:M414))=7,"OK","CHECK")</f>
        <v>OK</v>
      </c>
      <c r="AI414" s="43"/>
      <c r="AJ414" s="43"/>
      <c r="AK414" s="43"/>
    </row>
    <row r="415" spans="1:37" s="45" customFormat="1" hidden="1" outlineLevel="1" x14ac:dyDescent="0.2">
      <c r="A415" s="43"/>
      <c r="B415" s="36"/>
      <c r="C415" s="158"/>
      <c r="D415" s="158"/>
      <c r="E415" s="158"/>
      <c r="F415" s="71" t="s">
        <v>33</v>
      </c>
      <c r="G415" s="71"/>
      <c r="H415" s="92"/>
      <c r="I415" s="93">
        <f t="shared" si="88"/>
        <v>0</v>
      </c>
      <c r="J415" s="159"/>
      <c r="K415" s="93">
        <f t="shared" si="89"/>
        <v>0</v>
      </c>
      <c r="L415" s="159"/>
      <c r="M415" s="159" t="str">
        <f t="shared" ref="M415:M423" si="90">IF(C415="","",IF(I415&gt;K415,"NON-COMPLIANT","COMPLIANT"))</f>
        <v/>
      </c>
      <c r="N415" s="39"/>
      <c r="O415" s="160">
        <f t="shared" ref="O415:O423" si="91">U415</f>
        <v>0</v>
      </c>
      <c r="P415" s="160">
        <f t="shared" ref="P415:P423" si="92">V415</f>
        <v>0</v>
      </c>
      <c r="Q415" s="160">
        <f t="shared" ref="Q415:Q423" si="93">W415</f>
        <v>0</v>
      </c>
      <c r="R415" s="160">
        <f t="shared" ref="R415:R423" si="94">X415</f>
        <v>0</v>
      </c>
      <c r="S415" s="160">
        <f t="shared" ref="S415:S423" si="95">Y415</f>
        <v>0</v>
      </c>
      <c r="T415" s="39"/>
      <c r="U415" s="161"/>
      <c r="V415" s="162">
        <f>ROUND(ROUND(U415,2)*(1+'General Inputs'!K$20)*(1-AA415)+'General Inputs'!K$26,2)</f>
        <v>0</v>
      </c>
      <c r="W415" s="162">
        <f>ROUND(ROUND(V415,2)*(1+'General Inputs'!L$20)*(1-AB415)+'General Inputs'!L$26,2)</f>
        <v>0</v>
      </c>
      <c r="X415" s="162">
        <f>ROUND(ROUND(W415,2)*(1+'General Inputs'!M$20)*(1-AC415)+'General Inputs'!M$26,2)</f>
        <v>0</v>
      </c>
      <c r="Y415" s="162">
        <f>ROUND(ROUND(X415,2)*(1+'General Inputs'!N$20)*(1-AD415)+'General Inputs'!N$26,2)</f>
        <v>0</v>
      </c>
      <c r="Z415" s="163"/>
      <c r="AA415" s="191">
        <f>IF($U415="",0,'General Inputs'!K$22)</f>
        <v>0</v>
      </c>
      <c r="AB415" s="191">
        <f>IF($U415="",0,'General Inputs'!L$22)</f>
        <v>0</v>
      </c>
      <c r="AC415" s="191">
        <f>IF($U415="",0,'General Inputs'!M$22)</f>
        <v>0</v>
      </c>
      <c r="AD415" s="191">
        <f>IF($U415="",0,'General Inputs'!N$22)</f>
        <v>0</v>
      </c>
      <c r="AE415" s="36"/>
      <c r="AF415" s="36"/>
      <c r="AG415" s="36"/>
      <c r="AH415" s="214" t="str" cm="1">
        <f t="array" ref="AH415">IF(SUMPRODUCT(--_xlfn.ISFORMULA(V415:Y415))+SUMPRODUCT(--_xlfn.ISFORMULA(I415:M415))=7,"OK","CHECK")</f>
        <v>OK</v>
      </c>
      <c r="AI415" s="43"/>
      <c r="AJ415" s="43"/>
      <c r="AK415" s="43"/>
    </row>
    <row r="416" spans="1:37" s="45" customFormat="1" hidden="1" outlineLevel="1" x14ac:dyDescent="0.2">
      <c r="A416" s="43"/>
      <c r="B416" s="36"/>
      <c r="C416" s="158"/>
      <c r="D416" s="158"/>
      <c r="E416" s="158"/>
      <c r="F416" s="71" t="s">
        <v>33</v>
      </c>
      <c r="G416" s="71"/>
      <c r="H416" s="92"/>
      <c r="I416" s="93">
        <f t="shared" si="88"/>
        <v>0</v>
      </c>
      <c r="J416" s="159"/>
      <c r="K416" s="93">
        <f t="shared" si="89"/>
        <v>0</v>
      </c>
      <c r="L416" s="159"/>
      <c r="M416" s="159" t="str">
        <f t="shared" si="90"/>
        <v/>
      </c>
      <c r="N416" s="39"/>
      <c r="O416" s="160">
        <f t="shared" si="91"/>
        <v>0</v>
      </c>
      <c r="P416" s="160">
        <f t="shared" si="92"/>
        <v>0</v>
      </c>
      <c r="Q416" s="160">
        <f t="shared" si="93"/>
        <v>0</v>
      </c>
      <c r="R416" s="160">
        <f t="shared" si="94"/>
        <v>0</v>
      </c>
      <c r="S416" s="160">
        <f t="shared" si="95"/>
        <v>0</v>
      </c>
      <c r="T416" s="39"/>
      <c r="U416" s="161"/>
      <c r="V416" s="162">
        <f>ROUND(ROUND(U416,2)*(1+'General Inputs'!K$20)*(1-AA416)+'General Inputs'!K$26,2)</f>
        <v>0</v>
      </c>
      <c r="W416" s="162">
        <f>ROUND(ROUND(V416,2)*(1+'General Inputs'!L$20)*(1-AB416)+'General Inputs'!L$26,2)</f>
        <v>0</v>
      </c>
      <c r="X416" s="162">
        <f>ROUND(ROUND(W416,2)*(1+'General Inputs'!M$20)*(1-AC416)+'General Inputs'!M$26,2)</f>
        <v>0</v>
      </c>
      <c r="Y416" s="162">
        <f>ROUND(ROUND(X416,2)*(1+'General Inputs'!N$20)*(1-AD416)+'General Inputs'!N$26,2)</f>
        <v>0</v>
      </c>
      <c r="Z416" s="163"/>
      <c r="AA416" s="191">
        <f>IF($U416="",0,'General Inputs'!K$22)</f>
        <v>0</v>
      </c>
      <c r="AB416" s="191">
        <f>IF($U416="",0,'General Inputs'!L$22)</f>
        <v>0</v>
      </c>
      <c r="AC416" s="191">
        <f>IF($U416="",0,'General Inputs'!M$22)</f>
        <v>0</v>
      </c>
      <c r="AD416" s="191">
        <f>IF($U416="",0,'General Inputs'!N$22)</f>
        <v>0</v>
      </c>
      <c r="AE416" s="36"/>
      <c r="AF416" s="36"/>
      <c r="AG416" s="36"/>
      <c r="AH416" s="214" t="str" cm="1">
        <f t="array" ref="AH416">IF(SUMPRODUCT(--_xlfn.ISFORMULA(V416:Y416))+SUMPRODUCT(--_xlfn.ISFORMULA(I416:M416))=7,"OK","CHECK")</f>
        <v>OK</v>
      </c>
      <c r="AI416" s="43"/>
      <c r="AJ416" s="43"/>
      <c r="AK416" s="43"/>
    </row>
    <row r="417" spans="1:37" s="45" customFormat="1" hidden="1" outlineLevel="1" x14ac:dyDescent="0.2">
      <c r="A417" s="43"/>
      <c r="B417" s="36"/>
      <c r="C417" s="158"/>
      <c r="D417" s="158"/>
      <c r="E417" s="158"/>
      <c r="F417" s="71" t="s">
        <v>33</v>
      </c>
      <c r="G417" s="71"/>
      <c r="H417" s="92"/>
      <c r="I417" s="93">
        <f t="shared" si="88"/>
        <v>0</v>
      </c>
      <c r="J417" s="159"/>
      <c r="K417" s="93">
        <f t="shared" si="89"/>
        <v>0</v>
      </c>
      <c r="L417" s="159"/>
      <c r="M417" s="159" t="str">
        <f t="shared" si="90"/>
        <v/>
      </c>
      <c r="N417" s="39"/>
      <c r="O417" s="160">
        <f t="shared" si="91"/>
        <v>0</v>
      </c>
      <c r="P417" s="160">
        <f t="shared" si="92"/>
        <v>0</v>
      </c>
      <c r="Q417" s="160">
        <f t="shared" si="93"/>
        <v>0</v>
      </c>
      <c r="R417" s="160">
        <f t="shared" si="94"/>
        <v>0</v>
      </c>
      <c r="S417" s="160">
        <f t="shared" si="95"/>
        <v>0</v>
      </c>
      <c r="T417" s="39"/>
      <c r="U417" s="161"/>
      <c r="V417" s="162">
        <f>ROUND(ROUND(U417,2)*(1+'General Inputs'!K$20)*(1-AA417)+'General Inputs'!K$26,2)</f>
        <v>0</v>
      </c>
      <c r="W417" s="162">
        <f>ROUND(ROUND(V417,2)*(1+'General Inputs'!L$20)*(1-AB417)+'General Inputs'!L$26,2)</f>
        <v>0</v>
      </c>
      <c r="X417" s="162">
        <f>ROUND(ROUND(W417,2)*(1+'General Inputs'!M$20)*(1-AC417)+'General Inputs'!M$26,2)</f>
        <v>0</v>
      </c>
      <c r="Y417" s="162">
        <f>ROUND(ROUND(X417,2)*(1+'General Inputs'!N$20)*(1-AD417)+'General Inputs'!N$26,2)</f>
        <v>0</v>
      </c>
      <c r="Z417" s="163"/>
      <c r="AA417" s="191">
        <f>IF($U417="",0,'General Inputs'!K$22)</f>
        <v>0</v>
      </c>
      <c r="AB417" s="191">
        <f>IF($U417="",0,'General Inputs'!L$22)</f>
        <v>0</v>
      </c>
      <c r="AC417" s="191">
        <f>IF($U417="",0,'General Inputs'!M$22)</f>
        <v>0</v>
      </c>
      <c r="AD417" s="191">
        <f>IF($U417="",0,'General Inputs'!N$22)</f>
        <v>0</v>
      </c>
      <c r="AE417" s="36"/>
      <c r="AF417" s="36"/>
      <c r="AG417" s="36"/>
      <c r="AH417" s="214" t="str" cm="1">
        <f t="array" ref="AH417">IF(SUMPRODUCT(--_xlfn.ISFORMULA(V417:Y417))+SUMPRODUCT(--_xlfn.ISFORMULA(I417:M417))=7,"OK","CHECK")</f>
        <v>OK</v>
      </c>
      <c r="AI417" s="43"/>
      <c r="AJ417" s="43"/>
      <c r="AK417" s="43"/>
    </row>
    <row r="418" spans="1:37" hidden="1" outlineLevel="1" x14ac:dyDescent="0.2">
      <c r="A418" s="36"/>
      <c r="B418" s="36"/>
      <c r="C418" s="158"/>
      <c r="D418" s="158"/>
      <c r="E418" s="158"/>
      <c r="F418" s="71" t="s">
        <v>33</v>
      </c>
      <c r="G418" s="71"/>
      <c r="H418" s="92"/>
      <c r="I418" s="93">
        <f t="shared" si="88"/>
        <v>0</v>
      </c>
      <c r="J418" s="159"/>
      <c r="K418" s="93">
        <f t="shared" si="89"/>
        <v>0</v>
      </c>
      <c r="L418" s="159"/>
      <c r="M418" s="159" t="str">
        <f t="shared" si="90"/>
        <v/>
      </c>
      <c r="N418" s="39"/>
      <c r="O418" s="160">
        <f t="shared" si="91"/>
        <v>0</v>
      </c>
      <c r="P418" s="160">
        <f t="shared" si="92"/>
        <v>0</v>
      </c>
      <c r="Q418" s="160">
        <f t="shared" si="93"/>
        <v>0</v>
      </c>
      <c r="R418" s="160">
        <f t="shared" si="94"/>
        <v>0</v>
      </c>
      <c r="S418" s="160">
        <f t="shared" si="95"/>
        <v>0</v>
      </c>
      <c r="T418" s="39"/>
      <c r="U418" s="161"/>
      <c r="V418" s="162">
        <f>ROUND(ROUND(U418,2)*(1+'General Inputs'!K$20)*(1-AA418)+'General Inputs'!K$26,2)</f>
        <v>0</v>
      </c>
      <c r="W418" s="162">
        <f>ROUND(ROUND(V418,2)*(1+'General Inputs'!L$20)*(1-AB418)+'General Inputs'!L$26,2)</f>
        <v>0</v>
      </c>
      <c r="X418" s="162">
        <f>ROUND(ROUND(W418,2)*(1+'General Inputs'!M$20)*(1-AC418)+'General Inputs'!M$26,2)</f>
        <v>0</v>
      </c>
      <c r="Y418" s="162">
        <f>ROUND(ROUND(X418,2)*(1+'General Inputs'!N$20)*(1-AD418)+'General Inputs'!N$26,2)</f>
        <v>0</v>
      </c>
      <c r="Z418" s="163"/>
      <c r="AA418" s="191">
        <f>IF($U418="",0,'General Inputs'!K$22)</f>
        <v>0</v>
      </c>
      <c r="AB418" s="191">
        <f>IF($U418="",0,'General Inputs'!L$22)</f>
        <v>0</v>
      </c>
      <c r="AC418" s="191">
        <f>IF($U418="",0,'General Inputs'!M$22)</f>
        <v>0</v>
      </c>
      <c r="AD418" s="191">
        <f>IF($U418="",0,'General Inputs'!N$22)</f>
        <v>0</v>
      </c>
      <c r="AE418" s="36"/>
      <c r="AF418" s="36"/>
      <c r="AG418" s="36"/>
      <c r="AH418" s="214" t="str" cm="1">
        <f t="array" ref="AH418">IF(SUMPRODUCT(--_xlfn.ISFORMULA(V418:Y418))+SUMPRODUCT(--_xlfn.ISFORMULA(I418:M418))=7,"OK","CHECK")</f>
        <v>OK</v>
      </c>
      <c r="AI418" s="36"/>
      <c r="AJ418" s="36"/>
      <c r="AK418" s="36"/>
    </row>
    <row r="419" spans="1:37" s="48" customFormat="1" hidden="1" outlineLevel="1" x14ac:dyDescent="0.2">
      <c r="A419" s="46"/>
      <c r="B419" s="36"/>
      <c r="C419" s="158"/>
      <c r="D419" s="158"/>
      <c r="E419" s="158"/>
      <c r="F419" s="71" t="s">
        <v>33</v>
      </c>
      <c r="G419" s="71"/>
      <c r="H419" s="92"/>
      <c r="I419" s="93">
        <f t="shared" si="88"/>
        <v>0</v>
      </c>
      <c r="J419" s="159"/>
      <c r="K419" s="93">
        <f t="shared" si="89"/>
        <v>0</v>
      </c>
      <c r="L419" s="159"/>
      <c r="M419" s="159" t="str">
        <f t="shared" si="90"/>
        <v/>
      </c>
      <c r="N419" s="39"/>
      <c r="O419" s="160">
        <f t="shared" si="91"/>
        <v>0</v>
      </c>
      <c r="P419" s="160">
        <f t="shared" si="92"/>
        <v>0</v>
      </c>
      <c r="Q419" s="160">
        <f t="shared" si="93"/>
        <v>0</v>
      </c>
      <c r="R419" s="160">
        <f t="shared" si="94"/>
        <v>0</v>
      </c>
      <c r="S419" s="160">
        <f t="shared" si="95"/>
        <v>0</v>
      </c>
      <c r="T419" s="39"/>
      <c r="U419" s="161"/>
      <c r="V419" s="162">
        <f>ROUND(ROUND(U419,2)*(1+'General Inputs'!K$20)*(1-AA419)+'General Inputs'!K$26,2)</f>
        <v>0</v>
      </c>
      <c r="W419" s="162">
        <f>ROUND(ROUND(V419,2)*(1+'General Inputs'!L$20)*(1-AB419)+'General Inputs'!L$26,2)</f>
        <v>0</v>
      </c>
      <c r="X419" s="162">
        <f>ROUND(ROUND(W419,2)*(1+'General Inputs'!M$20)*(1-AC419)+'General Inputs'!M$26,2)</f>
        <v>0</v>
      </c>
      <c r="Y419" s="162">
        <f>ROUND(ROUND(X419,2)*(1+'General Inputs'!N$20)*(1-AD419)+'General Inputs'!N$26,2)</f>
        <v>0</v>
      </c>
      <c r="Z419" s="163"/>
      <c r="AA419" s="191">
        <f>IF($U419="",0,'General Inputs'!K$22)</f>
        <v>0</v>
      </c>
      <c r="AB419" s="191">
        <f>IF($U419="",0,'General Inputs'!L$22)</f>
        <v>0</v>
      </c>
      <c r="AC419" s="191">
        <f>IF($U419="",0,'General Inputs'!M$22)</f>
        <v>0</v>
      </c>
      <c r="AD419" s="191">
        <f>IF($U419="",0,'General Inputs'!N$22)</f>
        <v>0</v>
      </c>
      <c r="AE419" s="36"/>
      <c r="AF419" s="36"/>
      <c r="AG419" s="36"/>
      <c r="AH419" s="214" t="str" cm="1">
        <f t="array" ref="AH419">IF(SUMPRODUCT(--_xlfn.ISFORMULA(V419:Y419))+SUMPRODUCT(--_xlfn.ISFORMULA(I419:M419))=7,"OK","CHECK")</f>
        <v>OK</v>
      </c>
      <c r="AI419" s="46"/>
      <c r="AJ419" s="46"/>
      <c r="AK419" s="46"/>
    </row>
    <row r="420" spans="1:37" s="48" customFormat="1" hidden="1" outlineLevel="1" x14ac:dyDescent="0.2">
      <c r="A420" s="46"/>
      <c r="B420" s="36"/>
      <c r="C420" s="158"/>
      <c r="D420" s="158"/>
      <c r="E420" s="158"/>
      <c r="F420" s="71" t="s">
        <v>33</v>
      </c>
      <c r="G420" s="71"/>
      <c r="H420" s="92"/>
      <c r="I420" s="93">
        <f t="shared" si="88"/>
        <v>0</v>
      </c>
      <c r="J420" s="159"/>
      <c r="K420" s="93">
        <f t="shared" si="89"/>
        <v>0</v>
      </c>
      <c r="L420" s="159"/>
      <c r="M420" s="159" t="str">
        <f t="shared" si="90"/>
        <v/>
      </c>
      <c r="N420" s="39"/>
      <c r="O420" s="160">
        <f t="shared" si="91"/>
        <v>0</v>
      </c>
      <c r="P420" s="160">
        <f t="shared" si="92"/>
        <v>0</v>
      </c>
      <c r="Q420" s="160">
        <f t="shared" si="93"/>
        <v>0</v>
      </c>
      <c r="R420" s="160">
        <f t="shared" si="94"/>
        <v>0</v>
      </c>
      <c r="S420" s="160">
        <f t="shared" si="95"/>
        <v>0</v>
      </c>
      <c r="T420" s="39"/>
      <c r="U420" s="161"/>
      <c r="V420" s="162">
        <f>ROUND(ROUND(U420,2)*(1+'General Inputs'!K$20)*(1-AA420)+'General Inputs'!K$26,2)</f>
        <v>0</v>
      </c>
      <c r="W420" s="162">
        <f>ROUND(ROUND(V420,2)*(1+'General Inputs'!L$20)*(1-AB420)+'General Inputs'!L$26,2)</f>
        <v>0</v>
      </c>
      <c r="X420" s="162">
        <f>ROUND(ROUND(W420,2)*(1+'General Inputs'!M$20)*(1-AC420)+'General Inputs'!M$26,2)</f>
        <v>0</v>
      </c>
      <c r="Y420" s="162">
        <f>ROUND(ROUND(X420,2)*(1+'General Inputs'!N$20)*(1-AD420)+'General Inputs'!N$26,2)</f>
        <v>0</v>
      </c>
      <c r="Z420" s="163"/>
      <c r="AA420" s="191">
        <f>IF($U420="",0,'General Inputs'!K$22)</f>
        <v>0</v>
      </c>
      <c r="AB420" s="191">
        <f>IF($U420="",0,'General Inputs'!L$22)</f>
        <v>0</v>
      </c>
      <c r="AC420" s="191">
        <f>IF($U420="",0,'General Inputs'!M$22)</f>
        <v>0</v>
      </c>
      <c r="AD420" s="191">
        <f>IF($U420="",0,'General Inputs'!N$22)</f>
        <v>0</v>
      </c>
      <c r="AE420" s="36"/>
      <c r="AF420" s="36"/>
      <c r="AG420" s="36"/>
      <c r="AH420" s="214" t="str" cm="1">
        <f t="array" ref="AH420">IF(SUMPRODUCT(--_xlfn.ISFORMULA(V420:Y420))+SUMPRODUCT(--_xlfn.ISFORMULA(I420:M420))=7,"OK","CHECK")</f>
        <v>OK</v>
      </c>
      <c r="AI420" s="46"/>
      <c r="AJ420" s="46"/>
      <c r="AK420" s="46"/>
    </row>
    <row r="421" spans="1:37" hidden="1" outlineLevel="1" x14ac:dyDescent="0.2">
      <c r="A421" s="36"/>
      <c r="B421" s="36"/>
      <c r="C421" s="158"/>
      <c r="D421" s="158"/>
      <c r="E421" s="158"/>
      <c r="F421" s="71" t="s">
        <v>33</v>
      </c>
      <c r="G421" s="71"/>
      <c r="H421" s="92"/>
      <c r="I421" s="93">
        <f t="shared" si="88"/>
        <v>0</v>
      </c>
      <c r="J421" s="159"/>
      <c r="K421" s="93">
        <f t="shared" si="89"/>
        <v>0</v>
      </c>
      <c r="L421" s="159"/>
      <c r="M421" s="159" t="str">
        <f t="shared" si="90"/>
        <v/>
      </c>
      <c r="N421" s="39"/>
      <c r="O421" s="160">
        <f t="shared" si="91"/>
        <v>0</v>
      </c>
      <c r="P421" s="160">
        <f t="shared" si="92"/>
        <v>0</v>
      </c>
      <c r="Q421" s="160">
        <f t="shared" si="93"/>
        <v>0</v>
      </c>
      <c r="R421" s="160">
        <f t="shared" si="94"/>
        <v>0</v>
      </c>
      <c r="S421" s="160">
        <f t="shared" si="95"/>
        <v>0</v>
      </c>
      <c r="T421" s="39"/>
      <c r="U421" s="161"/>
      <c r="V421" s="162">
        <f>ROUND(ROUND(U421,2)*(1+'General Inputs'!K$20)*(1-AA421)+'General Inputs'!K$26,2)</f>
        <v>0</v>
      </c>
      <c r="W421" s="162">
        <f>ROUND(ROUND(V421,2)*(1+'General Inputs'!L$20)*(1-AB421)+'General Inputs'!L$26,2)</f>
        <v>0</v>
      </c>
      <c r="X421" s="162">
        <f>ROUND(ROUND(W421,2)*(1+'General Inputs'!M$20)*(1-AC421)+'General Inputs'!M$26,2)</f>
        <v>0</v>
      </c>
      <c r="Y421" s="162">
        <f>ROUND(ROUND(X421,2)*(1+'General Inputs'!N$20)*(1-AD421)+'General Inputs'!N$26,2)</f>
        <v>0</v>
      </c>
      <c r="Z421" s="163"/>
      <c r="AA421" s="191">
        <f>IF($U421="",0,'General Inputs'!K$22)</f>
        <v>0</v>
      </c>
      <c r="AB421" s="191">
        <f>IF($U421="",0,'General Inputs'!L$22)</f>
        <v>0</v>
      </c>
      <c r="AC421" s="191">
        <f>IF($U421="",0,'General Inputs'!M$22)</f>
        <v>0</v>
      </c>
      <c r="AD421" s="191">
        <f>IF($U421="",0,'General Inputs'!N$22)</f>
        <v>0</v>
      </c>
      <c r="AE421" s="36"/>
      <c r="AF421" s="36"/>
      <c r="AG421" s="36"/>
      <c r="AH421" s="214" t="str" cm="1">
        <f t="array" ref="AH421">IF(SUMPRODUCT(--_xlfn.ISFORMULA(V421:Y421))+SUMPRODUCT(--_xlfn.ISFORMULA(I421:M421))=7,"OK","CHECK")</f>
        <v>OK</v>
      </c>
      <c r="AI421" s="36"/>
      <c r="AJ421" s="36"/>
      <c r="AK421" s="36"/>
    </row>
    <row r="422" spans="1:37" hidden="1" outlineLevel="1" x14ac:dyDescent="0.2">
      <c r="A422" s="36"/>
      <c r="B422" s="36"/>
      <c r="C422" s="158"/>
      <c r="D422" s="158"/>
      <c r="E422" s="158"/>
      <c r="F422" s="71" t="s">
        <v>33</v>
      </c>
      <c r="G422" s="71"/>
      <c r="H422" s="92"/>
      <c r="I422" s="93">
        <f t="shared" si="88"/>
        <v>0</v>
      </c>
      <c r="J422" s="159"/>
      <c r="K422" s="93">
        <f t="shared" si="89"/>
        <v>0</v>
      </c>
      <c r="L422" s="159"/>
      <c r="M422" s="159" t="str">
        <f t="shared" si="90"/>
        <v/>
      </c>
      <c r="N422" s="39"/>
      <c r="O422" s="160">
        <f t="shared" si="91"/>
        <v>0</v>
      </c>
      <c r="P422" s="160">
        <f t="shared" si="92"/>
        <v>0</v>
      </c>
      <c r="Q422" s="160">
        <f t="shared" si="93"/>
        <v>0</v>
      </c>
      <c r="R422" s="160">
        <f t="shared" si="94"/>
        <v>0</v>
      </c>
      <c r="S422" s="160">
        <f t="shared" si="95"/>
        <v>0</v>
      </c>
      <c r="T422" s="39"/>
      <c r="U422" s="161"/>
      <c r="V422" s="162">
        <f>ROUND(ROUND(U422,2)*(1+'General Inputs'!K$20)*(1-AA422)+'General Inputs'!K$26,2)</f>
        <v>0</v>
      </c>
      <c r="W422" s="162">
        <f>ROUND(ROUND(V422,2)*(1+'General Inputs'!L$20)*(1-AB422)+'General Inputs'!L$26,2)</f>
        <v>0</v>
      </c>
      <c r="X422" s="162">
        <f>ROUND(ROUND(W422,2)*(1+'General Inputs'!M$20)*(1-AC422)+'General Inputs'!M$26,2)</f>
        <v>0</v>
      </c>
      <c r="Y422" s="162">
        <f>ROUND(ROUND(X422,2)*(1+'General Inputs'!N$20)*(1-AD422)+'General Inputs'!N$26,2)</f>
        <v>0</v>
      </c>
      <c r="Z422" s="163"/>
      <c r="AA422" s="191">
        <f>IF($U422="",0,'General Inputs'!K$22)</f>
        <v>0</v>
      </c>
      <c r="AB422" s="191">
        <f>IF($U422="",0,'General Inputs'!L$22)</f>
        <v>0</v>
      </c>
      <c r="AC422" s="191">
        <f>IF($U422="",0,'General Inputs'!M$22)</f>
        <v>0</v>
      </c>
      <c r="AD422" s="191">
        <f>IF($U422="",0,'General Inputs'!N$22)</f>
        <v>0</v>
      </c>
      <c r="AE422" s="36"/>
      <c r="AF422" s="36"/>
      <c r="AG422" s="36"/>
      <c r="AH422" s="214" t="str" cm="1">
        <f t="array" ref="AH422">IF(SUMPRODUCT(--_xlfn.ISFORMULA(V422:Y422))+SUMPRODUCT(--_xlfn.ISFORMULA(I422:M422))=7,"OK","CHECK")</f>
        <v>OK</v>
      </c>
      <c r="AI422" s="36"/>
      <c r="AJ422" s="36"/>
      <c r="AK422" s="36"/>
    </row>
    <row r="423" spans="1:37" hidden="1" outlineLevel="1" x14ac:dyDescent="0.2">
      <c r="A423" s="36"/>
      <c r="B423" s="36"/>
      <c r="C423" s="158"/>
      <c r="D423" s="158"/>
      <c r="E423" s="158"/>
      <c r="F423" s="71" t="s">
        <v>33</v>
      </c>
      <c r="G423" s="71"/>
      <c r="H423" s="92"/>
      <c r="I423" s="93">
        <f t="shared" si="88"/>
        <v>0</v>
      </c>
      <c r="J423" s="159"/>
      <c r="K423" s="93">
        <f t="shared" si="89"/>
        <v>0</v>
      </c>
      <c r="L423" s="159"/>
      <c r="M423" s="159" t="str">
        <f t="shared" si="90"/>
        <v/>
      </c>
      <c r="N423" s="39"/>
      <c r="O423" s="160">
        <f t="shared" si="91"/>
        <v>0</v>
      </c>
      <c r="P423" s="160">
        <f t="shared" si="92"/>
        <v>0</v>
      </c>
      <c r="Q423" s="160">
        <f t="shared" si="93"/>
        <v>0</v>
      </c>
      <c r="R423" s="160">
        <f t="shared" si="94"/>
        <v>0</v>
      </c>
      <c r="S423" s="160">
        <f t="shared" si="95"/>
        <v>0</v>
      </c>
      <c r="T423" s="39"/>
      <c r="U423" s="161"/>
      <c r="V423" s="162">
        <f>ROUND(ROUND(U423,2)*(1+'General Inputs'!K$20)*(1-AA423)+'General Inputs'!K$26,2)</f>
        <v>0</v>
      </c>
      <c r="W423" s="162">
        <f>ROUND(ROUND(V423,2)*(1+'General Inputs'!L$20)*(1-AB423)+'General Inputs'!L$26,2)</f>
        <v>0</v>
      </c>
      <c r="X423" s="162">
        <f>ROUND(ROUND(W423,2)*(1+'General Inputs'!M$20)*(1-AC423)+'General Inputs'!M$26,2)</f>
        <v>0</v>
      </c>
      <c r="Y423" s="162">
        <f>ROUND(ROUND(X423,2)*(1+'General Inputs'!N$20)*(1-AD423)+'General Inputs'!N$26,2)</f>
        <v>0</v>
      </c>
      <c r="Z423" s="163"/>
      <c r="AA423" s="191">
        <f>IF($U423="",0,'General Inputs'!K$22)</f>
        <v>0</v>
      </c>
      <c r="AB423" s="191">
        <f>IF($U423="",0,'General Inputs'!L$22)</f>
        <v>0</v>
      </c>
      <c r="AC423" s="191">
        <f>IF($U423="",0,'General Inputs'!M$22)</f>
        <v>0</v>
      </c>
      <c r="AD423" s="191">
        <f>IF($U423="",0,'General Inputs'!N$22)</f>
        <v>0</v>
      </c>
      <c r="AE423" s="36"/>
      <c r="AF423" s="36"/>
      <c r="AG423" s="36"/>
      <c r="AH423" s="214" t="str" cm="1">
        <f t="array" ref="AH423">IF(SUMPRODUCT(--_xlfn.ISFORMULA(V423:Y423))+SUMPRODUCT(--_xlfn.ISFORMULA(I423:M423))=7,"OK","CHECK")</f>
        <v>OK</v>
      </c>
      <c r="AI423" s="36"/>
      <c r="AJ423" s="36"/>
      <c r="AK423" s="36"/>
    </row>
    <row r="424" spans="1:37" s="48" customFormat="1" collapsed="1" x14ac:dyDescent="0.2">
      <c r="A424" s="46"/>
      <c r="B424" s="46"/>
      <c r="C424" s="150"/>
      <c r="D424" s="150"/>
      <c r="E424" s="150"/>
      <c r="F424" s="49"/>
      <c r="G424" s="49"/>
      <c r="H424" s="49"/>
      <c r="I424" s="41"/>
      <c r="J424" s="159"/>
      <c r="K424" s="159"/>
      <c r="L424" s="159"/>
      <c r="M424" s="159"/>
      <c r="N424" s="164"/>
      <c r="O424" s="244"/>
      <c r="P424" s="244"/>
      <c r="Q424" s="244"/>
      <c r="R424" s="244"/>
      <c r="S424" s="244"/>
      <c r="T424" s="244"/>
      <c r="U424" s="244"/>
      <c r="V424" s="244"/>
      <c r="W424" s="244"/>
      <c r="X424" s="244"/>
      <c r="Y424" s="244"/>
      <c r="Z424" s="11"/>
      <c r="AA424" s="11"/>
      <c r="AB424" s="11"/>
      <c r="AC424" s="11"/>
      <c r="AD424" s="11"/>
      <c r="AE424" s="46"/>
      <c r="AF424" s="46"/>
      <c r="AG424" s="46"/>
      <c r="AH424" s="222"/>
      <c r="AI424" s="46"/>
      <c r="AJ424" s="46"/>
      <c r="AK424" s="46"/>
    </row>
    <row r="425" spans="1:37" ht="12.75" x14ac:dyDescent="0.2">
      <c r="A425" s="25"/>
      <c r="B425" s="26" t="s">
        <v>7</v>
      </c>
      <c r="C425" s="25"/>
      <c r="D425" s="25"/>
      <c r="E425" s="25"/>
      <c r="F425" s="25"/>
      <c r="G425" s="25"/>
      <c r="H425" s="25"/>
      <c r="I425" s="34"/>
      <c r="J425" s="52"/>
      <c r="K425" s="52"/>
      <c r="L425" s="35"/>
      <c r="M425" s="34"/>
      <c r="N425" s="31"/>
      <c r="O425" s="30"/>
      <c r="P425" s="32"/>
      <c r="Q425" s="32"/>
      <c r="R425" s="32"/>
      <c r="S425" s="32"/>
      <c r="T425" s="52"/>
      <c r="U425" s="52"/>
      <c r="V425" s="35"/>
      <c r="W425" s="34"/>
      <c r="X425" s="35"/>
      <c r="Y425" s="34"/>
      <c r="Z425" s="34"/>
      <c r="AA425" s="34"/>
      <c r="AB425" s="34"/>
      <c r="AC425" s="34"/>
      <c r="AD425" s="34"/>
      <c r="AE425" s="34"/>
      <c r="AF425" s="34"/>
      <c r="AG425" s="34"/>
      <c r="AH425" s="215"/>
      <c r="AI425" s="35"/>
      <c r="AJ425" s="35"/>
      <c r="AK425" s="35"/>
    </row>
    <row r="426" spans="1:37" hidden="1" x14ac:dyDescent="0.2">
      <c r="N426" s="37"/>
      <c r="O426" s="36"/>
      <c r="P426" s="36"/>
      <c r="Q426" s="36"/>
      <c r="R426" s="36"/>
      <c r="S426" s="36"/>
    </row>
    <row r="427" spans="1:37" hidden="1" x14ac:dyDescent="0.2">
      <c r="N427" s="37"/>
      <c r="O427" s="36"/>
      <c r="P427" s="36"/>
      <c r="Q427" s="36"/>
      <c r="R427" s="36"/>
      <c r="S427" s="36"/>
    </row>
    <row r="428" spans="1:37" hidden="1" x14ac:dyDescent="0.2">
      <c r="N428" s="161"/>
      <c r="O428" s="166"/>
      <c r="P428" s="166"/>
      <c r="Q428" s="166"/>
      <c r="R428" s="166"/>
      <c r="S428" s="166"/>
    </row>
    <row r="429" spans="1:37" hidden="1" x14ac:dyDescent="0.2">
      <c r="N429" s="161"/>
      <c r="O429" s="166"/>
      <c r="P429" s="166"/>
      <c r="Q429" s="166"/>
      <c r="R429" s="166"/>
      <c r="S429" s="166"/>
    </row>
    <row r="430" spans="1:37" hidden="1" x14ac:dyDescent="0.2">
      <c r="N430" s="161"/>
      <c r="O430" s="166"/>
      <c r="P430" s="166"/>
      <c r="Q430" s="166"/>
      <c r="R430" s="166"/>
      <c r="S430" s="166"/>
    </row>
    <row r="431" spans="1:37" hidden="1" x14ac:dyDescent="0.2">
      <c r="N431" s="161"/>
      <c r="O431" s="166"/>
      <c r="P431" s="166"/>
      <c r="Q431" s="166"/>
      <c r="R431" s="166"/>
      <c r="S431" s="166"/>
    </row>
    <row r="432" spans="1:37" hidden="1" x14ac:dyDescent="0.2">
      <c r="N432" s="161"/>
      <c r="O432" s="166"/>
      <c r="P432" s="166"/>
      <c r="Q432" s="166"/>
      <c r="R432" s="166"/>
      <c r="S432" s="166"/>
    </row>
    <row r="433" spans="14:19" hidden="1" x14ac:dyDescent="0.2">
      <c r="N433" s="161"/>
      <c r="O433" s="166"/>
      <c r="P433" s="166"/>
      <c r="Q433" s="166"/>
      <c r="R433" s="166"/>
      <c r="S433" s="166"/>
    </row>
    <row r="434" spans="14:19" hidden="1" x14ac:dyDescent="0.2">
      <c r="N434" s="161"/>
      <c r="O434" s="166"/>
      <c r="P434" s="166"/>
      <c r="Q434" s="166"/>
      <c r="R434" s="166"/>
      <c r="S434" s="166"/>
    </row>
    <row r="435" spans="14:19" hidden="1" x14ac:dyDescent="0.2">
      <c r="N435" s="165"/>
      <c r="O435" s="73"/>
      <c r="P435" s="165"/>
      <c r="Q435" s="165"/>
      <c r="R435" s="165"/>
      <c r="S435" s="165"/>
    </row>
    <row r="436" spans="14:19" hidden="1" x14ac:dyDescent="0.2">
      <c r="N436" s="37"/>
      <c r="O436" s="36"/>
      <c r="P436" s="36"/>
      <c r="Q436" s="36"/>
      <c r="R436" s="36"/>
      <c r="S436" s="36"/>
    </row>
    <row r="437" spans="14:19" hidden="1" x14ac:dyDescent="0.2">
      <c r="N437" s="167"/>
      <c r="O437" s="167"/>
      <c r="P437" s="167"/>
      <c r="Q437" s="167"/>
      <c r="R437" s="167"/>
      <c r="S437" s="167"/>
    </row>
    <row r="438" spans="14:19" hidden="1" x14ac:dyDescent="0.2">
      <c r="N438" s="167"/>
      <c r="O438" s="167"/>
      <c r="P438" s="167"/>
      <c r="Q438" s="167"/>
      <c r="R438" s="167"/>
      <c r="S438" s="167"/>
    </row>
    <row r="439" spans="14:19" hidden="1" x14ac:dyDescent="0.2">
      <c r="N439" s="167"/>
      <c r="O439" s="167"/>
      <c r="P439" s="167"/>
      <c r="Q439" s="167"/>
      <c r="R439" s="167"/>
      <c r="S439" s="167"/>
    </row>
    <row r="440" spans="14:19" hidden="1" x14ac:dyDescent="0.2">
      <c r="N440" s="167"/>
      <c r="O440" s="167"/>
      <c r="P440" s="167"/>
      <c r="Q440" s="167"/>
      <c r="R440" s="167"/>
      <c r="S440" s="167"/>
    </row>
    <row r="441" spans="14:19" hidden="1" x14ac:dyDescent="0.2">
      <c r="N441" s="167"/>
      <c r="O441" s="167"/>
      <c r="P441" s="167"/>
      <c r="Q441" s="167"/>
      <c r="R441" s="167"/>
      <c r="S441" s="167"/>
    </row>
    <row r="442" spans="14:19" hidden="1" x14ac:dyDescent="0.2">
      <c r="N442" s="167"/>
      <c r="O442" s="167"/>
      <c r="P442" s="167"/>
      <c r="Q442" s="167"/>
      <c r="R442" s="167"/>
      <c r="S442" s="167"/>
    </row>
    <row r="443" spans="14:19" hidden="1" x14ac:dyDescent="0.2">
      <c r="N443" s="167"/>
      <c r="O443" s="167"/>
      <c r="P443" s="167"/>
      <c r="Q443" s="167"/>
      <c r="R443" s="167"/>
      <c r="S443" s="167"/>
    </row>
    <row r="444" spans="14:19" hidden="1" x14ac:dyDescent="0.2">
      <c r="N444" s="164"/>
      <c r="O444" s="49"/>
      <c r="P444" s="164"/>
      <c r="Q444" s="164"/>
      <c r="R444" s="164"/>
      <c r="S444" s="164"/>
    </row>
    <row r="445" spans="14:19" hidden="1" x14ac:dyDescent="0.2">
      <c r="N445" s="37"/>
      <c r="O445" s="36"/>
      <c r="P445" s="36"/>
      <c r="Q445" s="36"/>
      <c r="R445" s="36"/>
      <c r="S445" s="36"/>
    </row>
    <row r="446" spans="14:19" ht="12.75" hidden="1" x14ac:dyDescent="0.2">
      <c r="N446" s="52"/>
      <c r="O446" s="34"/>
      <c r="P446" s="35"/>
      <c r="Q446" s="34"/>
      <c r="R446" s="35"/>
      <c r="S446" s="34"/>
    </row>
  </sheetData>
  <sortState xmlns:xlrd2="http://schemas.microsoft.com/office/spreadsheetml/2017/richdata2" ref="A7:AK121">
    <sortCondition ref="C7:C121"/>
    <sortCondition ref="B7:B121"/>
    <sortCondition ref="E7:E121"/>
  </sortState>
  <mergeCells count="3">
    <mergeCell ref="AA4:AD4"/>
    <mergeCell ref="U4:Y4"/>
    <mergeCell ref="O4:S4"/>
  </mergeCells>
  <conditionalFormatting sqref="M1:M1048576">
    <cfRule type="cellIs" dxfId="17" priority="5" operator="equal">
      <formula>"NON-COMPLIANT"</formula>
    </cfRule>
    <cfRule type="cellIs" dxfId="16" priority="6" operator="equal">
      <formula>"COMPLIANT"</formula>
    </cfRule>
  </conditionalFormatting>
  <conditionalFormatting sqref="AH3">
    <cfRule type="cellIs" dxfId="15" priority="3" operator="equal">
      <formula>"CHECK"</formula>
    </cfRule>
    <cfRule type="cellIs" dxfId="14" priority="4" operator="equal">
      <formula>"OK"</formula>
    </cfRule>
  </conditionalFormatting>
  <conditionalFormatting sqref="AH5:AH425">
    <cfRule type="cellIs" dxfId="13" priority="1" operator="equal">
      <formula>"CHECK"</formula>
    </cfRule>
    <cfRule type="cellIs" dxfId="12" priority="2" operator="equal">
      <formula>"OK"</formula>
    </cfRule>
  </conditionalFormatting>
  <dataValidations count="2">
    <dataValidation type="list" allowBlank="1" showInputMessage="1" showErrorMessage="1" sqref="O435 O444" xr:uid="{00000000-0002-0000-0300-000000000000}">
      <formula1>$J$11:$J$18</formula1>
    </dataValidation>
    <dataValidation type="list" allowBlank="1" showInputMessage="1" showErrorMessage="1" sqref="I424" xr:uid="{00000000-0002-0000-0300-000001000000}">
      <formula1>#REF!</formula1>
    </dataValidation>
  </dataValidations>
  <hyperlinks>
    <hyperlink ref="O1" location="'Pricing model - ACS'!A1" display="Back to Index" xr:uid="{00000000-0004-0000-03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'C:\Users\ddale\Work Folders\[Pricing template model 1.xlsx]Lookup|Tables'!#REF!</xm:f>
          </x14:formula1>
          <xm:sqref>H7:H423</xm:sqref>
        </x14:dataValidation>
        <x14:dataValidation type="list" allowBlank="1" showInputMessage="1" showErrorMessage="1" xr:uid="{00000000-0002-0000-0300-000003000000}">
          <x14:formula1>
            <xm:f>'Lookup Tables'!$G$9:$G$17</xm:f>
          </x14:formula1>
          <xm:sqref>F7:F423</xm:sqref>
        </x14:dataValidation>
        <x14:dataValidation type="list" allowBlank="1" showInputMessage="1" showErrorMessage="1" xr:uid="{AEB96854-FA7D-4154-B4F0-C1CDC218E79D}">
          <x14:formula1>
            <xm:f>'Lookup Tables'!$G$29:$G$37</xm:f>
          </x14:formula1>
          <xm:sqref>G7:G423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79998168889431442"/>
  </sheetPr>
  <dimension ref="A1:AC69"/>
  <sheetViews>
    <sheetView showGridLines="0" zoomScaleNormal="100" workbookViewId="0">
      <selection activeCell="S7" sqref="S7:S30"/>
    </sheetView>
  </sheetViews>
  <sheetFormatPr defaultColWidth="0" defaultRowHeight="11.25" zeroHeight="1" outlineLevelRow="1" x14ac:dyDescent="0.2"/>
  <cols>
    <col min="1" max="2" width="1.42578125" style="11" customWidth="1"/>
    <col min="3" max="3" width="42.7109375" style="11" bestFit="1" customWidth="1"/>
    <col min="4" max="4" width="14.28515625" style="11" customWidth="1"/>
    <col min="5" max="5" width="11.42578125" style="11" customWidth="1"/>
    <col min="6" max="6" width="1.42578125" style="11" customWidth="1"/>
    <col min="7" max="7" width="9.28515625" style="11" customWidth="1"/>
    <col min="8" max="8" width="1.28515625" style="11" customWidth="1"/>
    <col min="9" max="9" width="9.28515625" style="11" customWidth="1"/>
    <col min="10" max="10" width="0.85546875" style="11" customWidth="1"/>
    <col min="11" max="11" width="12.7109375" style="11" customWidth="1"/>
    <col min="12" max="12" width="5.7109375" style="11" customWidth="1"/>
    <col min="13" max="17" width="9.28515625" style="11" customWidth="1"/>
    <col min="18" max="18" width="5.7109375" style="11" customWidth="1"/>
    <col min="19" max="23" width="9.28515625" style="11" customWidth="1"/>
    <col min="24" max="24" width="31.5703125" style="11" customWidth="1"/>
    <col min="25" max="25" width="1.42578125" style="11" customWidth="1"/>
    <col min="26" max="26" width="3.28515625" style="223" customWidth="1"/>
    <col min="27" max="16384" width="8" style="11" hidden="1"/>
  </cols>
  <sheetData>
    <row r="1" spans="1:29" ht="15.75" x14ac:dyDescent="0.25">
      <c r="A1" s="1"/>
      <c r="B1" s="2" t="str">
        <f>'Pricing model - ACS'!G2&amp;" - "&amp;'Pricing model - ACS'!G3</f>
        <v>AER pricing model - price capped ACS - Energex 2025–26</v>
      </c>
      <c r="C1" s="2"/>
      <c r="D1" s="2"/>
      <c r="E1" s="2"/>
      <c r="F1" s="2"/>
      <c r="G1" s="7"/>
      <c r="H1" s="3"/>
      <c r="I1" s="5"/>
      <c r="J1" s="8"/>
      <c r="K1" s="8"/>
      <c r="L1" s="6"/>
      <c r="M1" s="53" t="s">
        <v>0</v>
      </c>
      <c r="N1" s="8"/>
      <c r="O1" s="8"/>
      <c r="P1" s="5"/>
      <c r="Q1" s="5"/>
      <c r="R1" s="4"/>
      <c r="T1" s="8"/>
      <c r="U1" s="8"/>
      <c r="V1" s="5"/>
      <c r="W1" s="5"/>
      <c r="X1" s="6"/>
      <c r="Y1" s="10"/>
      <c r="Z1" s="224"/>
    </row>
    <row r="2" spans="1:29" ht="13.5" thickBot="1" x14ac:dyDescent="0.25">
      <c r="A2" s="12"/>
      <c r="B2" s="13" t="str">
        <f>'Pricing model - ACS'!C24&amp;" - "&amp;'Pricing model - ACS'!E24</f>
        <v>Labour Rates - Price caps, historical prices, proposed prices, and compliance checks for labour rates used for quoted services</v>
      </c>
      <c r="C2" s="13"/>
      <c r="D2" s="13"/>
      <c r="E2" s="13"/>
      <c r="F2" s="13"/>
      <c r="G2" s="15"/>
      <c r="H2" s="12"/>
      <c r="I2" s="15"/>
      <c r="J2" s="15"/>
      <c r="K2" s="15"/>
      <c r="L2" s="15"/>
      <c r="M2" s="15"/>
      <c r="N2" s="15"/>
      <c r="O2" s="16" t="s">
        <v>183</v>
      </c>
      <c r="P2" s="15"/>
      <c r="Q2" s="15"/>
      <c r="R2" s="14"/>
      <c r="S2" s="12"/>
      <c r="T2" s="15"/>
      <c r="U2" s="15"/>
      <c r="V2" s="15"/>
      <c r="W2" s="15"/>
      <c r="X2" s="16"/>
      <c r="Y2" s="15"/>
      <c r="Z2" s="211" t="s">
        <v>252</v>
      </c>
    </row>
    <row r="3" spans="1:29" x14ac:dyDescent="0.2">
      <c r="A3" s="17"/>
      <c r="B3" s="17"/>
      <c r="C3" s="69"/>
      <c r="D3" s="69"/>
      <c r="E3" s="18"/>
      <c r="F3" s="18"/>
      <c r="G3" s="20"/>
      <c r="H3" s="19"/>
      <c r="I3" s="20"/>
      <c r="J3" s="20"/>
      <c r="K3" s="20"/>
      <c r="L3" s="20"/>
      <c r="M3" s="20"/>
      <c r="N3" s="20"/>
      <c r="O3" s="20"/>
      <c r="P3" s="20"/>
      <c r="Q3" s="20"/>
      <c r="R3" s="18"/>
      <c r="S3" s="19"/>
      <c r="T3" s="20"/>
      <c r="U3" s="20"/>
      <c r="V3" s="20"/>
      <c r="W3" s="20"/>
      <c r="X3" s="20"/>
      <c r="Y3" s="21"/>
      <c r="Z3" s="212" t="str">
        <f>IF(COUNTIF(Z5:Z48,"CHECK")&gt;0,"CHECK","OK")</f>
        <v>OK</v>
      </c>
    </row>
    <row r="4" spans="1:29" x14ac:dyDescent="0.2">
      <c r="A4" s="22"/>
      <c r="B4" s="22"/>
      <c r="C4" s="22"/>
      <c r="D4" s="22"/>
      <c r="E4" s="23"/>
      <c r="F4" s="23"/>
      <c r="G4" s="24"/>
      <c r="H4" s="24"/>
      <c r="I4" s="24"/>
      <c r="J4" s="24"/>
      <c r="K4" s="24"/>
      <c r="L4" s="24"/>
      <c r="M4" s="249" t="s">
        <v>199</v>
      </c>
      <c r="N4" s="249"/>
      <c r="O4" s="249"/>
      <c r="P4" s="249"/>
      <c r="Q4" s="249"/>
      <c r="R4" s="23"/>
      <c r="S4" s="249" t="s">
        <v>200</v>
      </c>
      <c r="T4" s="249"/>
      <c r="U4" s="249"/>
      <c r="V4" s="249"/>
      <c r="W4" s="249"/>
      <c r="X4" s="22"/>
      <c r="Y4" s="22"/>
      <c r="AA4" s="22"/>
      <c r="AB4" s="22"/>
      <c r="AC4" s="22"/>
    </row>
    <row r="5" spans="1:29" ht="12.75" x14ac:dyDescent="0.2">
      <c r="A5" s="25"/>
      <c r="B5" s="26" t="s">
        <v>125</v>
      </c>
      <c r="C5" s="25"/>
      <c r="D5" s="27" t="s">
        <v>182</v>
      </c>
      <c r="E5" s="27" t="str">
        <f>'Ancillary Network Services'!F5</f>
        <v>Unit</v>
      </c>
      <c r="F5" s="27"/>
      <c r="G5" s="27" t="str">
        <f>'Ancillary Network Services'!I5</f>
        <v>Proposed price</v>
      </c>
      <c r="H5" s="27"/>
      <c r="I5" s="27" t="str">
        <f>'Ancillary Network Services'!K5</f>
        <v>Price cap</v>
      </c>
      <c r="J5" s="27"/>
      <c r="K5" s="27" t="str">
        <f>'Ancillary Network Services'!M5</f>
        <v>Compliance</v>
      </c>
      <c r="L5" s="27"/>
      <c r="M5" s="27" t="str">
        <f>'Ancillary Network Services'!O5</f>
        <v>2025–26</v>
      </c>
      <c r="N5" s="27" t="str">
        <f>'Ancillary Network Services'!P5</f>
        <v>2026–27</v>
      </c>
      <c r="O5" s="27" t="str">
        <f>'Ancillary Network Services'!Q5</f>
        <v>2027–28</v>
      </c>
      <c r="P5" s="27" t="str">
        <f>'Ancillary Network Services'!R5</f>
        <v>2028–29</v>
      </c>
      <c r="Q5" s="27" t="str">
        <f>'Ancillary Network Services'!S5</f>
        <v>2029–30</v>
      </c>
      <c r="R5" s="27"/>
      <c r="S5" s="27" t="str">
        <f>'Ancillary Network Services'!U5</f>
        <v>2025–26</v>
      </c>
      <c r="T5" s="27" t="str">
        <f>'Ancillary Network Services'!V5</f>
        <v>2026–27</v>
      </c>
      <c r="U5" s="27" t="str">
        <f>'Ancillary Network Services'!W5</f>
        <v>2027–28</v>
      </c>
      <c r="V5" s="27" t="str">
        <f>'Ancillary Network Services'!X5</f>
        <v>2028–29</v>
      </c>
      <c r="W5" s="27" t="str">
        <f>'Ancillary Network Services'!Y5</f>
        <v>2029–30</v>
      </c>
      <c r="X5" s="51" t="s">
        <v>6</v>
      </c>
      <c r="Y5" s="35"/>
      <c r="Z5" s="215"/>
      <c r="AA5" s="35"/>
      <c r="AB5" s="35"/>
      <c r="AC5" s="35"/>
    </row>
    <row r="6" spans="1:29" x14ac:dyDescent="0.2">
      <c r="A6" s="36"/>
      <c r="B6" s="36"/>
      <c r="C6" s="36"/>
      <c r="D6" s="36"/>
      <c r="E6" s="37"/>
      <c r="F6" s="37"/>
      <c r="G6" s="37"/>
      <c r="H6" s="37"/>
      <c r="I6" s="37"/>
      <c r="J6" s="36"/>
      <c r="K6" s="36"/>
      <c r="L6" s="37"/>
      <c r="M6" s="37"/>
      <c r="N6" s="36"/>
      <c r="O6" s="36"/>
      <c r="P6" s="36"/>
      <c r="Q6" s="36"/>
      <c r="R6" s="37"/>
      <c r="S6" s="37"/>
      <c r="T6" s="36"/>
      <c r="U6" s="36"/>
      <c r="V6" s="36"/>
      <c r="W6" s="36"/>
      <c r="X6" s="36"/>
      <c r="Y6" s="36"/>
      <c r="Z6" s="214"/>
      <c r="AA6" s="36"/>
      <c r="AB6" s="36"/>
      <c r="AC6" s="36"/>
    </row>
    <row r="7" spans="1:29" x14ac:dyDescent="0.2">
      <c r="A7" s="36"/>
      <c r="B7" s="36"/>
      <c r="C7" s="158" t="s">
        <v>297</v>
      </c>
      <c r="D7" s="158"/>
      <c r="E7" s="71" t="s">
        <v>33</v>
      </c>
      <c r="F7" s="92"/>
      <c r="G7" s="93">
        <f t="shared" ref="G7:G46" si="0">_xlfn.IFNA(INDEX($M7:$Q7,1,MATCH(forecastyear,$M$5:$Q$5,0)),0)</f>
        <v>103.25</v>
      </c>
      <c r="H7" s="159"/>
      <c r="I7" s="93">
        <f t="shared" ref="I7:I46" si="1">_xlfn.IFNA(INDEX($S7:$W7,1,MATCH(forecastyear,$S$5:$W$5,0)),0)</f>
        <v>103.25</v>
      </c>
      <c r="J7" s="159"/>
      <c r="K7" s="159" t="str">
        <f>IF(C7="","",IF(G7&gt;I7,"NON-COMPLIANT","COMPLIANT"))</f>
        <v>COMPLIANT</v>
      </c>
      <c r="L7" s="39"/>
      <c r="M7" s="160">
        <f>S7</f>
        <v>103.25</v>
      </c>
      <c r="N7" s="160">
        <f t="shared" ref="N7:Q7" si="2">T7</f>
        <v>107.21</v>
      </c>
      <c r="O7" s="160">
        <f t="shared" si="2"/>
        <v>111.09</v>
      </c>
      <c r="P7" s="160">
        <f t="shared" si="2"/>
        <v>115.2</v>
      </c>
      <c r="Q7" s="160">
        <f t="shared" si="2"/>
        <v>119.7</v>
      </c>
      <c r="R7" s="39"/>
      <c r="S7" s="161">
        <v>103.25</v>
      </c>
      <c r="T7" s="162">
        <f>ROUND(ROUND(S7,2)*(1+'General Inputs'!K$20)*(1-'General Inputs'!K$22)+'General Inputs'!K$26,2)</f>
        <v>107.21</v>
      </c>
      <c r="U7" s="162">
        <f>ROUND(T7*(1+'General Inputs'!L$20)*(1-'General Inputs'!L$22)+'General Inputs'!L$26,2)</f>
        <v>111.09</v>
      </c>
      <c r="V7" s="162">
        <f>ROUND(U7*(1+'General Inputs'!M$20)*(1-'General Inputs'!M$22)+'General Inputs'!M$26,2)</f>
        <v>115.2</v>
      </c>
      <c r="W7" s="162">
        <f>ROUND(V7*(1+'General Inputs'!N$20)*(1-'General Inputs'!N$22)+'General Inputs'!N$26,2)</f>
        <v>119.7</v>
      </c>
      <c r="X7" s="36"/>
      <c r="Y7" s="36"/>
      <c r="Z7" s="214" t="str" cm="1">
        <f t="array" ref="Z7">IF(SUMPRODUCT(--_xlfn.ISFORMULA(T7:W7))+SUMPRODUCT(--_xlfn.ISFORMULA(G7:K7))=7,"OK","CHECK")</f>
        <v>OK</v>
      </c>
      <c r="AA7" s="36"/>
      <c r="AB7" s="36"/>
      <c r="AC7" s="36"/>
    </row>
    <row r="8" spans="1:29" x14ac:dyDescent="0.2">
      <c r="A8" s="36"/>
      <c r="B8" s="36"/>
      <c r="C8" s="158" t="s">
        <v>298</v>
      </c>
      <c r="D8" s="158"/>
      <c r="E8" s="71" t="s">
        <v>33</v>
      </c>
      <c r="F8" s="92"/>
      <c r="G8" s="93">
        <f t="shared" si="0"/>
        <v>258.13</v>
      </c>
      <c r="H8" s="159"/>
      <c r="I8" s="93">
        <f t="shared" si="1"/>
        <v>258.13</v>
      </c>
      <c r="J8" s="159"/>
      <c r="K8" s="159" t="str">
        <f t="shared" ref="K8:K25" si="3">IF(C8="","",IF(G8&gt;I8,"NON-COMPLIANT","COMPLIANT"))</f>
        <v>COMPLIANT</v>
      </c>
      <c r="L8" s="39"/>
      <c r="M8" s="160">
        <f t="shared" ref="M8:M25" si="4">S8</f>
        <v>258.13</v>
      </c>
      <c r="N8" s="160">
        <f t="shared" ref="N8:N25" si="5">T8</f>
        <v>268.02999999999997</v>
      </c>
      <c r="O8" s="160">
        <f t="shared" ref="O8:O25" si="6">U8</f>
        <v>277.73</v>
      </c>
      <c r="P8" s="160">
        <f t="shared" ref="P8:P25" si="7">V8</f>
        <v>288</v>
      </c>
      <c r="Q8" s="160">
        <f t="shared" ref="Q8:Q25" si="8">W8</f>
        <v>299.24</v>
      </c>
      <c r="R8" s="39"/>
      <c r="S8" s="161">
        <v>258.13</v>
      </c>
      <c r="T8" s="162">
        <f>ROUND(ROUND(S8,2)*(1+'General Inputs'!K$20)*(1-'General Inputs'!K$22)+'General Inputs'!K$26,2)</f>
        <v>268.02999999999997</v>
      </c>
      <c r="U8" s="162">
        <f>ROUND(T8*(1+'General Inputs'!L$20)*(1-'General Inputs'!L$22)+'General Inputs'!L$26,2)</f>
        <v>277.73</v>
      </c>
      <c r="V8" s="162">
        <f>ROUND(U8*(1+'General Inputs'!M$20)*(1-'General Inputs'!M$22)+'General Inputs'!M$26,2)</f>
        <v>288</v>
      </c>
      <c r="W8" s="162">
        <f>ROUND(V8*(1+'General Inputs'!N$20)*(1-'General Inputs'!N$22)+'General Inputs'!N$26,2)</f>
        <v>299.24</v>
      </c>
      <c r="X8" s="36"/>
      <c r="Y8" s="36"/>
      <c r="Z8" s="214" t="str" cm="1">
        <f t="array" ref="Z8">IF(SUMPRODUCT(--_xlfn.ISFORMULA(T8:W8))+SUMPRODUCT(--_xlfn.ISFORMULA(G8:K8))=7,"OK","CHECK")</f>
        <v>OK</v>
      </c>
      <c r="AA8" s="36"/>
      <c r="AB8" s="36"/>
      <c r="AC8" s="36"/>
    </row>
    <row r="9" spans="1:29" x14ac:dyDescent="0.2">
      <c r="A9" s="36"/>
      <c r="B9" s="36"/>
      <c r="C9" s="158" t="s">
        <v>299</v>
      </c>
      <c r="D9" s="158"/>
      <c r="E9" s="71" t="s">
        <v>33</v>
      </c>
      <c r="F9" s="92"/>
      <c r="G9" s="93">
        <f t="shared" si="0"/>
        <v>238.00550210683312</v>
      </c>
      <c r="H9" s="159"/>
      <c r="I9" s="93">
        <f t="shared" si="1"/>
        <v>238.00550210683312</v>
      </c>
      <c r="J9" s="159"/>
      <c r="K9" s="159" t="str">
        <f t="shared" si="3"/>
        <v>COMPLIANT</v>
      </c>
      <c r="L9" s="39"/>
      <c r="M9" s="160">
        <f t="shared" si="4"/>
        <v>238.00550210683312</v>
      </c>
      <c r="N9" s="160">
        <f t="shared" si="5"/>
        <v>247.14</v>
      </c>
      <c r="O9" s="160">
        <f t="shared" si="6"/>
        <v>256.08</v>
      </c>
      <c r="P9" s="160">
        <f t="shared" si="7"/>
        <v>265.55</v>
      </c>
      <c r="Q9" s="160">
        <f t="shared" si="8"/>
        <v>275.91000000000003</v>
      </c>
      <c r="R9" s="39"/>
      <c r="S9" s="161">
        <v>238.00550210683312</v>
      </c>
      <c r="T9" s="162">
        <f>ROUND(ROUND(S9,2)*(1+'General Inputs'!K$20)*(1-'General Inputs'!K$22)+'General Inputs'!K$26,2)</f>
        <v>247.14</v>
      </c>
      <c r="U9" s="162">
        <f>ROUND(T9*(1+'General Inputs'!L$20)*(1-'General Inputs'!L$22)+'General Inputs'!L$26,2)</f>
        <v>256.08</v>
      </c>
      <c r="V9" s="162">
        <f>ROUND(U9*(1+'General Inputs'!M$20)*(1-'General Inputs'!M$22)+'General Inputs'!M$26,2)</f>
        <v>265.55</v>
      </c>
      <c r="W9" s="162">
        <f>ROUND(V9*(1+'General Inputs'!N$20)*(1-'General Inputs'!N$22)+'General Inputs'!N$26,2)</f>
        <v>275.91000000000003</v>
      </c>
      <c r="X9" s="36"/>
      <c r="Y9" s="36"/>
      <c r="Z9" s="214" t="str" cm="1">
        <f t="array" ref="Z9">IF(SUMPRODUCT(--_xlfn.ISFORMULA(T9:W9))+SUMPRODUCT(--_xlfn.ISFORMULA(G9:K9))=7,"OK","CHECK")</f>
        <v>OK</v>
      </c>
      <c r="AA9" s="36"/>
      <c r="AB9" s="36"/>
      <c r="AC9" s="36"/>
    </row>
    <row r="10" spans="1:29" x14ac:dyDescent="0.2">
      <c r="A10" s="36"/>
      <c r="B10" s="36"/>
      <c r="C10" s="158" t="s">
        <v>300</v>
      </c>
      <c r="D10" s="158"/>
      <c r="E10" s="71" t="s">
        <v>33</v>
      </c>
      <c r="F10" s="92"/>
      <c r="G10" s="93">
        <f t="shared" si="0"/>
        <v>257.39</v>
      </c>
      <c r="H10" s="159"/>
      <c r="I10" s="93">
        <f t="shared" si="1"/>
        <v>257.39</v>
      </c>
      <c r="J10" s="159"/>
      <c r="K10" s="159" t="str">
        <f t="shared" si="3"/>
        <v>COMPLIANT</v>
      </c>
      <c r="L10" s="39"/>
      <c r="M10" s="160">
        <f t="shared" si="4"/>
        <v>257.39</v>
      </c>
      <c r="N10" s="160">
        <f t="shared" si="5"/>
        <v>267.26</v>
      </c>
      <c r="O10" s="160">
        <f t="shared" si="6"/>
        <v>276.93</v>
      </c>
      <c r="P10" s="160">
        <f t="shared" si="7"/>
        <v>287.17</v>
      </c>
      <c r="Q10" s="160">
        <f t="shared" si="8"/>
        <v>298.38</v>
      </c>
      <c r="R10" s="39"/>
      <c r="S10" s="161">
        <v>257.39</v>
      </c>
      <c r="T10" s="162">
        <f>ROUND(ROUND(S10,2)*(1+'General Inputs'!K$20)*(1-'General Inputs'!K$22)+'General Inputs'!K$26,2)</f>
        <v>267.26</v>
      </c>
      <c r="U10" s="162">
        <f>ROUND(T10*(1+'General Inputs'!L$20)*(1-'General Inputs'!L$22)+'General Inputs'!L$26,2)</f>
        <v>276.93</v>
      </c>
      <c r="V10" s="162">
        <f>ROUND(U10*(1+'General Inputs'!M$20)*(1-'General Inputs'!M$22)+'General Inputs'!M$26,2)</f>
        <v>287.17</v>
      </c>
      <c r="W10" s="162">
        <f>ROUND(V10*(1+'General Inputs'!N$20)*(1-'General Inputs'!N$22)+'General Inputs'!N$26,2)</f>
        <v>298.38</v>
      </c>
      <c r="X10" s="36"/>
      <c r="Y10" s="36"/>
      <c r="Z10" s="214" t="str" cm="1">
        <f t="array" ref="Z10">IF(SUMPRODUCT(--_xlfn.ISFORMULA(T10:W10))+SUMPRODUCT(--_xlfn.ISFORMULA(G10:K10))=7,"OK","CHECK")</f>
        <v>OK</v>
      </c>
      <c r="AA10" s="36"/>
      <c r="AB10" s="36"/>
      <c r="AC10" s="36"/>
    </row>
    <row r="11" spans="1:29" x14ac:dyDescent="0.2">
      <c r="A11" s="36"/>
      <c r="B11" s="36"/>
      <c r="C11" s="158" t="s">
        <v>301</v>
      </c>
      <c r="D11" s="158"/>
      <c r="E11" s="71" t="s">
        <v>33</v>
      </c>
      <c r="F11" s="92"/>
      <c r="G11" s="93">
        <f t="shared" si="0"/>
        <v>260.56</v>
      </c>
      <c r="H11" s="159"/>
      <c r="I11" s="93">
        <f t="shared" si="1"/>
        <v>260.56</v>
      </c>
      <c r="J11" s="159"/>
      <c r="K11" s="159" t="str">
        <f t="shared" si="3"/>
        <v>COMPLIANT</v>
      </c>
      <c r="L11" s="39"/>
      <c r="M11" s="160">
        <f t="shared" si="4"/>
        <v>260.56</v>
      </c>
      <c r="N11" s="160">
        <f t="shared" si="5"/>
        <v>270.56</v>
      </c>
      <c r="O11" s="160">
        <f t="shared" si="6"/>
        <v>280.35000000000002</v>
      </c>
      <c r="P11" s="160">
        <f t="shared" si="7"/>
        <v>290.72000000000003</v>
      </c>
      <c r="Q11" s="160">
        <f t="shared" si="8"/>
        <v>302.07</v>
      </c>
      <c r="R11" s="39"/>
      <c r="S11" s="161">
        <v>260.56</v>
      </c>
      <c r="T11" s="162">
        <f>ROUND(ROUND(S11,2)*(1+'General Inputs'!K$20)*(1-'General Inputs'!K$22)+'General Inputs'!K$26,2)</f>
        <v>270.56</v>
      </c>
      <c r="U11" s="162">
        <f>ROUND(T11*(1+'General Inputs'!L$20)*(1-'General Inputs'!L$22)+'General Inputs'!L$26,2)</f>
        <v>280.35000000000002</v>
      </c>
      <c r="V11" s="162">
        <f>ROUND(U11*(1+'General Inputs'!M$20)*(1-'General Inputs'!M$22)+'General Inputs'!M$26,2)</f>
        <v>290.72000000000003</v>
      </c>
      <c r="W11" s="162">
        <f>ROUND(V11*(1+'General Inputs'!N$20)*(1-'General Inputs'!N$22)+'General Inputs'!N$26,2)</f>
        <v>302.07</v>
      </c>
      <c r="X11" s="36"/>
      <c r="Y11" s="36"/>
      <c r="Z11" s="214" t="str" cm="1">
        <f t="array" ref="Z11">IF(SUMPRODUCT(--_xlfn.ISFORMULA(T11:W11))+SUMPRODUCT(--_xlfn.ISFORMULA(G11:K11))=7,"OK","CHECK")</f>
        <v>OK</v>
      </c>
      <c r="AA11" s="36"/>
      <c r="AB11" s="36"/>
      <c r="AC11" s="36"/>
    </row>
    <row r="12" spans="1:29" x14ac:dyDescent="0.2">
      <c r="A12" s="36"/>
      <c r="B12" s="36"/>
      <c r="C12" s="158" t="s">
        <v>302</v>
      </c>
      <c r="D12" s="158"/>
      <c r="E12" s="71" t="s">
        <v>33</v>
      </c>
      <c r="F12" s="92"/>
      <c r="G12" s="93">
        <f t="shared" si="0"/>
        <v>258.13</v>
      </c>
      <c r="H12" s="159"/>
      <c r="I12" s="93">
        <f t="shared" si="1"/>
        <v>258.13</v>
      </c>
      <c r="J12" s="159"/>
      <c r="K12" s="159" t="str">
        <f t="shared" si="3"/>
        <v>COMPLIANT</v>
      </c>
      <c r="L12" s="39"/>
      <c r="M12" s="160">
        <f t="shared" si="4"/>
        <v>258.13</v>
      </c>
      <c r="N12" s="160">
        <f t="shared" si="5"/>
        <v>268.02999999999997</v>
      </c>
      <c r="O12" s="160">
        <f t="shared" si="6"/>
        <v>277.73</v>
      </c>
      <c r="P12" s="160">
        <f t="shared" si="7"/>
        <v>288</v>
      </c>
      <c r="Q12" s="160">
        <f t="shared" si="8"/>
        <v>299.24</v>
      </c>
      <c r="R12" s="39"/>
      <c r="S12" s="161">
        <v>258.13</v>
      </c>
      <c r="T12" s="162">
        <f>ROUND(ROUND(S12,2)*(1+'General Inputs'!K$20)*(1-'General Inputs'!K$22)+'General Inputs'!K$26,2)</f>
        <v>268.02999999999997</v>
      </c>
      <c r="U12" s="162">
        <f>ROUND(T12*(1+'General Inputs'!L$20)*(1-'General Inputs'!L$22)+'General Inputs'!L$26,2)</f>
        <v>277.73</v>
      </c>
      <c r="V12" s="162">
        <f>ROUND(U12*(1+'General Inputs'!M$20)*(1-'General Inputs'!M$22)+'General Inputs'!M$26,2)</f>
        <v>288</v>
      </c>
      <c r="W12" s="162">
        <f>ROUND(V12*(1+'General Inputs'!N$20)*(1-'General Inputs'!N$22)+'General Inputs'!N$26,2)</f>
        <v>299.24</v>
      </c>
      <c r="X12" s="36"/>
      <c r="Y12" s="36"/>
      <c r="Z12" s="214" t="str" cm="1">
        <f t="array" ref="Z12">IF(SUMPRODUCT(--_xlfn.ISFORMULA(T12:W12))+SUMPRODUCT(--_xlfn.ISFORMULA(G12:K12))=7,"OK","CHECK")</f>
        <v>OK</v>
      </c>
      <c r="AA12" s="36"/>
      <c r="AB12" s="36"/>
      <c r="AC12" s="36"/>
    </row>
    <row r="13" spans="1:29" x14ac:dyDescent="0.2">
      <c r="A13" s="36"/>
      <c r="B13" s="36"/>
      <c r="C13" s="158" t="s">
        <v>303</v>
      </c>
      <c r="D13" s="158"/>
      <c r="E13" s="71" t="s">
        <v>33</v>
      </c>
      <c r="F13" s="92"/>
      <c r="G13" s="93">
        <f t="shared" si="0"/>
        <v>257.39</v>
      </c>
      <c r="H13" s="159"/>
      <c r="I13" s="93">
        <f t="shared" si="1"/>
        <v>257.39</v>
      </c>
      <c r="J13" s="159"/>
      <c r="K13" s="159" t="str">
        <f t="shared" si="3"/>
        <v>COMPLIANT</v>
      </c>
      <c r="L13" s="39"/>
      <c r="M13" s="160">
        <f t="shared" si="4"/>
        <v>257.39</v>
      </c>
      <c r="N13" s="160">
        <f t="shared" si="5"/>
        <v>267.26</v>
      </c>
      <c r="O13" s="160">
        <f t="shared" si="6"/>
        <v>276.93</v>
      </c>
      <c r="P13" s="160">
        <f t="shared" si="7"/>
        <v>287.17</v>
      </c>
      <c r="Q13" s="160">
        <f t="shared" si="8"/>
        <v>298.38</v>
      </c>
      <c r="R13" s="39"/>
      <c r="S13" s="161">
        <v>257.39</v>
      </c>
      <c r="T13" s="162">
        <f>ROUND(ROUND(S13,2)*(1+'General Inputs'!K$20)*(1-'General Inputs'!K$22)+'General Inputs'!K$26,2)</f>
        <v>267.26</v>
      </c>
      <c r="U13" s="162">
        <f>ROUND(T13*(1+'General Inputs'!L$20)*(1-'General Inputs'!L$22)+'General Inputs'!L$26,2)</f>
        <v>276.93</v>
      </c>
      <c r="V13" s="162">
        <f>ROUND(U13*(1+'General Inputs'!M$20)*(1-'General Inputs'!M$22)+'General Inputs'!M$26,2)</f>
        <v>287.17</v>
      </c>
      <c r="W13" s="162">
        <f>ROUND(V13*(1+'General Inputs'!N$20)*(1-'General Inputs'!N$22)+'General Inputs'!N$26,2)</f>
        <v>298.38</v>
      </c>
      <c r="X13" s="36"/>
      <c r="Y13" s="36"/>
      <c r="Z13" s="214" t="str" cm="1">
        <f t="array" ref="Z13">IF(SUMPRODUCT(--_xlfn.ISFORMULA(T13:W13))+SUMPRODUCT(--_xlfn.ISFORMULA(G13:K13))=7,"OK","CHECK")</f>
        <v>OK</v>
      </c>
      <c r="AA13" s="36"/>
      <c r="AB13" s="36"/>
      <c r="AC13" s="36"/>
    </row>
    <row r="14" spans="1:29" x14ac:dyDescent="0.2">
      <c r="A14" s="36"/>
      <c r="B14" s="36"/>
      <c r="C14" s="158" t="s">
        <v>304</v>
      </c>
      <c r="D14" s="158"/>
      <c r="E14" s="71" t="s">
        <v>33</v>
      </c>
      <c r="F14" s="92"/>
      <c r="G14" s="93">
        <f t="shared" si="0"/>
        <v>218.75505708348626</v>
      </c>
      <c r="H14" s="159"/>
      <c r="I14" s="93">
        <f t="shared" si="1"/>
        <v>218.75505708348626</v>
      </c>
      <c r="J14" s="159"/>
      <c r="K14" s="159" t="str">
        <f t="shared" si="3"/>
        <v>COMPLIANT</v>
      </c>
      <c r="L14" s="39"/>
      <c r="M14" s="160">
        <f t="shared" si="4"/>
        <v>218.75505708348626</v>
      </c>
      <c r="N14" s="160">
        <f t="shared" si="5"/>
        <v>227.15</v>
      </c>
      <c r="O14" s="160">
        <f t="shared" si="6"/>
        <v>235.37</v>
      </c>
      <c r="P14" s="160">
        <f t="shared" si="7"/>
        <v>244.08</v>
      </c>
      <c r="Q14" s="160">
        <f t="shared" si="8"/>
        <v>253.61</v>
      </c>
      <c r="R14" s="39"/>
      <c r="S14" s="161">
        <v>218.75505708348626</v>
      </c>
      <c r="T14" s="162">
        <f>ROUND(ROUND(S14,2)*(1+'General Inputs'!K$20)*(1-'General Inputs'!K$22)+'General Inputs'!K$26,2)</f>
        <v>227.15</v>
      </c>
      <c r="U14" s="162">
        <f>ROUND(T14*(1+'General Inputs'!L$20)*(1-'General Inputs'!L$22)+'General Inputs'!L$26,2)</f>
        <v>235.37</v>
      </c>
      <c r="V14" s="162">
        <f>ROUND(U14*(1+'General Inputs'!M$20)*(1-'General Inputs'!M$22)+'General Inputs'!M$26,2)</f>
        <v>244.08</v>
      </c>
      <c r="W14" s="162">
        <f>ROUND(V14*(1+'General Inputs'!N$20)*(1-'General Inputs'!N$22)+'General Inputs'!N$26,2)</f>
        <v>253.61</v>
      </c>
      <c r="X14" s="36"/>
      <c r="Y14" s="36"/>
      <c r="Z14" s="214" t="str" cm="1">
        <f t="array" ref="Z14">IF(SUMPRODUCT(--_xlfn.ISFORMULA(T14:W14))+SUMPRODUCT(--_xlfn.ISFORMULA(G14:K14))=7,"OK","CHECK")</f>
        <v>OK</v>
      </c>
      <c r="AA14" s="36"/>
      <c r="AB14" s="36"/>
      <c r="AC14" s="36"/>
    </row>
    <row r="15" spans="1:29" x14ac:dyDescent="0.2">
      <c r="A15" s="36"/>
      <c r="B15" s="36"/>
      <c r="C15" s="158" t="s">
        <v>305</v>
      </c>
      <c r="D15" s="158"/>
      <c r="E15" s="71" t="s">
        <v>33</v>
      </c>
      <c r="F15" s="92"/>
      <c r="G15" s="93">
        <f t="shared" si="0"/>
        <v>309.75999999999971</v>
      </c>
      <c r="H15" s="159"/>
      <c r="I15" s="93">
        <f t="shared" si="1"/>
        <v>309.75999999999971</v>
      </c>
      <c r="J15" s="159"/>
      <c r="K15" s="159" t="str">
        <f t="shared" si="3"/>
        <v>COMPLIANT</v>
      </c>
      <c r="L15" s="39"/>
      <c r="M15" s="160">
        <f t="shared" si="4"/>
        <v>309.75999999999971</v>
      </c>
      <c r="N15" s="160">
        <f t="shared" si="5"/>
        <v>321.64</v>
      </c>
      <c r="O15" s="160">
        <f t="shared" si="6"/>
        <v>333.28</v>
      </c>
      <c r="P15" s="160">
        <f t="shared" si="7"/>
        <v>345.61</v>
      </c>
      <c r="Q15" s="160">
        <f t="shared" si="8"/>
        <v>359.1</v>
      </c>
      <c r="R15" s="39"/>
      <c r="S15" s="161">
        <v>309.75999999999971</v>
      </c>
      <c r="T15" s="162">
        <f>ROUND(ROUND(S15,2)*(1+'General Inputs'!K$20)*(1-'General Inputs'!K$22)+'General Inputs'!K$26,2)</f>
        <v>321.64</v>
      </c>
      <c r="U15" s="162">
        <f>ROUND(T15*(1+'General Inputs'!L$20)*(1-'General Inputs'!L$22)+'General Inputs'!L$26,2)</f>
        <v>333.28</v>
      </c>
      <c r="V15" s="162">
        <f>ROUND(U15*(1+'General Inputs'!M$20)*(1-'General Inputs'!M$22)+'General Inputs'!M$26,2)</f>
        <v>345.61</v>
      </c>
      <c r="W15" s="162">
        <f>ROUND(V15*(1+'General Inputs'!N$20)*(1-'General Inputs'!N$22)+'General Inputs'!N$26,2)</f>
        <v>359.1</v>
      </c>
      <c r="X15" s="36"/>
      <c r="Y15" s="36"/>
      <c r="Z15" s="214" t="str" cm="1">
        <f t="array" ref="Z15">IF(SUMPRODUCT(--_xlfn.ISFORMULA(T15:W15))+SUMPRODUCT(--_xlfn.ISFORMULA(G15:K15))=7,"OK","CHECK")</f>
        <v>OK</v>
      </c>
      <c r="AA15" s="36"/>
      <c r="AB15" s="36"/>
      <c r="AC15" s="36"/>
    </row>
    <row r="16" spans="1:29" x14ac:dyDescent="0.2">
      <c r="A16" s="36"/>
      <c r="B16" s="36"/>
      <c r="C16" s="158"/>
      <c r="D16" s="158"/>
      <c r="E16" s="71" t="s">
        <v>33</v>
      </c>
      <c r="F16" s="92"/>
      <c r="G16" s="93">
        <f t="shared" si="0"/>
        <v>0</v>
      </c>
      <c r="H16" s="159"/>
      <c r="I16" s="93">
        <f t="shared" si="1"/>
        <v>0</v>
      </c>
      <c r="J16" s="159"/>
      <c r="K16" s="159" t="str">
        <f t="shared" si="3"/>
        <v/>
      </c>
      <c r="L16" s="39"/>
      <c r="M16" s="160">
        <f t="shared" si="4"/>
        <v>0</v>
      </c>
      <c r="N16" s="160">
        <f t="shared" si="5"/>
        <v>0</v>
      </c>
      <c r="O16" s="160">
        <f t="shared" si="6"/>
        <v>0</v>
      </c>
      <c r="P16" s="160">
        <f t="shared" si="7"/>
        <v>0</v>
      </c>
      <c r="Q16" s="160">
        <f t="shared" si="8"/>
        <v>0</v>
      </c>
      <c r="R16" s="39"/>
      <c r="S16" s="161"/>
      <c r="T16" s="162">
        <f>ROUND(ROUND(S16,2)*(1+'General Inputs'!K$20)*(1-'General Inputs'!K$22)+'General Inputs'!K$26,2)</f>
        <v>0</v>
      </c>
      <c r="U16" s="162">
        <f>ROUND(T16*(1+'General Inputs'!L$20)*(1-'General Inputs'!L$22)+'General Inputs'!L$26,2)</f>
        <v>0</v>
      </c>
      <c r="V16" s="162">
        <f>ROUND(U16*(1+'General Inputs'!M$20)*(1-'General Inputs'!M$22)+'General Inputs'!M$26,2)</f>
        <v>0</v>
      </c>
      <c r="W16" s="162">
        <f>ROUND(V16*(1+'General Inputs'!N$20)*(1-'General Inputs'!N$22)+'General Inputs'!N$26,2)</f>
        <v>0</v>
      </c>
      <c r="X16" s="36"/>
      <c r="Y16" s="36"/>
      <c r="Z16" s="214" t="str" cm="1">
        <f t="array" ref="Z16">IF(SUMPRODUCT(--_xlfn.ISFORMULA(T16:W16))+SUMPRODUCT(--_xlfn.ISFORMULA(G16:K16))=7,"OK","CHECK")</f>
        <v>OK</v>
      </c>
      <c r="AA16" s="36"/>
      <c r="AB16" s="36"/>
      <c r="AC16" s="36"/>
    </row>
    <row r="17" spans="1:29" x14ac:dyDescent="0.2">
      <c r="A17" s="36"/>
      <c r="B17" s="36"/>
      <c r="C17" s="158"/>
      <c r="D17" s="158"/>
      <c r="E17" s="71" t="s">
        <v>33</v>
      </c>
      <c r="F17" s="92"/>
      <c r="G17" s="93">
        <f t="shared" si="0"/>
        <v>0</v>
      </c>
      <c r="H17" s="159"/>
      <c r="I17" s="93">
        <f t="shared" si="1"/>
        <v>0</v>
      </c>
      <c r="J17" s="159"/>
      <c r="K17" s="159" t="str">
        <f t="shared" si="3"/>
        <v/>
      </c>
      <c r="L17" s="39"/>
      <c r="M17" s="160">
        <f t="shared" si="4"/>
        <v>0</v>
      </c>
      <c r="N17" s="160">
        <f t="shared" si="5"/>
        <v>0</v>
      </c>
      <c r="O17" s="160">
        <f t="shared" si="6"/>
        <v>0</v>
      </c>
      <c r="P17" s="160">
        <f t="shared" si="7"/>
        <v>0</v>
      </c>
      <c r="Q17" s="160">
        <f t="shared" si="8"/>
        <v>0</v>
      </c>
      <c r="R17" s="39"/>
      <c r="S17" s="161"/>
      <c r="T17" s="162">
        <f>ROUND(ROUND(S17,2)*(1+'General Inputs'!K$20)*(1-'General Inputs'!K$22)+'General Inputs'!K$26,2)</f>
        <v>0</v>
      </c>
      <c r="U17" s="162">
        <f>ROUND(T17*(1+'General Inputs'!L$20)*(1-'General Inputs'!L$22)+'General Inputs'!L$26,2)</f>
        <v>0</v>
      </c>
      <c r="V17" s="162">
        <f>ROUND(U17*(1+'General Inputs'!M$20)*(1-'General Inputs'!M$22)+'General Inputs'!M$26,2)</f>
        <v>0</v>
      </c>
      <c r="W17" s="162">
        <f>ROUND(V17*(1+'General Inputs'!N$20)*(1-'General Inputs'!N$22)+'General Inputs'!N$26,2)</f>
        <v>0</v>
      </c>
      <c r="X17" s="36"/>
      <c r="Y17" s="36"/>
      <c r="Z17" s="214" t="str" cm="1">
        <f t="array" ref="Z17">IF(SUMPRODUCT(--_xlfn.ISFORMULA(T17:W17))+SUMPRODUCT(--_xlfn.ISFORMULA(G17:K17))=7,"OK","CHECK")</f>
        <v>OK</v>
      </c>
      <c r="AA17" s="36"/>
      <c r="AB17" s="36"/>
      <c r="AC17" s="36"/>
    </row>
    <row r="18" spans="1:29" x14ac:dyDescent="0.2">
      <c r="A18" s="36"/>
      <c r="B18" s="36"/>
      <c r="C18" s="158"/>
      <c r="D18" s="158"/>
      <c r="E18" s="71" t="s">
        <v>33</v>
      </c>
      <c r="F18" s="92"/>
      <c r="G18" s="93">
        <f t="shared" si="0"/>
        <v>0</v>
      </c>
      <c r="H18" s="159"/>
      <c r="I18" s="93">
        <f t="shared" si="1"/>
        <v>0</v>
      </c>
      <c r="J18" s="159"/>
      <c r="K18" s="159" t="str">
        <f t="shared" si="3"/>
        <v/>
      </c>
      <c r="L18" s="39"/>
      <c r="M18" s="160">
        <f t="shared" si="4"/>
        <v>0</v>
      </c>
      <c r="N18" s="160">
        <f t="shared" si="5"/>
        <v>0</v>
      </c>
      <c r="O18" s="160">
        <f t="shared" si="6"/>
        <v>0</v>
      </c>
      <c r="P18" s="160">
        <f t="shared" si="7"/>
        <v>0</v>
      </c>
      <c r="Q18" s="160">
        <f t="shared" si="8"/>
        <v>0</v>
      </c>
      <c r="R18" s="39"/>
      <c r="S18" s="161"/>
      <c r="T18" s="162">
        <f>ROUND(ROUND(S18,2)*(1+'General Inputs'!K$20)*(1-'General Inputs'!K$22)+'General Inputs'!K$26,2)</f>
        <v>0</v>
      </c>
      <c r="U18" s="162">
        <f>ROUND(T18*(1+'General Inputs'!L$20)*(1-'General Inputs'!L$22)+'General Inputs'!L$26,2)</f>
        <v>0</v>
      </c>
      <c r="V18" s="162">
        <f>ROUND(U18*(1+'General Inputs'!M$20)*(1-'General Inputs'!M$22)+'General Inputs'!M$26,2)</f>
        <v>0</v>
      </c>
      <c r="W18" s="162">
        <f>ROUND(V18*(1+'General Inputs'!N$20)*(1-'General Inputs'!N$22)+'General Inputs'!N$26,2)</f>
        <v>0</v>
      </c>
      <c r="X18" s="36"/>
      <c r="Y18" s="36"/>
      <c r="Z18" s="214" t="str" cm="1">
        <f t="array" ref="Z18">IF(SUMPRODUCT(--_xlfn.ISFORMULA(T18:W18))+SUMPRODUCT(--_xlfn.ISFORMULA(G18:K18))=7,"OK","CHECK")</f>
        <v>OK</v>
      </c>
      <c r="AA18" s="36"/>
      <c r="AB18" s="36"/>
      <c r="AC18" s="36"/>
    </row>
    <row r="19" spans="1:29" x14ac:dyDescent="0.2">
      <c r="A19" s="36"/>
      <c r="B19" s="36"/>
      <c r="C19" s="158" t="s">
        <v>306</v>
      </c>
      <c r="D19" s="158"/>
      <c r="E19" s="71" t="s">
        <v>33</v>
      </c>
      <c r="F19" s="92"/>
      <c r="G19" s="93">
        <f t="shared" si="0"/>
        <v>180.68999999999991</v>
      </c>
      <c r="H19" s="159"/>
      <c r="I19" s="93">
        <f t="shared" si="1"/>
        <v>180.68999999999991</v>
      </c>
      <c r="J19" s="159"/>
      <c r="K19" s="159" t="str">
        <f t="shared" si="3"/>
        <v>COMPLIANT</v>
      </c>
      <c r="L19" s="39"/>
      <c r="M19" s="160">
        <f t="shared" si="4"/>
        <v>180.68999999999991</v>
      </c>
      <c r="N19" s="160">
        <f t="shared" si="5"/>
        <v>187.62</v>
      </c>
      <c r="O19" s="160">
        <f t="shared" si="6"/>
        <v>194.41</v>
      </c>
      <c r="P19" s="160">
        <f t="shared" si="7"/>
        <v>201.6</v>
      </c>
      <c r="Q19" s="160">
        <f t="shared" si="8"/>
        <v>209.47</v>
      </c>
      <c r="R19" s="39"/>
      <c r="S19" s="161">
        <v>180.68999999999991</v>
      </c>
      <c r="T19" s="162">
        <f>ROUND(ROUND(S19,2)*(1+'General Inputs'!K$20)*(1-'General Inputs'!K$22)+'General Inputs'!K$26,2)</f>
        <v>187.62</v>
      </c>
      <c r="U19" s="162">
        <f>ROUND(T19*(1+'General Inputs'!L$20)*(1-'General Inputs'!L$22)+'General Inputs'!L$26,2)</f>
        <v>194.41</v>
      </c>
      <c r="V19" s="162">
        <f>ROUND(U19*(1+'General Inputs'!M$20)*(1-'General Inputs'!M$22)+'General Inputs'!M$26,2)</f>
        <v>201.6</v>
      </c>
      <c r="W19" s="162">
        <f>ROUND(V19*(1+'General Inputs'!N$20)*(1-'General Inputs'!N$22)+'General Inputs'!N$26,2)</f>
        <v>209.47</v>
      </c>
      <c r="X19" s="36"/>
      <c r="Y19" s="36"/>
      <c r="Z19" s="214" t="str" cm="1">
        <f t="array" ref="Z19">IF(SUMPRODUCT(--_xlfn.ISFORMULA(T19:W19))+SUMPRODUCT(--_xlfn.ISFORMULA(G19:K19))=7,"OK","CHECK")</f>
        <v>OK</v>
      </c>
      <c r="AA19" s="36"/>
      <c r="AB19" s="36"/>
      <c r="AC19" s="36"/>
    </row>
    <row r="20" spans="1:29" x14ac:dyDescent="0.2">
      <c r="A20" s="36"/>
      <c r="B20" s="36"/>
      <c r="C20" s="158" t="s">
        <v>307</v>
      </c>
      <c r="D20" s="158"/>
      <c r="E20" s="71" t="s">
        <v>33</v>
      </c>
      <c r="F20" s="92"/>
      <c r="G20" s="93">
        <f t="shared" si="0"/>
        <v>463.01</v>
      </c>
      <c r="H20" s="159"/>
      <c r="I20" s="93">
        <f t="shared" si="1"/>
        <v>463.01</v>
      </c>
      <c r="J20" s="159"/>
      <c r="K20" s="159" t="str">
        <f t="shared" si="3"/>
        <v>COMPLIANT</v>
      </c>
      <c r="L20" s="39"/>
      <c r="M20" s="160">
        <f t="shared" si="4"/>
        <v>463.01</v>
      </c>
      <c r="N20" s="160">
        <f t="shared" si="5"/>
        <v>480.77</v>
      </c>
      <c r="O20" s="160">
        <f t="shared" si="6"/>
        <v>498.16</v>
      </c>
      <c r="P20" s="160">
        <f t="shared" si="7"/>
        <v>516.59</v>
      </c>
      <c r="Q20" s="160">
        <f t="shared" si="8"/>
        <v>536.75</v>
      </c>
      <c r="R20" s="39"/>
      <c r="S20" s="161">
        <v>463.01</v>
      </c>
      <c r="T20" s="162">
        <f>ROUND(ROUND(S20,2)*(1+'General Inputs'!K$20)*(1-'General Inputs'!K$22)+'General Inputs'!K$26,2)</f>
        <v>480.77</v>
      </c>
      <c r="U20" s="162">
        <f>ROUND(T20*(1+'General Inputs'!L$20)*(1-'General Inputs'!L$22)+'General Inputs'!L$26,2)</f>
        <v>498.16</v>
      </c>
      <c r="V20" s="162">
        <f>ROUND(U20*(1+'General Inputs'!M$20)*(1-'General Inputs'!M$22)+'General Inputs'!M$26,2)</f>
        <v>516.59</v>
      </c>
      <c r="W20" s="162">
        <f>ROUND(V20*(1+'General Inputs'!N$20)*(1-'General Inputs'!N$22)+'General Inputs'!N$26,2)</f>
        <v>536.75</v>
      </c>
      <c r="X20" s="36"/>
      <c r="Y20" s="36"/>
      <c r="Z20" s="214" t="str" cm="1">
        <f t="array" ref="Z20">IF(SUMPRODUCT(--_xlfn.ISFORMULA(T20:W20))+SUMPRODUCT(--_xlfn.ISFORMULA(G20:K20))=7,"OK","CHECK")</f>
        <v>OK</v>
      </c>
      <c r="AA20" s="36"/>
      <c r="AB20" s="36"/>
      <c r="AC20" s="36"/>
    </row>
    <row r="21" spans="1:29" x14ac:dyDescent="0.2">
      <c r="A21" s="36"/>
      <c r="B21" s="36"/>
      <c r="C21" s="158" t="s">
        <v>308</v>
      </c>
      <c r="D21" s="158"/>
      <c r="E21" s="71" t="s">
        <v>33</v>
      </c>
      <c r="F21" s="92"/>
      <c r="G21" s="93">
        <f t="shared" si="0"/>
        <v>282.51221281163697</v>
      </c>
      <c r="H21" s="159"/>
      <c r="I21" s="93">
        <f t="shared" si="1"/>
        <v>282.51221281163697</v>
      </c>
      <c r="J21" s="159"/>
      <c r="K21" s="159" t="str">
        <f t="shared" si="3"/>
        <v>COMPLIANT</v>
      </c>
      <c r="L21" s="39"/>
      <c r="M21" s="160">
        <f t="shared" si="4"/>
        <v>282.51221281163697</v>
      </c>
      <c r="N21" s="160">
        <f t="shared" si="5"/>
        <v>293.35000000000002</v>
      </c>
      <c r="O21" s="160">
        <f t="shared" si="6"/>
        <v>303.95999999999998</v>
      </c>
      <c r="P21" s="160">
        <f t="shared" si="7"/>
        <v>315.2</v>
      </c>
      <c r="Q21" s="160">
        <f t="shared" si="8"/>
        <v>327.5</v>
      </c>
      <c r="R21" s="39"/>
      <c r="S21" s="161">
        <v>282.51221281163697</v>
      </c>
      <c r="T21" s="162">
        <f>ROUND(ROUND(S21,2)*(1+'General Inputs'!K$20)*(1-'General Inputs'!K$22)+'General Inputs'!K$26,2)</f>
        <v>293.35000000000002</v>
      </c>
      <c r="U21" s="162">
        <f>ROUND(T21*(1+'General Inputs'!L$20)*(1-'General Inputs'!L$22)+'General Inputs'!L$26,2)</f>
        <v>303.95999999999998</v>
      </c>
      <c r="V21" s="162">
        <f>ROUND(U21*(1+'General Inputs'!M$20)*(1-'General Inputs'!M$22)+'General Inputs'!M$26,2)</f>
        <v>315.2</v>
      </c>
      <c r="W21" s="162">
        <f>ROUND(V21*(1+'General Inputs'!N$20)*(1-'General Inputs'!N$22)+'General Inputs'!N$26,2)</f>
        <v>327.5</v>
      </c>
      <c r="X21" s="36"/>
      <c r="Y21" s="36"/>
      <c r="Z21" s="214" t="str" cm="1">
        <f t="array" ref="Z21">IF(SUMPRODUCT(--_xlfn.ISFORMULA(T21:W21))+SUMPRODUCT(--_xlfn.ISFORMULA(G21:K21))=7,"OK","CHECK")</f>
        <v>OK</v>
      </c>
      <c r="AA21" s="36"/>
      <c r="AB21" s="36"/>
      <c r="AC21" s="36"/>
    </row>
    <row r="22" spans="1:29" x14ac:dyDescent="0.2">
      <c r="A22" s="36"/>
      <c r="B22" s="36"/>
      <c r="C22" s="158" t="s">
        <v>309</v>
      </c>
      <c r="D22" s="158"/>
      <c r="E22" s="71" t="s">
        <v>33</v>
      </c>
      <c r="F22" s="92"/>
      <c r="G22" s="93">
        <f t="shared" si="0"/>
        <v>334.53614275076427</v>
      </c>
      <c r="H22" s="159"/>
      <c r="I22" s="93">
        <f t="shared" si="1"/>
        <v>334.53614275076427</v>
      </c>
      <c r="J22" s="159"/>
      <c r="K22" s="159" t="str">
        <f t="shared" si="3"/>
        <v>COMPLIANT</v>
      </c>
      <c r="L22" s="39"/>
      <c r="M22" s="160">
        <f t="shared" si="4"/>
        <v>334.53614275076427</v>
      </c>
      <c r="N22" s="160">
        <f t="shared" si="5"/>
        <v>347.37</v>
      </c>
      <c r="O22" s="160">
        <f t="shared" si="6"/>
        <v>359.94</v>
      </c>
      <c r="P22" s="160">
        <f t="shared" si="7"/>
        <v>373.25</v>
      </c>
      <c r="Q22" s="160">
        <f t="shared" si="8"/>
        <v>387.82</v>
      </c>
      <c r="R22" s="39"/>
      <c r="S22" s="161">
        <v>334.53614275076427</v>
      </c>
      <c r="T22" s="162">
        <f>ROUND(ROUND(S22,2)*(1+'General Inputs'!K$20)*(1-'General Inputs'!K$22)+'General Inputs'!K$26,2)</f>
        <v>347.37</v>
      </c>
      <c r="U22" s="162">
        <f>ROUND(T22*(1+'General Inputs'!L$20)*(1-'General Inputs'!L$22)+'General Inputs'!L$26,2)</f>
        <v>359.94</v>
      </c>
      <c r="V22" s="162">
        <f>ROUND(U22*(1+'General Inputs'!M$20)*(1-'General Inputs'!M$22)+'General Inputs'!M$26,2)</f>
        <v>373.25</v>
      </c>
      <c r="W22" s="162">
        <f>ROUND(V22*(1+'General Inputs'!N$20)*(1-'General Inputs'!N$22)+'General Inputs'!N$26,2)</f>
        <v>387.82</v>
      </c>
      <c r="X22" s="36"/>
      <c r="Y22" s="36"/>
      <c r="Z22" s="214" t="str" cm="1">
        <f t="array" ref="Z22">IF(SUMPRODUCT(--_xlfn.ISFORMULA(T22:W22))+SUMPRODUCT(--_xlfn.ISFORMULA(G22:K22))=7,"OK","CHECK")</f>
        <v>OK</v>
      </c>
      <c r="AA22" s="36"/>
      <c r="AB22" s="36"/>
      <c r="AC22" s="36"/>
    </row>
    <row r="23" spans="1:29" x14ac:dyDescent="0.2">
      <c r="A23" s="36"/>
      <c r="B23" s="36"/>
      <c r="C23" s="158" t="s">
        <v>310</v>
      </c>
      <c r="D23" s="158"/>
      <c r="E23" s="71" t="s">
        <v>33</v>
      </c>
      <c r="F23" s="92"/>
      <c r="G23" s="93">
        <f t="shared" si="0"/>
        <v>349.89</v>
      </c>
      <c r="H23" s="159"/>
      <c r="I23" s="93">
        <f t="shared" si="1"/>
        <v>349.89</v>
      </c>
      <c r="J23" s="159"/>
      <c r="K23" s="159" t="str">
        <f t="shared" si="3"/>
        <v>COMPLIANT</v>
      </c>
      <c r="L23" s="39"/>
      <c r="M23" s="160">
        <f t="shared" si="4"/>
        <v>349.89</v>
      </c>
      <c r="N23" s="160">
        <f t="shared" si="5"/>
        <v>363.31</v>
      </c>
      <c r="O23" s="160">
        <f t="shared" si="6"/>
        <v>376.46</v>
      </c>
      <c r="P23" s="160">
        <f t="shared" si="7"/>
        <v>390.38</v>
      </c>
      <c r="Q23" s="160">
        <f t="shared" si="8"/>
        <v>405.62</v>
      </c>
      <c r="R23" s="39"/>
      <c r="S23" s="161">
        <v>349.89</v>
      </c>
      <c r="T23" s="162">
        <f>ROUND(ROUND(S23,2)*(1+'General Inputs'!K$20)*(1-'General Inputs'!K$22)+'General Inputs'!K$26,2)</f>
        <v>363.31</v>
      </c>
      <c r="U23" s="162">
        <f>ROUND(T23*(1+'General Inputs'!L$20)*(1-'General Inputs'!L$22)+'General Inputs'!L$26,2)</f>
        <v>376.46</v>
      </c>
      <c r="V23" s="162">
        <f>ROUND(U23*(1+'General Inputs'!M$20)*(1-'General Inputs'!M$22)+'General Inputs'!M$26,2)</f>
        <v>390.38</v>
      </c>
      <c r="W23" s="162">
        <f>ROUND(V23*(1+'General Inputs'!N$20)*(1-'General Inputs'!N$22)+'General Inputs'!N$26,2)</f>
        <v>405.62</v>
      </c>
      <c r="X23" s="36"/>
      <c r="Y23" s="36"/>
      <c r="Z23" s="214" t="str" cm="1">
        <f t="array" ref="Z23">IF(SUMPRODUCT(--_xlfn.ISFORMULA(T23:W23))+SUMPRODUCT(--_xlfn.ISFORMULA(G23:K23))=7,"OK","CHECK")</f>
        <v>OK</v>
      </c>
      <c r="AA23" s="36"/>
      <c r="AB23" s="36"/>
      <c r="AC23" s="36"/>
    </row>
    <row r="24" spans="1:29" x14ac:dyDescent="0.2">
      <c r="A24" s="36"/>
      <c r="B24" s="36"/>
      <c r="C24" s="158" t="s">
        <v>311</v>
      </c>
      <c r="D24" s="158"/>
      <c r="E24" s="71" t="s">
        <v>33</v>
      </c>
      <c r="F24" s="92"/>
      <c r="G24" s="93">
        <f t="shared" si="0"/>
        <v>434.92482712871322</v>
      </c>
      <c r="H24" s="159"/>
      <c r="I24" s="93">
        <f t="shared" si="1"/>
        <v>434.92482712871322</v>
      </c>
      <c r="J24" s="159"/>
      <c r="K24" s="159" t="str">
        <f t="shared" si="3"/>
        <v>COMPLIANT</v>
      </c>
      <c r="L24" s="39"/>
      <c r="M24" s="160">
        <f t="shared" si="4"/>
        <v>434.92482712871322</v>
      </c>
      <c r="N24" s="160">
        <f t="shared" si="5"/>
        <v>451.6</v>
      </c>
      <c r="O24" s="160">
        <f t="shared" si="6"/>
        <v>467.94</v>
      </c>
      <c r="P24" s="160">
        <f t="shared" si="7"/>
        <v>485.25</v>
      </c>
      <c r="Q24" s="160">
        <f t="shared" si="8"/>
        <v>504.19</v>
      </c>
      <c r="R24" s="39"/>
      <c r="S24" s="161">
        <v>434.92482712871322</v>
      </c>
      <c r="T24" s="162">
        <f>ROUND(ROUND(S24,2)*(1+'General Inputs'!K$20)*(1-'General Inputs'!K$22)+'General Inputs'!K$26,2)</f>
        <v>451.6</v>
      </c>
      <c r="U24" s="162">
        <f>ROUND(T24*(1+'General Inputs'!L$20)*(1-'General Inputs'!L$22)+'General Inputs'!L$26,2)</f>
        <v>467.94</v>
      </c>
      <c r="V24" s="162">
        <f>ROUND(U24*(1+'General Inputs'!M$20)*(1-'General Inputs'!M$22)+'General Inputs'!M$26,2)</f>
        <v>485.25</v>
      </c>
      <c r="W24" s="162">
        <f>ROUND(V24*(1+'General Inputs'!N$20)*(1-'General Inputs'!N$22)+'General Inputs'!N$26,2)</f>
        <v>504.19</v>
      </c>
      <c r="X24" s="36"/>
      <c r="Y24" s="36"/>
      <c r="Z24" s="214" t="str" cm="1">
        <f t="array" ref="Z24">IF(SUMPRODUCT(--_xlfn.ISFORMULA(T24:W24))+SUMPRODUCT(--_xlfn.ISFORMULA(G24:K24))=7,"OK","CHECK")</f>
        <v>OK</v>
      </c>
      <c r="AA24" s="36"/>
      <c r="AB24" s="36"/>
      <c r="AC24" s="36"/>
    </row>
    <row r="25" spans="1:29" x14ac:dyDescent="0.2">
      <c r="A25" s="36"/>
      <c r="B25" s="36"/>
      <c r="C25" s="158" t="s">
        <v>312</v>
      </c>
      <c r="D25" s="158"/>
      <c r="E25" s="71" t="s">
        <v>33</v>
      </c>
      <c r="F25" s="92"/>
      <c r="G25" s="93">
        <f t="shared" si="0"/>
        <v>399.44673423444601</v>
      </c>
      <c r="H25" s="159"/>
      <c r="I25" s="93">
        <f t="shared" si="1"/>
        <v>399.44673423444601</v>
      </c>
      <c r="J25" s="159"/>
      <c r="K25" s="159" t="str">
        <f t="shared" si="3"/>
        <v>COMPLIANT</v>
      </c>
      <c r="L25" s="39"/>
      <c r="M25" s="160">
        <f t="shared" si="4"/>
        <v>399.44673423444601</v>
      </c>
      <c r="N25" s="160">
        <f t="shared" si="5"/>
        <v>414.77</v>
      </c>
      <c r="O25" s="160">
        <f t="shared" si="6"/>
        <v>429.78</v>
      </c>
      <c r="P25" s="160">
        <f t="shared" si="7"/>
        <v>445.68</v>
      </c>
      <c r="Q25" s="160">
        <f t="shared" si="8"/>
        <v>463.07</v>
      </c>
      <c r="R25" s="39"/>
      <c r="S25" s="161">
        <v>399.44673423444601</v>
      </c>
      <c r="T25" s="162">
        <f>ROUND(ROUND(S25,2)*(1+'General Inputs'!K$20)*(1-'General Inputs'!K$22)+'General Inputs'!K$26,2)</f>
        <v>414.77</v>
      </c>
      <c r="U25" s="162">
        <f>ROUND(T25*(1+'General Inputs'!L$20)*(1-'General Inputs'!L$22)+'General Inputs'!L$26,2)</f>
        <v>429.78</v>
      </c>
      <c r="V25" s="162">
        <f>ROUND(U25*(1+'General Inputs'!M$20)*(1-'General Inputs'!M$22)+'General Inputs'!M$26,2)</f>
        <v>445.68</v>
      </c>
      <c r="W25" s="162">
        <f>ROUND(V25*(1+'General Inputs'!N$20)*(1-'General Inputs'!N$22)+'General Inputs'!N$26,2)</f>
        <v>463.07</v>
      </c>
      <c r="X25" s="36"/>
      <c r="Y25" s="36"/>
      <c r="Z25" s="214" t="str" cm="1">
        <f t="array" ref="Z25">IF(SUMPRODUCT(--_xlfn.ISFORMULA(T25:W25))+SUMPRODUCT(--_xlfn.ISFORMULA(G25:K25))=7,"OK","CHECK")</f>
        <v>OK</v>
      </c>
      <c r="AA25" s="36"/>
      <c r="AB25" s="36"/>
      <c r="AC25" s="36"/>
    </row>
    <row r="26" spans="1:29" x14ac:dyDescent="0.2">
      <c r="A26" s="36"/>
      <c r="B26" s="36"/>
      <c r="C26" s="158" t="s">
        <v>313</v>
      </c>
      <c r="D26" s="158"/>
      <c r="E26" s="71" t="s">
        <v>33</v>
      </c>
      <c r="F26" s="92"/>
      <c r="G26" s="93">
        <f t="shared" si="0"/>
        <v>244.05109641168579</v>
      </c>
      <c r="H26" s="159"/>
      <c r="I26" s="93">
        <f t="shared" si="1"/>
        <v>244.05109641168579</v>
      </c>
      <c r="J26" s="159"/>
      <c r="K26" s="159" t="str">
        <f t="shared" ref="K26:K46" si="9">IF(C26="","",IF(G26&gt;I26,"NON-COMPLIANT","COMPLIANT"))</f>
        <v>COMPLIANT</v>
      </c>
      <c r="L26" s="39"/>
      <c r="M26" s="160">
        <f t="shared" ref="M26:M46" si="10">S26</f>
        <v>244.05109641168579</v>
      </c>
      <c r="N26" s="160">
        <f t="shared" ref="N26:N46" si="11">T26</f>
        <v>253.41</v>
      </c>
      <c r="O26" s="160">
        <f t="shared" ref="O26:O46" si="12">U26</f>
        <v>262.58</v>
      </c>
      <c r="P26" s="160">
        <f t="shared" ref="P26:P46" si="13">V26</f>
        <v>272.29000000000002</v>
      </c>
      <c r="Q26" s="160">
        <f t="shared" ref="Q26:Q46" si="14">W26</f>
        <v>282.92</v>
      </c>
      <c r="R26" s="39"/>
      <c r="S26" s="161">
        <v>244.05109641168579</v>
      </c>
      <c r="T26" s="162">
        <f>ROUND(ROUND(S26,2)*(1+'General Inputs'!K$20)*(1-'General Inputs'!K$22)+'General Inputs'!K$26,2)</f>
        <v>253.41</v>
      </c>
      <c r="U26" s="162">
        <f>ROUND(T26*(1+'General Inputs'!L$20)*(1-'General Inputs'!L$22)+'General Inputs'!L$26,2)</f>
        <v>262.58</v>
      </c>
      <c r="V26" s="162">
        <f>ROUND(U26*(1+'General Inputs'!M$20)*(1-'General Inputs'!M$22)+'General Inputs'!M$26,2)</f>
        <v>272.29000000000002</v>
      </c>
      <c r="W26" s="162">
        <f>ROUND(V26*(1+'General Inputs'!N$20)*(1-'General Inputs'!N$22)+'General Inputs'!N$26,2)</f>
        <v>282.92</v>
      </c>
      <c r="X26" s="36"/>
      <c r="Y26" s="36"/>
      <c r="Z26" s="214" t="str" cm="1">
        <f t="array" ref="Z26">IF(SUMPRODUCT(--_xlfn.ISFORMULA(T26:W26))+SUMPRODUCT(--_xlfn.ISFORMULA(G26:K26))=7,"OK","CHECK")</f>
        <v>OK</v>
      </c>
      <c r="AA26" s="36"/>
      <c r="AB26" s="36"/>
      <c r="AC26" s="36"/>
    </row>
    <row r="27" spans="1:29" x14ac:dyDescent="0.2">
      <c r="A27" s="36"/>
      <c r="B27" s="36"/>
      <c r="C27" s="158" t="s">
        <v>314</v>
      </c>
      <c r="D27" s="158"/>
      <c r="E27" s="71" t="s">
        <v>33</v>
      </c>
      <c r="F27" s="92"/>
      <c r="G27" s="93">
        <f t="shared" si="0"/>
        <v>553.52984171470519</v>
      </c>
      <c r="H27" s="159"/>
      <c r="I27" s="93">
        <f t="shared" si="1"/>
        <v>553.52984171470519</v>
      </c>
      <c r="J27" s="159"/>
      <c r="K27" s="159" t="str">
        <f t="shared" si="9"/>
        <v>COMPLIANT</v>
      </c>
      <c r="L27" s="39"/>
      <c r="M27" s="160">
        <f t="shared" si="10"/>
        <v>553.52984171470519</v>
      </c>
      <c r="N27" s="160">
        <f t="shared" si="11"/>
        <v>574.76</v>
      </c>
      <c r="O27" s="160">
        <f t="shared" si="12"/>
        <v>595.55999999999995</v>
      </c>
      <c r="P27" s="160">
        <f t="shared" si="13"/>
        <v>617.59</v>
      </c>
      <c r="Q27" s="160">
        <f t="shared" si="14"/>
        <v>641.69000000000005</v>
      </c>
      <c r="R27" s="39"/>
      <c r="S27" s="161">
        <v>553.52984171470519</v>
      </c>
      <c r="T27" s="162">
        <f>ROUND(ROUND(S27,2)*(1+'General Inputs'!K$20)*(1-'General Inputs'!K$22)+'General Inputs'!K$26,2)</f>
        <v>574.76</v>
      </c>
      <c r="U27" s="162">
        <f>ROUND(T27*(1+'General Inputs'!L$20)*(1-'General Inputs'!L$22)+'General Inputs'!L$26,2)</f>
        <v>595.55999999999995</v>
      </c>
      <c r="V27" s="162">
        <f>ROUND(U27*(1+'General Inputs'!M$20)*(1-'General Inputs'!M$22)+'General Inputs'!M$26,2)</f>
        <v>617.59</v>
      </c>
      <c r="W27" s="162">
        <f>ROUND(V27*(1+'General Inputs'!N$20)*(1-'General Inputs'!N$22)+'General Inputs'!N$26,2)</f>
        <v>641.69000000000005</v>
      </c>
      <c r="X27" s="36"/>
      <c r="Y27" s="36"/>
      <c r="Z27" s="214" t="str" cm="1">
        <f t="array" ref="Z27">IF(SUMPRODUCT(--_xlfn.ISFORMULA(T27:W27))+SUMPRODUCT(--_xlfn.ISFORMULA(G27:K27))=7,"OK","CHECK")</f>
        <v>OK</v>
      </c>
      <c r="AA27" s="36"/>
      <c r="AB27" s="36"/>
      <c r="AC27" s="36"/>
    </row>
    <row r="28" spans="1:29" x14ac:dyDescent="0.2">
      <c r="A28" s="36"/>
      <c r="B28" s="36"/>
      <c r="C28" s="158"/>
      <c r="D28" s="158"/>
      <c r="E28" s="71" t="s">
        <v>33</v>
      </c>
      <c r="F28" s="92"/>
      <c r="G28" s="93">
        <f t="shared" si="0"/>
        <v>0</v>
      </c>
      <c r="H28" s="159"/>
      <c r="I28" s="93">
        <f t="shared" si="1"/>
        <v>0</v>
      </c>
      <c r="J28" s="159"/>
      <c r="K28" s="159" t="str">
        <f t="shared" si="9"/>
        <v/>
      </c>
      <c r="L28" s="39"/>
      <c r="M28" s="160">
        <f t="shared" si="10"/>
        <v>0</v>
      </c>
      <c r="N28" s="160">
        <f t="shared" si="11"/>
        <v>0</v>
      </c>
      <c r="O28" s="160">
        <f t="shared" si="12"/>
        <v>0</v>
      </c>
      <c r="P28" s="160">
        <f t="shared" si="13"/>
        <v>0</v>
      </c>
      <c r="Q28" s="160">
        <f t="shared" si="14"/>
        <v>0</v>
      </c>
      <c r="R28" s="39"/>
      <c r="S28" s="161"/>
      <c r="T28" s="162">
        <f>ROUND(ROUND(S28,2)*(1+'General Inputs'!K$20)*(1-'General Inputs'!K$22)+'General Inputs'!K$26,2)</f>
        <v>0</v>
      </c>
      <c r="U28" s="162">
        <f>ROUND(T28*(1+'General Inputs'!L$20)*(1-'General Inputs'!L$22)+'General Inputs'!L$26,2)</f>
        <v>0</v>
      </c>
      <c r="V28" s="162">
        <f>ROUND(U28*(1+'General Inputs'!M$20)*(1-'General Inputs'!M$22)+'General Inputs'!M$26,2)</f>
        <v>0</v>
      </c>
      <c r="W28" s="162">
        <f>ROUND(V28*(1+'General Inputs'!N$20)*(1-'General Inputs'!N$22)+'General Inputs'!N$26,2)</f>
        <v>0</v>
      </c>
      <c r="X28" s="36"/>
      <c r="Y28" s="36"/>
      <c r="Z28" s="214" t="str" cm="1">
        <f t="array" ref="Z28">IF(SUMPRODUCT(--_xlfn.ISFORMULA(T28:W28))+SUMPRODUCT(--_xlfn.ISFORMULA(G28:K28))=7,"OK","CHECK")</f>
        <v>OK</v>
      </c>
      <c r="AA28" s="36"/>
      <c r="AB28" s="36"/>
      <c r="AC28" s="36"/>
    </row>
    <row r="29" spans="1:29" x14ac:dyDescent="0.2">
      <c r="A29" s="36"/>
      <c r="B29" s="36"/>
      <c r="C29" s="158"/>
      <c r="D29" s="158"/>
      <c r="E29" s="71" t="s">
        <v>33</v>
      </c>
      <c r="F29" s="92"/>
      <c r="G29" s="93">
        <f t="shared" si="0"/>
        <v>0</v>
      </c>
      <c r="H29" s="159"/>
      <c r="I29" s="93">
        <f t="shared" si="1"/>
        <v>0</v>
      </c>
      <c r="J29" s="159"/>
      <c r="K29" s="159" t="str">
        <f t="shared" si="9"/>
        <v/>
      </c>
      <c r="L29" s="39"/>
      <c r="M29" s="160">
        <f t="shared" si="10"/>
        <v>0</v>
      </c>
      <c r="N29" s="160">
        <f t="shared" si="11"/>
        <v>0</v>
      </c>
      <c r="O29" s="160">
        <f t="shared" si="12"/>
        <v>0</v>
      </c>
      <c r="P29" s="160">
        <f t="shared" si="13"/>
        <v>0</v>
      </c>
      <c r="Q29" s="160">
        <f t="shared" si="14"/>
        <v>0</v>
      </c>
      <c r="R29" s="39"/>
      <c r="S29" s="161"/>
      <c r="T29" s="162">
        <f>ROUND(ROUND(S29,2)*(1+'General Inputs'!K$20)*(1-'General Inputs'!K$22)+'General Inputs'!K$26,2)</f>
        <v>0</v>
      </c>
      <c r="U29" s="162">
        <f>ROUND(T29*(1+'General Inputs'!L$20)*(1-'General Inputs'!L$22)+'General Inputs'!L$26,2)</f>
        <v>0</v>
      </c>
      <c r="V29" s="162">
        <f>ROUND(U29*(1+'General Inputs'!M$20)*(1-'General Inputs'!M$22)+'General Inputs'!M$26,2)</f>
        <v>0</v>
      </c>
      <c r="W29" s="162">
        <f>ROUND(V29*(1+'General Inputs'!N$20)*(1-'General Inputs'!N$22)+'General Inputs'!N$26,2)</f>
        <v>0</v>
      </c>
      <c r="X29" s="36"/>
      <c r="Y29" s="36"/>
      <c r="Z29" s="214" t="str" cm="1">
        <f t="array" ref="Z29">IF(SUMPRODUCT(--_xlfn.ISFORMULA(T29:W29))+SUMPRODUCT(--_xlfn.ISFORMULA(G29:K29))=7,"OK","CHECK")</f>
        <v>OK</v>
      </c>
      <c r="AA29" s="36"/>
      <c r="AB29" s="36"/>
      <c r="AC29" s="36"/>
    </row>
    <row r="30" spans="1:29" x14ac:dyDescent="0.2">
      <c r="A30" s="36"/>
      <c r="B30" s="36"/>
      <c r="C30" s="158"/>
      <c r="D30" s="158"/>
      <c r="E30" s="71" t="s">
        <v>33</v>
      </c>
      <c r="F30" s="92"/>
      <c r="G30" s="93">
        <f t="shared" si="0"/>
        <v>0</v>
      </c>
      <c r="H30" s="159"/>
      <c r="I30" s="93">
        <f t="shared" si="1"/>
        <v>0</v>
      </c>
      <c r="J30" s="159"/>
      <c r="K30" s="159" t="str">
        <f t="shared" si="9"/>
        <v/>
      </c>
      <c r="L30" s="39"/>
      <c r="M30" s="160">
        <f t="shared" si="10"/>
        <v>0</v>
      </c>
      <c r="N30" s="160">
        <f t="shared" si="11"/>
        <v>0</v>
      </c>
      <c r="O30" s="160">
        <f t="shared" si="12"/>
        <v>0</v>
      </c>
      <c r="P30" s="160">
        <f t="shared" si="13"/>
        <v>0</v>
      </c>
      <c r="Q30" s="160">
        <f t="shared" si="14"/>
        <v>0</v>
      </c>
      <c r="R30" s="39"/>
      <c r="S30" s="161"/>
      <c r="T30" s="162">
        <f>ROUND(ROUND(S30,2)*(1+'General Inputs'!K$20)*(1-'General Inputs'!K$22)+'General Inputs'!K$26,2)</f>
        <v>0</v>
      </c>
      <c r="U30" s="162">
        <f>ROUND(T30*(1+'General Inputs'!L$20)*(1-'General Inputs'!L$22)+'General Inputs'!L$26,2)</f>
        <v>0</v>
      </c>
      <c r="V30" s="162">
        <f>ROUND(U30*(1+'General Inputs'!M$20)*(1-'General Inputs'!M$22)+'General Inputs'!M$26,2)</f>
        <v>0</v>
      </c>
      <c r="W30" s="162">
        <f>ROUND(V30*(1+'General Inputs'!N$20)*(1-'General Inputs'!N$22)+'General Inputs'!N$26,2)</f>
        <v>0</v>
      </c>
      <c r="X30" s="36"/>
      <c r="Y30" s="36"/>
      <c r="Z30" s="214" t="str" cm="1">
        <f t="array" ref="Z30">IF(SUMPRODUCT(--_xlfn.ISFORMULA(T30:W30))+SUMPRODUCT(--_xlfn.ISFORMULA(G30:K30))=7,"OK","CHECK")</f>
        <v>OK</v>
      </c>
      <c r="AA30" s="36"/>
      <c r="AB30" s="36"/>
      <c r="AC30" s="36"/>
    </row>
    <row r="31" spans="1:29" hidden="1" outlineLevel="1" x14ac:dyDescent="0.2">
      <c r="A31" s="36"/>
      <c r="B31" s="36"/>
      <c r="C31" s="158"/>
      <c r="D31" s="158"/>
      <c r="E31" s="71" t="s">
        <v>33</v>
      </c>
      <c r="F31" s="92"/>
      <c r="G31" s="93">
        <f t="shared" si="0"/>
        <v>0</v>
      </c>
      <c r="H31" s="159"/>
      <c r="I31" s="93">
        <f t="shared" si="1"/>
        <v>0</v>
      </c>
      <c r="J31" s="159"/>
      <c r="K31" s="159" t="str">
        <f t="shared" si="9"/>
        <v/>
      </c>
      <c r="L31" s="39"/>
      <c r="M31" s="160">
        <f t="shared" si="10"/>
        <v>0</v>
      </c>
      <c r="N31" s="160">
        <f t="shared" si="11"/>
        <v>0</v>
      </c>
      <c r="O31" s="160">
        <f t="shared" si="12"/>
        <v>0</v>
      </c>
      <c r="P31" s="160">
        <f t="shared" si="13"/>
        <v>0</v>
      </c>
      <c r="Q31" s="160">
        <f t="shared" si="14"/>
        <v>0</v>
      </c>
      <c r="R31" s="39"/>
      <c r="S31" s="161"/>
      <c r="T31" s="162">
        <f>ROUND(ROUND(S31,2)*(1+'General Inputs'!K$20)*(1-'General Inputs'!K$22)+'General Inputs'!K$26,2)</f>
        <v>0</v>
      </c>
      <c r="U31" s="162">
        <f>ROUND(T31*(1+'General Inputs'!L$20)*(1-'General Inputs'!L$22)+'General Inputs'!L$26,2)</f>
        <v>0</v>
      </c>
      <c r="V31" s="162">
        <f>ROUND(U31*(1+'General Inputs'!M$20)*(1-'General Inputs'!M$22)+'General Inputs'!M$26,2)</f>
        <v>0</v>
      </c>
      <c r="W31" s="162">
        <f>ROUND(V31*(1+'General Inputs'!N$20)*(1-'General Inputs'!N$22)+'General Inputs'!N$26,2)</f>
        <v>0</v>
      </c>
      <c r="X31" s="36"/>
      <c r="Y31" s="36"/>
      <c r="Z31" s="214" t="str" cm="1">
        <f t="array" ref="Z31">IF(SUMPRODUCT(--_xlfn.ISFORMULA(T31:W31))+SUMPRODUCT(--_xlfn.ISFORMULA(G31:K31))=7,"OK","CHECK")</f>
        <v>OK</v>
      </c>
      <c r="AA31" s="36"/>
      <c r="AB31" s="36"/>
      <c r="AC31" s="36"/>
    </row>
    <row r="32" spans="1:29" hidden="1" outlineLevel="1" x14ac:dyDescent="0.2">
      <c r="A32" s="36"/>
      <c r="B32" s="36"/>
      <c r="C32" s="158"/>
      <c r="D32" s="158"/>
      <c r="E32" s="71" t="s">
        <v>33</v>
      </c>
      <c r="F32" s="92"/>
      <c r="G32" s="93">
        <f t="shared" si="0"/>
        <v>0</v>
      </c>
      <c r="H32" s="159"/>
      <c r="I32" s="93">
        <f t="shared" si="1"/>
        <v>0</v>
      </c>
      <c r="J32" s="159"/>
      <c r="K32" s="159" t="str">
        <f t="shared" si="9"/>
        <v/>
      </c>
      <c r="L32" s="39"/>
      <c r="M32" s="160">
        <f t="shared" si="10"/>
        <v>0</v>
      </c>
      <c r="N32" s="160">
        <f t="shared" si="11"/>
        <v>0</v>
      </c>
      <c r="O32" s="160">
        <f t="shared" si="12"/>
        <v>0</v>
      </c>
      <c r="P32" s="160">
        <f t="shared" si="13"/>
        <v>0</v>
      </c>
      <c r="Q32" s="160">
        <f t="shared" si="14"/>
        <v>0</v>
      </c>
      <c r="R32" s="39"/>
      <c r="S32" s="161"/>
      <c r="T32" s="162">
        <f>ROUND(ROUND(S32,2)*(1+'General Inputs'!K$20)*(1-'General Inputs'!K$22)+'General Inputs'!K$26,2)</f>
        <v>0</v>
      </c>
      <c r="U32" s="162">
        <f>ROUND(T32*(1+'General Inputs'!L$20)*(1-'General Inputs'!L$22)+'General Inputs'!L$26,2)</f>
        <v>0</v>
      </c>
      <c r="V32" s="162">
        <f>ROUND(U32*(1+'General Inputs'!M$20)*(1-'General Inputs'!M$22)+'General Inputs'!M$26,2)</f>
        <v>0</v>
      </c>
      <c r="W32" s="162">
        <f>ROUND(V32*(1+'General Inputs'!N$20)*(1-'General Inputs'!N$22)+'General Inputs'!N$26,2)</f>
        <v>0</v>
      </c>
      <c r="X32" s="36"/>
      <c r="Y32" s="36"/>
      <c r="Z32" s="214" t="str" cm="1">
        <f t="array" ref="Z32">IF(SUMPRODUCT(--_xlfn.ISFORMULA(T32:W32))+SUMPRODUCT(--_xlfn.ISFORMULA(G32:K32))=7,"OK","CHECK")</f>
        <v>OK</v>
      </c>
      <c r="AA32" s="36"/>
      <c r="AB32" s="36"/>
      <c r="AC32" s="36"/>
    </row>
    <row r="33" spans="1:29" hidden="1" outlineLevel="1" x14ac:dyDescent="0.2">
      <c r="A33" s="36"/>
      <c r="B33" s="36"/>
      <c r="C33" s="158"/>
      <c r="D33" s="158"/>
      <c r="E33" s="71" t="s">
        <v>33</v>
      </c>
      <c r="F33" s="92"/>
      <c r="G33" s="93">
        <f t="shared" si="0"/>
        <v>0</v>
      </c>
      <c r="H33" s="159"/>
      <c r="I33" s="93">
        <f t="shared" si="1"/>
        <v>0</v>
      </c>
      <c r="J33" s="159"/>
      <c r="K33" s="159" t="str">
        <f t="shared" si="9"/>
        <v/>
      </c>
      <c r="L33" s="39"/>
      <c r="M33" s="160">
        <f t="shared" si="10"/>
        <v>0</v>
      </c>
      <c r="N33" s="160">
        <f t="shared" si="11"/>
        <v>0</v>
      </c>
      <c r="O33" s="160">
        <f t="shared" si="12"/>
        <v>0</v>
      </c>
      <c r="P33" s="160">
        <f t="shared" si="13"/>
        <v>0</v>
      </c>
      <c r="Q33" s="160">
        <f t="shared" si="14"/>
        <v>0</v>
      </c>
      <c r="R33" s="39"/>
      <c r="S33" s="161"/>
      <c r="T33" s="162">
        <f>ROUND(ROUND(S33,2)*(1+'General Inputs'!K$20)*(1-'General Inputs'!K$22)+'General Inputs'!K$26,2)</f>
        <v>0</v>
      </c>
      <c r="U33" s="162">
        <f>ROUND(T33*(1+'General Inputs'!L$20)*(1-'General Inputs'!L$22)+'General Inputs'!L$26,2)</f>
        <v>0</v>
      </c>
      <c r="V33" s="162">
        <f>ROUND(U33*(1+'General Inputs'!M$20)*(1-'General Inputs'!M$22)+'General Inputs'!M$26,2)</f>
        <v>0</v>
      </c>
      <c r="W33" s="162">
        <f>ROUND(V33*(1+'General Inputs'!N$20)*(1-'General Inputs'!N$22)+'General Inputs'!N$26,2)</f>
        <v>0</v>
      </c>
      <c r="X33" s="36"/>
      <c r="Y33" s="36"/>
      <c r="Z33" s="214" t="str" cm="1">
        <f t="array" ref="Z33">IF(SUMPRODUCT(--_xlfn.ISFORMULA(T33:W33))+SUMPRODUCT(--_xlfn.ISFORMULA(G33:K33))=7,"OK","CHECK")</f>
        <v>OK</v>
      </c>
      <c r="AA33" s="36"/>
      <c r="AB33" s="36"/>
      <c r="AC33" s="36"/>
    </row>
    <row r="34" spans="1:29" hidden="1" outlineLevel="1" x14ac:dyDescent="0.2">
      <c r="A34" s="36"/>
      <c r="B34" s="36"/>
      <c r="C34" s="158"/>
      <c r="D34" s="158"/>
      <c r="E34" s="71" t="s">
        <v>33</v>
      </c>
      <c r="F34" s="92"/>
      <c r="G34" s="93">
        <f t="shared" si="0"/>
        <v>0</v>
      </c>
      <c r="H34" s="159"/>
      <c r="I34" s="93">
        <f t="shared" si="1"/>
        <v>0</v>
      </c>
      <c r="J34" s="159"/>
      <c r="K34" s="159" t="str">
        <f t="shared" si="9"/>
        <v/>
      </c>
      <c r="L34" s="39"/>
      <c r="M34" s="160">
        <f t="shared" si="10"/>
        <v>0</v>
      </c>
      <c r="N34" s="160">
        <f t="shared" si="11"/>
        <v>0</v>
      </c>
      <c r="O34" s="160">
        <f t="shared" si="12"/>
        <v>0</v>
      </c>
      <c r="P34" s="160">
        <f t="shared" si="13"/>
        <v>0</v>
      </c>
      <c r="Q34" s="160">
        <f t="shared" si="14"/>
        <v>0</v>
      </c>
      <c r="R34" s="39"/>
      <c r="S34" s="161"/>
      <c r="T34" s="162">
        <f>ROUND(ROUND(S34,2)*(1+'General Inputs'!K$20)*(1-'General Inputs'!K$22)+'General Inputs'!K$26,2)</f>
        <v>0</v>
      </c>
      <c r="U34" s="162">
        <f>ROUND(T34*(1+'General Inputs'!L$20)*(1-'General Inputs'!L$22)+'General Inputs'!L$26,2)</f>
        <v>0</v>
      </c>
      <c r="V34" s="162">
        <f>ROUND(U34*(1+'General Inputs'!M$20)*(1-'General Inputs'!M$22)+'General Inputs'!M$26,2)</f>
        <v>0</v>
      </c>
      <c r="W34" s="162">
        <f>ROUND(V34*(1+'General Inputs'!N$20)*(1-'General Inputs'!N$22)+'General Inputs'!N$26,2)</f>
        <v>0</v>
      </c>
      <c r="X34" s="36"/>
      <c r="Y34" s="36"/>
      <c r="Z34" s="214" t="str" cm="1">
        <f t="array" ref="Z34">IF(SUMPRODUCT(--_xlfn.ISFORMULA(T34:W34))+SUMPRODUCT(--_xlfn.ISFORMULA(G34:K34))=7,"OK","CHECK")</f>
        <v>OK</v>
      </c>
      <c r="AA34" s="36"/>
      <c r="AB34" s="36"/>
      <c r="AC34" s="36"/>
    </row>
    <row r="35" spans="1:29" hidden="1" outlineLevel="1" x14ac:dyDescent="0.2">
      <c r="A35" s="36"/>
      <c r="B35" s="36"/>
      <c r="C35" s="158"/>
      <c r="D35" s="158"/>
      <c r="E35" s="71" t="s">
        <v>33</v>
      </c>
      <c r="F35" s="92"/>
      <c r="G35" s="93">
        <f t="shared" si="0"/>
        <v>0</v>
      </c>
      <c r="H35" s="159"/>
      <c r="I35" s="93">
        <f t="shared" si="1"/>
        <v>0</v>
      </c>
      <c r="J35" s="159"/>
      <c r="K35" s="159" t="str">
        <f t="shared" si="9"/>
        <v/>
      </c>
      <c r="L35" s="39"/>
      <c r="M35" s="160">
        <f t="shared" si="10"/>
        <v>0</v>
      </c>
      <c r="N35" s="160">
        <f t="shared" si="11"/>
        <v>0</v>
      </c>
      <c r="O35" s="160">
        <f t="shared" si="12"/>
        <v>0</v>
      </c>
      <c r="P35" s="160">
        <f t="shared" si="13"/>
        <v>0</v>
      </c>
      <c r="Q35" s="160">
        <f t="shared" si="14"/>
        <v>0</v>
      </c>
      <c r="R35" s="39"/>
      <c r="S35" s="161"/>
      <c r="T35" s="162">
        <f>ROUND(ROUND(S35,2)*(1+'General Inputs'!K$20)*(1-'General Inputs'!K$22)+'General Inputs'!K$26,2)</f>
        <v>0</v>
      </c>
      <c r="U35" s="162">
        <f>ROUND(T35*(1+'General Inputs'!L$20)*(1-'General Inputs'!L$22)+'General Inputs'!L$26,2)</f>
        <v>0</v>
      </c>
      <c r="V35" s="162">
        <f>ROUND(U35*(1+'General Inputs'!M$20)*(1-'General Inputs'!M$22)+'General Inputs'!M$26,2)</f>
        <v>0</v>
      </c>
      <c r="W35" s="162">
        <f>ROUND(V35*(1+'General Inputs'!N$20)*(1-'General Inputs'!N$22)+'General Inputs'!N$26,2)</f>
        <v>0</v>
      </c>
      <c r="X35" s="36"/>
      <c r="Y35" s="36"/>
      <c r="Z35" s="214" t="str" cm="1">
        <f t="array" ref="Z35">IF(SUMPRODUCT(--_xlfn.ISFORMULA(T35:W35))+SUMPRODUCT(--_xlfn.ISFORMULA(G35:K35))=7,"OK","CHECK")</f>
        <v>OK</v>
      </c>
      <c r="AA35" s="36"/>
      <c r="AB35" s="36"/>
      <c r="AC35" s="36"/>
    </row>
    <row r="36" spans="1:29" hidden="1" outlineLevel="1" x14ac:dyDescent="0.2">
      <c r="A36" s="36"/>
      <c r="B36" s="36"/>
      <c r="C36" s="158"/>
      <c r="D36" s="158"/>
      <c r="E36" s="71" t="s">
        <v>33</v>
      </c>
      <c r="F36" s="92"/>
      <c r="G36" s="93">
        <f t="shared" si="0"/>
        <v>0</v>
      </c>
      <c r="H36" s="159"/>
      <c r="I36" s="93">
        <f t="shared" si="1"/>
        <v>0</v>
      </c>
      <c r="J36" s="159"/>
      <c r="K36" s="159" t="str">
        <f t="shared" si="9"/>
        <v/>
      </c>
      <c r="L36" s="39"/>
      <c r="M36" s="160">
        <f t="shared" si="10"/>
        <v>0</v>
      </c>
      <c r="N36" s="160">
        <f t="shared" si="11"/>
        <v>0</v>
      </c>
      <c r="O36" s="160">
        <f t="shared" si="12"/>
        <v>0</v>
      </c>
      <c r="P36" s="160">
        <f t="shared" si="13"/>
        <v>0</v>
      </c>
      <c r="Q36" s="160">
        <f t="shared" si="14"/>
        <v>0</v>
      </c>
      <c r="R36" s="39"/>
      <c r="S36" s="161"/>
      <c r="T36" s="162">
        <f>ROUND(ROUND(S36,2)*(1+'General Inputs'!K$20)*(1-'General Inputs'!K$22)+'General Inputs'!K$26,2)</f>
        <v>0</v>
      </c>
      <c r="U36" s="162">
        <f>ROUND(T36*(1+'General Inputs'!L$20)*(1-'General Inputs'!L$22)+'General Inputs'!L$26,2)</f>
        <v>0</v>
      </c>
      <c r="V36" s="162">
        <f>ROUND(U36*(1+'General Inputs'!M$20)*(1-'General Inputs'!M$22)+'General Inputs'!M$26,2)</f>
        <v>0</v>
      </c>
      <c r="W36" s="162">
        <f>ROUND(V36*(1+'General Inputs'!N$20)*(1-'General Inputs'!N$22)+'General Inputs'!N$26,2)</f>
        <v>0</v>
      </c>
      <c r="X36" s="36"/>
      <c r="Y36" s="36"/>
      <c r="Z36" s="214" t="str" cm="1">
        <f t="array" ref="Z36">IF(SUMPRODUCT(--_xlfn.ISFORMULA(T36:W36))+SUMPRODUCT(--_xlfn.ISFORMULA(G36:K36))=7,"OK","CHECK")</f>
        <v>OK</v>
      </c>
      <c r="AA36" s="36"/>
      <c r="AB36" s="36"/>
      <c r="AC36" s="36"/>
    </row>
    <row r="37" spans="1:29" hidden="1" outlineLevel="1" x14ac:dyDescent="0.2">
      <c r="A37" s="36"/>
      <c r="B37" s="36"/>
      <c r="C37" s="158"/>
      <c r="D37" s="158"/>
      <c r="E37" s="71" t="s">
        <v>33</v>
      </c>
      <c r="F37" s="92"/>
      <c r="G37" s="93">
        <f t="shared" si="0"/>
        <v>0</v>
      </c>
      <c r="H37" s="159"/>
      <c r="I37" s="93">
        <f t="shared" si="1"/>
        <v>0</v>
      </c>
      <c r="J37" s="159"/>
      <c r="K37" s="159" t="str">
        <f t="shared" si="9"/>
        <v/>
      </c>
      <c r="L37" s="39"/>
      <c r="M37" s="160">
        <f t="shared" si="10"/>
        <v>0</v>
      </c>
      <c r="N37" s="160">
        <f t="shared" si="11"/>
        <v>0</v>
      </c>
      <c r="O37" s="160">
        <f t="shared" si="12"/>
        <v>0</v>
      </c>
      <c r="P37" s="160">
        <f t="shared" si="13"/>
        <v>0</v>
      </c>
      <c r="Q37" s="160">
        <f t="shared" si="14"/>
        <v>0</v>
      </c>
      <c r="R37" s="39"/>
      <c r="S37" s="161"/>
      <c r="T37" s="162">
        <f>ROUND(ROUND(S37,2)*(1+'General Inputs'!K$20)*(1-'General Inputs'!K$22)+'General Inputs'!K$26,2)</f>
        <v>0</v>
      </c>
      <c r="U37" s="162">
        <f>ROUND(T37*(1+'General Inputs'!L$20)*(1-'General Inputs'!L$22)+'General Inputs'!L$26,2)</f>
        <v>0</v>
      </c>
      <c r="V37" s="162">
        <f>ROUND(U37*(1+'General Inputs'!M$20)*(1-'General Inputs'!M$22)+'General Inputs'!M$26,2)</f>
        <v>0</v>
      </c>
      <c r="W37" s="162">
        <f>ROUND(V37*(1+'General Inputs'!N$20)*(1-'General Inputs'!N$22)+'General Inputs'!N$26,2)</f>
        <v>0</v>
      </c>
      <c r="X37" s="36"/>
      <c r="Y37" s="36"/>
      <c r="Z37" s="214" t="str" cm="1">
        <f t="array" ref="Z37">IF(SUMPRODUCT(--_xlfn.ISFORMULA(T37:W37))+SUMPRODUCT(--_xlfn.ISFORMULA(G37:K37))=7,"OK","CHECK")</f>
        <v>OK</v>
      </c>
      <c r="AA37" s="36"/>
      <c r="AB37" s="36"/>
      <c r="AC37" s="36"/>
    </row>
    <row r="38" spans="1:29" hidden="1" outlineLevel="1" x14ac:dyDescent="0.2">
      <c r="A38" s="36"/>
      <c r="B38" s="36"/>
      <c r="C38" s="158"/>
      <c r="D38" s="158"/>
      <c r="E38" s="71" t="s">
        <v>33</v>
      </c>
      <c r="F38" s="92"/>
      <c r="G38" s="93">
        <f t="shared" si="0"/>
        <v>0</v>
      </c>
      <c r="H38" s="159"/>
      <c r="I38" s="93">
        <f t="shared" si="1"/>
        <v>0</v>
      </c>
      <c r="J38" s="159"/>
      <c r="K38" s="159" t="str">
        <f t="shared" si="9"/>
        <v/>
      </c>
      <c r="L38" s="39"/>
      <c r="M38" s="160">
        <f t="shared" si="10"/>
        <v>0</v>
      </c>
      <c r="N38" s="160">
        <f t="shared" si="11"/>
        <v>0</v>
      </c>
      <c r="O38" s="160">
        <f t="shared" si="12"/>
        <v>0</v>
      </c>
      <c r="P38" s="160">
        <f t="shared" si="13"/>
        <v>0</v>
      </c>
      <c r="Q38" s="160">
        <f t="shared" si="14"/>
        <v>0</v>
      </c>
      <c r="R38" s="39"/>
      <c r="S38" s="161"/>
      <c r="T38" s="162">
        <f>ROUND(ROUND(S38,2)*(1+'General Inputs'!K$20)*(1-'General Inputs'!K$22)+'General Inputs'!K$26,2)</f>
        <v>0</v>
      </c>
      <c r="U38" s="162">
        <f>ROUND(T38*(1+'General Inputs'!L$20)*(1-'General Inputs'!L$22)+'General Inputs'!L$26,2)</f>
        <v>0</v>
      </c>
      <c r="V38" s="162">
        <f>ROUND(U38*(1+'General Inputs'!M$20)*(1-'General Inputs'!M$22)+'General Inputs'!M$26,2)</f>
        <v>0</v>
      </c>
      <c r="W38" s="162">
        <f>ROUND(V38*(1+'General Inputs'!N$20)*(1-'General Inputs'!N$22)+'General Inputs'!N$26,2)</f>
        <v>0</v>
      </c>
      <c r="X38" s="36"/>
      <c r="Y38" s="36"/>
      <c r="Z38" s="214" t="str" cm="1">
        <f t="array" ref="Z38">IF(SUMPRODUCT(--_xlfn.ISFORMULA(T38:W38))+SUMPRODUCT(--_xlfn.ISFORMULA(G38:K38))=7,"OK","CHECK")</f>
        <v>OK</v>
      </c>
      <c r="AA38" s="36"/>
      <c r="AB38" s="36"/>
      <c r="AC38" s="36"/>
    </row>
    <row r="39" spans="1:29" hidden="1" outlineLevel="1" x14ac:dyDescent="0.2">
      <c r="A39" s="36"/>
      <c r="B39" s="36"/>
      <c r="C39" s="158"/>
      <c r="D39" s="158"/>
      <c r="E39" s="71" t="s">
        <v>33</v>
      </c>
      <c r="F39" s="92"/>
      <c r="G39" s="93">
        <f t="shared" si="0"/>
        <v>0</v>
      </c>
      <c r="H39" s="159"/>
      <c r="I39" s="93">
        <f t="shared" si="1"/>
        <v>0</v>
      </c>
      <c r="J39" s="159"/>
      <c r="K39" s="159" t="str">
        <f t="shared" si="9"/>
        <v/>
      </c>
      <c r="L39" s="39"/>
      <c r="M39" s="160">
        <f t="shared" si="10"/>
        <v>0</v>
      </c>
      <c r="N39" s="160">
        <f t="shared" si="11"/>
        <v>0</v>
      </c>
      <c r="O39" s="160">
        <f t="shared" si="12"/>
        <v>0</v>
      </c>
      <c r="P39" s="160">
        <f t="shared" si="13"/>
        <v>0</v>
      </c>
      <c r="Q39" s="160">
        <f t="shared" si="14"/>
        <v>0</v>
      </c>
      <c r="R39" s="39"/>
      <c r="S39" s="161"/>
      <c r="T39" s="162">
        <f>ROUND(ROUND(S39,2)*(1+'General Inputs'!K$20)*(1-'General Inputs'!K$22)+'General Inputs'!K$26,2)</f>
        <v>0</v>
      </c>
      <c r="U39" s="162">
        <f>ROUND(T39*(1+'General Inputs'!L$20)*(1-'General Inputs'!L$22)+'General Inputs'!L$26,2)</f>
        <v>0</v>
      </c>
      <c r="V39" s="162">
        <f>ROUND(U39*(1+'General Inputs'!M$20)*(1-'General Inputs'!M$22)+'General Inputs'!M$26,2)</f>
        <v>0</v>
      </c>
      <c r="W39" s="162">
        <f>ROUND(V39*(1+'General Inputs'!N$20)*(1-'General Inputs'!N$22)+'General Inputs'!N$26,2)</f>
        <v>0</v>
      </c>
      <c r="X39" s="36"/>
      <c r="Y39" s="36"/>
      <c r="Z39" s="214" t="str" cm="1">
        <f t="array" ref="Z39">IF(SUMPRODUCT(--_xlfn.ISFORMULA(T39:W39))+SUMPRODUCT(--_xlfn.ISFORMULA(G39:K39))=7,"OK","CHECK")</f>
        <v>OK</v>
      </c>
      <c r="AA39" s="36"/>
      <c r="AB39" s="36"/>
      <c r="AC39" s="36"/>
    </row>
    <row r="40" spans="1:29" hidden="1" outlineLevel="1" x14ac:dyDescent="0.2">
      <c r="A40" s="36"/>
      <c r="B40" s="36"/>
      <c r="C40" s="158"/>
      <c r="D40" s="158"/>
      <c r="E40" s="71" t="s">
        <v>33</v>
      </c>
      <c r="F40" s="92"/>
      <c r="G40" s="93">
        <f t="shared" si="0"/>
        <v>0</v>
      </c>
      <c r="H40" s="159"/>
      <c r="I40" s="93">
        <f t="shared" si="1"/>
        <v>0</v>
      </c>
      <c r="J40" s="159"/>
      <c r="K40" s="159" t="str">
        <f t="shared" si="9"/>
        <v/>
      </c>
      <c r="L40" s="39"/>
      <c r="M40" s="160">
        <f t="shared" si="10"/>
        <v>0</v>
      </c>
      <c r="N40" s="160">
        <f t="shared" si="11"/>
        <v>0</v>
      </c>
      <c r="O40" s="160">
        <f t="shared" si="12"/>
        <v>0</v>
      </c>
      <c r="P40" s="160">
        <f t="shared" si="13"/>
        <v>0</v>
      </c>
      <c r="Q40" s="160">
        <f t="shared" si="14"/>
        <v>0</v>
      </c>
      <c r="R40" s="39"/>
      <c r="S40" s="161"/>
      <c r="T40" s="162">
        <f>ROUND(ROUND(S40,2)*(1+'General Inputs'!K$20)*(1-'General Inputs'!K$22)+'General Inputs'!K$26,2)</f>
        <v>0</v>
      </c>
      <c r="U40" s="162">
        <f>ROUND(T40*(1+'General Inputs'!L$20)*(1-'General Inputs'!L$22)+'General Inputs'!L$26,2)</f>
        <v>0</v>
      </c>
      <c r="V40" s="162">
        <f>ROUND(U40*(1+'General Inputs'!M$20)*(1-'General Inputs'!M$22)+'General Inputs'!M$26,2)</f>
        <v>0</v>
      </c>
      <c r="W40" s="162">
        <f>ROUND(V40*(1+'General Inputs'!N$20)*(1-'General Inputs'!N$22)+'General Inputs'!N$26,2)</f>
        <v>0</v>
      </c>
      <c r="X40" s="36"/>
      <c r="Y40" s="36"/>
      <c r="Z40" s="214" t="str" cm="1">
        <f t="array" ref="Z40">IF(SUMPRODUCT(--_xlfn.ISFORMULA(T40:W40))+SUMPRODUCT(--_xlfn.ISFORMULA(G40:K40))=7,"OK","CHECK")</f>
        <v>OK</v>
      </c>
      <c r="AA40" s="36"/>
      <c r="AB40" s="36"/>
      <c r="AC40" s="36"/>
    </row>
    <row r="41" spans="1:29" hidden="1" outlineLevel="1" x14ac:dyDescent="0.2">
      <c r="A41" s="36"/>
      <c r="B41" s="36"/>
      <c r="C41" s="158"/>
      <c r="D41" s="158"/>
      <c r="E41" s="71" t="s">
        <v>33</v>
      </c>
      <c r="F41" s="92"/>
      <c r="G41" s="93">
        <f t="shared" si="0"/>
        <v>0</v>
      </c>
      <c r="H41" s="159"/>
      <c r="I41" s="93">
        <f t="shared" si="1"/>
        <v>0</v>
      </c>
      <c r="J41" s="159"/>
      <c r="K41" s="159" t="str">
        <f t="shared" si="9"/>
        <v/>
      </c>
      <c r="L41" s="39"/>
      <c r="M41" s="160">
        <f t="shared" si="10"/>
        <v>0</v>
      </c>
      <c r="N41" s="160">
        <f t="shared" si="11"/>
        <v>0</v>
      </c>
      <c r="O41" s="160">
        <f t="shared" si="12"/>
        <v>0</v>
      </c>
      <c r="P41" s="160">
        <f t="shared" si="13"/>
        <v>0</v>
      </c>
      <c r="Q41" s="160">
        <f t="shared" si="14"/>
        <v>0</v>
      </c>
      <c r="R41" s="39"/>
      <c r="S41" s="161"/>
      <c r="T41" s="162">
        <f>ROUND(ROUND(S41,2)*(1+'General Inputs'!K$20)*(1-'General Inputs'!K$22)+'General Inputs'!K$26,2)</f>
        <v>0</v>
      </c>
      <c r="U41" s="162">
        <f>ROUND(T41*(1+'General Inputs'!L$20)*(1-'General Inputs'!L$22)+'General Inputs'!L$26,2)</f>
        <v>0</v>
      </c>
      <c r="V41" s="162">
        <f>ROUND(U41*(1+'General Inputs'!M$20)*(1-'General Inputs'!M$22)+'General Inputs'!M$26,2)</f>
        <v>0</v>
      </c>
      <c r="W41" s="162">
        <f>ROUND(V41*(1+'General Inputs'!N$20)*(1-'General Inputs'!N$22)+'General Inputs'!N$26,2)</f>
        <v>0</v>
      </c>
      <c r="X41" s="36"/>
      <c r="Y41" s="36"/>
      <c r="Z41" s="214" t="str" cm="1">
        <f t="array" ref="Z41">IF(SUMPRODUCT(--_xlfn.ISFORMULA(T41:W41))+SUMPRODUCT(--_xlfn.ISFORMULA(G41:K41))=7,"OK","CHECK")</f>
        <v>OK</v>
      </c>
      <c r="AA41" s="36"/>
      <c r="AB41" s="36"/>
      <c r="AC41" s="36"/>
    </row>
    <row r="42" spans="1:29" hidden="1" outlineLevel="1" x14ac:dyDescent="0.2">
      <c r="A42" s="36"/>
      <c r="B42" s="36"/>
      <c r="C42" s="158"/>
      <c r="D42" s="158"/>
      <c r="E42" s="71" t="s">
        <v>33</v>
      </c>
      <c r="F42" s="92"/>
      <c r="G42" s="93">
        <f t="shared" si="0"/>
        <v>0</v>
      </c>
      <c r="H42" s="159"/>
      <c r="I42" s="93">
        <f t="shared" si="1"/>
        <v>0</v>
      </c>
      <c r="J42" s="159"/>
      <c r="K42" s="159" t="str">
        <f t="shared" si="9"/>
        <v/>
      </c>
      <c r="L42" s="39"/>
      <c r="M42" s="160">
        <f t="shared" si="10"/>
        <v>0</v>
      </c>
      <c r="N42" s="160">
        <f t="shared" si="11"/>
        <v>0</v>
      </c>
      <c r="O42" s="160">
        <f t="shared" si="12"/>
        <v>0</v>
      </c>
      <c r="P42" s="160">
        <f t="shared" si="13"/>
        <v>0</v>
      </c>
      <c r="Q42" s="160">
        <f t="shared" si="14"/>
        <v>0</v>
      </c>
      <c r="R42" s="39"/>
      <c r="S42" s="161"/>
      <c r="T42" s="162">
        <f>ROUND(ROUND(S42,2)*(1+'General Inputs'!K$20)*(1-'General Inputs'!K$22)+'General Inputs'!K$26,2)</f>
        <v>0</v>
      </c>
      <c r="U42" s="162">
        <f>ROUND(T42*(1+'General Inputs'!L$20)*(1-'General Inputs'!L$22)+'General Inputs'!L$26,2)</f>
        <v>0</v>
      </c>
      <c r="V42" s="162">
        <f>ROUND(U42*(1+'General Inputs'!M$20)*(1-'General Inputs'!M$22)+'General Inputs'!M$26,2)</f>
        <v>0</v>
      </c>
      <c r="W42" s="162">
        <f>ROUND(V42*(1+'General Inputs'!N$20)*(1-'General Inputs'!N$22)+'General Inputs'!N$26,2)</f>
        <v>0</v>
      </c>
      <c r="X42" s="36"/>
      <c r="Y42" s="36"/>
      <c r="Z42" s="214" t="str" cm="1">
        <f t="array" ref="Z42">IF(SUMPRODUCT(--_xlfn.ISFORMULA(T42:W42))+SUMPRODUCT(--_xlfn.ISFORMULA(G42:K42))=7,"OK","CHECK")</f>
        <v>OK</v>
      </c>
      <c r="AA42" s="36"/>
      <c r="AB42" s="36"/>
      <c r="AC42" s="36"/>
    </row>
    <row r="43" spans="1:29" hidden="1" outlineLevel="1" x14ac:dyDescent="0.2">
      <c r="A43" s="36"/>
      <c r="B43" s="36"/>
      <c r="C43" s="158"/>
      <c r="D43" s="158"/>
      <c r="E43" s="71" t="s">
        <v>33</v>
      </c>
      <c r="F43" s="92"/>
      <c r="G43" s="93">
        <f t="shared" si="0"/>
        <v>0</v>
      </c>
      <c r="H43" s="159"/>
      <c r="I43" s="93">
        <f t="shared" si="1"/>
        <v>0</v>
      </c>
      <c r="J43" s="159"/>
      <c r="K43" s="159" t="str">
        <f t="shared" si="9"/>
        <v/>
      </c>
      <c r="L43" s="39"/>
      <c r="M43" s="160">
        <f t="shared" si="10"/>
        <v>0</v>
      </c>
      <c r="N43" s="160">
        <f t="shared" si="11"/>
        <v>0</v>
      </c>
      <c r="O43" s="160">
        <f t="shared" si="12"/>
        <v>0</v>
      </c>
      <c r="P43" s="160">
        <f t="shared" si="13"/>
        <v>0</v>
      </c>
      <c r="Q43" s="160">
        <f t="shared" si="14"/>
        <v>0</v>
      </c>
      <c r="R43" s="39"/>
      <c r="S43" s="161"/>
      <c r="T43" s="162">
        <f>ROUND(ROUND(S43,2)*(1+'General Inputs'!K$20)*(1-'General Inputs'!K$22)+'General Inputs'!K$26,2)</f>
        <v>0</v>
      </c>
      <c r="U43" s="162">
        <f>ROUND(T43*(1+'General Inputs'!L$20)*(1-'General Inputs'!L$22)+'General Inputs'!L$26,2)</f>
        <v>0</v>
      </c>
      <c r="V43" s="162">
        <f>ROUND(U43*(1+'General Inputs'!M$20)*(1-'General Inputs'!M$22)+'General Inputs'!M$26,2)</f>
        <v>0</v>
      </c>
      <c r="W43" s="162">
        <f>ROUND(V43*(1+'General Inputs'!N$20)*(1-'General Inputs'!N$22)+'General Inputs'!N$26,2)</f>
        <v>0</v>
      </c>
      <c r="X43" s="36"/>
      <c r="Y43" s="36"/>
      <c r="Z43" s="214" t="str" cm="1">
        <f t="array" ref="Z43">IF(SUMPRODUCT(--_xlfn.ISFORMULA(T43:W43))+SUMPRODUCT(--_xlfn.ISFORMULA(G43:K43))=7,"OK","CHECK")</f>
        <v>OK</v>
      </c>
      <c r="AA43" s="36"/>
      <c r="AB43" s="36"/>
      <c r="AC43" s="36"/>
    </row>
    <row r="44" spans="1:29" hidden="1" outlineLevel="1" x14ac:dyDescent="0.2">
      <c r="A44" s="36"/>
      <c r="B44" s="36"/>
      <c r="C44" s="158"/>
      <c r="D44" s="158"/>
      <c r="E44" s="71" t="s">
        <v>33</v>
      </c>
      <c r="F44" s="92"/>
      <c r="G44" s="93">
        <f t="shared" si="0"/>
        <v>0</v>
      </c>
      <c r="H44" s="159"/>
      <c r="I44" s="93">
        <f t="shared" si="1"/>
        <v>0</v>
      </c>
      <c r="J44" s="159"/>
      <c r="K44" s="159" t="str">
        <f t="shared" si="9"/>
        <v/>
      </c>
      <c r="L44" s="39"/>
      <c r="M44" s="160">
        <f t="shared" si="10"/>
        <v>0</v>
      </c>
      <c r="N44" s="160">
        <f t="shared" si="11"/>
        <v>0</v>
      </c>
      <c r="O44" s="160">
        <f t="shared" si="12"/>
        <v>0</v>
      </c>
      <c r="P44" s="160">
        <f t="shared" si="13"/>
        <v>0</v>
      </c>
      <c r="Q44" s="160">
        <f t="shared" si="14"/>
        <v>0</v>
      </c>
      <c r="R44" s="39"/>
      <c r="S44" s="161"/>
      <c r="T44" s="162">
        <f>ROUND(ROUND(S44,2)*(1+'General Inputs'!K$20)*(1-'General Inputs'!K$22)+'General Inputs'!K$26,2)</f>
        <v>0</v>
      </c>
      <c r="U44" s="162">
        <f>ROUND(T44*(1+'General Inputs'!L$20)*(1-'General Inputs'!L$22)+'General Inputs'!L$26,2)</f>
        <v>0</v>
      </c>
      <c r="V44" s="162">
        <f>ROUND(U44*(1+'General Inputs'!M$20)*(1-'General Inputs'!M$22)+'General Inputs'!M$26,2)</f>
        <v>0</v>
      </c>
      <c r="W44" s="162">
        <f>ROUND(V44*(1+'General Inputs'!N$20)*(1-'General Inputs'!N$22)+'General Inputs'!N$26,2)</f>
        <v>0</v>
      </c>
      <c r="X44" s="36"/>
      <c r="Y44" s="36"/>
      <c r="Z44" s="214" t="str" cm="1">
        <f t="array" ref="Z44">IF(SUMPRODUCT(--_xlfn.ISFORMULA(T44:W44))+SUMPRODUCT(--_xlfn.ISFORMULA(G44:K44))=7,"OK","CHECK")</f>
        <v>OK</v>
      </c>
      <c r="AA44" s="36"/>
      <c r="AB44" s="36"/>
      <c r="AC44" s="36"/>
    </row>
    <row r="45" spans="1:29" hidden="1" outlineLevel="1" x14ac:dyDescent="0.2">
      <c r="A45" s="36"/>
      <c r="B45" s="36"/>
      <c r="C45" s="158"/>
      <c r="D45" s="158"/>
      <c r="E45" s="71" t="s">
        <v>33</v>
      </c>
      <c r="F45" s="92"/>
      <c r="G45" s="93">
        <f t="shared" si="0"/>
        <v>0</v>
      </c>
      <c r="H45" s="159"/>
      <c r="I45" s="93">
        <f t="shared" si="1"/>
        <v>0</v>
      </c>
      <c r="J45" s="159"/>
      <c r="K45" s="159" t="str">
        <f t="shared" si="9"/>
        <v/>
      </c>
      <c r="L45" s="39"/>
      <c r="M45" s="160">
        <f t="shared" si="10"/>
        <v>0</v>
      </c>
      <c r="N45" s="160">
        <f t="shared" si="11"/>
        <v>0</v>
      </c>
      <c r="O45" s="160">
        <f t="shared" si="12"/>
        <v>0</v>
      </c>
      <c r="P45" s="160">
        <f t="shared" si="13"/>
        <v>0</v>
      </c>
      <c r="Q45" s="160">
        <f t="shared" si="14"/>
        <v>0</v>
      </c>
      <c r="R45" s="39"/>
      <c r="S45" s="161"/>
      <c r="T45" s="162">
        <f>ROUND(ROUND(S45,2)*(1+'General Inputs'!K$20)*(1-'General Inputs'!K$22)+'General Inputs'!K$26,2)</f>
        <v>0</v>
      </c>
      <c r="U45" s="162">
        <f>ROUND(T45*(1+'General Inputs'!L$20)*(1-'General Inputs'!L$22)+'General Inputs'!L$26,2)</f>
        <v>0</v>
      </c>
      <c r="V45" s="162">
        <f>ROUND(U45*(1+'General Inputs'!M$20)*(1-'General Inputs'!M$22)+'General Inputs'!M$26,2)</f>
        <v>0</v>
      </c>
      <c r="W45" s="162">
        <f>ROUND(V45*(1+'General Inputs'!N$20)*(1-'General Inputs'!N$22)+'General Inputs'!N$26,2)</f>
        <v>0</v>
      </c>
      <c r="X45" s="36"/>
      <c r="Y45" s="36"/>
      <c r="Z45" s="214" t="str" cm="1">
        <f t="array" ref="Z45">IF(SUMPRODUCT(--_xlfn.ISFORMULA(T45:W45))+SUMPRODUCT(--_xlfn.ISFORMULA(G45:K45))=7,"OK","CHECK")</f>
        <v>OK</v>
      </c>
      <c r="AA45" s="36"/>
      <c r="AB45" s="36"/>
      <c r="AC45" s="36"/>
    </row>
    <row r="46" spans="1:29" hidden="1" outlineLevel="1" x14ac:dyDescent="0.2">
      <c r="A46" s="36"/>
      <c r="B46" s="36"/>
      <c r="C46" s="158"/>
      <c r="D46" s="158"/>
      <c r="E46" s="71" t="s">
        <v>33</v>
      </c>
      <c r="F46" s="92"/>
      <c r="G46" s="93">
        <f t="shared" si="0"/>
        <v>0</v>
      </c>
      <c r="H46" s="159"/>
      <c r="I46" s="93">
        <f t="shared" si="1"/>
        <v>0</v>
      </c>
      <c r="J46" s="159"/>
      <c r="K46" s="159" t="str">
        <f t="shared" si="9"/>
        <v/>
      </c>
      <c r="L46" s="39"/>
      <c r="M46" s="160">
        <f t="shared" si="10"/>
        <v>0</v>
      </c>
      <c r="N46" s="160">
        <f t="shared" si="11"/>
        <v>0</v>
      </c>
      <c r="O46" s="160">
        <f t="shared" si="12"/>
        <v>0</v>
      </c>
      <c r="P46" s="160">
        <f t="shared" si="13"/>
        <v>0</v>
      </c>
      <c r="Q46" s="160">
        <f t="shared" si="14"/>
        <v>0</v>
      </c>
      <c r="R46" s="39"/>
      <c r="S46" s="161"/>
      <c r="T46" s="162">
        <f>ROUND(ROUND(S46,2)*(1+'General Inputs'!K$20)*(1-'General Inputs'!K$22)+'General Inputs'!K$26,2)</f>
        <v>0</v>
      </c>
      <c r="U46" s="162">
        <f>ROUND(T46*(1+'General Inputs'!L$20)*(1-'General Inputs'!L$22)+'General Inputs'!L$26,2)</f>
        <v>0</v>
      </c>
      <c r="V46" s="162">
        <f>ROUND(U46*(1+'General Inputs'!M$20)*(1-'General Inputs'!M$22)+'General Inputs'!M$26,2)</f>
        <v>0</v>
      </c>
      <c r="W46" s="162">
        <f>ROUND(V46*(1+'General Inputs'!N$20)*(1-'General Inputs'!N$22)+'General Inputs'!N$26,2)</f>
        <v>0</v>
      </c>
      <c r="X46" s="36"/>
      <c r="Y46" s="36"/>
      <c r="Z46" s="214" t="str" cm="1">
        <f t="array" ref="Z46">IF(SUMPRODUCT(--_xlfn.ISFORMULA(T46:W46))+SUMPRODUCT(--_xlfn.ISFORMULA(G46:K46))=7,"OK","CHECK")</f>
        <v>OK</v>
      </c>
      <c r="AA46" s="36"/>
      <c r="AB46" s="36"/>
      <c r="AC46" s="36"/>
    </row>
    <row r="47" spans="1:29" s="48" customFormat="1" collapsed="1" x14ac:dyDescent="0.2">
      <c r="A47" s="46"/>
      <c r="B47" s="46"/>
      <c r="C47" s="150"/>
      <c r="D47" s="150"/>
      <c r="E47" s="49"/>
      <c r="F47" s="49"/>
      <c r="G47" s="49"/>
      <c r="H47" s="164"/>
      <c r="I47" s="164"/>
      <c r="J47" s="164"/>
      <c r="K47" s="164"/>
      <c r="L47" s="164"/>
      <c r="M47" s="73"/>
      <c r="N47" s="165"/>
      <c r="O47" s="165"/>
      <c r="P47" s="165"/>
      <c r="Q47" s="165"/>
      <c r="R47" s="47"/>
      <c r="S47" s="165"/>
      <c r="T47" s="165"/>
      <c r="U47" s="165"/>
      <c r="V47" s="165"/>
      <c r="W47" s="165"/>
      <c r="X47" s="46"/>
      <c r="Y47" s="46"/>
      <c r="Z47" s="222"/>
      <c r="AA47" s="46"/>
      <c r="AB47" s="46"/>
      <c r="AC47" s="46"/>
    </row>
    <row r="48" spans="1:29" ht="12.75" x14ac:dyDescent="0.2">
      <c r="A48" s="25"/>
      <c r="B48" s="26" t="s">
        <v>7</v>
      </c>
      <c r="C48" s="25"/>
      <c r="D48" s="25"/>
      <c r="E48" s="25"/>
      <c r="F48" s="25"/>
      <c r="G48" s="34"/>
      <c r="H48" s="52"/>
      <c r="I48" s="52"/>
      <c r="J48" s="35"/>
      <c r="K48" s="34"/>
      <c r="L48" s="31"/>
      <c r="M48" s="30"/>
      <c r="N48" s="32"/>
      <c r="O48" s="32"/>
      <c r="P48" s="32"/>
      <c r="Q48" s="32"/>
      <c r="R48" s="52"/>
      <c r="S48" s="52"/>
      <c r="T48" s="35"/>
      <c r="U48" s="34"/>
      <c r="V48" s="35"/>
      <c r="W48" s="34"/>
      <c r="X48" s="34"/>
      <c r="Y48" s="35"/>
      <c r="Z48" s="215"/>
      <c r="AA48" s="35"/>
      <c r="AB48" s="35"/>
      <c r="AC48" s="35"/>
    </row>
    <row r="49" spans="12:17" hidden="1" x14ac:dyDescent="0.2">
      <c r="L49" s="37"/>
      <c r="M49" s="36"/>
      <c r="N49" s="36"/>
      <c r="O49" s="36"/>
      <c r="P49" s="36"/>
      <c r="Q49" s="36"/>
    </row>
    <row r="50" spans="12:17" hidden="1" x14ac:dyDescent="0.2">
      <c r="L50" s="37"/>
      <c r="M50" s="36"/>
      <c r="N50" s="36"/>
      <c r="O50" s="36"/>
      <c r="P50" s="36"/>
      <c r="Q50" s="36"/>
    </row>
    <row r="51" spans="12:17" hidden="1" x14ac:dyDescent="0.2">
      <c r="L51" s="161"/>
      <c r="M51" s="166"/>
      <c r="N51" s="166"/>
      <c r="O51" s="166"/>
      <c r="P51" s="166"/>
      <c r="Q51" s="166"/>
    </row>
    <row r="52" spans="12:17" hidden="1" x14ac:dyDescent="0.2">
      <c r="L52" s="161"/>
      <c r="M52" s="166"/>
      <c r="N52" s="166"/>
      <c r="O52" s="166"/>
      <c r="P52" s="166"/>
      <c r="Q52" s="166"/>
    </row>
    <row r="53" spans="12:17" hidden="1" x14ac:dyDescent="0.2">
      <c r="L53" s="161"/>
      <c r="M53" s="166"/>
      <c r="N53" s="166"/>
      <c r="O53" s="166"/>
      <c r="P53" s="166"/>
      <c r="Q53" s="166"/>
    </row>
    <row r="54" spans="12:17" hidden="1" x14ac:dyDescent="0.2">
      <c r="L54" s="161"/>
      <c r="M54" s="166"/>
      <c r="N54" s="166"/>
      <c r="O54" s="166"/>
      <c r="P54" s="166"/>
      <c r="Q54" s="166"/>
    </row>
    <row r="55" spans="12:17" hidden="1" x14ac:dyDescent="0.2">
      <c r="L55" s="161"/>
      <c r="M55" s="166"/>
      <c r="N55" s="166"/>
      <c r="O55" s="166"/>
      <c r="P55" s="166"/>
      <c r="Q55" s="166"/>
    </row>
    <row r="56" spans="12:17" hidden="1" x14ac:dyDescent="0.2">
      <c r="L56" s="161"/>
      <c r="M56" s="166"/>
      <c r="N56" s="166"/>
      <c r="O56" s="166"/>
      <c r="P56" s="166"/>
      <c r="Q56" s="166"/>
    </row>
    <row r="57" spans="12:17" hidden="1" x14ac:dyDescent="0.2">
      <c r="L57" s="161"/>
      <c r="M57" s="166"/>
      <c r="N57" s="166"/>
      <c r="O57" s="166"/>
      <c r="P57" s="166"/>
      <c r="Q57" s="166"/>
    </row>
    <row r="58" spans="12:17" hidden="1" x14ac:dyDescent="0.2">
      <c r="L58" s="165"/>
      <c r="M58" s="73"/>
      <c r="N58" s="165"/>
      <c r="O58" s="165"/>
      <c r="P58" s="165"/>
      <c r="Q58" s="165"/>
    </row>
    <row r="59" spans="12:17" hidden="1" x14ac:dyDescent="0.2">
      <c r="L59" s="37"/>
      <c r="M59" s="36"/>
      <c r="N59" s="36"/>
      <c r="O59" s="36"/>
      <c r="P59" s="36"/>
      <c r="Q59" s="36"/>
    </row>
    <row r="60" spans="12:17" hidden="1" x14ac:dyDescent="0.2">
      <c r="L60" s="167"/>
      <c r="M60" s="167"/>
      <c r="N60" s="167"/>
      <c r="O60" s="167"/>
      <c r="P60" s="167"/>
      <c r="Q60" s="167"/>
    </row>
    <row r="61" spans="12:17" hidden="1" x14ac:dyDescent="0.2">
      <c r="L61" s="167"/>
      <c r="M61" s="167"/>
      <c r="N61" s="167"/>
      <c r="O61" s="167"/>
      <c r="P61" s="167"/>
      <c r="Q61" s="167"/>
    </row>
    <row r="62" spans="12:17" hidden="1" x14ac:dyDescent="0.2">
      <c r="L62" s="167"/>
      <c r="M62" s="167"/>
      <c r="N62" s="167"/>
      <c r="O62" s="167"/>
      <c r="P62" s="167"/>
      <c r="Q62" s="167"/>
    </row>
    <row r="63" spans="12:17" hidden="1" x14ac:dyDescent="0.2">
      <c r="L63" s="167"/>
      <c r="M63" s="167"/>
      <c r="N63" s="167"/>
      <c r="O63" s="167"/>
      <c r="P63" s="167"/>
      <c r="Q63" s="167"/>
    </row>
    <row r="64" spans="12:17" hidden="1" x14ac:dyDescent="0.2">
      <c r="L64" s="167"/>
      <c r="M64" s="167"/>
      <c r="N64" s="167"/>
      <c r="O64" s="167"/>
      <c r="P64" s="167"/>
      <c r="Q64" s="167"/>
    </row>
    <row r="65" spans="12:17" hidden="1" x14ac:dyDescent="0.2">
      <c r="L65" s="167"/>
      <c r="M65" s="167"/>
      <c r="N65" s="167"/>
      <c r="O65" s="167"/>
      <c r="P65" s="167"/>
      <c r="Q65" s="167"/>
    </row>
    <row r="66" spans="12:17" hidden="1" x14ac:dyDescent="0.2">
      <c r="L66" s="167"/>
      <c r="M66" s="167"/>
      <c r="N66" s="167"/>
      <c r="O66" s="167"/>
      <c r="P66" s="167"/>
      <c r="Q66" s="167"/>
    </row>
    <row r="67" spans="12:17" hidden="1" x14ac:dyDescent="0.2">
      <c r="L67" s="164"/>
      <c r="M67" s="49"/>
      <c r="N67" s="164"/>
      <c r="O67" s="164"/>
      <c r="P67" s="164"/>
      <c r="Q67" s="164"/>
    </row>
    <row r="68" spans="12:17" hidden="1" x14ac:dyDescent="0.2">
      <c r="L68" s="37"/>
      <c r="M68" s="36"/>
      <c r="N68" s="36"/>
      <c r="O68" s="36"/>
      <c r="P68" s="36"/>
      <c r="Q68" s="36"/>
    </row>
    <row r="69" spans="12:17" ht="12.75" hidden="1" x14ac:dyDescent="0.2">
      <c r="L69" s="52"/>
      <c r="M69" s="34"/>
      <c r="N69" s="35"/>
      <c r="O69" s="34"/>
      <c r="P69" s="35"/>
      <c r="Q69" s="34"/>
    </row>
  </sheetData>
  <mergeCells count="2">
    <mergeCell ref="M4:Q4"/>
    <mergeCell ref="S4:W4"/>
  </mergeCells>
  <conditionalFormatting sqref="K1:K1048576">
    <cfRule type="cellIs" dxfId="11" priority="5" operator="equal">
      <formula>"NON-COMPLIANT"</formula>
    </cfRule>
    <cfRule type="cellIs" dxfId="10" priority="6" operator="equal">
      <formula>"COMPLIANT"</formula>
    </cfRule>
  </conditionalFormatting>
  <conditionalFormatting sqref="Z3:Z48">
    <cfRule type="cellIs" dxfId="9" priority="1" operator="equal">
      <formula>"CHECK"</formula>
    </cfRule>
    <cfRule type="cellIs" dxfId="8" priority="2" operator="equal">
      <formula>"OK"</formula>
    </cfRule>
  </conditionalFormatting>
  <dataValidations count="2">
    <dataValidation type="list" allowBlank="1" showInputMessage="1" showErrorMessage="1" sqref="E47:G47" xr:uid="{00000000-0002-0000-0400-000000000000}">
      <formula1>#REF!</formula1>
    </dataValidation>
    <dataValidation type="list" allowBlank="1" showInputMessage="1" showErrorMessage="1" sqref="M47 M67 M58" xr:uid="{00000000-0002-0000-0400-000001000000}">
      <formula1>#REF!</formula1>
    </dataValidation>
  </dataValidations>
  <hyperlinks>
    <hyperlink ref="M1" location="'Pricing model - ACS'!A1" display="Back to Index" xr:uid="{00000000-0004-0000-04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'Lookup Tables'!$G$9:$G$17</xm:f>
          </x14:formula1>
          <xm:sqref>E7:E46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sheetPr>
  <dimension ref="A1:XFC428"/>
  <sheetViews>
    <sheetView showGridLines="0" zoomScaleNormal="100" workbookViewId="0">
      <selection activeCell="C25" sqref="C25"/>
    </sheetView>
  </sheetViews>
  <sheetFormatPr defaultColWidth="0" defaultRowHeight="11.25" zeroHeight="1" outlineLevelRow="2" outlineLevelCol="1" x14ac:dyDescent="0.2"/>
  <cols>
    <col min="1" max="2" width="1.42578125" style="11" customWidth="1"/>
    <col min="3" max="3" width="42.7109375" style="11" bestFit="1" customWidth="1"/>
    <col min="4" max="4" width="14.28515625" style="11" customWidth="1"/>
    <col min="5" max="6" width="11.42578125" style="11" customWidth="1"/>
    <col min="7" max="7" width="1.42578125" style="11" customWidth="1"/>
    <col min="8" max="8" width="9.28515625" style="11" customWidth="1"/>
    <col min="9" max="9" width="1.28515625" style="11" customWidth="1"/>
    <col min="10" max="10" width="9.28515625" style="11" customWidth="1"/>
    <col min="11" max="11" width="0.85546875" style="11" customWidth="1"/>
    <col min="12" max="12" width="12.7109375" style="11" customWidth="1"/>
    <col min="13" max="13" width="5.7109375" style="11" customWidth="1"/>
    <col min="14" max="18" width="9.28515625" style="11" customWidth="1"/>
    <col min="19" max="19" width="5.7109375" style="11" customWidth="1"/>
    <col min="20" max="24" width="9.28515625" style="11" customWidth="1"/>
    <col min="25" max="25" width="5.140625" style="11" customWidth="1"/>
    <col min="26" max="29" width="9.28515625" style="11" customWidth="1" outlineLevel="1"/>
    <col min="30" max="31" width="19" style="11" customWidth="1"/>
    <col min="32" max="32" width="6.85546875" style="11" customWidth="1"/>
    <col min="33" max="33" width="1.42578125" style="11" hidden="1" customWidth="1"/>
    <col min="34" max="34" width="6" style="223" customWidth="1"/>
    <col min="35" max="16383" width="8" style="11" hidden="1"/>
    <col min="16384" max="16384" width="1.42578125" style="11" hidden="1" customWidth="1"/>
  </cols>
  <sheetData>
    <row r="1" spans="1:37" ht="15.75" x14ac:dyDescent="0.25">
      <c r="A1" s="1"/>
      <c r="B1" s="2" t="str">
        <f>'Pricing model - ACS'!G2&amp;" - "&amp;'Pricing model - ACS'!G3</f>
        <v>AER pricing model - price capped ACS - Energex 2025–26</v>
      </c>
      <c r="C1" s="2"/>
      <c r="D1" s="2"/>
      <c r="E1" s="2"/>
      <c r="F1" s="2"/>
      <c r="G1" s="2"/>
      <c r="H1" s="7"/>
      <c r="I1" s="3"/>
      <c r="J1" s="5"/>
      <c r="K1" s="8"/>
      <c r="L1" s="8"/>
      <c r="M1" s="6"/>
      <c r="N1" s="53" t="s">
        <v>0</v>
      </c>
      <c r="O1" s="8"/>
      <c r="P1" s="8"/>
      <c r="Q1" s="5"/>
      <c r="R1" s="5"/>
      <c r="S1" s="4"/>
      <c r="U1" s="8"/>
      <c r="V1" s="8"/>
      <c r="W1" s="5"/>
      <c r="X1" s="5"/>
      <c r="Y1" s="5"/>
      <c r="Z1" s="5"/>
      <c r="AA1" s="5"/>
      <c r="AB1" s="5"/>
      <c r="AC1" s="5"/>
      <c r="AD1" s="6"/>
      <c r="AE1" s="6"/>
      <c r="AF1" s="10"/>
      <c r="AG1" s="10"/>
      <c r="AH1" s="224"/>
    </row>
    <row r="2" spans="1:37" ht="13.5" thickBot="1" x14ac:dyDescent="0.25">
      <c r="A2" s="12"/>
      <c r="B2" s="13" t="str">
        <f>'Pricing model - ACS'!C25&amp;" - "&amp;'Pricing model - ACS'!E25</f>
        <v>Public Lighting - Price caps, historical prices, proposed prices, and compliance checks for public lighting</v>
      </c>
      <c r="C2" s="13"/>
      <c r="D2" s="13"/>
      <c r="E2" s="13"/>
      <c r="F2" s="13"/>
      <c r="G2" s="13"/>
      <c r="H2" s="15"/>
      <c r="I2" s="12"/>
      <c r="J2" s="15"/>
      <c r="K2" s="15"/>
      <c r="L2" s="15"/>
      <c r="M2" s="15"/>
      <c r="N2" s="15"/>
      <c r="O2" s="15"/>
      <c r="P2" s="16" t="s">
        <v>183</v>
      </c>
      <c r="Q2" s="15"/>
      <c r="R2" s="15"/>
      <c r="S2" s="14"/>
      <c r="T2" s="12"/>
      <c r="U2" s="15"/>
      <c r="V2" s="15"/>
      <c r="W2" s="15"/>
      <c r="X2" s="15"/>
      <c r="Y2" s="15"/>
      <c r="Z2" s="15"/>
      <c r="AA2" s="15"/>
      <c r="AB2" s="15"/>
      <c r="AC2" s="15"/>
      <c r="AD2" s="16"/>
      <c r="AE2" s="16"/>
      <c r="AF2" s="15"/>
      <c r="AG2" s="15"/>
      <c r="AH2" s="211" t="s">
        <v>252</v>
      </c>
    </row>
    <row r="3" spans="1:37" x14ac:dyDescent="0.2">
      <c r="A3" s="17"/>
      <c r="B3" s="17"/>
      <c r="C3" s="69"/>
      <c r="D3" s="69"/>
      <c r="E3" s="18"/>
      <c r="F3" s="18"/>
      <c r="G3" s="18"/>
      <c r="H3" s="20"/>
      <c r="I3" s="19"/>
      <c r="J3" s="20"/>
      <c r="K3" s="20"/>
      <c r="L3" s="20"/>
      <c r="M3" s="20"/>
      <c r="N3" s="20"/>
      <c r="O3" s="20"/>
      <c r="P3" s="20"/>
      <c r="Q3" s="20"/>
      <c r="R3" s="20"/>
      <c r="S3" s="18"/>
      <c r="T3" s="19"/>
      <c r="U3" s="20"/>
      <c r="V3" s="20"/>
      <c r="W3" s="20"/>
      <c r="X3" s="20"/>
      <c r="Y3" s="20"/>
      <c r="Z3" s="20"/>
      <c r="AA3" s="20"/>
      <c r="AB3" s="20"/>
      <c r="AC3" s="20"/>
      <c r="AD3" s="20"/>
      <c r="AE3" s="20"/>
      <c r="AF3" s="21"/>
      <c r="AG3" s="240"/>
      <c r="AH3" s="212" t="str">
        <f>IF(COUNTIF(AH5:AH407,"CHECK")&gt;0,"CHECK","OK")</f>
        <v>CHECK</v>
      </c>
    </row>
    <row r="4" spans="1:37" x14ac:dyDescent="0.2">
      <c r="A4" s="22"/>
      <c r="B4" s="22"/>
      <c r="C4" s="22"/>
      <c r="D4" s="22"/>
      <c r="E4" s="23"/>
      <c r="F4" s="23"/>
      <c r="G4" s="23"/>
      <c r="H4" s="24"/>
      <c r="I4" s="24"/>
      <c r="J4" s="24"/>
      <c r="K4" s="24"/>
      <c r="L4" s="24"/>
      <c r="M4" s="24"/>
      <c r="N4" s="249" t="s">
        <v>199</v>
      </c>
      <c r="O4" s="249"/>
      <c r="P4" s="249"/>
      <c r="Q4" s="249"/>
      <c r="R4" s="249"/>
      <c r="S4" s="23"/>
      <c r="T4" s="249" t="s">
        <v>200</v>
      </c>
      <c r="U4" s="249"/>
      <c r="V4" s="249"/>
      <c r="W4" s="249"/>
      <c r="X4" s="249"/>
      <c r="Y4" s="24"/>
      <c r="Z4" s="249" t="s">
        <v>201</v>
      </c>
      <c r="AA4" s="249"/>
      <c r="AB4" s="249"/>
      <c r="AC4" s="249"/>
      <c r="AD4" s="22"/>
      <c r="AE4" s="235" t="s">
        <v>476</v>
      </c>
      <c r="AF4" s="22"/>
      <c r="AG4" s="22"/>
      <c r="AI4" s="22"/>
      <c r="AJ4" s="22"/>
      <c r="AK4" s="22"/>
    </row>
    <row r="5" spans="1:37" ht="12.75" x14ac:dyDescent="0.2">
      <c r="A5" s="25"/>
      <c r="B5" s="26" t="s">
        <v>126</v>
      </c>
      <c r="C5" s="25"/>
      <c r="D5" s="27" t="s">
        <v>182</v>
      </c>
      <c r="E5" s="27" t="str">
        <f>'Ancillary Network Services'!F5</f>
        <v>Unit</v>
      </c>
      <c r="F5" s="27" t="s">
        <v>184</v>
      </c>
      <c r="G5" s="27"/>
      <c r="H5" s="27" t="str">
        <f>'Ancillary Network Services'!I5</f>
        <v>Proposed price</v>
      </c>
      <c r="I5" s="27"/>
      <c r="J5" s="27" t="str">
        <f>'Ancillary Network Services'!K5</f>
        <v>Price cap</v>
      </c>
      <c r="K5" s="27"/>
      <c r="L5" s="27" t="str">
        <f>'Ancillary Network Services'!M5</f>
        <v>Compliance</v>
      </c>
      <c r="M5" s="27"/>
      <c r="N5" s="27" t="str">
        <f>'Ancillary Network Services'!O5</f>
        <v>2025–26</v>
      </c>
      <c r="O5" s="27" t="str">
        <f>'Ancillary Network Services'!P5</f>
        <v>2026–27</v>
      </c>
      <c r="P5" s="27" t="str">
        <f>'Ancillary Network Services'!Q5</f>
        <v>2027–28</v>
      </c>
      <c r="Q5" s="27" t="str">
        <f>'Ancillary Network Services'!R5</f>
        <v>2028–29</v>
      </c>
      <c r="R5" s="27" t="str">
        <f>'Ancillary Network Services'!S5</f>
        <v>2029–30</v>
      </c>
      <c r="S5" s="27"/>
      <c r="T5" s="27" t="str">
        <f>'Ancillary Network Services'!U5</f>
        <v>2025–26</v>
      </c>
      <c r="U5" s="27" t="str">
        <f>'Ancillary Network Services'!V5</f>
        <v>2026–27</v>
      </c>
      <c r="V5" s="27" t="str">
        <f>'Ancillary Network Services'!W5</f>
        <v>2027–28</v>
      </c>
      <c r="W5" s="27" t="str">
        <f>'Ancillary Network Services'!X5</f>
        <v>2028–29</v>
      </c>
      <c r="X5" s="27" t="str">
        <f>'Ancillary Network Services'!Y5</f>
        <v>2029–30</v>
      </c>
      <c r="Y5" s="27"/>
      <c r="Z5" s="27" t="str">
        <f>O5</f>
        <v>2026–27</v>
      </c>
      <c r="AA5" s="27" t="str">
        <f>P5</f>
        <v>2027–28</v>
      </c>
      <c r="AB5" s="27" t="str">
        <f>Q5</f>
        <v>2028–29</v>
      </c>
      <c r="AC5" s="27" t="str">
        <f>R5</f>
        <v>2029–30</v>
      </c>
      <c r="AD5" s="34" t="s">
        <v>6</v>
      </c>
      <c r="AE5" s="241" t="s">
        <v>475</v>
      </c>
      <c r="AF5" s="35"/>
      <c r="AG5" s="35"/>
      <c r="AH5" s="215"/>
      <c r="AI5" s="35"/>
      <c r="AJ5" s="35"/>
      <c r="AK5" s="35"/>
    </row>
    <row r="6" spans="1:37" x14ac:dyDescent="0.2">
      <c r="A6" s="36"/>
      <c r="B6" s="36"/>
      <c r="C6" s="36"/>
      <c r="D6" s="36"/>
      <c r="E6" s="37"/>
      <c r="F6" s="38"/>
      <c r="G6" s="37"/>
      <c r="H6" s="37"/>
      <c r="I6" s="37"/>
      <c r="J6" s="37"/>
      <c r="K6" s="36"/>
      <c r="L6" s="36"/>
      <c r="M6" s="37"/>
      <c r="N6" s="37"/>
      <c r="O6" s="36"/>
      <c r="P6" s="36"/>
      <c r="Q6" s="36"/>
      <c r="R6" s="36"/>
      <c r="S6" s="37"/>
      <c r="T6" s="37"/>
      <c r="U6" s="36"/>
      <c r="V6" s="36"/>
      <c r="W6" s="36"/>
      <c r="X6" s="36"/>
      <c r="Y6" s="36"/>
      <c r="Z6" s="36"/>
      <c r="AA6" s="36"/>
      <c r="AB6" s="36"/>
      <c r="AC6" s="36"/>
      <c r="AD6" s="36"/>
      <c r="AE6" s="210"/>
      <c r="AF6" s="36"/>
      <c r="AG6" s="36"/>
      <c r="AH6" s="214"/>
      <c r="AI6" s="36"/>
      <c r="AJ6" s="36"/>
      <c r="AK6" s="36"/>
    </row>
    <row r="7" spans="1:37" x14ac:dyDescent="0.2">
      <c r="A7" s="36"/>
      <c r="B7" s="36"/>
      <c r="C7" s="232" t="s">
        <v>315</v>
      </c>
      <c r="D7" s="158"/>
      <c r="E7" s="71"/>
      <c r="F7" s="71"/>
      <c r="G7" s="92"/>
      <c r="H7" s="93">
        <f t="shared" ref="H7:H70" si="0">_xlfn.IFNA(INDEX($N7:$R7,1,MATCH(forecastyear,$N$5:$R$5,0)),0)</f>
        <v>0</v>
      </c>
      <c r="I7" s="159"/>
      <c r="J7" s="93">
        <f t="shared" ref="J7:J70" si="1">_xlfn.IFNA(INDEX($T7:$X7,1,MATCH(forecastyear,$T$5:$X$5,0)),0)</f>
        <v>0</v>
      </c>
      <c r="K7" s="159"/>
      <c r="L7" s="159" t="str">
        <f>IF(C7="","",IF(H7&gt;J7,"NON-COMPLIANT","COMPLIANT"))</f>
        <v>COMPLIANT</v>
      </c>
      <c r="M7" s="39"/>
      <c r="N7" s="160">
        <f>T7</f>
        <v>0</v>
      </c>
      <c r="O7" s="160">
        <f t="shared" ref="O7:R7" si="2">U7</f>
        <v>0</v>
      </c>
      <c r="P7" s="160">
        <f t="shared" si="2"/>
        <v>0</v>
      </c>
      <c r="Q7" s="160">
        <f t="shared" si="2"/>
        <v>0</v>
      </c>
      <c r="R7" s="160">
        <f t="shared" si="2"/>
        <v>0</v>
      </c>
      <c r="S7" s="39"/>
      <c r="T7" s="161"/>
      <c r="U7" s="162">
        <f>ROUND(ROUND(T7,2)*(1+'General Inputs'!K$20)*(1-Z7)+'General Inputs'!K$27,2)</f>
        <v>0</v>
      </c>
      <c r="V7" s="162">
        <f>ROUND(ROUND(U7,2)*(1+'General Inputs'!L$20)*(1-AA7)+'General Inputs'!L$27,2)</f>
        <v>0</v>
      </c>
      <c r="W7" s="162">
        <f>ROUND(ROUND(V7,2)*(1+'General Inputs'!M$20)*(1-AB7)+'General Inputs'!M$27,2)</f>
        <v>0</v>
      </c>
      <c r="X7" s="162">
        <f>ROUND(ROUND(W7,2)*(1+'General Inputs'!N$20)*(1-AC7)+'General Inputs'!N$27,2)</f>
        <v>0</v>
      </c>
      <c r="Y7" s="163"/>
      <c r="Z7" s="191">
        <f>IF(T7="",0,'General Inputs'!K$23)</f>
        <v>0</v>
      </c>
      <c r="AA7" s="191">
        <f>IF(U7="",0,'General Inputs'!L$23)</f>
        <v>-0.02</v>
      </c>
      <c r="AB7" s="191">
        <f>IF(V7="",0,'General Inputs'!M$23)</f>
        <v>-0.02</v>
      </c>
      <c r="AC7" s="191">
        <f>IF(W7="",0,'General Inputs'!N$23)</f>
        <v>-0.02</v>
      </c>
      <c r="AD7" s="36"/>
      <c r="AE7" s="210"/>
      <c r="AF7" s="36"/>
      <c r="AG7" s="36"/>
      <c r="AH7" s="214" t="str" cm="1">
        <f t="array" ref="AH7">IF(SUMPRODUCT(--_xlfn.ISFORMULA(U7:X7))+SUMPRODUCT(--_xlfn.ISFORMULA(H7:L7))=7,"OK","CHECK")</f>
        <v>OK</v>
      </c>
      <c r="AI7" s="36"/>
      <c r="AJ7" s="36"/>
      <c r="AK7" s="36"/>
    </row>
    <row r="8" spans="1:37" x14ac:dyDescent="0.2">
      <c r="A8" s="36"/>
      <c r="B8" s="36"/>
      <c r="C8" s="158" t="s">
        <v>316</v>
      </c>
      <c r="D8" s="158"/>
      <c r="E8" s="71" t="s">
        <v>33</v>
      </c>
      <c r="F8" s="71" t="s">
        <v>191</v>
      </c>
      <c r="G8" s="92"/>
      <c r="H8" s="93">
        <f t="shared" si="0"/>
        <v>423.41346703692165</v>
      </c>
      <c r="I8" s="159"/>
      <c r="J8" s="93">
        <f t="shared" si="1"/>
        <v>423.41346703692165</v>
      </c>
      <c r="K8" s="159"/>
      <c r="L8" s="159" t="str">
        <f t="shared" ref="L8:L71" si="3">IF(C8="","",IF(H8&gt;J8,"NON-COMPLIANT","COMPLIANT"))</f>
        <v>COMPLIANT</v>
      </c>
      <c r="M8" s="39"/>
      <c r="N8" s="160">
        <f t="shared" ref="N8:N71" si="4">T8</f>
        <v>423.41346703692165</v>
      </c>
      <c r="O8" s="160">
        <f t="shared" ref="O8:O71" si="5">U8</f>
        <v>443.62</v>
      </c>
      <c r="P8" s="160">
        <f t="shared" ref="P8:P71" si="6">V8</f>
        <v>464.8</v>
      </c>
      <c r="Q8" s="160">
        <f t="shared" ref="Q8:Q71" si="7">W8</f>
        <v>486.99</v>
      </c>
      <c r="R8" s="160">
        <f t="shared" ref="R8:R71" si="8">X8</f>
        <v>510.24</v>
      </c>
      <c r="S8" s="39"/>
      <c r="T8" s="161">
        <v>423.41346703692165</v>
      </c>
      <c r="U8" s="162">
        <f>ROUND(ROUND(T8,2)*(1+'General Inputs'!K$20)*(1-Z8)+'General Inputs'!K$27,2)</f>
        <v>443.62</v>
      </c>
      <c r="V8" s="162">
        <f>ROUND(ROUND(U8,2)*(1+'General Inputs'!L$20)*(1-AA8)+'General Inputs'!L$27,2)</f>
        <v>464.8</v>
      </c>
      <c r="W8" s="162">
        <f>ROUND(ROUND(V8,2)*(1+'General Inputs'!M$20)*(1-AB8)+'General Inputs'!M$27,2)</f>
        <v>486.99</v>
      </c>
      <c r="X8" s="162">
        <f>ROUND(ROUND(W8,2)*(1+'General Inputs'!N$20)*(1-AC8)+'General Inputs'!N$27,2)</f>
        <v>510.24</v>
      </c>
      <c r="Y8" s="163"/>
      <c r="Z8" s="191">
        <f>IF(T8="",0,'General Inputs'!K$23)</f>
        <v>-0.02</v>
      </c>
      <c r="AA8" s="191">
        <f>IF(U8="",0,'General Inputs'!L$23)</f>
        <v>-0.02</v>
      </c>
      <c r="AB8" s="191">
        <f>IF(V8="",0,'General Inputs'!M$23)</f>
        <v>-0.02</v>
      </c>
      <c r="AC8" s="191">
        <f>IF(W8="",0,'General Inputs'!N$23)</f>
        <v>-0.02</v>
      </c>
      <c r="AD8" s="36"/>
      <c r="AE8" s="236">
        <f>ROUND($T8/365,5)</f>
        <v>1.16004</v>
      </c>
      <c r="AF8" s="36"/>
      <c r="AG8" s="36"/>
      <c r="AH8" s="214" t="str" cm="1">
        <f t="array" ref="AH8">IF(SUMPRODUCT(--_xlfn.ISFORMULA(U8:X8))+SUMPRODUCT(--_xlfn.ISFORMULA(H8:L8))=7,"OK","CHECK")</f>
        <v>OK</v>
      </c>
      <c r="AI8" s="36"/>
      <c r="AJ8" s="36"/>
      <c r="AK8" s="36"/>
    </row>
    <row r="9" spans="1:37" x14ac:dyDescent="0.2">
      <c r="A9" s="36"/>
      <c r="B9" s="36"/>
      <c r="C9" s="158" t="s">
        <v>317</v>
      </c>
      <c r="D9" s="158"/>
      <c r="E9" s="71" t="s">
        <v>33</v>
      </c>
      <c r="F9" s="71" t="s">
        <v>191</v>
      </c>
      <c r="G9" s="92"/>
      <c r="H9" s="93">
        <f t="shared" si="0"/>
        <v>194.590316858264</v>
      </c>
      <c r="I9" s="159"/>
      <c r="J9" s="93">
        <f t="shared" si="1"/>
        <v>194.590316858264</v>
      </c>
      <c r="K9" s="159"/>
      <c r="L9" s="159" t="str">
        <f t="shared" si="3"/>
        <v>COMPLIANT</v>
      </c>
      <c r="M9" s="39"/>
      <c r="N9" s="160">
        <f t="shared" si="4"/>
        <v>194.590316858264</v>
      </c>
      <c r="O9" s="160">
        <f t="shared" si="5"/>
        <v>203.88</v>
      </c>
      <c r="P9" s="160">
        <f t="shared" si="6"/>
        <v>213.61</v>
      </c>
      <c r="Q9" s="160">
        <f t="shared" si="7"/>
        <v>223.81</v>
      </c>
      <c r="R9" s="160">
        <f t="shared" si="8"/>
        <v>234.49</v>
      </c>
      <c r="S9" s="39"/>
      <c r="T9" s="161">
        <v>194.590316858264</v>
      </c>
      <c r="U9" s="162">
        <f>ROUND(ROUND(T9,2)*(1+'General Inputs'!K$20)*(1-Z9)+'General Inputs'!K$27,2)</f>
        <v>203.88</v>
      </c>
      <c r="V9" s="162">
        <f>ROUND(ROUND(U9,2)*(1+'General Inputs'!L$20)*(1-AA9)+'General Inputs'!L$27,2)</f>
        <v>213.61</v>
      </c>
      <c r="W9" s="162">
        <f>ROUND(ROUND(V9,2)*(1+'General Inputs'!M$20)*(1-AB9)+'General Inputs'!M$27,2)</f>
        <v>223.81</v>
      </c>
      <c r="X9" s="162">
        <f>ROUND(ROUND(W9,2)*(1+'General Inputs'!N$20)*(1-AC9)+'General Inputs'!N$27,2)</f>
        <v>234.49</v>
      </c>
      <c r="Y9" s="163"/>
      <c r="Z9" s="191">
        <f>IF(T9="",0,'General Inputs'!K$23)</f>
        <v>-0.02</v>
      </c>
      <c r="AA9" s="191">
        <f>IF(U9="",0,'General Inputs'!L$23)</f>
        <v>-0.02</v>
      </c>
      <c r="AB9" s="191">
        <f>IF(V9="",0,'General Inputs'!M$23)</f>
        <v>-0.02</v>
      </c>
      <c r="AC9" s="191">
        <f>IF(W9="",0,'General Inputs'!N$23)</f>
        <v>-0.02</v>
      </c>
      <c r="AD9" s="36"/>
      <c r="AE9" s="236">
        <f t="shared" ref="AE9:AE11" si="9">ROUND($T9/365,5)</f>
        <v>0.53312000000000004</v>
      </c>
      <c r="AF9" s="36"/>
      <c r="AG9" s="36"/>
      <c r="AH9" s="214" t="str" cm="1">
        <f t="array" ref="AH9">IF(SUMPRODUCT(--_xlfn.ISFORMULA(U9:X9))+SUMPRODUCT(--_xlfn.ISFORMULA(H9:L9))=7,"OK","CHECK")</f>
        <v>OK</v>
      </c>
      <c r="AI9" s="36"/>
      <c r="AJ9" s="36"/>
      <c r="AK9" s="36"/>
    </row>
    <row r="10" spans="1:37" x14ac:dyDescent="0.2">
      <c r="A10" s="36"/>
      <c r="B10" s="36"/>
      <c r="C10" s="158" t="s">
        <v>318</v>
      </c>
      <c r="D10" s="158"/>
      <c r="E10" s="71" t="s">
        <v>33</v>
      </c>
      <c r="F10" s="71" t="s">
        <v>191</v>
      </c>
      <c r="G10" s="92"/>
      <c r="H10" s="93">
        <f t="shared" si="0"/>
        <v>155.22665473904138</v>
      </c>
      <c r="I10" s="159"/>
      <c r="J10" s="93">
        <f t="shared" si="1"/>
        <v>155.22665473904138</v>
      </c>
      <c r="K10" s="159"/>
      <c r="L10" s="159" t="str">
        <f t="shared" si="3"/>
        <v>COMPLIANT</v>
      </c>
      <c r="M10" s="39"/>
      <c r="N10" s="160">
        <f t="shared" si="4"/>
        <v>155.22665473904138</v>
      </c>
      <c r="O10" s="160">
        <f t="shared" si="5"/>
        <v>162.63999999999999</v>
      </c>
      <c r="P10" s="160">
        <f t="shared" si="6"/>
        <v>170.4</v>
      </c>
      <c r="Q10" s="160">
        <f t="shared" si="7"/>
        <v>178.54</v>
      </c>
      <c r="R10" s="160">
        <f t="shared" si="8"/>
        <v>187.06</v>
      </c>
      <c r="S10" s="39"/>
      <c r="T10" s="161">
        <v>155.22665473904138</v>
      </c>
      <c r="U10" s="162">
        <f>ROUND(ROUND(T10,2)*(1+'General Inputs'!K$20)*(1-Z10)+'General Inputs'!K$27,2)</f>
        <v>162.63999999999999</v>
      </c>
      <c r="V10" s="162">
        <f>ROUND(ROUND(U10,2)*(1+'General Inputs'!L$20)*(1-AA10)+'General Inputs'!L$27,2)</f>
        <v>170.4</v>
      </c>
      <c r="W10" s="162">
        <f>ROUND(ROUND(V10,2)*(1+'General Inputs'!M$20)*(1-AB10)+'General Inputs'!M$27,2)</f>
        <v>178.54</v>
      </c>
      <c r="X10" s="162">
        <f>ROUND(ROUND(W10,2)*(1+'General Inputs'!N$20)*(1-AC10)+'General Inputs'!N$27,2)</f>
        <v>187.06</v>
      </c>
      <c r="Y10" s="163"/>
      <c r="Z10" s="191">
        <f>IF(T10="",0,'General Inputs'!K$23)</f>
        <v>-0.02</v>
      </c>
      <c r="AA10" s="191">
        <f>IF(U10="",0,'General Inputs'!L$23)</f>
        <v>-0.02</v>
      </c>
      <c r="AB10" s="191">
        <f>IF(V10="",0,'General Inputs'!M$23)</f>
        <v>-0.02</v>
      </c>
      <c r="AC10" s="191">
        <f>IF(W10="",0,'General Inputs'!N$23)</f>
        <v>-0.02</v>
      </c>
      <c r="AD10" s="36"/>
      <c r="AE10" s="236">
        <f t="shared" si="9"/>
        <v>0.42527999999999999</v>
      </c>
      <c r="AF10" s="36"/>
      <c r="AG10" s="36"/>
      <c r="AH10" s="214" t="str" cm="1">
        <f t="array" ref="AH10">IF(SUMPRODUCT(--_xlfn.ISFORMULA(U10:X10))+SUMPRODUCT(--_xlfn.ISFORMULA(H10:L10))=7,"OK","CHECK")</f>
        <v>OK</v>
      </c>
      <c r="AI10" s="36"/>
      <c r="AJ10" s="36"/>
      <c r="AK10" s="36"/>
    </row>
    <row r="11" spans="1:37" x14ac:dyDescent="0.2">
      <c r="A11" s="36"/>
      <c r="B11" s="36"/>
      <c r="C11" s="158" t="s">
        <v>319</v>
      </c>
      <c r="D11" s="158"/>
      <c r="E11" s="71" t="s">
        <v>33</v>
      </c>
      <c r="F11" s="71" t="s">
        <v>191</v>
      </c>
      <c r="G11" s="92"/>
      <c r="H11" s="93">
        <f t="shared" si="0"/>
        <v>94.711783008485625</v>
      </c>
      <c r="I11" s="159"/>
      <c r="J11" s="93">
        <f t="shared" si="1"/>
        <v>94.711783008485625</v>
      </c>
      <c r="K11" s="159"/>
      <c r="L11" s="159" t="str">
        <f t="shared" si="3"/>
        <v>COMPLIANT</v>
      </c>
      <c r="M11" s="39"/>
      <c r="N11" s="160">
        <f t="shared" si="4"/>
        <v>94.711783008485625</v>
      </c>
      <c r="O11" s="160">
        <f t="shared" si="5"/>
        <v>99.23</v>
      </c>
      <c r="P11" s="160">
        <f t="shared" si="6"/>
        <v>103.97</v>
      </c>
      <c r="Q11" s="160">
        <f t="shared" si="7"/>
        <v>108.93</v>
      </c>
      <c r="R11" s="160">
        <f t="shared" si="8"/>
        <v>114.13</v>
      </c>
      <c r="S11" s="39"/>
      <c r="T11" s="161">
        <v>94.711783008485625</v>
      </c>
      <c r="U11" s="162">
        <f>ROUND(ROUND(T11,2)*(1+'General Inputs'!K$20)*(1-Z11)+'General Inputs'!K$27,2)</f>
        <v>99.23</v>
      </c>
      <c r="V11" s="162">
        <f>ROUND(ROUND(U11,2)*(1+'General Inputs'!L$20)*(1-AA11)+'General Inputs'!L$27,2)</f>
        <v>103.97</v>
      </c>
      <c r="W11" s="162">
        <f>ROUND(ROUND(V11,2)*(1+'General Inputs'!M$20)*(1-AB11)+'General Inputs'!M$27,2)</f>
        <v>108.93</v>
      </c>
      <c r="X11" s="162">
        <f>ROUND(ROUND(W11,2)*(1+'General Inputs'!N$20)*(1-AC11)+'General Inputs'!N$27,2)</f>
        <v>114.13</v>
      </c>
      <c r="Y11" s="163"/>
      <c r="Z11" s="191">
        <f>IF(T11="",0,'General Inputs'!K$23)</f>
        <v>-0.02</v>
      </c>
      <c r="AA11" s="191">
        <f>IF(U11="",0,'General Inputs'!L$23)</f>
        <v>-0.02</v>
      </c>
      <c r="AB11" s="191">
        <f>IF(V11="",0,'General Inputs'!M$23)</f>
        <v>-0.02</v>
      </c>
      <c r="AC11" s="191">
        <f>IF(W11="",0,'General Inputs'!N$23)</f>
        <v>-0.02</v>
      </c>
      <c r="AD11" s="36"/>
      <c r="AE11" s="236">
        <f t="shared" si="9"/>
        <v>0.25947999999999999</v>
      </c>
      <c r="AF11" s="36"/>
      <c r="AG11" s="36"/>
      <c r="AH11" s="214" t="str" cm="1">
        <f t="array" ref="AH11">IF(SUMPRODUCT(--_xlfn.ISFORMULA(U11:X11))+SUMPRODUCT(--_xlfn.ISFORMULA(H11:L11))=7,"OK","CHECK")</f>
        <v>OK</v>
      </c>
      <c r="AI11" s="36"/>
      <c r="AJ11" s="36"/>
      <c r="AK11" s="36"/>
    </row>
    <row r="12" spans="1:37" x14ac:dyDescent="0.2">
      <c r="A12" s="36"/>
      <c r="B12" s="36"/>
      <c r="C12" s="158"/>
      <c r="D12" s="158"/>
      <c r="E12" s="71" t="s">
        <v>33</v>
      </c>
      <c r="F12" s="71" t="s">
        <v>191</v>
      </c>
      <c r="G12" s="92"/>
      <c r="H12" s="93">
        <f t="shared" si="0"/>
        <v>0</v>
      </c>
      <c r="I12" s="159"/>
      <c r="J12" s="93">
        <f t="shared" si="1"/>
        <v>0</v>
      </c>
      <c r="K12" s="159"/>
      <c r="L12" s="159" t="str">
        <f t="shared" si="3"/>
        <v/>
      </c>
      <c r="M12" s="39"/>
      <c r="N12" s="160">
        <f t="shared" si="4"/>
        <v>0</v>
      </c>
      <c r="O12" s="160">
        <f t="shared" si="5"/>
        <v>0</v>
      </c>
      <c r="P12" s="160">
        <f t="shared" si="6"/>
        <v>0</v>
      </c>
      <c r="Q12" s="160">
        <f t="shared" si="7"/>
        <v>0</v>
      </c>
      <c r="R12" s="160">
        <f t="shared" si="8"/>
        <v>0</v>
      </c>
      <c r="S12" s="39"/>
      <c r="T12" s="161"/>
      <c r="U12" s="162">
        <f>ROUND(ROUND(T12,2)*(1+'General Inputs'!K$20)*(1-Z12)+'General Inputs'!K$27,2)</f>
        <v>0</v>
      </c>
      <c r="V12" s="162">
        <f>ROUND(ROUND(U12,2)*(1+'General Inputs'!L$20)*(1-AA12)+'General Inputs'!L$27,2)</f>
        <v>0</v>
      </c>
      <c r="W12" s="162">
        <f>ROUND(ROUND(V12,2)*(1+'General Inputs'!M$20)*(1-AB12)+'General Inputs'!M$27,2)</f>
        <v>0</v>
      </c>
      <c r="X12" s="162">
        <f>ROUND(ROUND(W12,2)*(1+'General Inputs'!N$20)*(1-AC12)+'General Inputs'!N$27,2)</f>
        <v>0</v>
      </c>
      <c r="Y12" s="163"/>
      <c r="Z12" s="191">
        <f>IF(T12="",0,'General Inputs'!K$23)</f>
        <v>0</v>
      </c>
      <c r="AA12" s="191">
        <f>IF(U12="",0,'General Inputs'!L$23)</f>
        <v>-0.02</v>
      </c>
      <c r="AB12" s="191">
        <f>IF(V12="",0,'General Inputs'!M$23)</f>
        <v>-0.02</v>
      </c>
      <c r="AC12" s="191">
        <f>IF(W12="",0,'General Inputs'!N$23)</f>
        <v>-0.02</v>
      </c>
      <c r="AD12" s="36"/>
      <c r="AE12" s="210"/>
      <c r="AF12" s="36"/>
      <c r="AG12" s="36"/>
      <c r="AH12" s="214" t="str" cm="1">
        <f t="array" ref="AH12">IF(SUMPRODUCT(--_xlfn.ISFORMULA(U12:X12))+SUMPRODUCT(--_xlfn.ISFORMULA(H12:L12))=7,"OK","CHECK")</f>
        <v>OK</v>
      </c>
      <c r="AI12" s="36"/>
      <c r="AJ12" s="36"/>
      <c r="AK12" s="36"/>
    </row>
    <row r="13" spans="1:37" x14ac:dyDescent="0.2">
      <c r="A13" s="36"/>
      <c r="B13" s="36"/>
      <c r="C13" s="232" t="s">
        <v>320</v>
      </c>
      <c r="D13" s="158"/>
      <c r="E13" s="71"/>
      <c r="F13" s="71"/>
      <c r="G13" s="92"/>
      <c r="H13" s="93">
        <f t="shared" si="0"/>
        <v>0</v>
      </c>
      <c r="I13" s="159"/>
      <c r="J13" s="93">
        <f t="shared" si="1"/>
        <v>0</v>
      </c>
      <c r="K13" s="159"/>
      <c r="L13" s="159" t="str">
        <f t="shared" si="3"/>
        <v>COMPLIANT</v>
      </c>
      <c r="M13" s="39"/>
      <c r="N13" s="160">
        <f t="shared" si="4"/>
        <v>0</v>
      </c>
      <c r="O13" s="160">
        <f t="shared" si="5"/>
        <v>0</v>
      </c>
      <c r="P13" s="160">
        <f t="shared" si="6"/>
        <v>0</v>
      </c>
      <c r="Q13" s="160">
        <f t="shared" si="7"/>
        <v>0</v>
      </c>
      <c r="R13" s="160">
        <f t="shared" si="8"/>
        <v>0</v>
      </c>
      <c r="S13" s="39"/>
      <c r="T13" s="161"/>
      <c r="U13" s="162">
        <f>ROUND(ROUND(T13,2)*(1+'General Inputs'!K$20)*(1-Z13)+'General Inputs'!K$27,2)</f>
        <v>0</v>
      </c>
      <c r="V13" s="162">
        <f>ROUND(ROUND(U13,2)*(1+'General Inputs'!L$20)*(1-AA13)+'General Inputs'!L$27,2)</f>
        <v>0</v>
      </c>
      <c r="W13" s="162">
        <f>ROUND(ROUND(V13,2)*(1+'General Inputs'!M$20)*(1-AB13)+'General Inputs'!M$27,2)</f>
        <v>0</v>
      </c>
      <c r="X13" s="162">
        <f>ROUND(ROUND(W13,2)*(1+'General Inputs'!N$20)*(1-AC13)+'General Inputs'!N$27,2)</f>
        <v>0</v>
      </c>
      <c r="Y13" s="163"/>
      <c r="Z13" s="191">
        <f>IF(T13="",0,'General Inputs'!K$23)</f>
        <v>0</v>
      </c>
      <c r="AA13" s="191">
        <f>IF(U13="",0,'General Inputs'!L$23)</f>
        <v>-0.02</v>
      </c>
      <c r="AB13" s="191">
        <f>IF(V13="",0,'General Inputs'!M$23)</f>
        <v>-0.02</v>
      </c>
      <c r="AC13" s="191">
        <f>IF(W13="",0,'General Inputs'!N$23)</f>
        <v>-0.02</v>
      </c>
      <c r="AD13" s="36"/>
      <c r="AE13" s="210"/>
      <c r="AF13" s="36"/>
      <c r="AG13" s="36"/>
      <c r="AH13" s="214" t="str" cm="1">
        <f t="array" ref="AH13">IF(SUMPRODUCT(--_xlfn.ISFORMULA(U13:X13))+SUMPRODUCT(--_xlfn.ISFORMULA(H13:L13))=7,"OK","CHECK")</f>
        <v>OK</v>
      </c>
      <c r="AI13" s="36"/>
      <c r="AJ13" s="36"/>
      <c r="AK13" s="36"/>
    </row>
    <row r="14" spans="1:37" x14ac:dyDescent="0.2">
      <c r="A14" s="36"/>
      <c r="B14" s="36"/>
      <c r="C14" s="158" t="s">
        <v>316</v>
      </c>
      <c r="D14" s="158"/>
      <c r="E14" s="71" t="s">
        <v>33</v>
      </c>
      <c r="F14" s="71" t="s">
        <v>191</v>
      </c>
      <c r="G14" s="92"/>
      <c r="H14" s="93">
        <f t="shared" si="0"/>
        <v>147.17395261482355</v>
      </c>
      <c r="I14" s="159"/>
      <c r="J14" s="93">
        <f t="shared" si="1"/>
        <v>147.17395261482355</v>
      </c>
      <c r="K14" s="159"/>
      <c r="L14" s="159" t="str">
        <f t="shared" si="3"/>
        <v>COMPLIANT</v>
      </c>
      <c r="M14" s="39"/>
      <c r="N14" s="160">
        <f t="shared" si="4"/>
        <v>147.17395261482355</v>
      </c>
      <c r="O14" s="160">
        <f t="shared" si="5"/>
        <v>154.19999999999999</v>
      </c>
      <c r="P14" s="160">
        <f t="shared" si="6"/>
        <v>161.56</v>
      </c>
      <c r="Q14" s="160">
        <f t="shared" si="7"/>
        <v>169.27</v>
      </c>
      <c r="R14" s="160">
        <f t="shared" si="8"/>
        <v>177.35</v>
      </c>
      <c r="S14" s="39"/>
      <c r="T14" s="161">
        <v>147.17395261482355</v>
      </c>
      <c r="U14" s="162">
        <f>ROUND(ROUND(T14,2)*(1+'General Inputs'!K$20)*(1-Z14)+'General Inputs'!K$27,2)</f>
        <v>154.19999999999999</v>
      </c>
      <c r="V14" s="162">
        <f>ROUND(ROUND(U14,2)*(1+'General Inputs'!L$20)*(1-AA14)+'General Inputs'!L$27,2)</f>
        <v>161.56</v>
      </c>
      <c r="W14" s="162">
        <f>ROUND(ROUND(V14,2)*(1+'General Inputs'!M$20)*(1-AB14)+'General Inputs'!M$27,2)</f>
        <v>169.27</v>
      </c>
      <c r="X14" s="162">
        <f>ROUND(ROUND(W14,2)*(1+'General Inputs'!N$20)*(1-AC14)+'General Inputs'!N$27,2)</f>
        <v>177.35</v>
      </c>
      <c r="Y14" s="163"/>
      <c r="Z14" s="191">
        <f>IF(T14="",0,'General Inputs'!K$23)</f>
        <v>-0.02</v>
      </c>
      <c r="AA14" s="191">
        <f>IF(U14="",0,'General Inputs'!L$23)</f>
        <v>-0.02</v>
      </c>
      <c r="AB14" s="191">
        <f>IF(V14="",0,'General Inputs'!M$23)</f>
        <v>-0.02</v>
      </c>
      <c r="AC14" s="191">
        <f>IF(W14="",0,'General Inputs'!N$23)</f>
        <v>-0.02</v>
      </c>
      <c r="AD14" s="36"/>
      <c r="AE14" s="236">
        <f t="shared" ref="AE14:AE17" si="10">ROUND($T14/365,5)</f>
        <v>0.40322000000000002</v>
      </c>
      <c r="AF14" s="36"/>
      <c r="AG14" s="36"/>
      <c r="AH14" s="214" t="str" cm="1">
        <f t="array" ref="AH14">IF(SUMPRODUCT(--_xlfn.ISFORMULA(U14:X14))+SUMPRODUCT(--_xlfn.ISFORMULA(H14:L14))=7,"OK","CHECK")</f>
        <v>OK</v>
      </c>
      <c r="AI14" s="36"/>
      <c r="AJ14" s="36"/>
      <c r="AK14" s="36"/>
    </row>
    <row r="15" spans="1:37" x14ac:dyDescent="0.2">
      <c r="A15" s="36"/>
      <c r="B15" s="36"/>
      <c r="C15" s="158" t="s">
        <v>317</v>
      </c>
      <c r="D15" s="158"/>
      <c r="E15" s="71" t="s">
        <v>33</v>
      </c>
      <c r="F15" s="71" t="s">
        <v>191</v>
      </c>
      <c r="G15" s="92"/>
      <c r="H15" s="93">
        <f t="shared" si="0"/>
        <v>71.375457473020447</v>
      </c>
      <c r="I15" s="159"/>
      <c r="J15" s="93">
        <f t="shared" si="1"/>
        <v>71.375457473020447</v>
      </c>
      <c r="K15" s="159"/>
      <c r="L15" s="159" t="str">
        <f t="shared" si="3"/>
        <v>COMPLIANT</v>
      </c>
      <c r="M15" s="39"/>
      <c r="N15" s="160">
        <f t="shared" si="4"/>
        <v>71.375457473020447</v>
      </c>
      <c r="O15" s="160">
        <f t="shared" si="5"/>
        <v>74.790000000000006</v>
      </c>
      <c r="P15" s="160">
        <f t="shared" si="6"/>
        <v>78.36</v>
      </c>
      <c r="Q15" s="160">
        <f t="shared" si="7"/>
        <v>82.1</v>
      </c>
      <c r="R15" s="160">
        <f t="shared" si="8"/>
        <v>86.02</v>
      </c>
      <c r="S15" s="39"/>
      <c r="T15" s="161">
        <v>71.375457473020447</v>
      </c>
      <c r="U15" s="162">
        <f>ROUND(ROUND(T15,2)*(1+'General Inputs'!K$20)*(1-Z15)+'General Inputs'!K$27,2)</f>
        <v>74.790000000000006</v>
      </c>
      <c r="V15" s="162">
        <f>ROUND(ROUND(U15,2)*(1+'General Inputs'!L$20)*(1-AA15)+'General Inputs'!L$27,2)</f>
        <v>78.36</v>
      </c>
      <c r="W15" s="162">
        <f>ROUND(ROUND(V15,2)*(1+'General Inputs'!M$20)*(1-AB15)+'General Inputs'!M$27,2)</f>
        <v>82.1</v>
      </c>
      <c r="X15" s="162">
        <f>ROUND(ROUND(W15,2)*(1+'General Inputs'!N$20)*(1-AC15)+'General Inputs'!N$27,2)</f>
        <v>86.02</v>
      </c>
      <c r="Y15" s="163"/>
      <c r="Z15" s="191">
        <f>IF(T15="",0,'General Inputs'!K$23)</f>
        <v>-0.02</v>
      </c>
      <c r="AA15" s="191">
        <f>IF(U15="",0,'General Inputs'!L$23)</f>
        <v>-0.02</v>
      </c>
      <c r="AB15" s="191">
        <f>IF(V15="",0,'General Inputs'!M$23)</f>
        <v>-0.02</v>
      </c>
      <c r="AC15" s="191">
        <f>IF(W15="",0,'General Inputs'!N$23)</f>
        <v>-0.02</v>
      </c>
      <c r="AD15" s="36"/>
      <c r="AE15" s="236">
        <f t="shared" si="10"/>
        <v>0.19555</v>
      </c>
      <c r="AF15" s="36"/>
      <c r="AG15" s="36"/>
      <c r="AH15" s="214" t="str" cm="1">
        <f t="array" ref="AH15">IF(SUMPRODUCT(--_xlfn.ISFORMULA(U15:X15))+SUMPRODUCT(--_xlfn.ISFORMULA(H15:L15))=7,"OK","CHECK")</f>
        <v>OK</v>
      </c>
      <c r="AI15" s="36"/>
      <c r="AJ15" s="36"/>
      <c r="AK15" s="36"/>
    </row>
    <row r="16" spans="1:37" x14ac:dyDescent="0.2">
      <c r="A16" s="36"/>
      <c r="B16" s="36"/>
      <c r="C16" s="158" t="s">
        <v>318</v>
      </c>
      <c r="D16" s="158"/>
      <c r="E16" s="71" t="s">
        <v>33</v>
      </c>
      <c r="F16" s="71" t="s">
        <v>191</v>
      </c>
      <c r="G16" s="92"/>
      <c r="H16" s="93">
        <f t="shared" si="0"/>
        <v>79.479875293364117</v>
      </c>
      <c r="I16" s="159"/>
      <c r="J16" s="93">
        <f t="shared" si="1"/>
        <v>79.479875293364117</v>
      </c>
      <c r="K16" s="159"/>
      <c r="L16" s="159" t="str">
        <f t="shared" si="3"/>
        <v>COMPLIANT</v>
      </c>
      <c r="M16" s="39"/>
      <c r="N16" s="160">
        <f t="shared" si="4"/>
        <v>79.479875293364117</v>
      </c>
      <c r="O16" s="160">
        <f t="shared" si="5"/>
        <v>83.27</v>
      </c>
      <c r="P16" s="160">
        <f t="shared" si="6"/>
        <v>87.25</v>
      </c>
      <c r="Q16" s="160">
        <f t="shared" si="7"/>
        <v>91.42</v>
      </c>
      <c r="R16" s="160">
        <f t="shared" si="8"/>
        <v>95.78</v>
      </c>
      <c r="S16" s="39"/>
      <c r="T16" s="161">
        <v>79.479875293364117</v>
      </c>
      <c r="U16" s="162">
        <f>ROUND(ROUND(T16,2)*(1+'General Inputs'!K$20)*(1-Z16)+'General Inputs'!K$27,2)</f>
        <v>83.27</v>
      </c>
      <c r="V16" s="162">
        <f>ROUND(ROUND(U16,2)*(1+'General Inputs'!L$20)*(1-AA16)+'General Inputs'!L$27,2)</f>
        <v>87.25</v>
      </c>
      <c r="W16" s="162">
        <f>ROUND(ROUND(V16,2)*(1+'General Inputs'!M$20)*(1-AB16)+'General Inputs'!M$27,2)</f>
        <v>91.42</v>
      </c>
      <c r="X16" s="162">
        <f>ROUND(ROUND(W16,2)*(1+'General Inputs'!N$20)*(1-AC16)+'General Inputs'!N$27,2)</f>
        <v>95.78</v>
      </c>
      <c r="Y16" s="163"/>
      <c r="Z16" s="191">
        <f>IF(T16="",0,'General Inputs'!K$23)</f>
        <v>-0.02</v>
      </c>
      <c r="AA16" s="191">
        <f>IF(U16="",0,'General Inputs'!L$23)</f>
        <v>-0.02</v>
      </c>
      <c r="AB16" s="191">
        <f>IF(V16="",0,'General Inputs'!M$23)</f>
        <v>-0.02</v>
      </c>
      <c r="AC16" s="191">
        <f>IF(W16="",0,'General Inputs'!N$23)</f>
        <v>-0.02</v>
      </c>
      <c r="AD16" s="36"/>
      <c r="AE16" s="236">
        <f t="shared" si="10"/>
        <v>0.21775</v>
      </c>
      <c r="AF16" s="36"/>
      <c r="AG16" s="36"/>
      <c r="AH16" s="214" t="str" cm="1">
        <f t="array" ref="AH16">IF(SUMPRODUCT(--_xlfn.ISFORMULA(U16:X16))+SUMPRODUCT(--_xlfn.ISFORMULA(H16:L16))=7,"OK","CHECK")</f>
        <v>OK</v>
      </c>
      <c r="AI16" s="36"/>
      <c r="AJ16" s="36"/>
      <c r="AK16" s="36"/>
    </row>
    <row r="17" spans="1:37" x14ac:dyDescent="0.2">
      <c r="A17" s="36"/>
      <c r="B17" s="36"/>
      <c r="C17" s="158" t="s">
        <v>319</v>
      </c>
      <c r="D17" s="158"/>
      <c r="E17" s="71" t="s">
        <v>33</v>
      </c>
      <c r="F17" s="71" t="s">
        <v>191</v>
      </c>
      <c r="G17" s="92"/>
      <c r="H17" s="93">
        <f t="shared" si="0"/>
        <v>52.617657226936451</v>
      </c>
      <c r="I17" s="159"/>
      <c r="J17" s="93">
        <f t="shared" si="1"/>
        <v>52.617657226936451</v>
      </c>
      <c r="K17" s="159"/>
      <c r="L17" s="159" t="str">
        <f t="shared" si="3"/>
        <v>COMPLIANT</v>
      </c>
      <c r="M17" s="39"/>
      <c r="N17" s="160">
        <f t="shared" si="4"/>
        <v>52.617657226936451</v>
      </c>
      <c r="O17" s="160">
        <f t="shared" si="5"/>
        <v>55.13</v>
      </c>
      <c r="P17" s="160">
        <f t="shared" si="6"/>
        <v>57.76</v>
      </c>
      <c r="Q17" s="160">
        <f t="shared" si="7"/>
        <v>60.52</v>
      </c>
      <c r="R17" s="160">
        <f t="shared" si="8"/>
        <v>63.41</v>
      </c>
      <c r="S17" s="39"/>
      <c r="T17" s="161">
        <v>52.617657226936451</v>
      </c>
      <c r="U17" s="162">
        <f>ROUND(ROUND(T17,2)*(1+'General Inputs'!K$20)*(1-Z17)+'General Inputs'!K$27,2)</f>
        <v>55.13</v>
      </c>
      <c r="V17" s="162">
        <f>ROUND(ROUND(U17,2)*(1+'General Inputs'!L$20)*(1-AA17)+'General Inputs'!L$27,2)</f>
        <v>57.76</v>
      </c>
      <c r="W17" s="162">
        <f>ROUND(ROUND(V17,2)*(1+'General Inputs'!M$20)*(1-AB17)+'General Inputs'!M$27,2)</f>
        <v>60.52</v>
      </c>
      <c r="X17" s="162">
        <f>ROUND(ROUND(W17,2)*(1+'General Inputs'!N$20)*(1-AC17)+'General Inputs'!N$27,2)</f>
        <v>63.41</v>
      </c>
      <c r="Y17" s="163"/>
      <c r="Z17" s="191">
        <f>IF(T17="",0,'General Inputs'!K$23)</f>
        <v>-0.02</v>
      </c>
      <c r="AA17" s="191">
        <f>IF(U17="",0,'General Inputs'!L$23)</f>
        <v>-0.02</v>
      </c>
      <c r="AB17" s="191">
        <f>IF(V17="",0,'General Inputs'!M$23)</f>
        <v>-0.02</v>
      </c>
      <c r="AC17" s="191">
        <f>IF(W17="",0,'General Inputs'!N$23)</f>
        <v>-0.02</v>
      </c>
      <c r="AD17" s="36"/>
      <c r="AE17" s="236">
        <f t="shared" si="10"/>
        <v>0.14416000000000001</v>
      </c>
      <c r="AF17" s="36"/>
      <c r="AG17" s="36"/>
      <c r="AH17" s="214" t="str" cm="1">
        <f t="array" ref="AH17">IF(SUMPRODUCT(--_xlfn.ISFORMULA(U17:X17))+SUMPRODUCT(--_xlfn.ISFORMULA(H17:L17))=7,"OK","CHECK")</f>
        <v>OK</v>
      </c>
      <c r="AI17" s="36"/>
      <c r="AJ17" s="36"/>
      <c r="AK17" s="36"/>
    </row>
    <row r="18" spans="1:37" x14ac:dyDescent="0.2">
      <c r="A18" s="36"/>
      <c r="B18" s="36"/>
      <c r="C18" s="158"/>
      <c r="D18" s="158"/>
      <c r="E18" s="71" t="s">
        <v>33</v>
      </c>
      <c r="F18" s="71" t="s">
        <v>191</v>
      </c>
      <c r="G18" s="92"/>
      <c r="H18" s="93">
        <f t="shared" si="0"/>
        <v>0</v>
      </c>
      <c r="I18" s="159"/>
      <c r="J18" s="93">
        <f t="shared" si="1"/>
        <v>0</v>
      </c>
      <c r="K18" s="159"/>
      <c r="L18" s="159" t="str">
        <f t="shared" si="3"/>
        <v/>
      </c>
      <c r="M18" s="39"/>
      <c r="N18" s="160">
        <f t="shared" si="4"/>
        <v>0</v>
      </c>
      <c r="O18" s="160">
        <f t="shared" si="5"/>
        <v>0</v>
      </c>
      <c r="P18" s="160">
        <f t="shared" si="6"/>
        <v>0</v>
      </c>
      <c r="Q18" s="160">
        <f t="shared" si="7"/>
        <v>0</v>
      </c>
      <c r="R18" s="160">
        <f t="shared" si="8"/>
        <v>0</v>
      </c>
      <c r="S18" s="39"/>
      <c r="T18" s="161"/>
      <c r="U18" s="162">
        <f>ROUND(ROUND(T18,2)*(1+'General Inputs'!K$20)*(1-Z18)+'General Inputs'!K$27,2)</f>
        <v>0</v>
      </c>
      <c r="V18" s="162">
        <f>ROUND(ROUND(U18,2)*(1+'General Inputs'!L$20)*(1-AA18)+'General Inputs'!L$27,2)</f>
        <v>0</v>
      </c>
      <c r="W18" s="162">
        <f>ROUND(ROUND(V18,2)*(1+'General Inputs'!M$20)*(1-AB18)+'General Inputs'!M$27,2)</f>
        <v>0</v>
      </c>
      <c r="X18" s="162">
        <f>ROUND(ROUND(W18,2)*(1+'General Inputs'!N$20)*(1-AC18)+'General Inputs'!N$27,2)</f>
        <v>0</v>
      </c>
      <c r="Y18" s="163"/>
      <c r="Z18" s="191">
        <f>IF(T18="",0,'General Inputs'!K$23)</f>
        <v>0</v>
      </c>
      <c r="AA18" s="191">
        <f>IF(U18="",0,'General Inputs'!L$23)</f>
        <v>-0.02</v>
      </c>
      <c r="AB18" s="191">
        <f>IF(V18="",0,'General Inputs'!M$23)</f>
        <v>-0.02</v>
      </c>
      <c r="AC18" s="191">
        <f>IF(W18="",0,'General Inputs'!N$23)</f>
        <v>-0.02</v>
      </c>
      <c r="AD18" s="36"/>
      <c r="AE18" s="210"/>
      <c r="AF18" s="36"/>
      <c r="AG18" s="36"/>
      <c r="AH18" s="214" t="str" cm="1">
        <f t="array" ref="AH18">IF(SUMPRODUCT(--_xlfn.ISFORMULA(U18:X18))+SUMPRODUCT(--_xlfn.ISFORMULA(H18:L18))=7,"OK","CHECK")</f>
        <v>OK</v>
      </c>
      <c r="AI18" s="36"/>
      <c r="AJ18" s="36"/>
      <c r="AK18" s="36"/>
    </row>
    <row r="19" spans="1:37" x14ac:dyDescent="0.2">
      <c r="A19" s="36"/>
      <c r="B19" s="36"/>
      <c r="C19" s="232" t="s">
        <v>321</v>
      </c>
      <c r="D19" s="158"/>
      <c r="E19" s="71"/>
      <c r="F19" s="71"/>
      <c r="G19" s="92"/>
      <c r="H19" s="93">
        <f t="shared" si="0"/>
        <v>0</v>
      </c>
      <c r="I19" s="159"/>
      <c r="J19" s="93">
        <f t="shared" si="1"/>
        <v>0</v>
      </c>
      <c r="K19" s="159"/>
      <c r="L19" s="159" t="str">
        <f t="shared" si="3"/>
        <v>COMPLIANT</v>
      </c>
      <c r="M19" s="39"/>
      <c r="N19" s="160">
        <f t="shared" si="4"/>
        <v>0</v>
      </c>
      <c r="O19" s="160">
        <f t="shared" si="5"/>
        <v>0</v>
      </c>
      <c r="P19" s="160">
        <f t="shared" si="6"/>
        <v>0</v>
      </c>
      <c r="Q19" s="160">
        <f t="shared" si="7"/>
        <v>0</v>
      </c>
      <c r="R19" s="160">
        <f t="shared" si="8"/>
        <v>0</v>
      </c>
      <c r="S19" s="39"/>
      <c r="T19" s="161"/>
      <c r="U19" s="162">
        <f>ROUND(ROUND(T19,2)*(1+'General Inputs'!K$20)*(1-Z19)+'General Inputs'!K$27,2)</f>
        <v>0</v>
      </c>
      <c r="V19" s="162">
        <f>ROUND(ROUND(U19,2)*(1+'General Inputs'!L$20)*(1-AA19)+'General Inputs'!L$27,2)</f>
        <v>0</v>
      </c>
      <c r="W19" s="162">
        <f>ROUND(ROUND(V19,2)*(1+'General Inputs'!M$20)*(1-AB19)+'General Inputs'!M$27,2)</f>
        <v>0</v>
      </c>
      <c r="X19" s="162">
        <f>ROUND(ROUND(W19,2)*(1+'General Inputs'!N$20)*(1-AC19)+'General Inputs'!N$27,2)</f>
        <v>0</v>
      </c>
      <c r="Y19" s="163"/>
      <c r="Z19" s="191">
        <f>IF(T19="",0,'General Inputs'!K$23)</f>
        <v>0</v>
      </c>
      <c r="AA19" s="191">
        <f>IF(U19="",0,'General Inputs'!L$23)</f>
        <v>-0.02</v>
      </c>
      <c r="AB19" s="191">
        <f>IF(V19="",0,'General Inputs'!M$23)</f>
        <v>-0.02</v>
      </c>
      <c r="AC19" s="191">
        <f>IF(W19="",0,'General Inputs'!N$23)</f>
        <v>-0.02</v>
      </c>
      <c r="AD19" s="36"/>
      <c r="AE19" s="210"/>
      <c r="AF19" s="36"/>
      <c r="AG19" s="36"/>
      <c r="AH19" s="214" t="str" cm="1">
        <f t="array" ref="AH19">IF(SUMPRODUCT(--_xlfn.ISFORMULA(U19:X19))+SUMPRODUCT(--_xlfn.ISFORMULA(H19:L19))=7,"OK","CHECK")</f>
        <v>OK</v>
      </c>
      <c r="AI19" s="36"/>
      <c r="AJ19" s="36"/>
      <c r="AK19" s="36"/>
    </row>
    <row r="20" spans="1:37" x14ac:dyDescent="0.2">
      <c r="A20" s="36"/>
      <c r="B20" s="36"/>
      <c r="C20" s="158" t="s">
        <v>318</v>
      </c>
      <c r="D20" s="158"/>
      <c r="E20" s="71" t="s">
        <v>33</v>
      </c>
      <c r="F20" s="71" t="s">
        <v>191</v>
      </c>
      <c r="G20" s="92"/>
      <c r="H20" s="93">
        <f t="shared" si="0"/>
        <v>154.66348151967182</v>
      </c>
      <c r="I20" s="159"/>
      <c r="J20" s="93">
        <f t="shared" si="1"/>
        <v>154.66348151967182</v>
      </c>
      <c r="K20" s="159"/>
      <c r="L20" s="159" t="str">
        <f t="shared" si="3"/>
        <v>COMPLIANT</v>
      </c>
      <c r="M20" s="39"/>
      <c r="N20" s="160">
        <f t="shared" si="4"/>
        <v>154.66348151967182</v>
      </c>
      <c r="O20" s="160">
        <f t="shared" si="5"/>
        <v>162.04</v>
      </c>
      <c r="P20" s="160">
        <f t="shared" si="6"/>
        <v>169.78</v>
      </c>
      <c r="Q20" s="160">
        <f t="shared" si="7"/>
        <v>177.89</v>
      </c>
      <c r="R20" s="160">
        <f t="shared" si="8"/>
        <v>186.38</v>
      </c>
      <c r="S20" s="39"/>
      <c r="T20" s="161">
        <v>154.66348151967182</v>
      </c>
      <c r="U20" s="162">
        <f>ROUND(ROUND(T20,2)*(1+'General Inputs'!K$20)*(1-Z20)+'General Inputs'!K$27,2)</f>
        <v>162.04</v>
      </c>
      <c r="V20" s="162">
        <f>ROUND(ROUND(U20,2)*(1+'General Inputs'!L$20)*(1-AA20)+'General Inputs'!L$27,2)</f>
        <v>169.78</v>
      </c>
      <c r="W20" s="162">
        <f>ROUND(ROUND(V20,2)*(1+'General Inputs'!M$20)*(1-AB20)+'General Inputs'!M$27,2)</f>
        <v>177.89</v>
      </c>
      <c r="X20" s="162">
        <f>ROUND(ROUND(W20,2)*(1+'General Inputs'!N$20)*(1-AC20)+'General Inputs'!N$27,2)</f>
        <v>186.38</v>
      </c>
      <c r="Y20" s="163"/>
      <c r="Z20" s="191">
        <f>IF(T20="",0,'General Inputs'!K$23)</f>
        <v>-0.02</v>
      </c>
      <c r="AA20" s="191">
        <f>IF(U20="",0,'General Inputs'!L$23)</f>
        <v>-0.02</v>
      </c>
      <c r="AB20" s="191">
        <f>IF(V20="",0,'General Inputs'!M$23)</f>
        <v>-0.02</v>
      </c>
      <c r="AC20" s="191">
        <f>IF(W20="",0,'General Inputs'!N$23)</f>
        <v>-0.02</v>
      </c>
      <c r="AD20" s="36"/>
      <c r="AE20" s="236">
        <f t="shared" ref="AE20:AE21" si="11">ROUND($T20/365,5)</f>
        <v>0.42374000000000001</v>
      </c>
      <c r="AF20" s="36"/>
      <c r="AG20" s="36"/>
      <c r="AH20" s="214" t="str" cm="1">
        <f t="array" ref="AH20">IF(SUMPRODUCT(--_xlfn.ISFORMULA(U20:X20))+SUMPRODUCT(--_xlfn.ISFORMULA(H20:L20))=7,"OK","CHECK")</f>
        <v>OK</v>
      </c>
      <c r="AI20" s="36"/>
      <c r="AJ20" s="36"/>
      <c r="AK20" s="36"/>
    </row>
    <row r="21" spans="1:37" x14ac:dyDescent="0.2">
      <c r="A21" s="36"/>
      <c r="B21" s="36"/>
      <c r="C21" s="158" t="s">
        <v>319</v>
      </c>
      <c r="D21" s="158"/>
      <c r="E21" s="71" t="s">
        <v>33</v>
      </c>
      <c r="F21" s="71" t="s">
        <v>191</v>
      </c>
      <c r="G21" s="92"/>
      <c r="H21" s="93">
        <f t="shared" si="0"/>
        <v>94.368161999331022</v>
      </c>
      <c r="I21" s="159"/>
      <c r="J21" s="93">
        <f t="shared" si="1"/>
        <v>94.368161999331022</v>
      </c>
      <c r="K21" s="159"/>
      <c r="L21" s="159" t="str">
        <f t="shared" si="3"/>
        <v>COMPLIANT</v>
      </c>
      <c r="M21" s="39"/>
      <c r="N21" s="160">
        <f t="shared" si="4"/>
        <v>94.368161999331022</v>
      </c>
      <c r="O21" s="160">
        <f t="shared" si="5"/>
        <v>98.88</v>
      </c>
      <c r="P21" s="160">
        <f t="shared" si="6"/>
        <v>103.6</v>
      </c>
      <c r="Q21" s="160">
        <f t="shared" si="7"/>
        <v>108.55</v>
      </c>
      <c r="R21" s="160">
        <f t="shared" si="8"/>
        <v>113.73</v>
      </c>
      <c r="S21" s="39"/>
      <c r="T21" s="161">
        <v>94.368161999331022</v>
      </c>
      <c r="U21" s="162">
        <f>ROUND(ROUND(T21,2)*(1+'General Inputs'!K$20)*(1-Z21)+'General Inputs'!K$27,2)</f>
        <v>98.88</v>
      </c>
      <c r="V21" s="162">
        <f>ROUND(ROUND(U21,2)*(1+'General Inputs'!L$20)*(1-AA21)+'General Inputs'!L$27,2)</f>
        <v>103.6</v>
      </c>
      <c r="W21" s="162">
        <f>ROUND(ROUND(V21,2)*(1+'General Inputs'!M$20)*(1-AB21)+'General Inputs'!M$27,2)</f>
        <v>108.55</v>
      </c>
      <c r="X21" s="162">
        <f>ROUND(ROUND(W21,2)*(1+'General Inputs'!N$20)*(1-AC21)+'General Inputs'!N$27,2)</f>
        <v>113.73</v>
      </c>
      <c r="Y21" s="163"/>
      <c r="Z21" s="191">
        <f>IF(T21="",0,'General Inputs'!K$23)</f>
        <v>-0.02</v>
      </c>
      <c r="AA21" s="191">
        <f>IF(U21="",0,'General Inputs'!L$23)</f>
        <v>-0.02</v>
      </c>
      <c r="AB21" s="191">
        <f>IF(V21="",0,'General Inputs'!M$23)</f>
        <v>-0.02</v>
      </c>
      <c r="AC21" s="191">
        <f>IF(W21="",0,'General Inputs'!N$23)</f>
        <v>-0.02</v>
      </c>
      <c r="AD21" s="36"/>
      <c r="AE21" s="236">
        <f t="shared" si="11"/>
        <v>0.25853999999999999</v>
      </c>
      <c r="AF21" s="36"/>
      <c r="AG21" s="36"/>
      <c r="AH21" s="214" t="str" cm="1">
        <f t="array" ref="AH21">IF(SUMPRODUCT(--_xlfn.ISFORMULA(U21:X21))+SUMPRODUCT(--_xlfn.ISFORMULA(H21:L21))=7,"OK","CHECK")</f>
        <v>OK</v>
      </c>
      <c r="AI21" s="36"/>
      <c r="AJ21" s="36"/>
      <c r="AK21" s="36"/>
    </row>
    <row r="22" spans="1:37" x14ac:dyDescent="0.2">
      <c r="A22" s="36"/>
      <c r="B22" s="36"/>
      <c r="C22" s="158"/>
      <c r="D22" s="158"/>
      <c r="E22" s="71"/>
      <c r="F22" s="71"/>
      <c r="G22" s="92"/>
      <c r="H22" s="93">
        <f t="shared" si="0"/>
        <v>0</v>
      </c>
      <c r="I22" s="159"/>
      <c r="J22" s="93">
        <f t="shared" si="1"/>
        <v>0</v>
      </c>
      <c r="K22" s="159"/>
      <c r="L22" s="159" t="str">
        <f t="shared" si="3"/>
        <v/>
      </c>
      <c r="M22" s="39"/>
      <c r="N22" s="160">
        <f t="shared" si="4"/>
        <v>0</v>
      </c>
      <c r="O22" s="160">
        <f t="shared" si="5"/>
        <v>0</v>
      </c>
      <c r="P22" s="160">
        <f t="shared" si="6"/>
        <v>0</v>
      </c>
      <c r="Q22" s="160">
        <f t="shared" si="7"/>
        <v>0</v>
      </c>
      <c r="R22" s="160">
        <f t="shared" si="8"/>
        <v>0</v>
      </c>
      <c r="S22" s="39"/>
      <c r="T22" s="161"/>
      <c r="U22" s="162">
        <f>ROUND(ROUND(T22,2)*(1+'General Inputs'!K$20)*(1-Z22)+'General Inputs'!K$27,2)</f>
        <v>0</v>
      </c>
      <c r="V22" s="162">
        <f>ROUND(ROUND(U22,2)*(1+'General Inputs'!L$20)*(1-AA22)+'General Inputs'!L$27,2)</f>
        <v>0</v>
      </c>
      <c r="W22" s="162">
        <f>ROUND(ROUND(V22,2)*(1+'General Inputs'!M$20)*(1-AB22)+'General Inputs'!M$27,2)</f>
        <v>0</v>
      </c>
      <c r="X22" s="162">
        <f>ROUND(ROUND(W22,2)*(1+'General Inputs'!N$20)*(1-AC22)+'General Inputs'!N$27,2)</f>
        <v>0</v>
      </c>
      <c r="Y22" s="163"/>
      <c r="Z22" s="191">
        <f>IF(T22="",0,'General Inputs'!K$23)</f>
        <v>0</v>
      </c>
      <c r="AA22" s="191">
        <f>IF(U22="",0,'General Inputs'!L$23)</f>
        <v>-0.02</v>
      </c>
      <c r="AB22" s="191">
        <f>IF(V22="",0,'General Inputs'!M$23)</f>
        <v>-0.02</v>
      </c>
      <c r="AC22" s="191">
        <f>IF(W22="",0,'General Inputs'!N$23)</f>
        <v>-0.02</v>
      </c>
      <c r="AD22" s="36"/>
      <c r="AE22" s="210"/>
      <c r="AF22" s="36"/>
      <c r="AG22" s="36"/>
      <c r="AH22" s="214" t="str" cm="1">
        <f t="array" ref="AH22">IF(SUMPRODUCT(--_xlfn.ISFORMULA(U22:X22))+SUMPRODUCT(--_xlfn.ISFORMULA(H22:L22))=7,"OK","CHECK")</f>
        <v>OK</v>
      </c>
      <c r="AI22" s="36"/>
      <c r="AJ22" s="36"/>
      <c r="AK22" s="36"/>
    </row>
    <row r="23" spans="1:37" x14ac:dyDescent="0.2">
      <c r="A23" s="36"/>
      <c r="B23" s="36"/>
      <c r="C23" s="158" t="s">
        <v>322</v>
      </c>
      <c r="D23" s="158"/>
      <c r="E23" s="71" t="s">
        <v>33</v>
      </c>
      <c r="F23" s="71" t="s">
        <v>191</v>
      </c>
      <c r="G23" s="92"/>
      <c r="H23" s="93"/>
      <c r="I23" s="159"/>
      <c r="J23" s="93">
        <f t="shared" si="1"/>
        <v>31.310847722112811</v>
      </c>
      <c r="K23" s="159"/>
      <c r="L23" s="159" t="str">
        <f t="shared" si="3"/>
        <v>COMPLIANT</v>
      </c>
      <c r="M23" s="39"/>
      <c r="N23" s="160">
        <f t="shared" si="4"/>
        <v>31.310847722112811</v>
      </c>
      <c r="O23" s="160">
        <f t="shared" si="5"/>
        <v>32.159999999999997</v>
      </c>
      <c r="P23" s="160">
        <f t="shared" si="6"/>
        <v>33.03</v>
      </c>
      <c r="Q23" s="160">
        <f t="shared" si="7"/>
        <v>33.93</v>
      </c>
      <c r="R23" s="160">
        <f t="shared" si="8"/>
        <v>34.85</v>
      </c>
      <c r="S23" s="39"/>
      <c r="T23" s="161">
        <v>31.310847722112811</v>
      </c>
      <c r="U23" s="162">
        <f>ROUND(ROUND(T23,2)*(1+'General Inputs'!K$20)*(1-Z23)+'General Inputs'!K$27,2)</f>
        <v>32.159999999999997</v>
      </c>
      <c r="V23" s="162">
        <f>ROUND(ROUND(U23,2)*(1+'General Inputs'!L$20)*(1-AA23)+'General Inputs'!L$27,2)</f>
        <v>33.03</v>
      </c>
      <c r="W23" s="162">
        <f>ROUND(ROUND(V23,2)*(1+'General Inputs'!M$20)*(1-AB23)+'General Inputs'!M$27,2)</f>
        <v>33.93</v>
      </c>
      <c r="X23" s="162">
        <f>ROUND(ROUND(W23,2)*(1+'General Inputs'!N$20)*(1-AC23)+'General Inputs'!N$27,2)</f>
        <v>34.85</v>
      </c>
      <c r="Y23" s="163"/>
      <c r="Z23" s="191">
        <v>0</v>
      </c>
      <c r="AA23" s="191">
        <v>0</v>
      </c>
      <c r="AB23" s="191">
        <v>0</v>
      </c>
      <c r="AC23" s="191">
        <v>0</v>
      </c>
      <c r="AD23" s="36"/>
      <c r="AE23" s="236">
        <f>ROUND($T23/365,5)</f>
        <v>8.5779999999999995E-2</v>
      </c>
      <c r="AF23" s="36"/>
      <c r="AG23" s="36"/>
      <c r="AH23" s="214" t="str" cm="1">
        <f t="array" ref="AH23">IF(SUMPRODUCT(--_xlfn.ISFORMULA(U23:X23))+SUMPRODUCT(--_xlfn.ISFORMULA(H23:L23))=7,"OK","CHECK")</f>
        <v>CHECK</v>
      </c>
      <c r="AI23" s="36"/>
      <c r="AJ23" s="36"/>
      <c r="AK23" s="36"/>
    </row>
    <row r="24" spans="1:37" x14ac:dyDescent="0.2">
      <c r="A24" s="36"/>
      <c r="B24" s="36"/>
      <c r="C24" s="158"/>
      <c r="D24" s="158"/>
      <c r="E24" s="71"/>
      <c r="F24" s="71"/>
      <c r="G24" s="92"/>
      <c r="H24" s="93">
        <f t="shared" si="0"/>
        <v>0</v>
      </c>
      <c r="I24" s="159"/>
      <c r="J24" s="93">
        <f t="shared" si="1"/>
        <v>0</v>
      </c>
      <c r="K24" s="159"/>
      <c r="L24" s="159" t="str">
        <f t="shared" si="3"/>
        <v/>
      </c>
      <c r="M24" s="39"/>
      <c r="N24" s="160">
        <f t="shared" si="4"/>
        <v>0</v>
      </c>
      <c r="O24" s="160">
        <f t="shared" si="5"/>
        <v>0</v>
      </c>
      <c r="P24" s="160">
        <f t="shared" si="6"/>
        <v>0</v>
      </c>
      <c r="Q24" s="160">
        <f t="shared" si="7"/>
        <v>0</v>
      </c>
      <c r="R24" s="160">
        <f t="shared" si="8"/>
        <v>0</v>
      </c>
      <c r="S24" s="39"/>
      <c r="T24" s="161"/>
      <c r="U24" s="162">
        <f>ROUND(ROUND(T24,2)*(1+'General Inputs'!K$20)*(1-Z24)+'General Inputs'!K$27,2)</f>
        <v>0</v>
      </c>
      <c r="V24" s="162">
        <f>ROUND(ROUND(U24,2)*(1+'General Inputs'!L$20)*(1-AA24)+'General Inputs'!L$27,2)</f>
        <v>0</v>
      </c>
      <c r="W24" s="162">
        <f>ROUND(ROUND(V24,2)*(1+'General Inputs'!M$20)*(1-AB24)+'General Inputs'!M$27,2)</f>
        <v>0</v>
      </c>
      <c r="X24" s="162">
        <f>ROUND(ROUND(W24,2)*(1+'General Inputs'!N$20)*(1-AC24)+'General Inputs'!N$27,2)</f>
        <v>0</v>
      </c>
      <c r="Y24" s="163"/>
      <c r="Z24" s="191">
        <f>IF(T24="",0,'General Inputs'!K$23)</f>
        <v>0</v>
      </c>
      <c r="AA24" s="191">
        <f>IF(U24="",0,'General Inputs'!L$23)</f>
        <v>-0.02</v>
      </c>
      <c r="AB24" s="191">
        <f>IF(V24="",0,'General Inputs'!M$23)</f>
        <v>-0.02</v>
      </c>
      <c r="AC24" s="191">
        <f>IF(W24="",0,'General Inputs'!N$23)</f>
        <v>-0.02</v>
      </c>
      <c r="AD24" s="36"/>
      <c r="AE24" s="210"/>
      <c r="AF24" s="36"/>
      <c r="AG24" s="36"/>
      <c r="AH24" s="214" t="str" cm="1">
        <f t="array" ref="AH24">IF(SUMPRODUCT(--_xlfn.ISFORMULA(U24:X24))+SUMPRODUCT(--_xlfn.ISFORMULA(H24:L24))=7,"OK","CHECK")</f>
        <v>OK</v>
      </c>
      <c r="AI24" s="36"/>
      <c r="AJ24" s="36"/>
      <c r="AK24" s="36"/>
    </row>
    <row r="25" spans="1:37" x14ac:dyDescent="0.2">
      <c r="A25" s="36"/>
      <c r="B25" s="36"/>
      <c r="C25" s="158"/>
      <c r="D25" s="158"/>
      <c r="E25" s="71"/>
      <c r="F25" s="71"/>
      <c r="G25" s="92"/>
      <c r="H25" s="93">
        <f t="shared" si="0"/>
        <v>0</v>
      </c>
      <c r="I25" s="159"/>
      <c r="J25" s="93">
        <f t="shared" si="1"/>
        <v>0</v>
      </c>
      <c r="K25" s="159"/>
      <c r="L25" s="159" t="str">
        <f t="shared" si="3"/>
        <v/>
      </c>
      <c r="M25" s="39"/>
      <c r="N25" s="160">
        <f t="shared" si="4"/>
        <v>0</v>
      </c>
      <c r="O25" s="160">
        <f t="shared" si="5"/>
        <v>0</v>
      </c>
      <c r="P25" s="160">
        <f t="shared" si="6"/>
        <v>0</v>
      </c>
      <c r="Q25" s="160">
        <f t="shared" si="7"/>
        <v>0</v>
      </c>
      <c r="R25" s="160">
        <f t="shared" si="8"/>
        <v>0</v>
      </c>
      <c r="S25" s="39"/>
      <c r="T25" s="161"/>
      <c r="U25" s="162">
        <f>ROUND(ROUND(T25,2)*(1+'General Inputs'!K$20)*(1-Z25)+'General Inputs'!K$27,2)</f>
        <v>0</v>
      </c>
      <c r="V25" s="162">
        <f>ROUND(ROUND(U25,2)*(1+'General Inputs'!L$20)*(1-AA25)+'General Inputs'!L$27,2)</f>
        <v>0</v>
      </c>
      <c r="W25" s="162">
        <f>ROUND(ROUND(V25,2)*(1+'General Inputs'!M$20)*(1-AB25)+'General Inputs'!M$27,2)</f>
        <v>0</v>
      </c>
      <c r="X25" s="162">
        <f>ROUND(ROUND(W25,2)*(1+'General Inputs'!N$20)*(1-AC25)+'General Inputs'!N$27,2)</f>
        <v>0</v>
      </c>
      <c r="Y25" s="163"/>
      <c r="Z25" s="191">
        <f>IF(T25="",0,'General Inputs'!K$23)</f>
        <v>0</v>
      </c>
      <c r="AA25" s="191">
        <f>IF(U25="",0,'General Inputs'!L$23)</f>
        <v>-0.02</v>
      </c>
      <c r="AB25" s="191">
        <f>IF(V25="",0,'General Inputs'!M$23)</f>
        <v>-0.02</v>
      </c>
      <c r="AC25" s="191">
        <f>IF(W25="",0,'General Inputs'!N$23)</f>
        <v>-0.02</v>
      </c>
      <c r="AD25" s="36"/>
      <c r="AE25" s="242"/>
      <c r="AF25" s="36"/>
      <c r="AG25" s="36"/>
      <c r="AH25" s="214" t="str" cm="1">
        <f t="array" ref="AH25">IF(SUMPRODUCT(--_xlfn.ISFORMULA(U25:X25))+SUMPRODUCT(--_xlfn.ISFORMULA(H25:L25))=7,"OK","CHECK")</f>
        <v>OK</v>
      </c>
      <c r="AI25" s="36"/>
      <c r="AJ25" s="36"/>
      <c r="AK25" s="36"/>
    </row>
    <row r="26" spans="1:37" x14ac:dyDescent="0.2">
      <c r="A26" s="36"/>
      <c r="B26" s="36"/>
      <c r="C26" s="158"/>
      <c r="D26" s="158"/>
      <c r="E26" s="71"/>
      <c r="F26" s="71"/>
      <c r="G26" s="92"/>
      <c r="H26" s="93">
        <f t="shared" si="0"/>
        <v>0</v>
      </c>
      <c r="I26" s="159"/>
      <c r="J26" s="93">
        <f t="shared" si="1"/>
        <v>0</v>
      </c>
      <c r="K26" s="159"/>
      <c r="L26" s="159" t="str">
        <f t="shared" si="3"/>
        <v/>
      </c>
      <c r="M26" s="39"/>
      <c r="N26" s="160">
        <f t="shared" si="4"/>
        <v>0</v>
      </c>
      <c r="O26" s="160">
        <f t="shared" si="5"/>
        <v>0</v>
      </c>
      <c r="P26" s="160">
        <f t="shared" si="6"/>
        <v>0</v>
      </c>
      <c r="Q26" s="160">
        <f t="shared" si="7"/>
        <v>0</v>
      </c>
      <c r="R26" s="160">
        <f t="shared" si="8"/>
        <v>0</v>
      </c>
      <c r="S26" s="39"/>
      <c r="T26" s="161"/>
      <c r="U26" s="162">
        <f>ROUND(ROUND(T26,2)*(1+'General Inputs'!K$20)*(1-Z26)+'General Inputs'!K$27,2)</f>
        <v>0</v>
      </c>
      <c r="V26" s="162">
        <f>ROUND(ROUND(U26,2)*(1+'General Inputs'!L$20)*(1-AA26)+'General Inputs'!L$27,2)</f>
        <v>0</v>
      </c>
      <c r="W26" s="162">
        <f>ROUND(ROUND(V26,2)*(1+'General Inputs'!M$20)*(1-AB26)+'General Inputs'!M$27,2)</f>
        <v>0</v>
      </c>
      <c r="X26" s="162">
        <f>ROUND(ROUND(W26,2)*(1+'General Inputs'!N$20)*(1-AC26)+'General Inputs'!N$27,2)</f>
        <v>0</v>
      </c>
      <c r="Y26" s="163"/>
      <c r="Z26" s="191">
        <f>IF(T26="",0,'General Inputs'!K$23)</f>
        <v>0</v>
      </c>
      <c r="AA26" s="191">
        <f>IF(U26="",0,'General Inputs'!L$23)</f>
        <v>-0.02</v>
      </c>
      <c r="AB26" s="191">
        <f>IF(V26="",0,'General Inputs'!M$23)</f>
        <v>-0.02</v>
      </c>
      <c r="AC26" s="191">
        <f>IF(W26="",0,'General Inputs'!N$23)</f>
        <v>-0.02</v>
      </c>
      <c r="AD26" s="36"/>
      <c r="AE26" s="210"/>
      <c r="AF26" s="36"/>
      <c r="AG26" s="36"/>
      <c r="AH26" s="214" t="str" cm="1">
        <f t="array" ref="AH26">IF(SUMPRODUCT(--_xlfn.ISFORMULA(U26:X26))+SUMPRODUCT(--_xlfn.ISFORMULA(H26:L26))=7,"OK","CHECK")</f>
        <v>OK</v>
      </c>
      <c r="AI26" s="36"/>
      <c r="AJ26" s="36"/>
      <c r="AK26" s="36"/>
    </row>
    <row r="27" spans="1:37" x14ac:dyDescent="0.2">
      <c r="A27" s="36"/>
      <c r="B27" s="36"/>
      <c r="C27" s="158"/>
      <c r="D27" s="158"/>
      <c r="E27" s="71"/>
      <c r="F27" s="71"/>
      <c r="G27" s="92"/>
      <c r="H27" s="93">
        <f t="shared" si="0"/>
        <v>0</v>
      </c>
      <c r="I27" s="159"/>
      <c r="J27" s="93">
        <f t="shared" si="1"/>
        <v>0</v>
      </c>
      <c r="K27" s="159"/>
      <c r="L27" s="159" t="str">
        <f t="shared" si="3"/>
        <v/>
      </c>
      <c r="M27" s="39"/>
      <c r="N27" s="160">
        <f t="shared" si="4"/>
        <v>0</v>
      </c>
      <c r="O27" s="160">
        <f t="shared" si="5"/>
        <v>0</v>
      </c>
      <c r="P27" s="160">
        <f t="shared" si="6"/>
        <v>0</v>
      </c>
      <c r="Q27" s="160">
        <f t="shared" si="7"/>
        <v>0</v>
      </c>
      <c r="R27" s="160">
        <f t="shared" si="8"/>
        <v>0</v>
      </c>
      <c r="S27" s="39"/>
      <c r="T27" s="161"/>
      <c r="U27" s="162">
        <f>ROUND(ROUND(T27,2)*(1+'General Inputs'!K$20)*(1-Z27)+'General Inputs'!K$27,2)</f>
        <v>0</v>
      </c>
      <c r="V27" s="162">
        <f>ROUND(ROUND(U27,2)*(1+'General Inputs'!L$20)*(1-AA27)+'General Inputs'!L$27,2)</f>
        <v>0</v>
      </c>
      <c r="W27" s="162">
        <f>ROUND(ROUND(V27,2)*(1+'General Inputs'!M$20)*(1-AB27)+'General Inputs'!M$27,2)</f>
        <v>0</v>
      </c>
      <c r="X27" s="162">
        <f>ROUND(ROUND(W27,2)*(1+'General Inputs'!N$20)*(1-AC27)+'General Inputs'!N$27,2)</f>
        <v>0</v>
      </c>
      <c r="Y27" s="163"/>
      <c r="Z27" s="191">
        <f>IF(T27="",0,'General Inputs'!K$23)</f>
        <v>0</v>
      </c>
      <c r="AA27" s="191">
        <f>IF(U27="",0,'General Inputs'!L$23)</f>
        <v>-0.02</v>
      </c>
      <c r="AB27" s="191">
        <f>IF(V27="",0,'General Inputs'!M$23)</f>
        <v>-0.02</v>
      </c>
      <c r="AC27" s="191">
        <f>IF(W27="",0,'General Inputs'!N$23)</f>
        <v>-0.02</v>
      </c>
      <c r="AD27" s="36"/>
      <c r="AE27" s="242"/>
      <c r="AF27" s="36"/>
      <c r="AG27" s="36"/>
      <c r="AH27" s="214" t="str" cm="1">
        <f t="array" ref="AH27">IF(SUMPRODUCT(--_xlfn.ISFORMULA(U27:X27))+SUMPRODUCT(--_xlfn.ISFORMULA(H27:L27))=7,"OK","CHECK")</f>
        <v>OK</v>
      </c>
      <c r="AI27" s="36"/>
      <c r="AJ27" s="36"/>
      <c r="AK27" s="36"/>
    </row>
    <row r="28" spans="1:37" hidden="1" outlineLevel="1" x14ac:dyDescent="0.2">
      <c r="A28" s="36"/>
      <c r="B28" s="36"/>
      <c r="C28" s="158"/>
      <c r="D28" s="158"/>
      <c r="E28" s="71" t="s">
        <v>33</v>
      </c>
      <c r="F28" s="71"/>
      <c r="G28" s="92"/>
      <c r="H28" s="93">
        <f t="shared" si="0"/>
        <v>0</v>
      </c>
      <c r="I28" s="159"/>
      <c r="J28" s="93">
        <f t="shared" si="1"/>
        <v>0</v>
      </c>
      <c r="K28" s="159"/>
      <c r="L28" s="159" t="str">
        <f t="shared" si="3"/>
        <v/>
      </c>
      <c r="M28" s="39"/>
      <c r="N28" s="160">
        <f t="shared" si="4"/>
        <v>0</v>
      </c>
      <c r="O28" s="160">
        <f t="shared" si="5"/>
        <v>0</v>
      </c>
      <c r="P28" s="160">
        <f t="shared" si="6"/>
        <v>0</v>
      </c>
      <c r="Q28" s="160">
        <f t="shared" si="7"/>
        <v>0</v>
      </c>
      <c r="R28" s="160">
        <f t="shared" si="8"/>
        <v>0</v>
      </c>
      <c r="S28" s="39"/>
      <c r="T28" s="161"/>
      <c r="U28" s="162">
        <f>ROUND(ROUND(T28,2)*(1+'General Inputs'!K$20)*(1-Z28)+'General Inputs'!K$27,2)</f>
        <v>0</v>
      </c>
      <c r="V28" s="162">
        <f>ROUND(ROUND(U28,2)*(1+'General Inputs'!L$20)*(1-AA28)+'General Inputs'!L$27,2)</f>
        <v>0</v>
      </c>
      <c r="W28" s="162">
        <f>ROUND(ROUND(V28,2)*(1+'General Inputs'!M$20)*(1-AB28)+'General Inputs'!M$27,2)</f>
        <v>0</v>
      </c>
      <c r="X28" s="162">
        <f>ROUND(ROUND(W28,2)*(1+'General Inputs'!N$20)*(1-AC28)+'General Inputs'!N$27,2)</f>
        <v>0</v>
      </c>
      <c r="Y28" s="163"/>
      <c r="Z28" s="191">
        <f>IF(T28="",0,'General Inputs'!K$23)</f>
        <v>0</v>
      </c>
      <c r="AA28" s="191">
        <f>IF(U28="",0,'General Inputs'!L$23)</f>
        <v>-0.02</v>
      </c>
      <c r="AB28" s="191">
        <f>IF(V28="",0,'General Inputs'!M$23)</f>
        <v>-0.02</v>
      </c>
      <c r="AC28" s="191">
        <f>IF(W28="",0,'General Inputs'!N$23)</f>
        <v>-0.02</v>
      </c>
      <c r="AD28" s="36"/>
      <c r="AE28" s="36"/>
      <c r="AF28" s="36"/>
      <c r="AG28" s="36"/>
      <c r="AH28" s="214" t="str" cm="1">
        <f t="array" ref="AH28">IF(SUMPRODUCT(--_xlfn.ISFORMULA(U28:X28))+SUMPRODUCT(--_xlfn.ISFORMULA(H28:L28))=7,"OK","CHECK")</f>
        <v>OK</v>
      </c>
      <c r="AI28" s="36"/>
      <c r="AJ28" s="36"/>
      <c r="AK28" s="36"/>
    </row>
    <row r="29" spans="1:37" hidden="1" outlineLevel="2" x14ac:dyDescent="0.2">
      <c r="A29" s="36"/>
      <c r="B29" s="36"/>
      <c r="C29" s="158"/>
      <c r="D29" s="158"/>
      <c r="E29" s="71" t="s">
        <v>33</v>
      </c>
      <c r="F29" s="71"/>
      <c r="G29" s="92"/>
      <c r="H29" s="93">
        <f t="shared" si="0"/>
        <v>0</v>
      </c>
      <c r="I29" s="159"/>
      <c r="J29" s="93">
        <f t="shared" si="1"/>
        <v>0</v>
      </c>
      <c r="K29" s="159"/>
      <c r="L29" s="159" t="str">
        <f t="shared" si="3"/>
        <v/>
      </c>
      <c r="M29" s="39"/>
      <c r="N29" s="160">
        <f t="shared" si="4"/>
        <v>0</v>
      </c>
      <c r="O29" s="160">
        <f t="shared" si="5"/>
        <v>0</v>
      </c>
      <c r="P29" s="160">
        <f t="shared" si="6"/>
        <v>0</v>
      </c>
      <c r="Q29" s="160">
        <f t="shared" si="7"/>
        <v>0</v>
      </c>
      <c r="R29" s="160">
        <f t="shared" si="8"/>
        <v>0</v>
      </c>
      <c r="S29" s="39"/>
      <c r="T29" s="161"/>
      <c r="U29" s="162">
        <f>ROUND(ROUND(T29,2)*(1+'General Inputs'!K$20)*(1-Z29)+'General Inputs'!K$27,2)</f>
        <v>0</v>
      </c>
      <c r="V29" s="162">
        <f>ROUND(ROUND(U29,2)*(1+'General Inputs'!L$20)*(1-AA29)+'General Inputs'!L$27,2)</f>
        <v>0</v>
      </c>
      <c r="W29" s="162">
        <f>ROUND(ROUND(V29,2)*(1+'General Inputs'!M$20)*(1-AB29)+'General Inputs'!M$27,2)</f>
        <v>0</v>
      </c>
      <c r="X29" s="162">
        <f>ROUND(ROUND(W29,2)*(1+'General Inputs'!N$20)*(1-AC29)+'General Inputs'!N$27,2)</f>
        <v>0</v>
      </c>
      <c r="Y29" s="163"/>
      <c r="Z29" s="191">
        <f>IF(T29="",0,'General Inputs'!K$23)</f>
        <v>0</v>
      </c>
      <c r="AA29" s="191">
        <f>IF(U29="",0,'General Inputs'!L$23)</f>
        <v>-0.02</v>
      </c>
      <c r="AB29" s="191">
        <f>IF(V29="",0,'General Inputs'!M$23)</f>
        <v>-0.02</v>
      </c>
      <c r="AC29" s="191">
        <f>IF(W29="",0,'General Inputs'!N$23)</f>
        <v>-0.02</v>
      </c>
      <c r="AD29" s="36"/>
      <c r="AE29" s="36"/>
      <c r="AF29" s="36"/>
      <c r="AG29" s="36"/>
      <c r="AH29" s="214" t="str" cm="1">
        <f t="array" ref="AH29">IF(SUMPRODUCT(--_xlfn.ISFORMULA(U29:X29))+SUMPRODUCT(--_xlfn.ISFORMULA(H29:L29))=7,"OK","CHECK")</f>
        <v>OK</v>
      </c>
      <c r="AI29" s="36"/>
      <c r="AJ29" s="36"/>
      <c r="AK29" s="36"/>
    </row>
    <row r="30" spans="1:37" hidden="1" outlineLevel="2" x14ac:dyDescent="0.2">
      <c r="A30" s="36"/>
      <c r="B30" s="36"/>
      <c r="C30" s="158"/>
      <c r="D30" s="158"/>
      <c r="E30" s="71" t="s">
        <v>33</v>
      </c>
      <c r="F30" s="71"/>
      <c r="G30" s="92"/>
      <c r="H30" s="93">
        <f t="shared" si="0"/>
        <v>0</v>
      </c>
      <c r="I30" s="159"/>
      <c r="J30" s="93">
        <f t="shared" si="1"/>
        <v>0</v>
      </c>
      <c r="K30" s="159"/>
      <c r="L30" s="159" t="str">
        <f t="shared" si="3"/>
        <v/>
      </c>
      <c r="M30" s="39"/>
      <c r="N30" s="160">
        <f t="shared" si="4"/>
        <v>0</v>
      </c>
      <c r="O30" s="160">
        <f t="shared" si="5"/>
        <v>0</v>
      </c>
      <c r="P30" s="160">
        <f t="shared" si="6"/>
        <v>0</v>
      </c>
      <c r="Q30" s="160">
        <f t="shared" si="7"/>
        <v>0</v>
      </c>
      <c r="R30" s="160">
        <f t="shared" si="8"/>
        <v>0</v>
      </c>
      <c r="S30" s="39"/>
      <c r="T30" s="161"/>
      <c r="U30" s="162">
        <f>ROUND(ROUND(T30,2)*(1+'General Inputs'!K$20)*(1-Z30)+'General Inputs'!K$27,2)</f>
        <v>0</v>
      </c>
      <c r="V30" s="162">
        <f>ROUND(ROUND(U30,2)*(1+'General Inputs'!L$20)*(1-AA30)+'General Inputs'!L$27,2)</f>
        <v>0</v>
      </c>
      <c r="W30" s="162">
        <f>ROUND(ROUND(V30,2)*(1+'General Inputs'!M$20)*(1-AB30)+'General Inputs'!M$27,2)</f>
        <v>0</v>
      </c>
      <c r="X30" s="162">
        <f>ROUND(ROUND(W30,2)*(1+'General Inputs'!N$20)*(1-AC30)+'General Inputs'!N$27,2)</f>
        <v>0</v>
      </c>
      <c r="Y30" s="163"/>
      <c r="Z30" s="191">
        <f>IF(T30="",0,'General Inputs'!K$23)</f>
        <v>0</v>
      </c>
      <c r="AA30" s="191">
        <f>IF(U30="",0,'General Inputs'!L$23)</f>
        <v>-0.02</v>
      </c>
      <c r="AB30" s="191">
        <f>IF(V30="",0,'General Inputs'!M$23)</f>
        <v>-0.02</v>
      </c>
      <c r="AC30" s="191">
        <f>IF(W30="",0,'General Inputs'!N$23)</f>
        <v>-0.02</v>
      </c>
      <c r="AD30" s="36"/>
      <c r="AE30" s="36"/>
      <c r="AF30" s="36"/>
      <c r="AG30" s="36"/>
      <c r="AH30" s="214" t="str" cm="1">
        <f t="array" ref="AH30">IF(SUMPRODUCT(--_xlfn.ISFORMULA(U30:X30))+SUMPRODUCT(--_xlfn.ISFORMULA(H30:L30))=7,"OK","CHECK")</f>
        <v>OK</v>
      </c>
      <c r="AI30" s="36"/>
      <c r="AJ30" s="36"/>
      <c r="AK30" s="36"/>
    </row>
    <row r="31" spans="1:37" hidden="1" outlineLevel="2" x14ac:dyDescent="0.2">
      <c r="A31" s="36"/>
      <c r="B31" s="36"/>
      <c r="C31" s="158"/>
      <c r="D31" s="158"/>
      <c r="E31" s="71" t="s">
        <v>33</v>
      </c>
      <c r="F31" s="71"/>
      <c r="G31" s="92"/>
      <c r="H31" s="93">
        <f t="shared" si="0"/>
        <v>0</v>
      </c>
      <c r="I31" s="159"/>
      <c r="J31" s="93">
        <f t="shared" si="1"/>
        <v>0</v>
      </c>
      <c r="K31" s="159"/>
      <c r="L31" s="159" t="str">
        <f t="shared" si="3"/>
        <v/>
      </c>
      <c r="M31" s="39"/>
      <c r="N31" s="160">
        <f t="shared" si="4"/>
        <v>0</v>
      </c>
      <c r="O31" s="160">
        <f t="shared" si="5"/>
        <v>0</v>
      </c>
      <c r="P31" s="160">
        <f t="shared" si="6"/>
        <v>0</v>
      </c>
      <c r="Q31" s="160">
        <f t="shared" si="7"/>
        <v>0</v>
      </c>
      <c r="R31" s="160">
        <f t="shared" si="8"/>
        <v>0</v>
      </c>
      <c r="S31" s="39"/>
      <c r="T31" s="161"/>
      <c r="U31" s="162">
        <f>ROUND(ROUND(T31,2)*(1+'General Inputs'!K$20)*(1-Z31)+'General Inputs'!K$27,2)</f>
        <v>0</v>
      </c>
      <c r="V31" s="162">
        <f>ROUND(ROUND(U31,2)*(1+'General Inputs'!L$20)*(1-AA31)+'General Inputs'!L$27,2)</f>
        <v>0</v>
      </c>
      <c r="W31" s="162">
        <f>ROUND(ROUND(V31,2)*(1+'General Inputs'!M$20)*(1-AB31)+'General Inputs'!M$27,2)</f>
        <v>0</v>
      </c>
      <c r="X31" s="162">
        <f>ROUND(ROUND(W31,2)*(1+'General Inputs'!N$20)*(1-AC31)+'General Inputs'!N$27,2)</f>
        <v>0</v>
      </c>
      <c r="Y31" s="163"/>
      <c r="Z31" s="191">
        <f>IF(T31="",0,'General Inputs'!K$23)</f>
        <v>0</v>
      </c>
      <c r="AA31" s="191">
        <f>IF(U31="",0,'General Inputs'!L$23)</f>
        <v>-0.02</v>
      </c>
      <c r="AB31" s="191">
        <f>IF(V31="",0,'General Inputs'!M$23)</f>
        <v>-0.02</v>
      </c>
      <c r="AC31" s="191">
        <f>IF(W31="",0,'General Inputs'!N$23)</f>
        <v>-0.02</v>
      </c>
      <c r="AD31" s="36"/>
      <c r="AE31" s="36"/>
      <c r="AF31" s="36"/>
      <c r="AG31" s="36"/>
      <c r="AH31" s="214" t="str" cm="1">
        <f t="array" ref="AH31">IF(SUMPRODUCT(--_xlfn.ISFORMULA(U31:X31))+SUMPRODUCT(--_xlfn.ISFORMULA(H31:L31))=7,"OK","CHECK")</f>
        <v>OK</v>
      </c>
      <c r="AI31" s="36"/>
      <c r="AJ31" s="36"/>
      <c r="AK31" s="36"/>
    </row>
    <row r="32" spans="1:37" hidden="1" outlineLevel="2" x14ac:dyDescent="0.2">
      <c r="A32" s="36"/>
      <c r="B32" s="36"/>
      <c r="C32" s="158"/>
      <c r="D32" s="158"/>
      <c r="E32" s="71" t="s">
        <v>33</v>
      </c>
      <c r="F32" s="71"/>
      <c r="G32" s="92"/>
      <c r="H32" s="93">
        <f t="shared" si="0"/>
        <v>0</v>
      </c>
      <c r="I32" s="159"/>
      <c r="J32" s="93">
        <f t="shared" si="1"/>
        <v>0</v>
      </c>
      <c r="K32" s="159"/>
      <c r="L32" s="159" t="str">
        <f t="shared" si="3"/>
        <v/>
      </c>
      <c r="M32" s="39"/>
      <c r="N32" s="160">
        <f t="shared" si="4"/>
        <v>0</v>
      </c>
      <c r="O32" s="160">
        <f t="shared" si="5"/>
        <v>0</v>
      </c>
      <c r="P32" s="160">
        <f t="shared" si="6"/>
        <v>0</v>
      </c>
      <c r="Q32" s="160">
        <f t="shared" si="7"/>
        <v>0</v>
      </c>
      <c r="R32" s="160">
        <f t="shared" si="8"/>
        <v>0</v>
      </c>
      <c r="S32" s="39"/>
      <c r="T32" s="161"/>
      <c r="U32" s="162">
        <f>ROUND(ROUND(T32,2)*(1+'General Inputs'!K$20)*(1-Z32)+'General Inputs'!K$27,2)</f>
        <v>0</v>
      </c>
      <c r="V32" s="162">
        <f>ROUND(ROUND(U32,2)*(1+'General Inputs'!L$20)*(1-AA32)+'General Inputs'!L$27,2)</f>
        <v>0</v>
      </c>
      <c r="W32" s="162">
        <f>ROUND(ROUND(V32,2)*(1+'General Inputs'!M$20)*(1-AB32)+'General Inputs'!M$27,2)</f>
        <v>0</v>
      </c>
      <c r="X32" s="162">
        <f>ROUND(ROUND(W32,2)*(1+'General Inputs'!N$20)*(1-AC32)+'General Inputs'!N$27,2)</f>
        <v>0</v>
      </c>
      <c r="Y32" s="163"/>
      <c r="Z32" s="191">
        <f>IF(T32="",0,'General Inputs'!K$23)</f>
        <v>0</v>
      </c>
      <c r="AA32" s="191">
        <f>IF(U32="",0,'General Inputs'!L$23)</f>
        <v>-0.02</v>
      </c>
      <c r="AB32" s="191">
        <f>IF(V32="",0,'General Inputs'!M$23)</f>
        <v>-0.02</v>
      </c>
      <c r="AC32" s="191">
        <f>IF(W32="",0,'General Inputs'!N$23)</f>
        <v>-0.02</v>
      </c>
      <c r="AD32" s="36"/>
      <c r="AE32" s="36"/>
      <c r="AF32" s="36"/>
      <c r="AG32" s="36"/>
      <c r="AH32" s="214" t="str" cm="1">
        <f t="array" ref="AH32">IF(SUMPRODUCT(--_xlfn.ISFORMULA(U32:X32))+SUMPRODUCT(--_xlfn.ISFORMULA(H32:L32))=7,"OK","CHECK")</f>
        <v>OK</v>
      </c>
      <c r="AI32" s="36"/>
      <c r="AJ32" s="36"/>
      <c r="AK32" s="36"/>
    </row>
    <row r="33" spans="1:37" hidden="1" outlineLevel="2" x14ac:dyDescent="0.2">
      <c r="A33" s="36"/>
      <c r="B33" s="36"/>
      <c r="C33" s="158"/>
      <c r="D33" s="158"/>
      <c r="E33" s="71" t="s">
        <v>33</v>
      </c>
      <c r="F33" s="71"/>
      <c r="G33" s="92"/>
      <c r="H33" s="93">
        <f t="shared" si="0"/>
        <v>0</v>
      </c>
      <c r="I33" s="159"/>
      <c r="J33" s="93">
        <f t="shared" si="1"/>
        <v>0</v>
      </c>
      <c r="K33" s="159"/>
      <c r="L33" s="159" t="str">
        <f t="shared" si="3"/>
        <v/>
      </c>
      <c r="M33" s="39"/>
      <c r="N33" s="160">
        <f t="shared" si="4"/>
        <v>0</v>
      </c>
      <c r="O33" s="160">
        <f t="shared" si="5"/>
        <v>0</v>
      </c>
      <c r="P33" s="160">
        <f t="shared" si="6"/>
        <v>0</v>
      </c>
      <c r="Q33" s="160">
        <f t="shared" si="7"/>
        <v>0</v>
      </c>
      <c r="R33" s="160">
        <f t="shared" si="8"/>
        <v>0</v>
      </c>
      <c r="S33" s="39"/>
      <c r="T33" s="161"/>
      <c r="U33" s="162">
        <f>ROUND(ROUND(T33,2)*(1+'General Inputs'!K$20)*(1-Z33)+'General Inputs'!K$27,2)</f>
        <v>0</v>
      </c>
      <c r="V33" s="162">
        <f>ROUND(ROUND(U33,2)*(1+'General Inputs'!L$20)*(1-AA33)+'General Inputs'!L$27,2)</f>
        <v>0</v>
      </c>
      <c r="W33" s="162">
        <f>ROUND(ROUND(V33,2)*(1+'General Inputs'!M$20)*(1-AB33)+'General Inputs'!M$27,2)</f>
        <v>0</v>
      </c>
      <c r="X33" s="162">
        <f>ROUND(ROUND(W33,2)*(1+'General Inputs'!N$20)*(1-AC33)+'General Inputs'!N$27,2)</f>
        <v>0</v>
      </c>
      <c r="Y33" s="163"/>
      <c r="Z33" s="191">
        <f>IF(T33="",0,'General Inputs'!K$23)</f>
        <v>0</v>
      </c>
      <c r="AA33" s="191">
        <f>IF(U33="",0,'General Inputs'!L$23)</f>
        <v>-0.02</v>
      </c>
      <c r="AB33" s="191">
        <f>IF(V33="",0,'General Inputs'!M$23)</f>
        <v>-0.02</v>
      </c>
      <c r="AC33" s="191">
        <f>IF(W33="",0,'General Inputs'!N$23)</f>
        <v>-0.02</v>
      </c>
      <c r="AD33" s="36"/>
      <c r="AE33" s="36"/>
      <c r="AF33" s="36"/>
      <c r="AG33" s="36"/>
      <c r="AH33" s="214" t="str" cm="1">
        <f t="array" ref="AH33">IF(SUMPRODUCT(--_xlfn.ISFORMULA(U33:X33))+SUMPRODUCT(--_xlfn.ISFORMULA(H33:L33))=7,"OK","CHECK")</f>
        <v>OK</v>
      </c>
      <c r="AI33" s="36"/>
      <c r="AJ33" s="36"/>
      <c r="AK33" s="36"/>
    </row>
    <row r="34" spans="1:37" hidden="1" outlineLevel="2" x14ac:dyDescent="0.2">
      <c r="A34" s="36"/>
      <c r="B34" s="36"/>
      <c r="C34" s="158"/>
      <c r="D34" s="158"/>
      <c r="E34" s="71" t="s">
        <v>33</v>
      </c>
      <c r="F34" s="71"/>
      <c r="G34" s="92"/>
      <c r="H34" s="93">
        <f t="shared" si="0"/>
        <v>0</v>
      </c>
      <c r="I34" s="159"/>
      <c r="J34" s="93">
        <f t="shared" si="1"/>
        <v>0</v>
      </c>
      <c r="K34" s="159"/>
      <c r="L34" s="159" t="str">
        <f t="shared" si="3"/>
        <v/>
      </c>
      <c r="M34" s="39"/>
      <c r="N34" s="160">
        <f t="shared" si="4"/>
        <v>0</v>
      </c>
      <c r="O34" s="160">
        <f t="shared" si="5"/>
        <v>0</v>
      </c>
      <c r="P34" s="160">
        <f t="shared" si="6"/>
        <v>0</v>
      </c>
      <c r="Q34" s="160">
        <f t="shared" si="7"/>
        <v>0</v>
      </c>
      <c r="R34" s="160">
        <f t="shared" si="8"/>
        <v>0</v>
      </c>
      <c r="S34" s="39"/>
      <c r="T34" s="161"/>
      <c r="U34" s="162">
        <f>ROUND(ROUND(T34,2)*(1+'General Inputs'!K$20)*(1-Z34)+'General Inputs'!K$27,2)</f>
        <v>0</v>
      </c>
      <c r="V34" s="162">
        <f>ROUND(ROUND(U34,2)*(1+'General Inputs'!L$20)*(1-AA34)+'General Inputs'!L$27,2)</f>
        <v>0</v>
      </c>
      <c r="W34" s="162">
        <f>ROUND(ROUND(V34,2)*(1+'General Inputs'!M$20)*(1-AB34)+'General Inputs'!M$27,2)</f>
        <v>0</v>
      </c>
      <c r="X34" s="162">
        <f>ROUND(ROUND(W34,2)*(1+'General Inputs'!N$20)*(1-AC34)+'General Inputs'!N$27,2)</f>
        <v>0</v>
      </c>
      <c r="Y34" s="163"/>
      <c r="Z34" s="191">
        <f>IF(T34="",0,'General Inputs'!K$23)</f>
        <v>0</v>
      </c>
      <c r="AA34" s="191">
        <f>IF(U34="",0,'General Inputs'!L$23)</f>
        <v>-0.02</v>
      </c>
      <c r="AB34" s="191">
        <f>IF(V34="",0,'General Inputs'!M$23)</f>
        <v>-0.02</v>
      </c>
      <c r="AC34" s="191">
        <f>IF(W34="",0,'General Inputs'!N$23)</f>
        <v>-0.02</v>
      </c>
      <c r="AD34" s="36"/>
      <c r="AE34" s="36"/>
      <c r="AF34" s="36"/>
      <c r="AG34" s="36"/>
      <c r="AH34" s="214" t="str" cm="1">
        <f t="array" ref="AH34">IF(SUMPRODUCT(--_xlfn.ISFORMULA(U34:X34))+SUMPRODUCT(--_xlfn.ISFORMULA(H34:L34))=7,"OK","CHECK")</f>
        <v>OK</v>
      </c>
      <c r="AI34" s="36"/>
      <c r="AJ34" s="36"/>
      <c r="AK34" s="36"/>
    </row>
    <row r="35" spans="1:37" hidden="1" outlineLevel="2" x14ac:dyDescent="0.2">
      <c r="A35" s="36"/>
      <c r="B35" s="36"/>
      <c r="C35" s="158"/>
      <c r="D35" s="158"/>
      <c r="E35" s="71" t="s">
        <v>33</v>
      </c>
      <c r="F35" s="71"/>
      <c r="G35" s="92"/>
      <c r="H35" s="93">
        <f t="shared" si="0"/>
        <v>0</v>
      </c>
      <c r="I35" s="159"/>
      <c r="J35" s="93">
        <f t="shared" si="1"/>
        <v>0</v>
      </c>
      <c r="K35" s="159"/>
      <c r="L35" s="159" t="str">
        <f t="shared" si="3"/>
        <v/>
      </c>
      <c r="M35" s="39"/>
      <c r="N35" s="160">
        <f t="shared" si="4"/>
        <v>0</v>
      </c>
      <c r="O35" s="160">
        <f t="shared" si="5"/>
        <v>0</v>
      </c>
      <c r="P35" s="160">
        <f t="shared" si="6"/>
        <v>0</v>
      </c>
      <c r="Q35" s="160">
        <f t="shared" si="7"/>
        <v>0</v>
      </c>
      <c r="R35" s="160">
        <f t="shared" si="8"/>
        <v>0</v>
      </c>
      <c r="S35" s="39"/>
      <c r="T35" s="161"/>
      <c r="U35" s="162">
        <f>ROUND(ROUND(T35,2)*(1+'General Inputs'!K$20)*(1-Z35)+'General Inputs'!K$27,2)</f>
        <v>0</v>
      </c>
      <c r="V35" s="162">
        <f>ROUND(ROUND(U35,2)*(1+'General Inputs'!L$20)*(1-AA35)+'General Inputs'!L$27,2)</f>
        <v>0</v>
      </c>
      <c r="W35" s="162">
        <f>ROUND(ROUND(V35,2)*(1+'General Inputs'!M$20)*(1-AB35)+'General Inputs'!M$27,2)</f>
        <v>0</v>
      </c>
      <c r="X35" s="162">
        <f>ROUND(ROUND(W35,2)*(1+'General Inputs'!N$20)*(1-AC35)+'General Inputs'!N$27,2)</f>
        <v>0</v>
      </c>
      <c r="Y35" s="163"/>
      <c r="Z35" s="191">
        <f>IF(T35="",0,'General Inputs'!K$23)</f>
        <v>0</v>
      </c>
      <c r="AA35" s="191">
        <f>IF(U35="",0,'General Inputs'!L$23)</f>
        <v>-0.02</v>
      </c>
      <c r="AB35" s="191">
        <f>IF(V35="",0,'General Inputs'!M$23)</f>
        <v>-0.02</v>
      </c>
      <c r="AC35" s="191">
        <f>IF(W35="",0,'General Inputs'!N$23)</f>
        <v>-0.02</v>
      </c>
      <c r="AD35" s="36"/>
      <c r="AE35" s="36"/>
      <c r="AF35" s="36"/>
      <c r="AG35" s="36"/>
      <c r="AH35" s="214" t="str" cm="1">
        <f t="array" ref="AH35">IF(SUMPRODUCT(--_xlfn.ISFORMULA(U35:X35))+SUMPRODUCT(--_xlfn.ISFORMULA(H35:L35))=7,"OK","CHECK")</f>
        <v>OK</v>
      </c>
      <c r="AI35" s="36"/>
      <c r="AJ35" s="36"/>
      <c r="AK35" s="36"/>
    </row>
    <row r="36" spans="1:37" hidden="1" outlineLevel="2" x14ac:dyDescent="0.2">
      <c r="A36" s="36"/>
      <c r="B36" s="36"/>
      <c r="C36" s="158"/>
      <c r="D36" s="158"/>
      <c r="E36" s="71" t="s">
        <v>33</v>
      </c>
      <c r="F36" s="71"/>
      <c r="G36" s="92"/>
      <c r="H36" s="93">
        <f t="shared" si="0"/>
        <v>0</v>
      </c>
      <c r="I36" s="159"/>
      <c r="J36" s="93">
        <f t="shared" si="1"/>
        <v>0</v>
      </c>
      <c r="K36" s="159"/>
      <c r="L36" s="159" t="str">
        <f t="shared" si="3"/>
        <v/>
      </c>
      <c r="M36" s="39"/>
      <c r="N36" s="160">
        <f t="shared" si="4"/>
        <v>0</v>
      </c>
      <c r="O36" s="160">
        <f t="shared" si="5"/>
        <v>0</v>
      </c>
      <c r="P36" s="160">
        <f t="shared" si="6"/>
        <v>0</v>
      </c>
      <c r="Q36" s="160">
        <f t="shared" si="7"/>
        <v>0</v>
      </c>
      <c r="R36" s="160">
        <f t="shared" si="8"/>
        <v>0</v>
      </c>
      <c r="S36" s="39"/>
      <c r="T36" s="161"/>
      <c r="U36" s="162">
        <f>ROUND(ROUND(T36,2)*(1+'General Inputs'!K$20)*(1-Z36)+'General Inputs'!K$27,2)</f>
        <v>0</v>
      </c>
      <c r="V36" s="162">
        <f>ROUND(ROUND(U36,2)*(1+'General Inputs'!L$20)*(1-AA36)+'General Inputs'!L$27,2)</f>
        <v>0</v>
      </c>
      <c r="W36" s="162">
        <f>ROUND(ROUND(V36,2)*(1+'General Inputs'!M$20)*(1-AB36)+'General Inputs'!M$27,2)</f>
        <v>0</v>
      </c>
      <c r="X36" s="162">
        <f>ROUND(ROUND(W36,2)*(1+'General Inputs'!N$20)*(1-AC36)+'General Inputs'!N$27,2)</f>
        <v>0</v>
      </c>
      <c r="Y36" s="163"/>
      <c r="Z36" s="191">
        <f>IF(T36="",0,'General Inputs'!K$23)</f>
        <v>0</v>
      </c>
      <c r="AA36" s="191">
        <f>IF(U36="",0,'General Inputs'!L$23)</f>
        <v>-0.02</v>
      </c>
      <c r="AB36" s="191">
        <f>IF(V36="",0,'General Inputs'!M$23)</f>
        <v>-0.02</v>
      </c>
      <c r="AC36" s="191">
        <f>IF(W36="",0,'General Inputs'!N$23)</f>
        <v>-0.02</v>
      </c>
      <c r="AD36" s="36"/>
      <c r="AE36" s="36"/>
      <c r="AF36" s="36"/>
      <c r="AG36" s="36"/>
      <c r="AH36" s="214" t="str" cm="1">
        <f t="array" ref="AH36">IF(SUMPRODUCT(--_xlfn.ISFORMULA(U36:X36))+SUMPRODUCT(--_xlfn.ISFORMULA(H36:L36))=7,"OK","CHECK")</f>
        <v>OK</v>
      </c>
      <c r="AI36" s="36"/>
      <c r="AJ36" s="36"/>
      <c r="AK36" s="36"/>
    </row>
    <row r="37" spans="1:37" hidden="1" outlineLevel="2" x14ac:dyDescent="0.2">
      <c r="A37" s="36"/>
      <c r="B37" s="36"/>
      <c r="C37" s="158"/>
      <c r="D37" s="158"/>
      <c r="E37" s="71" t="s">
        <v>33</v>
      </c>
      <c r="F37" s="71"/>
      <c r="G37" s="92"/>
      <c r="H37" s="93">
        <f t="shared" si="0"/>
        <v>0</v>
      </c>
      <c r="I37" s="159"/>
      <c r="J37" s="93">
        <f t="shared" si="1"/>
        <v>0</v>
      </c>
      <c r="K37" s="159"/>
      <c r="L37" s="159" t="str">
        <f t="shared" si="3"/>
        <v/>
      </c>
      <c r="M37" s="39"/>
      <c r="N37" s="160">
        <f t="shared" si="4"/>
        <v>0</v>
      </c>
      <c r="O37" s="160">
        <f t="shared" si="5"/>
        <v>0</v>
      </c>
      <c r="P37" s="160">
        <f t="shared" si="6"/>
        <v>0</v>
      </c>
      <c r="Q37" s="160">
        <f t="shared" si="7"/>
        <v>0</v>
      </c>
      <c r="R37" s="160">
        <f t="shared" si="8"/>
        <v>0</v>
      </c>
      <c r="S37" s="39"/>
      <c r="T37" s="161"/>
      <c r="U37" s="162">
        <f>ROUND(ROUND(T37,2)*(1+'General Inputs'!K$20)*(1-Z37)+'General Inputs'!K$27,2)</f>
        <v>0</v>
      </c>
      <c r="V37" s="162">
        <f>ROUND(ROUND(U37,2)*(1+'General Inputs'!L$20)*(1-AA37)+'General Inputs'!L$27,2)</f>
        <v>0</v>
      </c>
      <c r="W37" s="162">
        <f>ROUND(ROUND(V37,2)*(1+'General Inputs'!M$20)*(1-AB37)+'General Inputs'!M$27,2)</f>
        <v>0</v>
      </c>
      <c r="X37" s="162">
        <f>ROUND(ROUND(W37,2)*(1+'General Inputs'!N$20)*(1-AC37)+'General Inputs'!N$27,2)</f>
        <v>0</v>
      </c>
      <c r="Y37" s="163"/>
      <c r="Z37" s="191">
        <f>IF(T37="",0,'General Inputs'!K$23)</f>
        <v>0</v>
      </c>
      <c r="AA37" s="191">
        <f>IF(U37="",0,'General Inputs'!L$23)</f>
        <v>-0.02</v>
      </c>
      <c r="AB37" s="191">
        <f>IF(V37="",0,'General Inputs'!M$23)</f>
        <v>-0.02</v>
      </c>
      <c r="AC37" s="191">
        <f>IF(W37="",0,'General Inputs'!N$23)</f>
        <v>-0.02</v>
      </c>
      <c r="AD37" s="36"/>
      <c r="AE37" s="36"/>
      <c r="AF37" s="36"/>
      <c r="AG37" s="36"/>
      <c r="AH37" s="214" t="str" cm="1">
        <f t="array" ref="AH37">IF(SUMPRODUCT(--_xlfn.ISFORMULA(U37:X37))+SUMPRODUCT(--_xlfn.ISFORMULA(H37:L37))=7,"OK","CHECK")</f>
        <v>OK</v>
      </c>
      <c r="AI37" s="36"/>
      <c r="AJ37" s="36"/>
      <c r="AK37" s="36"/>
    </row>
    <row r="38" spans="1:37" hidden="1" outlineLevel="2" x14ac:dyDescent="0.2">
      <c r="A38" s="36"/>
      <c r="B38" s="36"/>
      <c r="C38" s="158"/>
      <c r="D38" s="158"/>
      <c r="E38" s="71" t="s">
        <v>33</v>
      </c>
      <c r="F38" s="71"/>
      <c r="G38" s="92"/>
      <c r="H38" s="93">
        <f t="shared" si="0"/>
        <v>0</v>
      </c>
      <c r="I38" s="159"/>
      <c r="J38" s="93">
        <f t="shared" si="1"/>
        <v>0</v>
      </c>
      <c r="K38" s="159"/>
      <c r="L38" s="159" t="str">
        <f t="shared" si="3"/>
        <v/>
      </c>
      <c r="M38" s="39"/>
      <c r="N38" s="160">
        <f t="shared" si="4"/>
        <v>0</v>
      </c>
      <c r="O38" s="160">
        <f t="shared" si="5"/>
        <v>0</v>
      </c>
      <c r="P38" s="160">
        <f t="shared" si="6"/>
        <v>0</v>
      </c>
      <c r="Q38" s="160">
        <f t="shared" si="7"/>
        <v>0</v>
      </c>
      <c r="R38" s="160">
        <f t="shared" si="8"/>
        <v>0</v>
      </c>
      <c r="S38" s="39"/>
      <c r="T38" s="161"/>
      <c r="U38" s="162">
        <f>ROUND(ROUND(T38,2)*(1+'General Inputs'!K$20)*(1-Z38)+'General Inputs'!K$27,2)</f>
        <v>0</v>
      </c>
      <c r="V38" s="162">
        <f>ROUND(ROUND(U38,2)*(1+'General Inputs'!L$20)*(1-AA38)+'General Inputs'!L$27,2)</f>
        <v>0</v>
      </c>
      <c r="W38" s="162">
        <f>ROUND(ROUND(V38,2)*(1+'General Inputs'!M$20)*(1-AB38)+'General Inputs'!M$27,2)</f>
        <v>0</v>
      </c>
      <c r="X38" s="162">
        <f>ROUND(ROUND(W38,2)*(1+'General Inputs'!N$20)*(1-AC38)+'General Inputs'!N$27,2)</f>
        <v>0</v>
      </c>
      <c r="Y38" s="163"/>
      <c r="Z38" s="191">
        <f>IF(T38="",0,'General Inputs'!K$23)</f>
        <v>0</v>
      </c>
      <c r="AA38" s="191">
        <f>IF(U38="",0,'General Inputs'!L$23)</f>
        <v>-0.02</v>
      </c>
      <c r="AB38" s="191">
        <f>IF(V38="",0,'General Inputs'!M$23)</f>
        <v>-0.02</v>
      </c>
      <c r="AC38" s="191">
        <f>IF(W38="",0,'General Inputs'!N$23)</f>
        <v>-0.02</v>
      </c>
      <c r="AD38" s="36"/>
      <c r="AE38" s="36"/>
      <c r="AF38" s="36"/>
      <c r="AG38" s="36"/>
      <c r="AH38" s="214" t="str" cm="1">
        <f t="array" ref="AH38">IF(SUMPRODUCT(--_xlfn.ISFORMULA(U38:X38))+SUMPRODUCT(--_xlfn.ISFORMULA(H38:L38))=7,"OK","CHECK")</f>
        <v>OK</v>
      </c>
      <c r="AI38" s="36"/>
      <c r="AJ38" s="36"/>
      <c r="AK38" s="36"/>
    </row>
    <row r="39" spans="1:37" hidden="1" outlineLevel="2" x14ac:dyDescent="0.2">
      <c r="A39" s="36"/>
      <c r="B39" s="36"/>
      <c r="C39" s="158"/>
      <c r="D39" s="158"/>
      <c r="E39" s="71" t="s">
        <v>33</v>
      </c>
      <c r="F39" s="71"/>
      <c r="G39" s="92"/>
      <c r="H39" s="93">
        <f t="shared" si="0"/>
        <v>0</v>
      </c>
      <c r="I39" s="159"/>
      <c r="J39" s="93">
        <f t="shared" si="1"/>
        <v>0</v>
      </c>
      <c r="K39" s="159"/>
      <c r="L39" s="159" t="str">
        <f t="shared" si="3"/>
        <v/>
      </c>
      <c r="M39" s="39"/>
      <c r="N39" s="160">
        <f t="shared" si="4"/>
        <v>0</v>
      </c>
      <c r="O39" s="160">
        <f t="shared" si="5"/>
        <v>0</v>
      </c>
      <c r="P39" s="160">
        <f t="shared" si="6"/>
        <v>0</v>
      </c>
      <c r="Q39" s="160">
        <f t="shared" si="7"/>
        <v>0</v>
      </c>
      <c r="R39" s="160">
        <f t="shared" si="8"/>
        <v>0</v>
      </c>
      <c r="S39" s="39"/>
      <c r="T39" s="161"/>
      <c r="U39" s="162">
        <f>ROUND(ROUND(T39,2)*(1+'General Inputs'!K$20)*(1-Z39)+'General Inputs'!K$27,2)</f>
        <v>0</v>
      </c>
      <c r="V39" s="162">
        <f>ROUND(ROUND(U39,2)*(1+'General Inputs'!L$20)*(1-AA39)+'General Inputs'!L$27,2)</f>
        <v>0</v>
      </c>
      <c r="W39" s="162">
        <f>ROUND(ROUND(V39,2)*(1+'General Inputs'!M$20)*(1-AB39)+'General Inputs'!M$27,2)</f>
        <v>0</v>
      </c>
      <c r="X39" s="162">
        <f>ROUND(ROUND(W39,2)*(1+'General Inputs'!N$20)*(1-AC39)+'General Inputs'!N$27,2)</f>
        <v>0</v>
      </c>
      <c r="Y39" s="163"/>
      <c r="Z39" s="191">
        <f>IF(T39="",0,'General Inputs'!K$23)</f>
        <v>0</v>
      </c>
      <c r="AA39" s="191">
        <f>IF(U39="",0,'General Inputs'!L$23)</f>
        <v>-0.02</v>
      </c>
      <c r="AB39" s="191">
        <f>IF(V39="",0,'General Inputs'!M$23)</f>
        <v>-0.02</v>
      </c>
      <c r="AC39" s="191">
        <f>IF(W39="",0,'General Inputs'!N$23)</f>
        <v>-0.02</v>
      </c>
      <c r="AD39" s="36"/>
      <c r="AE39" s="36"/>
      <c r="AF39" s="36"/>
      <c r="AG39" s="36"/>
      <c r="AH39" s="214" t="str" cm="1">
        <f t="array" ref="AH39">IF(SUMPRODUCT(--_xlfn.ISFORMULA(U39:X39))+SUMPRODUCT(--_xlfn.ISFORMULA(H39:L39))=7,"OK","CHECK")</f>
        <v>OK</v>
      </c>
      <c r="AI39" s="36"/>
      <c r="AJ39" s="36"/>
      <c r="AK39" s="36"/>
    </row>
    <row r="40" spans="1:37" hidden="1" outlineLevel="2" x14ac:dyDescent="0.2">
      <c r="A40" s="36"/>
      <c r="B40" s="36"/>
      <c r="C40" s="158"/>
      <c r="D40" s="158"/>
      <c r="E40" s="71" t="s">
        <v>33</v>
      </c>
      <c r="F40" s="71"/>
      <c r="G40" s="92"/>
      <c r="H40" s="93">
        <f t="shared" si="0"/>
        <v>0</v>
      </c>
      <c r="I40" s="159"/>
      <c r="J40" s="93">
        <f t="shared" si="1"/>
        <v>0</v>
      </c>
      <c r="K40" s="159"/>
      <c r="L40" s="159" t="str">
        <f t="shared" si="3"/>
        <v/>
      </c>
      <c r="M40" s="39"/>
      <c r="N40" s="160">
        <f t="shared" si="4"/>
        <v>0</v>
      </c>
      <c r="O40" s="160">
        <f t="shared" si="5"/>
        <v>0</v>
      </c>
      <c r="P40" s="160">
        <f t="shared" si="6"/>
        <v>0</v>
      </c>
      <c r="Q40" s="160">
        <f t="shared" si="7"/>
        <v>0</v>
      </c>
      <c r="R40" s="160">
        <f t="shared" si="8"/>
        <v>0</v>
      </c>
      <c r="S40" s="39"/>
      <c r="T40" s="161"/>
      <c r="U40" s="162">
        <f>ROUND(ROUND(T40,2)*(1+'General Inputs'!K$20)*(1-Z40)+'General Inputs'!K$27,2)</f>
        <v>0</v>
      </c>
      <c r="V40" s="162">
        <f>ROUND(ROUND(U40,2)*(1+'General Inputs'!L$20)*(1-AA40)+'General Inputs'!L$27,2)</f>
        <v>0</v>
      </c>
      <c r="W40" s="162">
        <f>ROUND(ROUND(V40,2)*(1+'General Inputs'!M$20)*(1-AB40)+'General Inputs'!M$27,2)</f>
        <v>0</v>
      </c>
      <c r="X40" s="162">
        <f>ROUND(ROUND(W40,2)*(1+'General Inputs'!N$20)*(1-AC40)+'General Inputs'!N$27,2)</f>
        <v>0</v>
      </c>
      <c r="Y40" s="163"/>
      <c r="Z40" s="191">
        <f>IF(T40="",0,'General Inputs'!K$23)</f>
        <v>0</v>
      </c>
      <c r="AA40" s="191">
        <f>IF(U40="",0,'General Inputs'!L$23)</f>
        <v>-0.02</v>
      </c>
      <c r="AB40" s="191">
        <f>IF(V40="",0,'General Inputs'!M$23)</f>
        <v>-0.02</v>
      </c>
      <c r="AC40" s="191">
        <f>IF(W40="",0,'General Inputs'!N$23)</f>
        <v>-0.02</v>
      </c>
      <c r="AD40" s="36"/>
      <c r="AE40" s="36"/>
      <c r="AF40" s="36"/>
      <c r="AG40" s="36"/>
      <c r="AH40" s="214" t="str" cm="1">
        <f t="array" ref="AH40">IF(SUMPRODUCT(--_xlfn.ISFORMULA(U40:X40))+SUMPRODUCT(--_xlfn.ISFORMULA(H40:L40))=7,"OK","CHECK")</f>
        <v>OK</v>
      </c>
      <c r="AI40" s="36"/>
      <c r="AJ40" s="36"/>
      <c r="AK40" s="36"/>
    </row>
    <row r="41" spans="1:37" hidden="1" outlineLevel="2" x14ac:dyDescent="0.2">
      <c r="A41" s="36"/>
      <c r="B41" s="36"/>
      <c r="C41" s="158"/>
      <c r="D41" s="158"/>
      <c r="E41" s="71" t="s">
        <v>33</v>
      </c>
      <c r="F41" s="71"/>
      <c r="G41" s="92"/>
      <c r="H41" s="93">
        <f t="shared" si="0"/>
        <v>0</v>
      </c>
      <c r="I41" s="159"/>
      <c r="J41" s="93">
        <f t="shared" si="1"/>
        <v>0</v>
      </c>
      <c r="K41" s="159"/>
      <c r="L41" s="159" t="str">
        <f t="shared" si="3"/>
        <v/>
      </c>
      <c r="M41" s="39"/>
      <c r="N41" s="160">
        <f t="shared" si="4"/>
        <v>0</v>
      </c>
      <c r="O41" s="160">
        <f t="shared" si="5"/>
        <v>0</v>
      </c>
      <c r="P41" s="160">
        <f t="shared" si="6"/>
        <v>0</v>
      </c>
      <c r="Q41" s="160">
        <f t="shared" si="7"/>
        <v>0</v>
      </c>
      <c r="R41" s="160">
        <f t="shared" si="8"/>
        <v>0</v>
      </c>
      <c r="S41" s="39"/>
      <c r="T41" s="161"/>
      <c r="U41" s="162">
        <f>ROUND(ROUND(T41,2)*(1+'General Inputs'!K$20)*(1-Z41)+'General Inputs'!K$27,2)</f>
        <v>0</v>
      </c>
      <c r="V41" s="162">
        <f>ROUND(ROUND(U41,2)*(1+'General Inputs'!L$20)*(1-AA41)+'General Inputs'!L$27,2)</f>
        <v>0</v>
      </c>
      <c r="W41" s="162">
        <f>ROUND(ROUND(V41,2)*(1+'General Inputs'!M$20)*(1-AB41)+'General Inputs'!M$27,2)</f>
        <v>0</v>
      </c>
      <c r="X41" s="162">
        <f>ROUND(ROUND(W41,2)*(1+'General Inputs'!N$20)*(1-AC41)+'General Inputs'!N$27,2)</f>
        <v>0</v>
      </c>
      <c r="Y41" s="163"/>
      <c r="Z41" s="191">
        <f>IF(T41="",0,'General Inputs'!K$23)</f>
        <v>0</v>
      </c>
      <c r="AA41" s="191">
        <f>IF(U41="",0,'General Inputs'!L$23)</f>
        <v>-0.02</v>
      </c>
      <c r="AB41" s="191">
        <f>IF(V41="",0,'General Inputs'!M$23)</f>
        <v>-0.02</v>
      </c>
      <c r="AC41" s="191">
        <f>IF(W41="",0,'General Inputs'!N$23)</f>
        <v>-0.02</v>
      </c>
      <c r="AD41" s="36"/>
      <c r="AE41" s="36"/>
      <c r="AF41" s="36"/>
      <c r="AG41" s="36"/>
      <c r="AH41" s="214" t="str" cm="1">
        <f t="array" ref="AH41">IF(SUMPRODUCT(--_xlfn.ISFORMULA(U41:X41))+SUMPRODUCT(--_xlfn.ISFORMULA(H41:L41))=7,"OK","CHECK")</f>
        <v>OK</v>
      </c>
      <c r="AI41" s="36"/>
      <c r="AJ41" s="36"/>
      <c r="AK41" s="36"/>
    </row>
    <row r="42" spans="1:37" hidden="1" outlineLevel="2" x14ac:dyDescent="0.2">
      <c r="A42" s="36"/>
      <c r="B42" s="36"/>
      <c r="C42" s="158"/>
      <c r="D42" s="158"/>
      <c r="E42" s="71" t="s">
        <v>33</v>
      </c>
      <c r="F42" s="71"/>
      <c r="G42" s="92"/>
      <c r="H42" s="93">
        <f t="shared" si="0"/>
        <v>0</v>
      </c>
      <c r="I42" s="159"/>
      <c r="J42" s="93">
        <f t="shared" si="1"/>
        <v>0</v>
      </c>
      <c r="K42" s="159"/>
      <c r="L42" s="159" t="str">
        <f t="shared" si="3"/>
        <v/>
      </c>
      <c r="M42" s="39"/>
      <c r="N42" s="160">
        <f t="shared" si="4"/>
        <v>0</v>
      </c>
      <c r="O42" s="160">
        <f t="shared" si="5"/>
        <v>0</v>
      </c>
      <c r="P42" s="160">
        <f t="shared" si="6"/>
        <v>0</v>
      </c>
      <c r="Q42" s="160">
        <f t="shared" si="7"/>
        <v>0</v>
      </c>
      <c r="R42" s="160">
        <f t="shared" si="8"/>
        <v>0</v>
      </c>
      <c r="S42" s="39"/>
      <c r="T42" s="161"/>
      <c r="U42" s="162">
        <f>ROUND(ROUND(T42,2)*(1+'General Inputs'!K$20)*(1-Z42)+'General Inputs'!K$27,2)</f>
        <v>0</v>
      </c>
      <c r="V42" s="162">
        <f>ROUND(ROUND(U42,2)*(1+'General Inputs'!L$20)*(1-AA42)+'General Inputs'!L$27,2)</f>
        <v>0</v>
      </c>
      <c r="W42" s="162">
        <f>ROUND(ROUND(V42,2)*(1+'General Inputs'!M$20)*(1-AB42)+'General Inputs'!M$27,2)</f>
        <v>0</v>
      </c>
      <c r="X42" s="162">
        <f>ROUND(ROUND(W42,2)*(1+'General Inputs'!N$20)*(1-AC42)+'General Inputs'!N$27,2)</f>
        <v>0</v>
      </c>
      <c r="Y42" s="163"/>
      <c r="Z42" s="191">
        <f>IF(T42="",0,'General Inputs'!K$23)</f>
        <v>0</v>
      </c>
      <c r="AA42" s="191">
        <f>IF(U42="",0,'General Inputs'!L$23)</f>
        <v>-0.02</v>
      </c>
      <c r="AB42" s="191">
        <f>IF(V42="",0,'General Inputs'!M$23)</f>
        <v>-0.02</v>
      </c>
      <c r="AC42" s="191">
        <f>IF(W42="",0,'General Inputs'!N$23)</f>
        <v>-0.02</v>
      </c>
      <c r="AD42" s="36"/>
      <c r="AE42" s="36"/>
      <c r="AF42" s="36"/>
      <c r="AG42" s="36"/>
      <c r="AH42" s="214" t="str" cm="1">
        <f t="array" ref="AH42">IF(SUMPRODUCT(--_xlfn.ISFORMULA(U42:X42))+SUMPRODUCT(--_xlfn.ISFORMULA(H42:L42))=7,"OK","CHECK")</f>
        <v>OK</v>
      </c>
      <c r="AI42" s="36"/>
      <c r="AJ42" s="36"/>
      <c r="AK42" s="36"/>
    </row>
    <row r="43" spans="1:37" hidden="1" outlineLevel="2" x14ac:dyDescent="0.2">
      <c r="A43" s="36"/>
      <c r="B43" s="36"/>
      <c r="C43" s="158"/>
      <c r="D43" s="158"/>
      <c r="E43" s="71" t="s">
        <v>33</v>
      </c>
      <c r="F43" s="71"/>
      <c r="G43" s="92"/>
      <c r="H43" s="93">
        <f t="shared" si="0"/>
        <v>0</v>
      </c>
      <c r="I43" s="159"/>
      <c r="J43" s="93">
        <f t="shared" si="1"/>
        <v>0</v>
      </c>
      <c r="K43" s="159"/>
      <c r="L43" s="159" t="str">
        <f t="shared" si="3"/>
        <v/>
      </c>
      <c r="M43" s="39"/>
      <c r="N43" s="160">
        <f t="shared" si="4"/>
        <v>0</v>
      </c>
      <c r="O43" s="160">
        <f t="shared" si="5"/>
        <v>0</v>
      </c>
      <c r="P43" s="160">
        <f t="shared" si="6"/>
        <v>0</v>
      </c>
      <c r="Q43" s="160">
        <f t="shared" si="7"/>
        <v>0</v>
      </c>
      <c r="R43" s="160">
        <f t="shared" si="8"/>
        <v>0</v>
      </c>
      <c r="S43" s="39"/>
      <c r="T43" s="161"/>
      <c r="U43" s="162">
        <f>ROUND(ROUND(T43,2)*(1+'General Inputs'!K$20)*(1-Z43)+'General Inputs'!K$27,2)</f>
        <v>0</v>
      </c>
      <c r="V43" s="162">
        <f>ROUND(ROUND(U43,2)*(1+'General Inputs'!L$20)*(1-AA43)+'General Inputs'!L$27,2)</f>
        <v>0</v>
      </c>
      <c r="W43" s="162">
        <f>ROUND(ROUND(V43,2)*(1+'General Inputs'!M$20)*(1-AB43)+'General Inputs'!M$27,2)</f>
        <v>0</v>
      </c>
      <c r="X43" s="162">
        <f>ROUND(ROUND(W43,2)*(1+'General Inputs'!N$20)*(1-AC43)+'General Inputs'!N$27,2)</f>
        <v>0</v>
      </c>
      <c r="Y43" s="163"/>
      <c r="Z43" s="191">
        <f>IF(T43="",0,'General Inputs'!K$23)</f>
        <v>0</v>
      </c>
      <c r="AA43" s="191">
        <f>IF(U43="",0,'General Inputs'!L$23)</f>
        <v>-0.02</v>
      </c>
      <c r="AB43" s="191">
        <f>IF(V43="",0,'General Inputs'!M$23)</f>
        <v>-0.02</v>
      </c>
      <c r="AC43" s="191">
        <f>IF(W43="",0,'General Inputs'!N$23)</f>
        <v>-0.02</v>
      </c>
      <c r="AD43" s="36"/>
      <c r="AE43" s="36"/>
      <c r="AF43" s="36"/>
      <c r="AG43" s="36"/>
      <c r="AH43" s="214" t="str" cm="1">
        <f t="array" ref="AH43">IF(SUMPRODUCT(--_xlfn.ISFORMULA(U43:X43))+SUMPRODUCT(--_xlfn.ISFORMULA(H43:L43))=7,"OK","CHECK")</f>
        <v>OK</v>
      </c>
      <c r="AI43" s="36"/>
      <c r="AJ43" s="36"/>
      <c r="AK43" s="36"/>
    </row>
    <row r="44" spans="1:37" hidden="1" outlineLevel="2" x14ac:dyDescent="0.2">
      <c r="A44" s="36"/>
      <c r="B44" s="36"/>
      <c r="C44" s="158"/>
      <c r="D44" s="158"/>
      <c r="E44" s="71" t="s">
        <v>33</v>
      </c>
      <c r="F44" s="71"/>
      <c r="G44" s="92"/>
      <c r="H44" s="93">
        <f t="shared" si="0"/>
        <v>0</v>
      </c>
      <c r="I44" s="159"/>
      <c r="J44" s="93">
        <f t="shared" si="1"/>
        <v>0</v>
      </c>
      <c r="K44" s="159"/>
      <c r="L44" s="159" t="str">
        <f t="shared" si="3"/>
        <v/>
      </c>
      <c r="M44" s="39"/>
      <c r="N44" s="160">
        <f t="shared" si="4"/>
        <v>0</v>
      </c>
      <c r="O44" s="160">
        <f t="shared" si="5"/>
        <v>0</v>
      </c>
      <c r="P44" s="160">
        <f t="shared" si="6"/>
        <v>0</v>
      </c>
      <c r="Q44" s="160">
        <f t="shared" si="7"/>
        <v>0</v>
      </c>
      <c r="R44" s="160">
        <f t="shared" si="8"/>
        <v>0</v>
      </c>
      <c r="S44" s="39"/>
      <c r="T44" s="161"/>
      <c r="U44" s="162">
        <f>ROUND(ROUND(T44,2)*(1+'General Inputs'!K$20)*(1-Z44)+'General Inputs'!K$27,2)</f>
        <v>0</v>
      </c>
      <c r="V44" s="162">
        <f>ROUND(ROUND(U44,2)*(1+'General Inputs'!L$20)*(1-AA44)+'General Inputs'!L$27,2)</f>
        <v>0</v>
      </c>
      <c r="W44" s="162">
        <f>ROUND(ROUND(V44,2)*(1+'General Inputs'!M$20)*(1-AB44)+'General Inputs'!M$27,2)</f>
        <v>0</v>
      </c>
      <c r="X44" s="162">
        <f>ROUND(ROUND(W44,2)*(1+'General Inputs'!N$20)*(1-AC44)+'General Inputs'!N$27,2)</f>
        <v>0</v>
      </c>
      <c r="Y44" s="163"/>
      <c r="Z44" s="191">
        <f>IF(T44="",0,'General Inputs'!K$23)</f>
        <v>0</v>
      </c>
      <c r="AA44" s="191">
        <f>IF(U44="",0,'General Inputs'!L$23)</f>
        <v>-0.02</v>
      </c>
      <c r="AB44" s="191">
        <f>IF(V44="",0,'General Inputs'!M$23)</f>
        <v>-0.02</v>
      </c>
      <c r="AC44" s="191">
        <f>IF(W44="",0,'General Inputs'!N$23)</f>
        <v>-0.02</v>
      </c>
      <c r="AD44" s="36"/>
      <c r="AE44" s="36"/>
      <c r="AF44" s="36"/>
      <c r="AG44" s="36"/>
      <c r="AH44" s="214" t="str" cm="1">
        <f t="array" ref="AH44">IF(SUMPRODUCT(--_xlfn.ISFORMULA(U44:X44))+SUMPRODUCT(--_xlfn.ISFORMULA(H44:L44))=7,"OK","CHECK")</f>
        <v>OK</v>
      </c>
      <c r="AI44" s="36"/>
      <c r="AJ44" s="36"/>
      <c r="AK44" s="36"/>
    </row>
    <row r="45" spans="1:37" hidden="1" outlineLevel="2" x14ac:dyDescent="0.2">
      <c r="A45" s="36"/>
      <c r="B45" s="36"/>
      <c r="C45" s="158"/>
      <c r="D45" s="158"/>
      <c r="E45" s="71" t="s">
        <v>33</v>
      </c>
      <c r="F45" s="71"/>
      <c r="G45" s="92"/>
      <c r="H45" s="93">
        <f t="shared" si="0"/>
        <v>0</v>
      </c>
      <c r="I45" s="159"/>
      <c r="J45" s="93">
        <f t="shared" si="1"/>
        <v>0</v>
      </c>
      <c r="K45" s="159"/>
      <c r="L45" s="159" t="str">
        <f t="shared" si="3"/>
        <v/>
      </c>
      <c r="M45" s="39"/>
      <c r="N45" s="160">
        <f t="shared" si="4"/>
        <v>0</v>
      </c>
      <c r="O45" s="160">
        <f t="shared" si="5"/>
        <v>0</v>
      </c>
      <c r="P45" s="160">
        <f t="shared" si="6"/>
        <v>0</v>
      </c>
      <c r="Q45" s="160">
        <f t="shared" si="7"/>
        <v>0</v>
      </c>
      <c r="R45" s="160">
        <f t="shared" si="8"/>
        <v>0</v>
      </c>
      <c r="S45" s="39"/>
      <c r="T45" s="161"/>
      <c r="U45" s="162">
        <f>ROUND(ROUND(T45,2)*(1+'General Inputs'!K$20)*(1-Z45)+'General Inputs'!K$27,2)</f>
        <v>0</v>
      </c>
      <c r="V45" s="162">
        <f>ROUND(ROUND(U45,2)*(1+'General Inputs'!L$20)*(1-AA45)+'General Inputs'!L$27,2)</f>
        <v>0</v>
      </c>
      <c r="W45" s="162">
        <f>ROUND(ROUND(V45,2)*(1+'General Inputs'!M$20)*(1-AB45)+'General Inputs'!M$27,2)</f>
        <v>0</v>
      </c>
      <c r="X45" s="162">
        <f>ROUND(ROUND(W45,2)*(1+'General Inputs'!N$20)*(1-AC45)+'General Inputs'!N$27,2)</f>
        <v>0</v>
      </c>
      <c r="Y45" s="163"/>
      <c r="Z45" s="191">
        <f>IF(T45="",0,'General Inputs'!K$23)</f>
        <v>0</v>
      </c>
      <c r="AA45" s="191">
        <f>IF(U45="",0,'General Inputs'!L$23)</f>
        <v>-0.02</v>
      </c>
      <c r="AB45" s="191">
        <f>IF(V45="",0,'General Inputs'!M$23)</f>
        <v>-0.02</v>
      </c>
      <c r="AC45" s="191">
        <f>IF(W45="",0,'General Inputs'!N$23)</f>
        <v>-0.02</v>
      </c>
      <c r="AD45" s="36"/>
      <c r="AE45" s="36"/>
      <c r="AF45" s="36"/>
      <c r="AG45" s="36"/>
      <c r="AH45" s="214" t="str" cm="1">
        <f t="array" ref="AH45">IF(SUMPRODUCT(--_xlfn.ISFORMULA(U45:X45))+SUMPRODUCT(--_xlfn.ISFORMULA(H45:L45))=7,"OK","CHECK")</f>
        <v>OK</v>
      </c>
      <c r="AI45" s="36"/>
      <c r="AJ45" s="36"/>
      <c r="AK45" s="36"/>
    </row>
    <row r="46" spans="1:37" hidden="1" outlineLevel="2" x14ac:dyDescent="0.2">
      <c r="A46" s="36"/>
      <c r="B46" s="36"/>
      <c r="C46" s="158"/>
      <c r="D46" s="158"/>
      <c r="E46" s="71" t="s">
        <v>33</v>
      </c>
      <c r="F46" s="71"/>
      <c r="G46" s="92"/>
      <c r="H46" s="93">
        <f t="shared" si="0"/>
        <v>0</v>
      </c>
      <c r="I46" s="159"/>
      <c r="J46" s="93">
        <f t="shared" si="1"/>
        <v>0</v>
      </c>
      <c r="K46" s="159"/>
      <c r="L46" s="159" t="str">
        <f t="shared" si="3"/>
        <v/>
      </c>
      <c r="M46" s="39"/>
      <c r="N46" s="160">
        <f t="shared" si="4"/>
        <v>0</v>
      </c>
      <c r="O46" s="160">
        <f t="shared" si="5"/>
        <v>0</v>
      </c>
      <c r="P46" s="160">
        <f t="shared" si="6"/>
        <v>0</v>
      </c>
      <c r="Q46" s="160">
        <f t="shared" si="7"/>
        <v>0</v>
      </c>
      <c r="R46" s="160">
        <f t="shared" si="8"/>
        <v>0</v>
      </c>
      <c r="S46" s="39"/>
      <c r="T46" s="161"/>
      <c r="U46" s="162">
        <f>ROUND(ROUND(T46,2)*(1+'General Inputs'!K$20)*(1-Z46)+'General Inputs'!K$27,2)</f>
        <v>0</v>
      </c>
      <c r="V46" s="162">
        <f>ROUND(ROUND(U46,2)*(1+'General Inputs'!L$20)*(1-AA46)+'General Inputs'!L$27,2)</f>
        <v>0</v>
      </c>
      <c r="W46" s="162">
        <f>ROUND(ROUND(V46,2)*(1+'General Inputs'!M$20)*(1-AB46)+'General Inputs'!M$27,2)</f>
        <v>0</v>
      </c>
      <c r="X46" s="162">
        <f>ROUND(ROUND(W46,2)*(1+'General Inputs'!N$20)*(1-AC46)+'General Inputs'!N$27,2)</f>
        <v>0</v>
      </c>
      <c r="Y46" s="163"/>
      <c r="Z46" s="191">
        <f>IF(T46="",0,'General Inputs'!K$23)</f>
        <v>0</v>
      </c>
      <c r="AA46" s="191">
        <f>IF(U46="",0,'General Inputs'!L$23)</f>
        <v>-0.02</v>
      </c>
      <c r="AB46" s="191">
        <f>IF(V46="",0,'General Inputs'!M$23)</f>
        <v>-0.02</v>
      </c>
      <c r="AC46" s="191">
        <f>IF(W46="",0,'General Inputs'!N$23)</f>
        <v>-0.02</v>
      </c>
      <c r="AD46" s="36"/>
      <c r="AE46" s="36"/>
      <c r="AF46" s="36"/>
      <c r="AG46" s="36"/>
      <c r="AH46" s="214" t="str" cm="1">
        <f t="array" ref="AH46">IF(SUMPRODUCT(--_xlfn.ISFORMULA(U46:X46))+SUMPRODUCT(--_xlfn.ISFORMULA(H46:L46))=7,"OK","CHECK")</f>
        <v>OK</v>
      </c>
      <c r="AI46" s="36"/>
      <c r="AJ46" s="36"/>
      <c r="AK46" s="36"/>
    </row>
    <row r="47" spans="1:37" hidden="1" outlineLevel="2" x14ac:dyDescent="0.2">
      <c r="A47" s="36"/>
      <c r="B47" s="36"/>
      <c r="C47" s="158"/>
      <c r="D47" s="158"/>
      <c r="E47" s="71" t="s">
        <v>33</v>
      </c>
      <c r="F47" s="71"/>
      <c r="G47" s="92"/>
      <c r="H47" s="93">
        <f t="shared" si="0"/>
        <v>0</v>
      </c>
      <c r="I47" s="159"/>
      <c r="J47" s="93">
        <f t="shared" si="1"/>
        <v>0</v>
      </c>
      <c r="K47" s="159"/>
      <c r="L47" s="159" t="str">
        <f t="shared" si="3"/>
        <v/>
      </c>
      <c r="M47" s="39"/>
      <c r="N47" s="160">
        <f t="shared" si="4"/>
        <v>0</v>
      </c>
      <c r="O47" s="160">
        <f t="shared" si="5"/>
        <v>0</v>
      </c>
      <c r="P47" s="160">
        <f t="shared" si="6"/>
        <v>0</v>
      </c>
      <c r="Q47" s="160">
        <f t="shared" si="7"/>
        <v>0</v>
      </c>
      <c r="R47" s="160">
        <f t="shared" si="8"/>
        <v>0</v>
      </c>
      <c r="S47" s="39"/>
      <c r="T47" s="161"/>
      <c r="U47" s="162">
        <f>ROUND(ROUND(T47,2)*(1+'General Inputs'!K$20)*(1-Z47)+'General Inputs'!K$27,2)</f>
        <v>0</v>
      </c>
      <c r="V47" s="162">
        <f>ROUND(ROUND(U47,2)*(1+'General Inputs'!L$20)*(1-AA47)+'General Inputs'!L$27,2)</f>
        <v>0</v>
      </c>
      <c r="W47" s="162">
        <f>ROUND(ROUND(V47,2)*(1+'General Inputs'!M$20)*(1-AB47)+'General Inputs'!M$27,2)</f>
        <v>0</v>
      </c>
      <c r="X47" s="162">
        <f>ROUND(ROUND(W47,2)*(1+'General Inputs'!N$20)*(1-AC47)+'General Inputs'!N$27,2)</f>
        <v>0</v>
      </c>
      <c r="Y47" s="163"/>
      <c r="Z47" s="191">
        <f>IF(T47="",0,'General Inputs'!K$23)</f>
        <v>0</v>
      </c>
      <c r="AA47" s="191">
        <f>IF(U47="",0,'General Inputs'!L$23)</f>
        <v>-0.02</v>
      </c>
      <c r="AB47" s="191">
        <f>IF(V47="",0,'General Inputs'!M$23)</f>
        <v>-0.02</v>
      </c>
      <c r="AC47" s="191">
        <f>IF(W47="",0,'General Inputs'!N$23)</f>
        <v>-0.02</v>
      </c>
      <c r="AD47" s="36"/>
      <c r="AE47" s="36"/>
      <c r="AF47" s="36"/>
      <c r="AG47" s="36"/>
      <c r="AH47" s="214" t="str" cm="1">
        <f t="array" ref="AH47">IF(SUMPRODUCT(--_xlfn.ISFORMULA(U47:X47))+SUMPRODUCT(--_xlfn.ISFORMULA(H47:L47))=7,"OK","CHECK")</f>
        <v>OK</v>
      </c>
      <c r="AI47" s="36"/>
      <c r="AJ47" s="36"/>
      <c r="AK47" s="36"/>
    </row>
    <row r="48" spans="1:37" hidden="1" outlineLevel="2" x14ac:dyDescent="0.2">
      <c r="A48" s="36"/>
      <c r="B48" s="36"/>
      <c r="C48" s="158"/>
      <c r="D48" s="158"/>
      <c r="E48" s="71" t="s">
        <v>33</v>
      </c>
      <c r="F48" s="71"/>
      <c r="G48" s="92"/>
      <c r="H48" s="93">
        <f t="shared" si="0"/>
        <v>0</v>
      </c>
      <c r="I48" s="159"/>
      <c r="J48" s="93">
        <f t="shared" si="1"/>
        <v>0</v>
      </c>
      <c r="K48" s="159"/>
      <c r="L48" s="159" t="str">
        <f t="shared" si="3"/>
        <v/>
      </c>
      <c r="M48" s="39"/>
      <c r="N48" s="160">
        <f t="shared" si="4"/>
        <v>0</v>
      </c>
      <c r="O48" s="160">
        <f t="shared" si="5"/>
        <v>0</v>
      </c>
      <c r="P48" s="160">
        <f t="shared" si="6"/>
        <v>0</v>
      </c>
      <c r="Q48" s="160">
        <f t="shared" si="7"/>
        <v>0</v>
      </c>
      <c r="R48" s="160">
        <f t="shared" si="8"/>
        <v>0</v>
      </c>
      <c r="S48" s="39"/>
      <c r="T48" s="161"/>
      <c r="U48" s="162">
        <f>ROUND(ROUND(T48,2)*(1+'General Inputs'!K$20)*(1-Z48)+'General Inputs'!K$27,2)</f>
        <v>0</v>
      </c>
      <c r="V48" s="162">
        <f>ROUND(ROUND(U48,2)*(1+'General Inputs'!L$20)*(1-AA48)+'General Inputs'!L$27,2)</f>
        <v>0</v>
      </c>
      <c r="W48" s="162">
        <f>ROUND(ROUND(V48,2)*(1+'General Inputs'!M$20)*(1-AB48)+'General Inputs'!M$27,2)</f>
        <v>0</v>
      </c>
      <c r="X48" s="162">
        <f>ROUND(ROUND(W48,2)*(1+'General Inputs'!N$20)*(1-AC48)+'General Inputs'!N$27,2)</f>
        <v>0</v>
      </c>
      <c r="Y48" s="163"/>
      <c r="Z48" s="191">
        <f>IF(T48="",0,'General Inputs'!K$23)</f>
        <v>0</v>
      </c>
      <c r="AA48" s="191">
        <f>IF(U48="",0,'General Inputs'!L$23)</f>
        <v>-0.02</v>
      </c>
      <c r="AB48" s="191">
        <f>IF(V48="",0,'General Inputs'!M$23)</f>
        <v>-0.02</v>
      </c>
      <c r="AC48" s="191">
        <f>IF(W48="",0,'General Inputs'!N$23)</f>
        <v>-0.02</v>
      </c>
      <c r="AD48" s="36"/>
      <c r="AE48" s="36"/>
      <c r="AF48" s="36"/>
      <c r="AG48" s="36"/>
      <c r="AH48" s="214" t="str" cm="1">
        <f t="array" ref="AH48">IF(SUMPRODUCT(--_xlfn.ISFORMULA(U48:X48))+SUMPRODUCT(--_xlfn.ISFORMULA(H48:L48))=7,"OK","CHECK")</f>
        <v>OK</v>
      </c>
      <c r="AI48" s="36"/>
      <c r="AJ48" s="36"/>
      <c r="AK48" s="36"/>
    </row>
    <row r="49" spans="1:37" hidden="1" outlineLevel="2" x14ac:dyDescent="0.2">
      <c r="A49" s="36"/>
      <c r="B49" s="36"/>
      <c r="C49" s="158"/>
      <c r="D49" s="158"/>
      <c r="E49" s="71" t="s">
        <v>33</v>
      </c>
      <c r="F49" s="71"/>
      <c r="G49" s="92"/>
      <c r="H49" s="93">
        <f t="shared" si="0"/>
        <v>0</v>
      </c>
      <c r="I49" s="159"/>
      <c r="J49" s="93">
        <f t="shared" si="1"/>
        <v>0</v>
      </c>
      <c r="K49" s="159"/>
      <c r="L49" s="159" t="str">
        <f t="shared" si="3"/>
        <v/>
      </c>
      <c r="M49" s="39"/>
      <c r="N49" s="160">
        <f t="shared" si="4"/>
        <v>0</v>
      </c>
      <c r="O49" s="160">
        <f t="shared" si="5"/>
        <v>0</v>
      </c>
      <c r="P49" s="160">
        <f t="shared" si="6"/>
        <v>0</v>
      </c>
      <c r="Q49" s="160">
        <f t="shared" si="7"/>
        <v>0</v>
      </c>
      <c r="R49" s="160">
        <f t="shared" si="8"/>
        <v>0</v>
      </c>
      <c r="S49" s="39"/>
      <c r="T49" s="161"/>
      <c r="U49" s="162">
        <f>ROUND(ROUND(T49,2)*(1+'General Inputs'!K$20)*(1-Z49)+'General Inputs'!K$27,2)</f>
        <v>0</v>
      </c>
      <c r="V49" s="162">
        <f>ROUND(ROUND(U49,2)*(1+'General Inputs'!L$20)*(1-AA49)+'General Inputs'!L$27,2)</f>
        <v>0</v>
      </c>
      <c r="W49" s="162">
        <f>ROUND(ROUND(V49,2)*(1+'General Inputs'!M$20)*(1-AB49)+'General Inputs'!M$27,2)</f>
        <v>0</v>
      </c>
      <c r="X49" s="162">
        <f>ROUND(ROUND(W49,2)*(1+'General Inputs'!N$20)*(1-AC49)+'General Inputs'!N$27,2)</f>
        <v>0</v>
      </c>
      <c r="Y49" s="163"/>
      <c r="Z49" s="191">
        <f>IF(T49="",0,'General Inputs'!K$23)</f>
        <v>0</v>
      </c>
      <c r="AA49" s="191">
        <f>IF(U49="",0,'General Inputs'!L$23)</f>
        <v>-0.02</v>
      </c>
      <c r="AB49" s="191">
        <f>IF(V49="",0,'General Inputs'!M$23)</f>
        <v>-0.02</v>
      </c>
      <c r="AC49" s="191">
        <f>IF(W49="",0,'General Inputs'!N$23)</f>
        <v>-0.02</v>
      </c>
      <c r="AD49" s="36"/>
      <c r="AE49" s="36"/>
      <c r="AF49" s="36"/>
      <c r="AG49" s="36"/>
      <c r="AH49" s="214" t="str" cm="1">
        <f t="array" ref="AH49">IF(SUMPRODUCT(--_xlfn.ISFORMULA(U49:X49))+SUMPRODUCT(--_xlfn.ISFORMULA(H49:L49))=7,"OK","CHECK")</f>
        <v>OK</v>
      </c>
      <c r="AI49" s="36"/>
      <c r="AJ49" s="36"/>
      <c r="AK49" s="36"/>
    </row>
    <row r="50" spans="1:37" hidden="1" outlineLevel="2" x14ac:dyDescent="0.2">
      <c r="A50" s="36"/>
      <c r="B50" s="36"/>
      <c r="C50" s="158"/>
      <c r="D50" s="158"/>
      <c r="E50" s="71" t="s">
        <v>33</v>
      </c>
      <c r="F50" s="71"/>
      <c r="G50" s="92"/>
      <c r="H50" s="93">
        <f t="shared" si="0"/>
        <v>0</v>
      </c>
      <c r="I50" s="159"/>
      <c r="J50" s="93">
        <f t="shared" si="1"/>
        <v>0</v>
      </c>
      <c r="K50" s="159"/>
      <c r="L50" s="159" t="str">
        <f t="shared" si="3"/>
        <v/>
      </c>
      <c r="M50" s="39"/>
      <c r="N50" s="160">
        <f t="shared" si="4"/>
        <v>0</v>
      </c>
      <c r="O50" s="160">
        <f t="shared" si="5"/>
        <v>0</v>
      </c>
      <c r="P50" s="160">
        <f t="shared" si="6"/>
        <v>0</v>
      </c>
      <c r="Q50" s="160">
        <f t="shared" si="7"/>
        <v>0</v>
      </c>
      <c r="R50" s="160">
        <f t="shared" si="8"/>
        <v>0</v>
      </c>
      <c r="S50" s="39"/>
      <c r="T50" s="161"/>
      <c r="U50" s="162">
        <f>ROUND(ROUND(T50,2)*(1+'General Inputs'!K$20)*(1-Z50)+'General Inputs'!K$27,2)</f>
        <v>0</v>
      </c>
      <c r="V50" s="162">
        <f>ROUND(ROUND(U50,2)*(1+'General Inputs'!L$20)*(1-AA50)+'General Inputs'!L$27,2)</f>
        <v>0</v>
      </c>
      <c r="W50" s="162">
        <f>ROUND(ROUND(V50,2)*(1+'General Inputs'!M$20)*(1-AB50)+'General Inputs'!M$27,2)</f>
        <v>0</v>
      </c>
      <c r="X50" s="162">
        <f>ROUND(ROUND(W50,2)*(1+'General Inputs'!N$20)*(1-AC50)+'General Inputs'!N$27,2)</f>
        <v>0</v>
      </c>
      <c r="Y50" s="163"/>
      <c r="Z50" s="191">
        <f>IF(T50="",0,'General Inputs'!K$23)</f>
        <v>0</v>
      </c>
      <c r="AA50" s="191">
        <f>IF(U50="",0,'General Inputs'!L$23)</f>
        <v>-0.02</v>
      </c>
      <c r="AB50" s="191">
        <f>IF(V50="",0,'General Inputs'!M$23)</f>
        <v>-0.02</v>
      </c>
      <c r="AC50" s="191">
        <f>IF(W50="",0,'General Inputs'!N$23)</f>
        <v>-0.02</v>
      </c>
      <c r="AD50" s="36"/>
      <c r="AE50" s="36"/>
      <c r="AF50" s="36"/>
      <c r="AG50" s="36"/>
      <c r="AH50" s="214" t="str" cm="1">
        <f t="array" ref="AH50">IF(SUMPRODUCT(--_xlfn.ISFORMULA(U50:X50))+SUMPRODUCT(--_xlfn.ISFORMULA(H50:L50))=7,"OK","CHECK")</f>
        <v>OK</v>
      </c>
      <c r="AI50" s="36"/>
      <c r="AJ50" s="36"/>
      <c r="AK50" s="36"/>
    </row>
    <row r="51" spans="1:37" hidden="1" outlineLevel="2" x14ac:dyDescent="0.2">
      <c r="A51" s="36"/>
      <c r="B51" s="36"/>
      <c r="C51" s="158"/>
      <c r="D51" s="158"/>
      <c r="E51" s="71" t="s">
        <v>33</v>
      </c>
      <c r="F51" s="71"/>
      <c r="G51" s="92"/>
      <c r="H51" s="93">
        <f t="shared" si="0"/>
        <v>0</v>
      </c>
      <c r="I51" s="159"/>
      <c r="J51" s="93">
        <f t="shared" si="1"/>
        <v>0</v>
      </c>
      <c r="K51" s="159"/>
      <c r="L51" s="159" t="str">
        <f t="shared" si="3"/>
        <v/>
      </c>
      <c r="M51" s="39"/>
      <c r="N51" s="160">
        <f t="shared" si="4"/>
        <v>0</v>
      </c>
      <c r="O51" s="160">
        <f t="shared" si="5"/>
        <v>0</v>
      </c>
      <c r="P51" s="160">
        <f t="shared" si="6"/>
        <v>0</v>
      </c>
      <c r="Q51" s="160">
        <f t="shared" si="7"/>
        <v>0</v>
      </c>
      <c r="R51" s="160">
        <f t="shared" si="8"/>
        <v>0</v>
      </c>
      <c r="S51" s="39"/>
      <c r="T51" s="161"/>
      <c r="U51" s="162">
        <f>ROUND(ROUND(T51,2)*(1+'General Inputs'!K$20)*(1-Z51)+'General Inputs'!K$27,2)</f>
        <v>0</v>
      </c>
      <c r="V51" s="162">
        <f>ROUND(ROUND(U51,2)*(1+'General Inputs'!L$20)*(1-AA51)+'General Inputs'!L$27,2)</f>
        <v>0</v>
      </c>
      <c r="W51" s="162">
        <f>ROUND(ROUND(V51,2)*(1+'General Inputs'!M$20)*(1-AB51)+'General Inputs'!M$27,2)</f>
        <v>0</v>
      </c>
      <c r="X51" s="162">
        <f>ROUND(ROUND(W51,2)*(1+'General Inputs'!N$20)*(1-AC51)+'General Inputs'!N$27,2)</f>
        <v>0</v>
      </c>
      <c r="Y51" s="163"/>
      <c r="Z51" s="191">
        <f>IF(T51="",0,'General Inputs'!K$23)</f>
        <v>0</v>
      </c>
      <c r="AA51" s="191">
        <f>IF(U51="",0,'General Inputs'!L$23)</f>
        <v>-0.02</v>
      </c>
      <c r="AB51" s="191">
        <f>IF(V51="",0,'General Inputs'!M$23)</f>
        <v>-0.02</v>
      </c>
      <c r="AC51" s="191">
        <f>IF(W51="",0,'General Inputs'!N$23)</f>
        <v>-0.02</v>
      </c>
      <c r="AD51" s="36"/>
      <c r="AE51" s="36"/>
      <c r="AF51" s="36"/>
      <c r="AG51" s="36"/>
      <c r="AH51" s="214" t="str" cm="1">
        <f t="array" ref="AH51">IF(SUMPRODUCT(--_xlfn.ISFORMULA(U51:X51))+SUMPRODUCT(--_xlfn.ISFORMULA(H51:L51))=7,"OK","CHECK")</f>
        <v>OK</v>
      </c>
      <c r="AI51" s="36"/>
      <c r="AJ51" s="36"/>
      <c r="AK51" s="36"/>
    </row>
    <row r="52" spans="1:37" hidden="1" outlineLevel="2" x14ac:dyDescent="0.2">
      <c r="A52" s="36"/>
      <c r="B52" s="36"/>
      <c r="C52" s="158"/>
      <c r="D52" s="158"/>
      <c r="E52" s="71" t="s">
        <v>33</v>
      </c>
      <c r="F52" s="71"/>
      <c r="G52" s="92"/>
      <c r="H52" s="93">
        <f t="shared" si="0"/>
        <v>0</v>
      </c>
      <c r="I52" s="159"/>
      <c r="J52" s="93">
        <f t="shared" si="1"/>
        <v>0</v>
      </c>
      <c r="K52" s="159"/>
      <c r="L52" s="159" t="str">
        <f t="shared" si="3"/>
        <v/>
      </c>
      <c r="M52" s="39"/>
      <c r="N52" s="160">
        <f t="shared" si="4"/>
        <v>0</v>
      </c>
      <c r="O52" s="160">
        <f t="shared" si="5"/>
        <v>0</v>
      </c>
      <c r="P52" s="160">
        <f t="shared" si="6"/>
        <v>0</v>
      </c>
      <c r="Q52" s="160">
        <f t="shared" si="7"/>
        <v>0</v>
      </c>
      <c r="R52" s="160">
        <f t="shared" si="8"/>
        <v>0</v>
      </c>
      <c r="S52" s="39"/>
      <c r="T52" s="161"/>
      <c r="U52" s="162">
        <f>ROUND(ROUND(T52,2)*(1+'General Inputs'!K$20)*(1-Z52)+'General Inputs'!K$27,2)</f>
        <v>0</v>
      </c>
      <c r="V52" s="162">
        <f>ROUND(ROUND(U52,2)*(1+'General Inputs'!L$20)*(1-AA52)+'General Inputs'!L$27,2)</f>
        <v>0</v>
      </c>
      <c r="W52" s="162">
        <f>ROUND(ROUND(V52,2)*(1+'General Inputs'!M$20)*(1-AB52)+'General Inputs'!M$27,2)</f>
        <v>0</v>
      </c>
      <c r="X52" s="162">
        <f>ROUND(ROUND(W52,2)*(1+'General Inputs'!N$20)*(1-AC52)+'General Inputs'!N$27,2)</f>
        <v>0</v>
      </c>
      <c r="Y52" s="163"/>
      <c r="Z52" s="191">
        <f>IF(T52="",0,'General Inputs'!K$23)</f>
        <v>0</v>
      </c>
      <c r="AA52" s="191">
        <f>IF(U52="",0,'General Inputs'!L$23)</f>
        <v>-0.02</v>
      </c>
      <c r="AB52" s="191">
        <f>IF(V52="",0,'General Inputs'!M$23)</f>
        <v>-0.02</v>
      </c>
      <c r="AC52" s="191">
        <f>IF(W52="",0,'General Inputs'!N$23)</f>
        <v>-0.02</v>
      </c>
      <c r="AD52" s="36"/>
      <c r="AE52" s="36"/>
      <c r="AF52" s="36"/>
      <c r="AG52" s="36"/>
      <c r="AH52" s="214" t="str" cm="1">
        <f t="array" ref="AH52">IF(SUMPRODUCT(--_xlfn.ISFORMULA(U52:X52))+SUMPRODUCT(--_xlfn.ISFORMULA(H52:L52))=7,"OK","CHECK")</f>
        <v>OK</v>
      </c>
      <c r="AI52" s="36"/>
      <c r="AJ52" s="36"/>
      <c r="AK52" s="36"/>
    </row>
    <row r="53" spans="1:37" hidden="1" outlineLevel="2" x14ac:dyDescent="0.2">
      <c r="A53" s="36"/>
      <c r="B53" s="36"/>
      <c r="C53" s="158"/>
      <c r="D53" s="158"/>
      <c r="E53" s="71" t="s">
        <v>33</v>
      </c>
      <c r="F53" s="71"/>
      <c r="G53" s="92"/>
      <c r="H53" s="93">
        <f t="shared" si="0"/>
        <v>0</v>
      </c>
      <c r="I53" s="159"/>
      <c r="J53" s="93">
        <f t="shared" si="1"/>
        <v>0</v>
      </c>
      <c r="K53" s="159"/>
      <c r="L53" s="159" t="str">
        <f t="shared" si="3"/>
        <v/>
      </c>
      <c r="M53" s="39"/>
      <c r="N53" s="160">
        <f t="shared" si="4"/>
        <v>0</v>
      </c>
      <c r="O53" s="160">
        <f t="shared" si="5"/>
        <v>0</v>
      </c>
      <c r="P53" s="160">
        <f t="shared" si="6"/>
        <v>0</v>
      </c>
      <c r="Q53" s="160">
        <f t="shared" si="7"/>
        <v>0</v>
      </c>
      <c r="R53" s="160">
        <f t="shared" si="8"/>
        <v>0</v>
      </c>
      <c r="S53" s="39"/>
      <c r="T53" s="161"/>
      <c r="U53" s="162">
        <f>ROUND(ROUND(T53,2)*(1+'General Inputs'!K$20)*(1-Z53)+'General Inputs'!K$27,2)</f>
        <v>0</v>
      </c>
      <c r="V53" s="162">
        <f>ROUND(ROUND(U53,2)*(1+'General Inputs'!L$20)*(1-AA53)+'General Inputs'!L$27,2)</f>
        <v>0</v>
      </c>
      <c r="W53" s="162">
        <f>ROUND(ROUND(V53,2)*(1+'General Inputs'!M$20)*(1-AB53)+'General Inputs'!M$27,2)</f>
        <v>0</v>
      </c>
      <c r="X53" s="162">
        <f>ROUND(ROUND(W53,2)*(1+'General Inputs'!N$20)*(1-AC53)+'General Inputs'!N$27,2)</f>
        <v>0</v>
      </c>
      <c r="Y53" s="163"/>
      <c r="Z53" s="191">
        <f>IF(T53="",0,'General Inputs'!K$23)</f>
        <v>0</v>
      </c>
      <c r="AA53" s="191">
        <f>IF(U53="",0,'General Inputs'!L$23)</f>
        <v>-0.02</v>
      </c>
      <c r="AB53" s="191">
        <f>IF(V53="",0,'General Inputs'!M$23)</f>
        <v>-0.02</v>
      </c>
      <c r="AC53" s="191">
        <f>IF(W53="",0,'General Inputs'!N$23)</f>
        <v>-0.02</v>
      </c>
      <c r="AD53" s="36"/>
      <c r="AE53" s="36"/>
      <c r="AF53" s="36"/>
      <c r="AG53" s="36"/>
      <c r="AH53" s="214" t="str" cm="1">
        <f t="array" ref="AH53">IF(SUMPRODUCT(--_xlfn.ISFORMULA(U53:X53))+SUMPRODUCT(--_xlfn.ISFORMULA(H53:L53))=7,"OK","CHECK")</f>
        <v>OK</v>
      </c>
      <c r="AI53" s="36"/>
      <c r="AJ53" s="36"/>
      <c r="AK53" s="36"/>
    </row>
    <row r="54" spans="1:37" hidden="1" outlineLevel="2" x14ac:dyDescent="0.2">
      <c r="A54" s="36"/>
      <c r="B54" s="36"/>
      <c r="C54" s="158"/>
      <c r="D54" s="158"/>
      <c r="E54" s="71" t="s">
        <v>33</v>
      </c>
      <c r="F54" s="71"/>
      <c r="G54" s="92"/>
      <c r="H54" s="93">
        <f t="shared" si="0"/>
        <v>0</v>
      </c>
      <c r="I54" s="159"/>
      <c r="J54" s="93">
        <f t="shared" si="1"/>
        <v>0</v>
      </c>
      <c r="K54" s="159"/>
      <c r="L54" s="159" t="str">
        <f t="shared" si="3"/>
        <v/>
      </c>
      <c r="M54" s="39"/>
      <c r="N54" s="160">
        <f t="shared" si="4"/>
        <v>0</v>
      </c>
      <c r="O54" s="160">
        <f t="shared" si="5"/>
        <v>0</v>
      </c>
      <c r="P54" s="160">
        <f t="shared" si="6"/>
        <v>0</v>
      </c>
      <c r="Q54" s="160">
        <f t="shared" si="7"/>
        <v>0</v>
      </c>
      <c r="R54" s="160">
        <f t="shared" si="8"/>
        <v>0</v>
      </c>
      <c r="S54" s="39"/>
      <c r="T54" s="161"/>
      <c r="U54" s="162">
        <f>ROUND(ROUND(T54,2)*(1+'General Inputs'!K$20)*(1-Z54)+'General Inputs'!K$27,2)</f>
        <v>0</v>
      </c>
      <c r="V54" s="162">
        <f>ROUND(ROUND(U54,2)*(1+'General Inputs'!L$20)*(1-AA54)+'General Inputs'!L$27,2)</f>
        <v>0</v>
      </c>
      <c r="W54" s="162">
        <f>ROUND(ROUND(V54,2)*(1+'General Inputs'!M$20)*(1-AB54)+'General Inputs'!M$27,2)</f>
        <v>0</v>
      </c>
      <c r="X54" s="162">
        <f>ROUND(ROUND(W54,2)*(1+'General Inputs'!N$20)*(1-AC54)+'General Inputs'!N$27,2)</f>
        <v>0</v>
      </c>
      <c r="Y54" s="163"/>
      <c r="Z54" s="191">
        <f>IF(T54="",0,'General Inputs'!K$23)</f>
        <v>0</v>
      </c>
      <c r="AA54" s="191">
        <f>IF(U54="",0,'General Inputs'!L$23)</f>
        <v>-0.02</v>
      </c>
      <c r="AB54" s="191">
        <f>IF(V54="",0,'General Inputs'!M$23)</f>
        <v>-0.02</v>
      </c>
      <c r="AC54" s="191">
        <f>IF(W54="",0,'General Inputs'!N$23)</f>
        <v>-0.02</v>
      </c>
      <c r="AD54" s="36"/>
      <c r="AE54" s="36"/>
      <c r="AF54" s="36"/>
      <c r="AG54" s="36"/>
      <c r="AH54" s="214" t="str" cm="1">
        <f t="array" ref="AH54">IF(SUMPRODUCT(--_xlfn.ISFORMULA(U54:X54))+SUMPRODUCT(--_xlfn.ISFORMULA(H54:L54))=7,"OK","CHECK")</f>
        <v>OK</v>
      </c>
      <c r="AI54" s="36"/>
      <c r="AJ54" s="36"/>
      <c r="AK54" s="36"/>
    </row>
    <row r="55" spans="1:37" hidden="1" outlineLevel="2" x14ac:dyDescent="0.2">
      <c r="A55" s="36"/>
      <c r="B55" s="36"/>
      <c r="C55" s="158"/>
      <c r="D55" s="158"/>
      <c r="E55" s="71" t="s">
        <v>33</v>
      </c>
      <c r="F55" s="71"/>
      <c r="G55" s="92"/>
      <c r="H55" s="93">
        <f t="shared" si="0"/>
        <v>0</v>
      </c>
      <c r="I55" s="159"/>
      <c r="J55" s="93">
        <f t="shared" si="1"/>
        <v>0</v>
      </c>
      <c r="K55" s="159"/>
      <c r="L55" s="159" t="str">
        <f t="shared" si="3"/>
        <v/>
      </c>
      <c r="M55" s="39"/>
      <c r="N55" s="160">
        <f t="shared" si="4"/>
        <v>0</v>
      </c>
      <c r="O55" s="160">
        <f t="shared" si="5"/>
        <v>0</v>
      </c>
      <c r="P55" s="160">
        <f t="shared" si="6"/>
        <v>0</v>
      </c>
      <c r="Q55" s="160">
        <f t="shared" si="7"/>
        <v>0</v>
      </c>
      <c r="R55" s="160">
        <f t="shared" si="8"/>
        <v>0</v>
      </c>
      <c r="S55" s="39"/>
      <c r="T55" s="161"/>
      <c r="U55" s="162">
        <f>ROUND(ROUND(T55,2)*(1+'General Inputs'!K$20)*(1-Z55)+'General Inputs'!K$27,2)</f>
        <v>0</v>
      </c>
      <c r="V55" s="162">
        <f>ROUND(ROUND(U55,2)*(1+'General Inputs'!L$20)*(1-AA55)+'General Inputs'!L$27,2)</f>
        <v>0</v>
      </c>
      <c r="W55" s="162">
        <f>ROUND(ROUND(V55,2)*(1+'General Inputs'!M$20)*(1-AB55)+'General Inputs'!M$27,2)</f>
        <v>0</v>
      </c>
      <c r="X55" s="162">
        <f>ROUND(ROUND(W55,2)*(1+'General Inputs'!N$20)*(1-AC55)+'General Inputs'!N$27,2)</f>
        <v>0</v>
      </c>
      <c r="Y55" s="163"/>
      <c r="Z55" s="191">
        <f>IF(T55="",0,'General Inputs'!K$23)</f>
        <v>0</v>
      </c>
      <c r="AA55" s="191">
        <f>IF(U55="",0,'General Inputs'!L$23)</f>
        <v>-0.02</v>
      </c>
      <c r="AB55" s="191">
        <f>IF(V55="",0,'General Inputs'!M$23)</f>
        <v>-0.02</v>
      </c>
      <c r="AC55" s="191">
        <f>IF(W55="",0,'General Inputs'!N$23)</f>
        <v>-0.02</v>
      </c>
      <c r="AD55" s="36"/>
      <c r="AE55" s="36"/>
      <c r="AF55" s="36"/>
      <c r="AG55" s="36"/>
      <c r="AH55" s="214" t="str" cm="1">
        <f t="array" ref="AH55">IF(SUMPRODUCT(--_xlfn.ISFORMULA(U55:X55))+SUMPRODUCT(--_xlfn.ISFORMULA(H55:L55))=7,"OK","CHECK")</f>
        <v>OK</v>
      </c>
      <c r="AI55" s="36"/>
      <c r="AJ55" s="36"/>
      <c r="AK55" s="36"/>
    </row>
    <row r="56" spans="1:37" hidden="1" outlineLevel="2" x14ac:dyDescent="0.2">
      <c r="A56" s="36"/>
      <c r="B56" s="36"/>
      <c r="C56" s="158"/>
      <c r="D56" s="158"/>
      <c r="E56" s="71" t="s">
        <v>33</v>
      </c>
      <c r="F56" s="71"/>
      <c r="G56" s="92"/>
      <c r="H56" s="93">
        <f t="shared" si="0"/>
        <v>0</v>
      </c>
      <c r="I56" s="159"/>
      <c r="J56" s="93">
        <f t="shared" si="1"/>
        <v>0</v>
      </c>
      <c r="K56" s="159"/>
      <c r="L56" s="159" t="str">
        <f t="shared" si="3"/>
        <v/>
      </c>
      <c r="M56" s="39"/>
      <c r="N56" s="160">
        <f t="shared" si="4"/>
        <v>0</v>
      </c>
      <c r="O56" s="160">
        <f t="shared" si="5"/>
        <v>0</v>
      </c>
      <c r="P56" s="160">
        <f t="shared" si="6"/>
        <v>0</v>
      </c>
      <c r="Q56" s="160">
        <f t="shared" si="7"/>
        <v>0</v>
      </c>
      <c r="R56" s="160">
        <f t="shared" si="8"/>
        <v>0</v>
      </c>
      <c r="S56" s="39"/>
      <c r="T56" s="161"/>
      <c r="U56" s="162">
        <f>ROUND(ROUND(T56,2)*(1+'General Inputs'!K$20)*(1-Z56)+'General Inputs'!K$27,2)</f>
        <v>0</v>
      </c>
      <c r="V56" s="162">
        <f>ROUND(ROUND(U56,2)*(1+'General Inputs'!L$20)*(1-AA56)+'General Inputs'!L$27,2)</f>
        <v>0</v>
      </c>
      <c r="W56" s="162">
        <f>ROUND(ROUND(V56,2)*(1+'General Inputs'!M$20)*(1-AB56)+'General Inputs'!M$27,2)</f>
        <v>0</v>
      </c>
      <c r="X56" s="162">
        <f>ROUND(ROUND(W56,2)*(1+'General Inputs'!N$20)*(1-AC56)+'General Inputs'!N$27,2)</f>
        <v>0</v>
      </c>
      <c r="Y56" s="163"/>
      <c r="Z56" s="191">
        <f>IF(T56="",0,'General Inputs'!K$23)</f>
        <v>0</v>
      </c>
      <c r="AA56" s="191">
        <f>IF(U56="",0,'General Inputs'!L$23)</f>
        <v>-0.02</v>
      </c>
      <c r="AB56" s="191">
        <f>IF(V56="",0,'General Inputs'!M$23)</f>
        <v>-0.02</v>
      </c>
      <c r="AC56" s="191">
        <f>IF(W56="",0,'General Inputs'!N$23)</f>
        <v>-0.02</v>
      </c>
      <c r="AD56" s="36"/>
      <c r="AE56" s="36"/>
      <c r="AF56" s="36"/>
      <c r="AG56" s="36"/>
      <c r="AH56" s="214" t="str" cm="1">
        <f t="array" ref="AH56">IF(SUMPRODUCT(--_xlfn.ISFORMULA(U56:X56))+SUMPRODUCT(--_xlfn.ISFORMULA(H56:L56))=7,"OK","CHECK")</f>
        <v>OK</v>
      </c>
      <c r="AI56" s="36"/>
      <c r="AJ56" s="36"/>
      <c r="AK56" s="36"/>
    </row>
    <row r="57" spans="1:37" hidden="1" outlineLevel="2" x14ac:dyDescent="0.2">
      <c r="A57" s="36"/>
      <c r="B57" s="36"/>
      <c r="C57" s="158"/>
      <c r="D57" s="158"/>
      <c r="E57" s="71" t="s">
        <v>33</v>
      </c>
      <c r="F57" s="71"/>
      <c r="G57" s="92"/>
      <c r="H57" s="93">
        <f t="shared" si="0"/>
        <v>0</v>
      </c>
      <c r="I57" s="159"/>
      <c r="J57" s="93">
        <f t="shared" si="1"/>
        <v>0</v>
      </c>
      <c r="K57" s="159"/>
      <c r="L57" s="159" t="str">
        <f t="shared" si="3"/>
        <v/>
      </c>
      <c r="M57" s="39"/>
      <c r="N57" s="160">
        <f t="shared" si="4"/>
        <v>0</v>
      </c>
      <c r="O57" s="160">
        <f t="shared" si="5"/>
        <v>0</v>
      </c>
      <c r="P57" s="160">
        <f t="shared" si="6"/>
        <v>0</v>
      </c>
      <c r="Q57" s="160">
        <f t="shared" si="7"/>
        <v>0</v>
      </c>
      <c r="R57" s="160">
        <f t="shared" si="8"/>
        <v>0</v>
      </c>
      <c r="S57" s="39"/>
      <c r="T57" s="161"/>
      <c r="U57" s="162">
        <f>ROUND(ROUND(T57,2)*(1+'General Inputs'!K$20)*(1-Z57)+'General Inputs'!K$27,2)</f>
        <v>0</v>
      </c>
      <c r="V57" s="162">
        <f>ROUND(ROUND(U57,2)*(1+'General Inputs'!L$20)*(1-AA57)+'General Inputs'!L$27,2)</f>
        <v>0</v>
      </c>
      <c r="W57" s="162">
        <f>ROUND(ROUND(V57,2)*(1+'General Inputs'!M$20)*(1-AB57)+'General Inputs'!M$27,2)</f>
        <v>0</v>
      </c>
      <c r="X57" s="162">
        <f>ROUND(ROUND(W57,2)*(1+'General Inputs'!N$20)*(1-AC57)+'General Inputs'!N$27,2)</f>
        <v>0</v>
      </c>
      <c r="Y57" s="163"/>
      <c r="Z57" s="191">
        <f>IF(T57="",0,'General Inputs'!K$23)</f>
        <v>0</v>
      </c>
      <c r="AA57" s="191">
        <f>IF(U57="",0,'General Inputs'!L$23)</f>
        <v>-0.02</v>
      </c>
      <c r="AB57" s="191">
        <f>IF(V57="",0,'General Inputs'!M$23)</f>
        <v>-0.02</v>
      </c>
      <c r="AC57" s="191">
        <f>IF(W57="",0,'General Inputs'!N$23)</f>
        <v>-0.02</v>
      </c>
      <c r="AD57" s="36"/>
      <c r="AE57" s="36"/>
      <c r="AF57" s="36"/>
      <c r="AG57" s="36"/>
      <c r="AH57" s="214" t="str" cm="1">
        <f t="array" ref="AH57">IF(SUMPRODUCT(--_xlfn.ISFORMULA(U57:X57))+SUMPRODUCT(--_xlfn.ISFORMULA(H57:L57))=7,"OK","CHECK")</f>
        <v>OK</v>
      </c>
      <c r="AI57" s="36"/>
      <c r="AJ57" s="36"/>
      <c r="AK57" s="36"/>
    </row>
    <row r="58" spans="1:37" hidden="1" outlineLevel="2" x14ac:dyDescent="0.2">
      <c r="A58" s="36"/>
      <c r="B58" s="36"/>
      <c r="C58" s="158"/>
      <c r="D58" s="158"/>
      <c r="E58" s="71" t="s">
        <v>33</v>
      </c>
      <c r="F58" s="71"/>
      <c r="G58" s="92"/>
      <c r="H58" s="93">
        <f t="shared" si="0"/>
        <v>0</v>
      </c>
      <c r="I58" s="159"/>
      <c r="J58" s="93">
        <f t="shared" si="1"/>
        <v>0</v>
      </c>
      <c r="K58" s="159"/>
      <c r="L58" s="159" t="str">
        <f t="shared" si="3"/>
        <v/>
      </c>
      <c r="M58" s="39"/>
      <c r="N58" s="160">
        <f t="shared" si="4"/>
        <v>0</v>
      </c>
      <c r="O58" s="160">
        <f t="shared" si="5"/>
        <v>0</v>
      </c>
      <c r="P58" s="160">
        <f t="shared" si="6"/>
        <v>0</v>
      </c>
      <c r="Q58" s="160">
        <f t="shared" si="7"/>
        <v>0</v>
      </c>
      <c r="R58" s="160">
        <f t="shared" si="8"/>
        <v>0</v>
      </c>
      <c r="S58" s="39"/>
      <c r="T58" s="161"/>
      <c r="U58" s="162">
        <f>ROUND(ROUND(T58,2)*(1+'General Inputs'!K$20)*(1-Z58)+'General Inputs'!K$27,2)</f>
        <v>0</v>
      </c>
      <c r="V58" s="162">
        <f>ROUND(ROUND(U58,2)*(1+'General Inputs'!L$20)*(1-AA58)+'General Inputs'!L$27,2)</f>
        <v>0</v>
      </c>
      <c r="W58" s="162">
        <f>ROUND(ROUND(V58,2)*(1+'General Inputs'!M$20)*(1-AB58)+'General Inputs'!M$27,2)</f>
        <v>0</v>
      </c>
      <c r="X58" s="162">
        <f>ROUND(ROUND(W58,2)*(1+'General Inputs'!N$20)*(1-AC58)+'General Inputs'!N$27,2)</f>
        <v>0</v>
      </c>
      <c r="Y58" s="163"/>
      <c r="Z58" s="191">
        <f>IF(T58="",0,'General Inputs'!K$23)</f>
        <v>0</v>
      </c>
      <c r="AA58" s="191">
        <f>IF(U58="",0,'General Inputs'!L$23)</f>
        <v>-0.02</v>
      </c>
      <c r="AB58" s="191">
        <f>IF(V58="",0,'General Inputs'!M$23)</f>
        <v>-0.02</v>
      </c>
      <c r="AC58" s="191">
        <f>IF(W58="",0,'General Inputs'!N$23)</f>
        <v>-0.02</v>
      </c>
      <c r="AD58" s="36"/>
      <c r="AE58" s="36"/>
      <c r="AF58" s="36"/>
      <c r="AG58" s="36"/>
      <c r="AH58" s="214" t="str" cm="1">
        <f t="array" ref="AH58">IF(SUMPRODUCT(--_xlfn.ISFORMULA(U58:X58))+SUMPRODUCT(--_xlfn.ISFORMULA(H58:L58))=7,"OK","CHECK")</f>
        <v>OK</v>
      </c>
      <c r="AI58" s="36"/>
      <c r="AJ58" s="36"/>
      <c r="AK58" s="36"/>
    </row>
    <row r="59" spans="1:37" hidden="1" outlineLevel="2" x14ac:dyDescent="0.2">
      <c r="A59" s="36"/>
      <c r="B59" s="36"/>
      <c r="C59" s="158"/>
      <c r="D59" s="158"/>
      <c r="E59" s="71" t="s">
        <v>33</v>
      </c>
      <c r="F59" s="71"/>
      <c r="G59" s="92"/>
      <c r="H59" s="93">
        <f t="shared" si="0"/>
        <v>0</v>
      </c>
      <c r="I59" s="159"/>
      <c r="J59" s="93">
        <f t="shared" si="1"/>
        <v>0</v>
      </c>
      <c r="K59" s="159"/>
      <c r="L59" s="159" t="str">
        <f t="shared" si="3"/>
        <v/>
      </c>
      <c r="M59" s="39"/>
      <c r="N59" s="160">
        <f t="shared" si="4"/>
        <v>0</v>
      </c>
      <c r="O59" s="160">
        <f t="shared" si="5"/>
        <v>0</v>
      </c>
      <c r="P59" s="160">
        <f t="shared" si="6"/>
        <v>0</v>
      </c>
      <c r="Q59" s="160">
        <f t="shared" si="7"/>
        <v>0</v>
      </c>
      <c r="R59" s="160">
        <f t="shared" si="8"/>
        <v>0</v>
      </c>
      <c r="S59" s="39"/>
      <c r="T59" s="161"/>
      <c r="U59" s="162">
        <f>ROUND(ROUND(T59,2)*(1+'General Inputs'!K$20)*(1-Z59)+'General Inputs'!K$27,2)</f>
        <v>0</v>
      </c>
      <c r="V59" s="162">
        <f>ROUND(ROUND(U59,2)*(1+'General Inputs'!L$20)*(1-AA59)+'General Inputs'!L$27,2)</f>
        <v>0</v>
      </c>
      <c r="W59" s="162">
        <f>ROUND(ROUND(V59,2)*(1+'General Inputs'!M$20)*(1-AB59)+'General Inputs'!M$27,2)</f>
        <v>0</v>
      </c>
      <c r="X59" s="162">
        <f>ROUND(ROUND(W59,2)*(1+'General Inputs'!N$20)*(1-AC59)+'General Inputs'!N$27,2)</f>
        <v>0</v>
      </c>
      <c r="Y59" s="163"/>
      <c r="Z59" s="191">
        <f>IF(T59="",0,'General Inputs'!K$23)</f>
        <v>0</v>
      </c>
      <c r="AA59" s="191">
        <f>IF(U59="",0,'General Inputs'!L$23)</f>
        <v>-0.02</v>
      </c>
      <c r="AB59" s="191">
        <f>IF(V59="",0,'General Inputs'!M$23)</f>
        <v>-0.02</v>
      </c>
      <c r="AC59" s="191">
        <f>IF(W59="",0,'General Inputs'!N$23)</f>
        <v>-0.02</v>
      </c>
      <c r="AD59" s="36"/>
      <c r="AE59" s="36"/>
      <c r="AF59" s="36"/>
      <c r="AG59" s="36"/>
      <c r="AH59" s="214" t="str" cm="1">
        <f t="array" ref="AH59">IF(SUMPRODUCT(--_xlfn.ISFORMULA(U59:X59))+SUMPRODUCT(--_xlfn.ISFORMULA(H59:L59))=7,"OK","CHECK")</f>
        <v>OK</v>
      </c>
      <c r="AI59" s="36"/>
      <c r="AJ59" s="36"/>
      <c r="AK59" s="36"/>
    </row>
    <row r="60" spans="1:37" hidden="1" outlineLevel="2" x14ac:dyDescent="0.2">
      <c r="A60" s="36"/>
      <c r="B60" s="36"/>
      <c r="C60" s="158"/>
      <c r="D60" s="158"/>
      <c r="E60" s="71" t="s">
        <v>33</v>
      </c>
      <c r="F60" s="71"/>
      <c r="G60" s="92"/>
      <c r="H60" s="93">
        <f t="shared" si="0"/>
        <v>0</v>
      </c>
      <c r="I60" s="159"/>
      <c r="J60" s="93">
        <f t="shared" si="1"/>
        <v>0</v>
      </c>
      <c r="K60" s="159"/>
      <c r="L60" s="159" t="str">
        <f t="shared" si="3"/>
        <v/>
      </c>
      <c r="M60" s="39"/>
      <c r="N60" s="160">
        <f t="shared" si="4"/>
        <v>0</v>
      </c>
      <c r="O60" s="160">
        <f t="shared" si="5"/>
        <v>0</v>
      </c>
      <c r="P60" s="160">
        <f t="shared" si="6"/>
        <v>0</v>
      </c>
      <c r="Q60" s="160">
        <f t="shared" si="7"/>
        <v>0</v>
      </c>
      <c r="R60" s="160">
        <f t="shared" si="8"/>
        <v>0</v>
      </c>
      <c r="S60" s="39"/>
      <c r="T60" s="161"/>
      <c r="U60" s="162">
        <f>ROUND(ROUND(T60,2)*(1+'General Inputs'!K$20)*(1-Z60)+'General Inputs'!K$27,2)</f>
        <v>0</v>
      </c>
      <c r="V60" s="162">
        <f>ROUND(ROUND(U60,2)*(1+'General Inputs'!L$20)*(1-AA60)+'General Inputs'!L$27,2)</f>
        <v>0</v>
      </c>
      <c r="W60" s="162">
        <f>ROUND(ROUND(V60,2)*(1+'General Inputs'!M$20)*(1-AB60)+'General Inputs'!M$27,2)</f>
        <v>0</v>
      </c>
      <c r="X60" s="162">
        <f>ROUND(ROUND(W60,2)*(1+'General Inputs'!N$20)*(1-AC60)+'General Inputs'!N$27,2)</f>
        <v>0</v>
      </c>
      <c r="Y60" s="163"/>
      <c r="Z60" s="191">
        <f>IF(T60="",0,'General Inputs'!K$23)</f>
        <v>0</v>
      </c>
      <c r="AA60" s="191">
        <f>IF(U60="",0,'General Inputs'!L$23)</f>
        <v>-0.02</v>
      </c>
      <c r="AB60" s="191">
        <f>IF(V60="",0,'General Inputs'!M$23)</f>
        <v>-0.02</v>
      </c>
      <c r="AC60" s="191">
        <f>IF(W60="",0,'General Inputs'!N$23)</f>
        <v>-0.02</v>
      </c>
      <c r="AD60" s="36"/>
      <c r="AE60" s="36"/>
      <c r="AF60" s="36"/>
      <c r="AG60" s="36"/>
      <c r="AH60" s="214" t="str" cm="1">
        <f t="array" ref="AH60">IF(SUMPRODUCT(--_xlfn.ISFORMULA(U60:X60))+SUMPRODUCT(--_xlfn.ISFORMULA(H60:L60))=7,"OK","CHECK")</f>
        <v>OK</v>
      </c>
      <c r="AI60" s="36"/>
      <c r="AJ60" s="36"/>
      <c r="AK60" s="36"/>
    </row>
    <row r="61" spans="1:37" hidden="1" outlineLevel="2" x14ac:dyDescent="0.2">
      <c r="A61" s="36"/>
      <c r="B61" s="36"/>
      <c r="C61" s="158"/>
      <c r="D61" s="158"/>
      <c r="E61" s="71" t="s">
        <v>33</v>
      </c>
      <c r="F61" s="71"/>
      <c r="G61" s="92"/>
      <c r="H61" s="93">
        <f t="shared" si="0"/>
        <v>0</v>
      </c>
      <c r="I61" s="159"/>
      <c r="J61" s="93">
        <f t="shared" si="1"/>
        <v>0</v>
      </c>
      <c r="K61" s="159"/>
      <c r="L61" s="159" t="str">
        <f t="shared" si="3"/>
        <v/>
      </c>
      <c r="M61" s="39"/>
      <c r="N61" s="160">
        <f t="shared" si="4"/>
        <v>0</v>
      </c>
      <c r="O61" s="160">
        <f t="shared" si="5"/>
        <v>0</v>
      </c>
      <c r="P61" s="160">
        <f t="shared" si="6"/>
        <v>0</v>
      </c>
      <c r="Q61" s="160">
        <f t="shared" si="7"/>
        <v>0</v>
      </c>
      <c r="R61" s="160">
        <f t="shared" si="8"/>
        <v>0</v>
      </c>
      <c r="S61" s="39"/>
      <c r="T61" s="161"/>
      <c r="U61" s="162">
        <f>ROUND(ROUND(T61,2)*(1+'General Inputs'!K$20)*(1-Z61)+'General Inputs'!K$27,2)</f>
        <v>0</v>
      </c>
      <c r="V61" s="162">
        <f>ROUND(ROUND(U61,2)*(1+'General Inputs'!L$20)*(1-AA61)+'General Inputs'!L$27,2)</f>
        <v>0</v>
      </c>
      <c r="W61" s="162">
        <f>ROUND(ROUND(V61,2)*(1+'General Inputs'!M$20)*(1-AB61)+'General Inputs'!M$27,2)</f>
        <v>0</v>
      </c>
      <c r="X61" s="162">
        <f>ROUND(ROUND(W61,2)*(1+'General Inputs'!N$20)*(1-AC61)+'General Inputs'!N$27,2)</f>
        <v>0</v>
      </c>
      <c r="Y61" s="163"/>
      <c r="Z61" s="191">
        <f>IF(T61="",0,'General Inputs'!K$23)</f>
        <v>0</v>
      </c>
      <c r="AA61" s="191">
        <f>IF(U61="",0,'General Inputs'!L$23)</f>
        <v>-0.02</v>
      </c>
      <c r="AB61" s="191">
        <f>IF(V61="",0,'General Inputs'!M$23)</f>
        <v>-0.02</v>
      </c>
      <c r="AC61" s="191">
        <f>IF(W61="",0,'General Inputs'!N$23)</f>
        <v>-0.02</v>
      </c>
      <c r="AD61" s="36"/>
      <c r="AE61" s="36"/>
      <c r="AF61" s="36"/>
      <c r="AG61" s="36"/>
      <c r="AH61" s="214" t="str" cm="1">
        <f t="array" ref="AH61">IF(SUMPRODUCT(--_xlfn.ISFORMULA(U61:X61))+SUMPRODUCT(--_xlfn.ISFORMULA(H61:L61))=7,"OK","CHECK")</f>
        <v>OK</v>
      </c>
      <c r="AI61" s="36"/>
      <c r="AJ61" s="36"/>
      <c r="AK61" s="36"/>
    </row>
    <row r="62" spans="1:37" hidden="1" outlineLevel="2" x14ac:dyDescent="0.2">
      <c r="A62" s="36"/>
      <c r="B62" s="36"/>
      <c r="C62" s="158"/>
      <c r="D62" s="158"/>
      <c r="E62" s="71" t="s">
        <v>33</v>
      </c>
      <c r="F62" s="71"/>
      <c r="G62" s="92"/>
      <c r="H62" s="93">
        <f t="shared" si="0"/>
        <v>0</v>
      </c>
      <c r="I62" s="159"/>
      <c r="J62" s="93">
        <f t="shared" si="1"/>
        <v>0</v>
      </c>
      <c r="K62" s="159"/>
      <c r="L62" s="159" t="str">
        <f t="shared" si="3"/>
        <v/>
      </c>
      <c r="M62" s="39"/>
      <c r="N62" s="160">
        <f t="shared" si="4"/>
        <v>0</v>
      </c>
      <c r="O62" s="160">
        <f t="shared" si="5"/>
        <v>0</v>
      </c>
      <c r="P62" s="160">
        <f t="shared" si="6"/>
        <v>0</v>
      </c>
      <c r="Q62" s="160">
        <f t="shared" si="7"/>
        <v>0</v>
      </c>
      <c r="R62" s="160">
        <f t="shared" si="8"/>
        <v>0</v>
      </c>
      <c r="S62" s="39"/>
      <c r="T62" s="161"/>
      <c r="U62" s="162">
        <f>ROUND(ROUND(T62,2)*(1+'General Inputs'!K$20)*(1-Z62)+'General Inputs'!K$27,2)</f>
        <v>0</v>
      </c>
      <c r="V62" s="162">
        <f>ROUND(ROUND(U62,2)*(1+'General Inputs'!L$20)*(1-AA62)+'General Inputs'!L$27,2)</f>
        <v>0</v>
      </c>
      <c r="W62" s="162">
        <f>ROUND(ROUND(V62,2)*(1+'General Inputs'!M$20)*(1-AB62)+'General Inputs'!M$27,2)</f>
        <v>0</v>
      </c>
      <c r="X62" s="162">
        <f>ROUND(ROUND(W62,2)*(1+'General Inputs'!N$20)*(1-AC62)+'General Inputs'!N$27,2)</f>
        <v>0</v>
      </c>
      <c r="Y62" s="163"/>
      <c r="Z62" s="191">
        <f>IF(T62="",0,'General Inputs'!K$23)</f>
        <v>0</v>
      </c>
      <c r="AA62" s="191">
        <f>IF(U62="",0,'General Inputs'!L$23)</f>
        <v>-0.02</v>
      </c>
      <c r="AB62" s="191">
        <f>IF(V62="",0,'General Inputs'!M$23)</f>
        <v>-0.02</v>
      </c>
      <c r="AC62" s="191">
        <f>IF(W62="",0,'General Inputs'!N$23)</f>
        <v>-0.02</v>
      </c>
      <c r="AD62" s="36"/>
      <c r="AE62" s="36"/>
      <c r="AF62" s="36"/>
      <c r="AG62" s="36"/>
      <c r="AH62" s="214" t="str" cm="1">
        <f t="array" ref="AH62">IF(SUMPRODUCT(--_xlfn.ISFORMULA(U62:X62))+SUMPRODUCT(--_xlfn.ISFORMULA(H62:L62))=7,"OK","CHECK")</f>
        <v>OK</v>
      </c>
      <c r="AI62" s="36"/>
      <c r="AJ62" s="36"/>
      <c r="AK62" s="36"/>
    </row>
    <row r="63" spans="1:37" hidden="1" outlineLevel="2" x14ac:dyDescent="0.2">
      <c r="A63" s="36"/>
      <c r="B63" s="36"/>
      <c r="C63" s="158"/>
      <c r="D63" s="158"/>
      <c r="E63" s="71" t="s">
        <v>33</v>
      </c>
      <c r="F63" s="71"/>
      <c r="G63" s="92"/>
      <c r="H63" s="93">
        <f t="shared" si="0"/>
        <v>0</v>
      </c>
      <c r="I63" s="159"/>
      <c r="J63" s="93">
        <f t="shared" si="1"/>
        <v>0</v>
      </c>
      <c r="K63" s="159"/>
      <c r="L63" s="159" t="str">
        <f t="shared" si="3"/>
        <v/>
      </c>
      <c r="M63" s="39"/>
      <c r="N63" s="160">
        <f t="shared" si="4"/>
        <v>0</v>
      </c>
      <c r="O63" s="160">
        <f t="shared" si="5"/>
        <v>0</v>
      </c>
      <c r="P63" s="160">
        <f t="shared" si="6"/>
        <v>0</v>
      </c>
      <c r="Q63" s="160">
        <f t="shared" si="7"/>
        <v>0</v>
      </c>
      <c r="R63" s="160">
        <f t="shared" si="8"/>
        <v>0</v>
      </c>
      <c r="S63" s="39"/>
      <c r="T63" s="161"/>
      <c r="U63" s="162">
        <f>ROUND(ROUND(T63,2)*(1+'General Inputs'!K$20)*(1-Z63)+'General Inputs'!K$27,2)</f>
        <v>0</v>
      </c>
      <c r="V63" s="162">
        <f>ROUND(ROUND(U63,2)*(1+'General Inputs'!L$20)*(1-AA63)+'General Inputs'!L$27,2)</f>
        <v>0</v>
      </c>
      <c r="W63" s="162">
        <f>ROUND(ROUND(V63,2)*(1+'General Inputs'!M$20)*(1-AB63)+'General Inputs'!M$27,2)</f>
        <v>0</v>
      </c>
      <c r="X63" s="162">
        <f>ROUND(ROUND(W63,2)*(1+'General Inputs'!N$20)*(1-AC63)+'General Inputs'!N$27,2)</f>
        <v>0</v>
      </c>
      <c r="Y63" s="163"/>
      <c r="Z63" s="191">
        <f>IF(T63="",0,'General Inputs'!K$23)</f>
        <v>0</v>
      </c>
      <c r="AA63" s="191">
        <f>IF(U63="",0,'General Inputs'!L$23)</f>
        <v>-0.02</v>
      </c>
      <c r="AB63" s="191">
        <f>IF(V63="",0,'General Inputs'!M$23)</f>
        <v>-0.02</v>
      </c>
      <c r="AC63" s="191">
        <f>IF(W63="",0,'General Inputs'!N$23)</f>
        <v>-0.02</v>
      </c>
      <c r="AD63" s="36"/>
      <c r="AE63" s="36"/>
      <c r="AF63" s="36"/>
      <c r="AG63" s="36"/>
      <c r="AH63" s="214" t="str" cm="1">
        <f t="array" ref="AH63">IF(SUMPRODUCT(--_xlfn.ISFORMULA(U63:X63))+SUMPRODUCT(--_xlfn.ISFORMULA(H63:L63))=7,"OK","CHECK")</f>
        <v>OK</v>
      </c>
      <c r="AI63" s="36"/>
      <c r="AJ63" s="36"/>
      <c r="AK63" s="36"/>
    </row>
    <row r="64" spans="1:37" hidden="1" outlineLevel="2" x14ac:dyDescent="0.2">
      <c r="A64" s="36"/>
      <c r="B64" s="36"/>
      <c r="C64" s="158"/>
      <c r="D64" s="158"/>
      <c r="E64" s="71" t="s">
        <v>33</v>
      </c>
      <c r="F64" s="71"/>
      <c r="G64" s="92"/>
      <c r="H64" s="93">
        <f t="shared" si="0"/>
        <v>0</v>
      </c>
      <c r="I64" s="159"/>
      <c r="J64" s="93">
        <f t="shared" si="1"/>
        <v>0</v>
      </c>
      <c r="K64" s="159"/>
      <c r="L64" s="159" t="str">
        <f t="shared" si="3"/>
        <v/>
      </c>
      <c r="M64" s="39"/>
      <c r="N64" s="160">
        <f t="shared" si="4"/>
        <v>0</v>
      </c>
      <c r="O64" s="160">
        <f t="shared" si="5"/>
        <v>0</v>
      </c>
      <c r="P64" s="160">
        <f t="shared" si="6"/>
        <v>0</v>
      </c>
      <c r="Q64" s="160">
        <f t="shared" si="7"/>
        <v>0</v>
      </c>
      <c r="R64" s="160">
        <f t="shared" si="8"/>
        <v>0</v>
      </c>
      <c r="S64" s="39"/>
      <c r="T64" s="161"/>
      <c r="U64" s="162">
        <f>ROUND(ROUND(T64,2)*(1+'General Inputs'!K$20)*(1-Z64)+'General Inputs'!K$27,2)</f>
        <v>0</v>
      </c>
      <c r="V64" s="162">
        <f>ROUND(ROUND(U64,2)*(1+'General Inputs'!L$20)*(1-AA64)+'General Inputs'!L$27,2)</f>
        <v>0</v>
      </c>
      <c r="W64" s="162">
        <f>ROUND(ROUND(V64,2)*(1+'General Inputs'!M$20)*(1-AB64)+'General Inputs'!M$27,2)</f>
        <v>0</v>
      </c>
      <c r="X64" s="162">
        <f>ROUND(ROUND(W64,2)*(1+'General Inputs'!N$20)*(1-AC64)+'General Inputs'!N$27,2)</f>
        <v>0</v>
      </c>
      <c r="Y64" s="163"/>
      <c r="Z64" s="191">
        <f>IF(T64="",0,'General Inputs'!K$23)</f>
        <v>0</v>
      </c>
      <c r="AA64" s="191">
        <f>IF(U64="",0,'General Inputs'!L$23)</f>
        <v>-0.02</v>
      </c>
      <c r="AB64" s="191">
        <f>IF(V64="",0,'General Inputs'!M$23)</f>
        <v>-0.02</v>
      </c>
      <c r="AC64" s="191">
        <f>IF(W64="",0,'General Inputs'!N$23)</f>
        <v>-0.02</v>
      </c>
      <c r="AD64" s="36"/>
      <c r="AE64" s="36"/>
      <c r="AF64" s="36"/>
      <c r="AG64" s="36"/>
      <c r="AH64" s="214" t="str" cm="1">
        <f t="array" ref="AH64">IF(SUMPRODUCT(--_xlfn.ISFORMULA(U64:X64))+SUMPRODUCT(--_xlfn.ISFORMULA(H64:L64))=7,"OK","CHECK")</f>
        <v>OK</v>
      </c>
      <c r="AI64" s="36"/>
      <c r="AJ64" s="36"/>
      <c r="AK64" s="36"/>
    </row>
    <row r="65" spans="1:37" hidden="1" outlineLevel="2" x14ac:dyDescent="0.2">
      <c r="A65" s="36"/>
      <c r="B65" s="36"/>
      <c r="C65" s="158"/>
      <c r="D65" s="158"/>
      <c r="E65" s="71" t="s">
        <v>33</v>
      </c>
      <c r="F65" s="71"/>
      <c r="G65" s="92"/>
      <c r="H65" s="93">
        <f t="shared" si="0"/>
        <v>0</v>
      </c>
      <c r="I65" s="159"/>
      <c r="J65" s="93">
        <f t="shared" si="1"/>
        <v>0</v>
      </c>
      <c r="K65" s="159"/>
      <c r="L65" s="159" t="str">
        <f t="shared" si="3"/>
        <v/>
      </c>
      <c r="M65" s="39"/>
      <c r="N65" s="160">
        <f t="shared" si="4"/>
        <v>0</v>
      </c>
      <c r="O65" s="160">
        <f t="shared" si="5"/>
        <v>0</v>
      </c>
      <c r="P65" s="160">
        <f t="shared" si="6"/>
        <v>0</v>
      </c>
      <c r="Q65" s="160">
        <f t="shared" si="7"/>
        <v>0</v>
      </c>
      <c r="R65" s="160">
        <f t="shared" si="8"/>
        <v>0</v>
      </c>
      <c r="S65" s="39"/>
      <c r="T65" s="161"/>
      <c r="U65" s="162">
        <f>ROUND(ROUND(T65,2)*(1+'General Inputs'!K$20)*(1-Z65)+'General Inputs'!K$27,2)</f>
        <v>0</v>
      </c>
      <c r="V65" s="162">
        <f>ROUND(ROUND(U65,2)*(1+'General Inputs'!L$20)*(1-AA65)+'General Inputs'!L$27,2)</f>
        <v>0</v>
      </c>
      <c r="W65" s="162">
        <f>ROUND(ROUND(V65,2)*(1+'General Inputs'!M$20)*(1-AB65)+'General Inputs'!M$27,2)</f>
        <v>0</v>
      </c>
      <c r="X65" s="162">
        <f>ROUND(ROUND(W65,2)*(1+'General Inputs'!N$20)*(1-AC65)+'General Inputs'!N$27,2)</f>
        <v>0</v>
      </c>
      <c r="Y65" s="163"/>
      <c r="Z65" s="191">
        <f>IF(T65="",0,'General Inputs'!K$23)</f>
        <v>0</v>
      </c>
      <c r="AA65" s="191">
        <f>IF(U65="",0,'General Inputs'!L$23)</f>
        <v>-0.02</v>
      </c>
      <c r="AB65" s="191">
        <f>IF(V65="",0,'General Inputs'!M$23)</f>
        <v>-0.02</v>
      </c>
      <c r="AC65" s="191">
        <f>IF(W65="",0,'General Inputs'!N$23)</f>
        <v>-0.02</v>
      </c>
      <c r="AD65" s="36"/>
      <c r="AE65" s="36"/>
      <c r="AF65" s="36"/>
      <c r="AG65" s="36"/>
      <c r="AH65" s="214" t="str" cm="1">
        <f t="array" ref="AH65">IF(SUMPRODUCT(--_xlfn.ISFORMULA(U65:X65))+SUMPRODUCT(--_xlfn.ISFORMULA(H65:L65))=7,"OK","CHECK")</f>
        <v>OK</v>
      </c>
      <c r="AI65" s="36"/>
      <c r="AJ65" s="36"/>
      <c r="AK65" s="36"/>
    </row>
    <row r="66" spans="1:37" hidden="1" outlineLevel="2" x14ac:dyDescent="0.2">
      <c r="A66" s="36"/>
      <c r="B66" s="36"/>
      <c r="C66" s="158"/>
      <c r="D66" s="158"/>
      <c r="E66" s="71" t="s">
        <v>33</v>
      </c>
      <c r="F66" s="71"/>
      <c r="G66" s="92"/>
      <c r="H66" s="93">
        <f t="shared" si="0"/>
        <v>0</v>
      </c>
      <c r="I66" s="159"/>
      <c r="J66" s="93">
        <f t="shared" si="1"/>
        <v>0</v>
      </c>
      <c r="K66" s="159"/>
      <c r="L66" s="159" t="str">
        <f t="shared" si="3"/>
        <v/>
      </c>
      <c r="M66" s="39"/>
      <c r="N66" s="160">
        <f t="shared" si="4"/>
        <v>0</v>
      </c>
      <c r="O66" s="160">
        <f t="shared" si="5"/>
        <v>0</v>
      </c>
      <c r="P66" s="160">
        <f t="shared" si="6"/>
        <v>0</v>
      </c>
      <c r="Q66" s="160">
        <f t="shared" si="7"/>
        <v>0</v>
      </c>
      <c r="R66" s="160">
        <f t="shared" si="8"/>
        <v>0</v>
      </c>
      <c r="S66" s="39"/>
      <c r="T66" s="161"/>
      <c r="U66" s="162">
        <f>ROUND(ROUND(T66,2)*(1+'General Inputs'!K$20)*(1-Z66)+'General Inputs'!K$27,2)</f>
        <v>0</v>
      </c>
      <c r="V66" s="162">
        <f>ROUND(ROUND(U66,2)*(1+'General Inputs'!L$20)*(1-AA66)+'General Inputs'!L$27,2)</f>
        <v>0</v>
      </c>
      <c r="W66" s="162">
        <f>ROUND(ROUND(V66,2)*(1+'General Inputs'!M$20)*(1-AB66)+'General Inputs'!M$27,2)</f>
        <v>0</v>
      </c>
      <c r="X66" s="162">
        <f>ROUND(ROUND(W66,2)*(1+'General Inputs'!N$20)*(1-AC66)+'General Inputs'!N$27,2)</f>
        <v>0</v>
      </c>
      <c r="Y66" s="163"/>
      <c r="Z66" s="191">
        <f>IF(T66="",0,'General Inputs'!K$23)</f>
        <v>0</v>
      </c>
      <c r="AA66" s="191">
        <f>IF(U66="",0,'General Inputs'!L$23)</f>
        <v>-0.02</v>
      </c>
      <c r="AB66" s="191">
        <f>IF(V66="",0,'General Inputs'!M$23)</f>
        <v>-0.02</v>
      </c>
      <c r="AC66" s="191">
        <f>IF(W66="",0,'General Inputs'!N$23)</f>
        <v>-0.02</v>
      </c>
      <c r="AD66" s="36"/>
      <c r="AE66" s="36"/>
      <c r="AF66" s="36"/>
      <c r="AG66" s="36"/>
      <c r="AH66" s="214" t="str" cm="1">
        <f t="array" ref="AH66">IF(SUMPRODUCT(--_xlfn.ISFORMULA(U66:X66))+SUMPRODUCT(--_xlfn.ISFORMULA(H66:L66))=7,"OK","CHECK")</f>
        <v>OK</v>
      </c>
      <c r="AI66" s="36"/>
      <c r="AJ66" s="36"/>
      <c r="AK66" s="36"/>
    </row>
    <row r="67" spans="1:37" hidden="1" outlineLevel="2" x14ac:dyDescent="0.2">
      <c r="A67" s="36"/>
      <c r="B67" s="36"/>
      <c r="C67" s="158"/>
      <c r="D67" s="158"/>
      <c r="E67" s="71" t="s">
        <v>33</v>
      </c>
      <c r="F67" s="71"/>
      <c r="G67" s="92"/>
      <c r="H67" s="93">
        <f t="shared" si="0"/>
        <v>0</v>
      </c>
      <c r="I67" s="159"/>
      <c r="J67" s="93">
        <f t="shared" si="1"/>
        <v>0</v>
      </c>
      <c r="K67" s="159"/>
      <c r="L67" s="159" t="str">
        <f t="shared" si="3"/>
        <v/>
      </c>
      <c r="M67" s="39"/>
      <c r="N67" s="160">
        <f t="shared" si="4"/>
        <v>0</v>
      </c>
      <c r="O67" s="160">
        <f t="shared" si="5"/>
        <v>0</v>
      </c>
      <c r="P67" s="160">
        <f t="shared" si="6"/>
        <v>0</v>
      </c>
      <c r="Q67" s="160">
        <f t="shared" si="7"/>
        <v>0</v>
      </c>
      <c r="R67" s="160">
        <f t="shared" si="8"/>
        <v>0</v>
      </c>
      <c r="S67" s="39"/>
      <c r="T67" s="161"/>
      <c r="U67" s="162">
        <f>ROUND(ROUND(T67,2)*(1+'General Inputs'!K$20)*(1-Z67)+'General Inputs'!K$27,2)</f>
        <v>0</v>
      </c>
      <c r="V67" s="162">
        <f>ROUND(ROUND(U67,2)*(1+'General Inputs'!L$20)*(1-AA67)+'General Inputs'!L$27,2)</f>
        <v>0</v>
      </c>
      <c r="W67" s="162">
        <f>ROUND(ROUND(V67,2)*(1+'General Inputs'!M$20)*(1-AB67)+'General Inputs'!M$27,2)</f>
        <v>0</v>
      </c>
      <c r="X67" s="162">
        <f>ROUND(ROUND(W67,2)*(1+'General Inputs'!N$20)*(1-AC67)+'General Inputs'!N$27,2)</f>
        <v>0</v>
      </c>
      <c r="Y67" s="163"/>
      <c r="Z67" s="191">
        <f>IF(T67="",0,'General Inputs'!K$23)</f>
        <v>0</v>
      </c>
      <c r="AA67" s="191">
        <f>IF(U67="",0,'General Inputs'!L$23)</f>
        <v>-0.02</v>
      </c>
      <c r="AB67" s="191">
        <f>IF(V67="",0,'General Inputs'!M$23)</f>
        <v>-0.02</v>
      </c>
      <c r="AC67" s="191">
        <f>IF(W67="",0,'General Inputs'!N$23)</f>
        <v>-0.02</v>
      </c>
      <c r="AD67" s="36"/>
      <c r="AE67" s="36"/>
      <c r="AF67" s="36"/>
      <c r="AG67" s="36"/>
      <c r="AH67" s="214" t="str" cm="1">
        <f t="array" ref="AH67">IF(SUMPRODUCT(--_xlfn.ISFORMULA(U67:X67))+SUMPRODUCT(--_xlfn.ISFORMULA(H67:L67))=7,"OK","CHECK")</f>
        <v>OK</v>
      </c>
      <c r="AI67" s="36"/>
      <c r="AJ67" s="36"/>
      <c r="AK67" s="36"/>
    </row>
    <row r="68" spans="1:37" hidden="1" outlineLevel="2" x14ac:dyDescent="0.2">
      <c r="A68" s="36"/>
      <c r="B68" s="36"/>
      <c r="C68" s="158"/>
      <c r="D68" s="158"/>
      <c r="E68" s="71" t="s">
        <v>33</v>
      </c>
      <c r="F68" s="71"/>
      <c r="G68" s="92"/>
      <c r="H68" s="93">
        <f t="shared" si="0"/>
        <v>0</v>
      </c>
      <c r="I68" s="159"/>
      <c r="J68" s="93">
        <f t="shared" si="1"/>
        <v>0</v>
      </c>
      <c r="K68" s="159"/>
      <c r="L68" s="159" t="str">
        <f t="shared" si="3"/>
        <v/>
      </c>
      <c r="M68" s="39"/>
      <c r="N68" s="160">
        <f t="shared" si="4"/>
        <v>0</v>
      </c>
      <c r="O68" s="160">
        <f t="shared" si="5"/>
        <v>0</v>
      </c>
      <c r="P68" s="160">
        <f t="shared" si="6"/>
        <v>0</v>
      </c>
      <c r="Q68" s="160">
        <f t="shared" si="7"/>
        <v>0</v>
      </c>
      <c r="R68" s="160">
        <f t="shared" si="8"/>
        <v>0</v>
      </c>
      <c r="S68" s="39"/>
      <c r="T68" s="161"/>
      <c r="U68" s="162">
        <f>ROUND(ROUND(T68,2)*(1+'General Inputs'!K$20)*(1-Z68)+'General Inputs'!K$27,2)</f>
        <v>0</v>
      </c>
      <c r="V68" s="162">
        <f>ROUND(ROUND(U68,2)*(1+'General Inputs'!L$20)*(1-AA68)+'General Inputs'!L$27,2)</f>
        <v>0</v>
      </c>
      <c r="W68" s="162">
        <f>ROUND(ROUND(V68,2)*(1+'General Inputs'!M$20)*(1-AB68)+'General Inputs'!M$27,2)</f>
        <v>0</v>
      </c>
      <c r="X68" s="162">
        <f>ROUND(ROUND(W68,2)*(1+'General Inputs'!N$20)*(1-AC68)+'General Inputs'!N$27,2)</f>
        <v>0</v>
      </c>
      <c r="Y68" s="163"/>
      <c r="Z68" s="191">
        <f>IF(T68="",0,'General Inputs'!K$23)</f>
        <v>0</v>
      </c>
      <c r="AA68" s="191">
        <f>IF(U68="",0,'General Inputs'!L$23)</f>
        <v>-0.02</v>
      </c>
      <c r="AB68" s="191">
        <f>IF(V68="",0,'General Inputs'!M$23)</f>
        <v>-0.02</v>
      </c>
      <c r="AC68" s="191">
        <f>IF(W68="",0,'General Inputs'!N$23)</f>
        <v>-0.02</v>
      </c>
      <c r="AD68" s="36"/>
      <c r="AE68" s="36"/>
      <c r="AF68" s="36"/>
      <c r="AG68" s="36"/>
      <c r="AH68" s="214" t="str" cm="1">
        <f t="array" ref="AH68">IF(SUMPRODUCT(--_xlfn.ISFORMULA(U68:X68))+SUMPRODUCT(--_xlfn.ISFORMULA(H68:L68))=7,"OK","CHECK")</f>
        <v>OK</v>
      </c>
      <c r="AI68" s="36"/>
      <c r="AJ68" s="36"/>
      <c r="AK68" s="36"/>
    </row>
    <row r="69" spans="1:37" hidden="1" outlineLevel="2" x14ac:dyDescent="0.2">
      <c r="A69" s="36"/>
      <c r="B69" s="36"/>
      <c r="C69" s="158"/>
      <c r="D69" s="158"/>
      <c r="E69" s="71" t="s">
        <v>33</v>
      </c>
      <c r="F69" s="71"/>
      <c r="G69" s="92"/>
      <c r="H69" s="93">
        <f t="shared" si="0"/>
        <v>0</v>
      </c>
      <c r="I69" s="159"/>
      <c r="J69" s="93">
        <f t="shared" si="1"/>
        <v>0</v>
      </c>
      <c r="K69" s="159"/>
      <c r="L69" s="159" t="str">
        <f t="shared" si="3"/>
        <v/>
      </c>
      <c r="M69" s="39"/>
      <c r="N69" s="160">
        <f t="shared" si="4"/>
        <v>0</v>
      </c>
      <c r="O69" s="160">
        <f t="shared" si="5"/>
        <v>0</v>
      </c>
      <c r="P69" s="160">
        <f t="shared" si="6"/>
        <v>0</v>
      </c>
      <c r="Q69" s="160">
        <f t="shared" si="7"/>
        <v>0</v>
      </c>
      <c r="R69" s="160">
        <f t="shared" si="8"/>
        <v>0</v>
      </c>
      <c r="S69" s="39"/>
      <c r="T69" s="161"/>
      <c r="U69" s="162">
        <f>ROUND(ROUND(T69,2)*(1+'General Inputs'!K$20)*(1-Z69)+'General Inputs'!K$27,2)</f>
        <v>0</v>
      </c>
      <c r="V69" s="162">
        <f>ROUND(ROUND(U69,2)*(1+'General Inputs'!L$20)*(1-AA69)+'General Inputs'!L$27,2)</f>
        <v>0</v>
      </c>
      <c r="W69" s="162">
        <f>ROUND(ROUND(V69,2)*(1+'General Inputs'!M$20)*(1-AB69)+'General Inputs'!M$27,2)</f>
        <v>0</v>
      </c>
      <c r="X69" s="162">
        <f>ROUND(ROUND(W69,2)*(1+'General Inputs'!N$20)*(1-AC69)+'General Inputs'!N$27,2)</f>
        <v>0</v>
      </c>
      <c r="Y69" s="163"/>
      <c r="Z69" s="191">
        <f>IF(T69="",0,'General Inputs'!K$23)</f>
        <v>0</v>
      </c>
      <c r="AA69" s="191">
        <f>IF(U69="",0,'General Inputs'!L$23)</f>
        <v>-0.02</v>
      </c>
      <c r="AB69" s="191">
        <f>IF(V69="",0,'General Inputs'!M$23)</f>
        <v>-0.02</v>
      </c>
      <c r="AC69" s="191">
        <f>IF(W69="",0,'General Inputs'!N$23)</f>
        <v>-0.02</v>
      </c>
      <c r="AD69" s="36"/>
      <c r="AE69" s="36"/>
      <c r="AF69" s="36"/>
      <c r="AG69" s="36"/>
      <c r="AH69" s="214" t="str" cm="1">
        <f t="array" ref="AH69">IF(SUMPRODUCT(--_xlfn.ISFORMULA(U69:X69))+SUMPRODUCT(--_xlfn.ISFORMULA(H69:L69))=7,"OK","CHECK")</f>
        <v>OK</v>
      </c>
      <c r="AI69" s="36"/>
      <c r="AJ69" s="36"/>
      <c r="AK69" s="36"/>
    </row>
    <row r="70" spans="1:37" hidden="1" outlineLevel="2" x14ac:dyDescent="0.2">
      <c r="A70" s="36"/>
      <c r="B70" s="36"/>
      <c r="C70" s="158"/>
      <c r="D70" s="158"/>
      <c r="E70" s="71" t="s">
        <v>33</v>
      </c>
      <c r="F70" s="71"/>
      <c r="G70" s="92"/>
      <c r="H70" s="93">
        <f t="shared" si="0"/>
        <v>0</v>
      </c>
      <c r="I70" s="159"/>
      <c r="J70" s="93">
        <f t="shared" si="1"/>
        <v>0</v>
      </c>
      <c r="K70" s="159"/>
      <c r="L70" s="159" t="str">
        <f t="shared" si="3"/>
        <v/>
      </c>
      <c r="M70" s="39"/>
      <c r="N70" s="160">
        <f t="shared" si="4"/>
        <v>0</v>
      </c>
      <c r="O70" s="160">
        <f t="shared" si="5"/>
        <v>0</v>
      </c>
      <c r="P70" s="160">
        <f t="shared" si="6"/>
        <v>0</v>
      </c>
      <c r="Q70" s="160">
        <f t="shared" si="7"/>
        <v>0</v>
      </c>
      <c r="R70" s="160">
        <f t="shared" si="8"/>
        <v>0</v>
      </c>
      <c r="S70" s="39"/>
      <c r="T70" s="161"/>
      <c r="U70" s="162">
        <f>ROUND(ROUND(T70,2)*(1+'General Inputs'!K$20)*(1-Z70)+'General Inputs'!K$27,2)</f>
        <v>0</v>
      </c>
      <c r="V70" s="162">
        <f>ROUND(ROUND(U70,2)*(1+'General Inputs'!L$20)*(1-AA70)+'General Inputs'!L$27,2)</f>
        <v>0</v>
      </c>
      <c r="W70" s="162">
        <f>ROUND(ROUND(V70,2)*(1+'General Inputs'!M$20)*(1-AB70)+'General Inputs'!M$27,2)</f>
        <v>0</v>
      </c>
      <c r="X70" s="162">
        <f>ROUND(ROUND(W70,2)*(1+'General Inputs'!N$20)*(1-AC70)+'General Inputs'!N$27,2)</f>
        <v>0</v>
      </c>
      <c r="Y70" s="163"/>
      <c r="Z70" s="191">
        <f>IF(T70="",0,'General Inputs'!K$23)</f>
        <v>0</v>
      </c>
      <c r="AA70" s="191">
        <f>IF(U70="",0,'General Inputs'!L$23)</f>
        <v>-0.02</v>
      </c>
      <c r="AB70" s="191">
        <f>IF(V70="",0,'General Inputs'!M$23)</f>
        <v>-0.02</v>
      </c>
      <c r="AC70" s="191">
        <f>IF(W70="",0,'General Inputs'!N$23)</f>
        <v>-0.02</v>
      </c>
      <c r="AD70" s="36"/>
      <c r="AE70" s="36"/>
      <c r="AF70" s="36"/>
      <c r="AG70" s="36"/>
      <c r="AH70" s="214" t="str" cm="1">
        <f t="array" ref="AH70">IF(SUMPRODUCT(--_xlfn.ISFORMULA(U70:X70))+SUMPRODUCT(--_xlfn.ISFORMULA(H70:L70))=7,"OK","CHECK")</f>
        <v>OK</v>
      </c>
      <c r="AI70" s="36"/>
      <c r="AJ70" s="36"/>
      <c r="AK70" s="36"/>
    </row>
    <row r="71" spans="1:37" hidden="1" outlineLevel="2" x14ac:dyDescent="0.2">
      <c r="A71" s="36"/>
      <c r="B71" s="36"/>
      <c r="C71" s="158"/>
      <c r="D71" s="158"/>
      <c r="E71" s="71" t="s">
        <v>33</v>
      </c>
      <c r="F71" s="71"/>
      <c r="G71" s="92"/>
      <c r="H71" s="93">
        <f t="shared" ref="H71:H134" si="12">_xlfn.IFNA(INDEX($N71:$R71,1,MATCH(forecastyear,$N$5:$R$5,0)),0)</f>
        <v>0</v>
      </c>
      <c r="I71" s="159"/>
      <c r="J71" s="93">
        <f t="shared" ref="J71:J134" si="13">_xlfn.IFNA(INDEX($T71:$X71,1,MATCH(forecastyear,$T$5:$X$5,0)),0)</f>
        <v>0</v>
      </c>
      <c r="K71" s="159"/>
      <c r="L71" s="159" t="str">
        <f t="shared" si="3"/>
        <v/>
      </c>
      <c r="M71" s="39"/>
      <c r="N71" s="160">
        <f t="shared" si="4"/>
        <v>0</v>
      </c>
      <c r="O71" s="160">
        <f t="shared" si="5"/>
        <v>0</v>
      </c>
      <c r="P71" s="160">
        <f t="shared" si="6"/>
        <v>0</v>
      </c>
      <c r="Q71" s="160">
        <f t="shared" si="7"/>
        <v>0</v>
      </c>
      <c r="R71" s="160">
        <f t="shared" si="8"/>
        <v>0</v>
      </c>
      <c r="S71" s="39"/>
      <c r="T71" s="161"/>
      <c r="U71" s="162">
        <f>ROUND(ROUND(T71,2)*(1+'General Inputs'!K$20)*(1-Z71)+'General Inputs'!K$27,2)</f>
        <v>0</v>
      </c>
      <c r="V71" s="162">
        <f>ROUND(ROUND(U71,2)*(1+'General Inputs'!L$20)*(1-AA71)+'General Inputs'!L$27,2)</f>
        <v>0</v>
      </c>
      <c r="W71" s="162">
        <f>ROUND(ROUND(V71,2)*(1+'General Inputs'!M$20)*(1-AB71)+'General Inputs'!M$27,2)</f>
        <v>0</v>
      </c>
      <c r="X71" s="162">
        <f>ROUND(ROUND(W71,2)*(1+'General Inputs'!N$20)*(1-AC71)+'General Inputs'!N$27,2)</f>
        <v>0</v>
      </c>
      <c r="Y71" s="163"/>
      <c r="Z71" s="191">
        <f>IF(T71="",0,'General Inputs'!K$23)</f>
        <v>0</v>
      </c>
      <c r="AA71" s="191">
        <f>IF(U71="",0,'General Inputs'!L$23)</f>
        <v>-0.02</v>
      </c>
      <c r="AB71" s="191">
        <f>IF(V71="",0,'General Inputs'!M$23)</f>
        <v>-0.02</v>
      </c>
      <c r="AC71" s="191">
        <f>IF(W71="",0,'General Inputs'!N$23)</f>
        <v>-0.02</v>
      </c>
      <c r="AD71" s="36"/>
      <c r="AE71" s="36"/>
      <c r="AF71" s="36"/>
      <c r="AG71" s="36"/>
      <c r="AH71" s="214" t="str" cm="1">
        <f t="array" ref="AH71">IF(SUMPRODUCT(--_xlfn.ISFORMULA(U71:X71))+SUMPRODUCT(--_xlfn.ISFORMULA(H71:L71))=7,"OK","CHECK")</f>
        <v>OK</v>
      </c>
      <c r="AI71" s="36"/>
      <c r="AJ71" s="36"/>
      <c r="AK71" s="36"/>
    </row>
    <row r="72" spans="1:37" hidden="1" outlineLevel="2" x14ac:dyDescent="0.2">
      <c r="A72" s="36"/>
      <c r="B72" s="36"/>
      <c r="C72" s="158"/>
      <c r="D72" s="158"/>
      <c r="E72" s="71" t="s">
        <v>33</v>
      </c>
      <c r="F72" s="71"/>
      <c r="G72" s="92"/>
      <c r="H72" s="93">
        <f t="shared" si="12"/>
        <v>0</v>
      </c>
      <c r="I72" s="159"/>
      <c r="J72" s="93">
        <f t="shared" si="13"/>
        <v>0</v>
      </c>
      <c r="K72" s="159"/>
      <c r="L72" s="159" t="str">
        <f t="shared" ref="L72:L135" si="14">IF(C72="","",IF(H72&gt;J72,"NON-COMPLIANT","COMPLIANT"))</f>
        <v/>
      </c>
      <c r="M72" s="39"/>
      <c r="N72" s="160">
        <f t="shared" ref="N72:N135" si="15">T72</f>
        <v>0</v>
      </c>
      <c r="O72" s="160">
        <f t="shared" ref="O72:O135" si="16">U72</f>
        <v>0</v>
      </c>
      <c r="P72" s="160">
        <f t="shared" ref="P72:P135" si="17">V72</f>
        <v>0</v>
      </c>
      <c r="Q72" s="160">
        <f t="shared" ref="Q72:Q135" si="18">W72</f>
        <v>0</v>
      </c>
      <c r="R72" s="160">
        <f t="shared" ref="R72:R135" si="19">X72</f>
        <v>0</v>
      </c>
      <c r="S72" s="39"/>
      <c r="T72" s="161"/>
      <c r="U72" s="162">
        <f>ROUND(ROUND(T72,2)*(1+'General Inputs'!K$20)*(1-Z72)+'General Inputs'!K$27,2)</f>
        <v>0</v>
      </c>
      <c r="V72" s="162">
        <f>ROUND(ROUND(U72,2)*(1+'General Inputs'!L$20)*(1-AA72)+'General Inputs'!L$27,2)</f>
        <v>0</v>
      </c>
      <c r="W72" s="162">
        <f>ROUND(ROUND(V72,2)*(1+'General Inputs'!M$20)*(1-AB72)+'General Inputs'!M$27,2)</f>
        <v>0</v>
      </c>
      <c r="X72" s="162">
        <f>ROUND(ROUND(W72,2)*(1+'General Inputs'!N$20)*(1-AC72)+'General Inputs'!N$27,2)</f>
        <v>0</v>
      </c>
      <c r="Y72" s="163"/>
      <c r="Z72" s="191">
        <f>IF(T72="",0,'General Inputs'!K$23)</f>
        <v>0</v>
      </c>
      <c r="AA72" s="191">
        <f>IF(U72="",0,'General Inputs'!L$23)</f>
        <v>-0.02</v>
      </c>
      <c r="AB72" s="191">
        <f>IF(V72="",0,'General Inputs'!M$23)</f>
        <v>-0.02</v>
      </c>
      <c r="AC72" s="191">
        <f>IF(W72="",0,'General Inputs'!N$23)</f>
        <v>-0.02</v>
      </c>
      <c r="AD72" s="36"/>
      <c r="AE72" s="36"/>
      <c r="AF72" s="36"/>
      <c r="AG72" s="36"/>
      <c r="AH72" s="214" t="str" cm="1">
        <f t="array" ref="AH72">IF(SUMPRODUCT(--_xlfn.ISFORMULA(U72:X72))+SUMPRODUCT(--_xlfn.ISFORMULA(H72:L72))=7,"OK","CHECK")</f>
        <v>OK</v>
      </c>
      <c r="AI72" s="36"/>
      <c r="AJ72" s="36"/>
      <c r="AK72" s="36"/>
    </row>
    <row r="73" spans="1:37" hidden="1" outlineLevel="2" x14ac:dyDescent="0.2">
      <c r="A73" s="36"/>
      <c r="B73" s="36"/>
      <c r="C73" s="158"/>
      <c r="D73" s="158"/>
      <c r="E73" s="71" t="s">
        <v>33</v>
      </c>
      <c r="F73" s="71"/>
      <c r="G73" s="92"/>
      <c r="H73" s="93">
        <f t="shared" si="12"/>
        <v>0</v>
      </c>
      <c r="I73" s="159"/>
      <c r="J73" s="93">
        <f t="shared" si="13"/>
        <v>0</v>
      </c>
      <c r="K73" s="159"/>
      <c r="L73" s="159" t="str">
        <f t="shared" si="14"/>
        <v/>
      </c>
      <c r="M73" s="39"/>
      <c r="N73" s="160">
        <f t="shared" si="15"/>
        <v>0</v>
      </c>
      <c r="O73" s="160">
        <f t="shared" si="16"/>
        <v>0</v>
      </c>
      <c r="P73" s="160">
        <f t="shared" si="17"/>
        <v>0</v>
      </c>
      <c r="Q73" s="160">
        <f t="shared" si="18"/>
        <v>0</v>
      </c>
      <c r="R73" s="160">
        <f t="shared" si="19"/>
        <v>0</v>
      </c>
      <c r="S73" s="39"/>
      <c r="T73" s="161"/>
      <c r="U73" s="162">
        <f>ROUND(ROUND(T73,2)*(1+'General Inputs'!K$20)*(1-Z73)+'General Inputs'!K$27,2)</f>
        <v>0</v>
      </c>
      <c r="V73" s="162">
        <f>ROUND(ROUND(U73,2)*(1+'General Inputs'!L$20)*(1-AA73)+'General Inputs'!L$27,2)</f>
        <v>0</v>
      </c>
      <c r="W73" s="162">
        <f>ROUND(ROUND(V73,2)*(1+'General Inputs'!M$20)*(1-AB73)+'General Inputs'!M$27,2)</f>
        <v>0</v>
      </c>
      <c r="X73" s="162">
        <f>ROUND(ROUND(W73,2)*(1+'General Inputs'!N$20)*(1-AC73)+'General Inputs'!N$27,2)</f>
        <v>0</v>
      </c>
      <c r="Y73" s="163"/>
      <c r="Z73" s="191">
        <f>IF(T73="",0,'General Inputs'!K$23)</f>
        <v>0</v>
      </c>
      <c r="AA73" s="191">
        <f>IF(U73="",0,'General Inputs'!L$23)</f>
        <v>-0.02</v>
      </c>
      <c r="AB73" s="191">
        <f>IF(V73="",0,'General Inputs'!M$23)</f>
        <v>-0.02</v>
      </c>
      <c r="AC73" s="191">
        <f>IF(W73="",0,'General Inputs'!N$23)</f>
        <v>-0.02</v>
      </c>
      <c r="AD73" s="36"/>
      <c r="AE73" s="36"/>
      <c r="AF73" s="36"/>
      <c r="AG73" s="36"/>
      <c r="AH73" s="214" t="str" cm="1">
        <f t="array" ref="AH73">IF(SUMPRODUCT(--_xlfn.ISFORMULA(U73:X73))+SUMPRODUCT(--_xlfn.ISFORMULA(H73:L73))=7,"OK","CHECK")</f>
        <v>OK</v>
      </c>
      <c r="AI73" s="36"/>
      <c r="AJ73" s="36"/>
      <c r="AK73" s="36"/>
    </row>
    <row r="74" spans="1:37" hidden="1" outlineLevel="2" x14ac:dyDescent="0.2">
      <c r="A74" s="36"/>
      <c r="B74" s="36"/>
      <c r="C74" s="158"/>
      <c r="D74" s="158"/>
      <c r="E74" s="71" t="s">
        <v>33</v>
      </c>
      <c r="F74" s="71"/>
      <c r="G74" s="92"/>
      <c r="H74" s="93">
        <f t="shared" si="12"/>
        <v>0</v>
      </c>
      <c r="I74" s="159"/>
      <c r="J74" s="93">
        <f t="shared" si="13"/>
        <v>0</v>
      </c>
      <c r="K74" s="159"/>
      <c r="L74" s="159" t="str">
        <f t="shared" si="14"/>
        <v/>
      </c>
      <c r="M74" s="39"/>
      <c r="N74" s="160">
        <f t="shared" si="15"/>
        <v>0</v>
      </c>
      <c r="O74" s="160">
        <f t="shared" si="16"/>
        <v>0</v>
      </c>
      <c r="P74" s="160">
        <f t="shared" si="17"/>
        <v>0</v>
      </c>
      <c r="Q74" s="160">
        <f t="shared" si="18"/>
        <v>0</v>
      </c>
      <c r="R74" s="160">
        <f t="shared" si="19"/>
        <v>0</v>
      </c>
      <c r="S74" s="39"/>
      <c r="T74" s="161"/>
      <c r="U74" s="162">
        <f>ROUND(ROUND(T74,2)*(1+'General Inputs'!K$20)*(1-Z74)+'General Inputs'!K$27,2)</f>
        <v>0</v>
      </c>
      <c r="V74" s="162">
        <f>ROUND(ROUND(U74,2)*(1+'General Inputs'!L$20)*(1-AA74)+'General Inputs'!L$27,2)</f>
        <v>0</v>
      </c>
      <c r="W74" s="162">
        <f>ROUND(ROUND(V74,2)*(1+'General Inputs'!M$20)*(1-AB74)+'General Inputs'!M$27,2)</f>
        <v>0</v>
      </c>
      <c r="X74" s="162">
        <f>ROUND(ROUND(W74,2)*(1+'General Inputs'!N$20)*(1-AC74)+'General Inputs'!N$27,2)</f>
        <v>0</v>
      </c>
      <c r="Y74" s="163"/>
      <c r="Z74" s="191">
        <f>IF(T74="",0,'General Inputs'!K$23)</f>
        <v>0</v>
      </c>
      <c r="AA74" s="191">
        <f>IF(U74="",0,'General Inputs'!L$23)</f>
        <v>-0.02</v>
      </c>
      <c r="AB74" s="191">
        <f>IF(V74="",0,'General Inputs'!M$23)</f>
        <v>-0.02</v>
      </c>
      <c r="AC74" s="191">
        <f>IF(W74="",0,'General Inputs'!N$23)</f>
        <v>-0.02</v>
      </c>
      <c r="AD74" s="36"/>
      <c r="AE74" s="36"/>
      <c r="AF74" s="36"/>
      <c r="AG74" s="36"/>
      <c r="AH74" s="214" t="str" cm="1">
        <f t="array" ref="AH74">IF(SUMPRODUCT(--_xlfn.ISFORMULA(U74:X74))+SUMPRODUCT(--_xlfn.ISFORMULA(H74:L74))=7,"OK","CHECK")</f>
        <v>OK</v>
      </c>
      <c r="AI74" s="36"/>
      <c r="AJ74" s="36"/>
      <c r="AK74" s="36"/>
    </row>
    <row r="75" spans="1:37" hidden="1" outlineLevel="2" x14ac:dyDescent="0.2">
      <c r="A75" s="36"/>
      <c r="B75" s="36"/>
      <c r="C75" s="158"/>
      <c r="D75" s="158"/>
      <c r="E75" s="71" t="s">
        <v>33</v>
      </c>
      <c r="F75" s="71"/>
      <c r="G75" s="92"/>
      <c r="H75" s="93">
        <f t="shared" si="12"/>
        <v>0</v>
      </c>
      <c r="I75" s="159"/>
      <c r="J75" s="93">
        <f t="shared" si="13"/>
        <v>0</v>
      </c>
      <c r="K75" s="159"/>
      <c r="L75" s="159" t="str">
        <f t="shared" si="14"/>
        <v/>
      </c>
      <c r="M75" s="39"/>
      <c r="N75" s="160">
        <f t="shared" si="15"/>
        <v>0</v>
      </c>
      <c r="O75" s="160">
        <f t="shared" si="16"/>
        <v>0</v>
      </c>
      <c r="P75" s="160">
        <f t="shared" si="17"/>
        <v>0</v>
      </c>
      <c r="Q75" s="160">
        <f t="shared" si="18"/>
        <v>0</v>
      </c>
      <c r="R75" s="160">
        <f t="shared" si="19"/>
        <v>0</v>
      </c>
      <c r="S75" s="39"/>
      <c r="T75" s="161"/>
      <c r="U75" s="162">
        <f>ROUND(ROUND(T75,2)*(1+'General Inputs'!K$20)*(1-Z75)+'General Inputs'!K$27,2)</f>
        <v>0</v>
      </c>
      <c r="V75" s="162">
        <f>ROUND(ROUND(U75,2)*(1+'General Inputs'!L$20)*(1-AA75)+'General Inputs'!L$27,2)</f>
        <v>0</v>
      </c>
      <c r="W75" s="162">
        <f>ROUND(ROUND(V75,2)*(1+'General Inputs'!M$20)*(1-AB75)+'General Inputs'!M$27,2)</f>
        <v>0</v>
      </c>
      <c r="X75" s="162">
        <f>ROUND(ROUND(W75,2)*(1+'General Inputs'!N$20)*(1-AC75)+'General Inputs'!N$27,2)</f>
        <v>0</v>
      </c>
      <c r="Y75" s="163"/>
      <c r="Z75" s="191">
        <f>IF(T75="",0,'General Inputs'!K$23)</f>
        <v>0</v>
      </c>
      <c r="AA75" s="191">
        <f>IF(U75="",0,'General Inputs'!L$23)</f>
        <v>-0.02</v>
      </c>
      <c r="AB75" s="191">
        <f>IF(V75="",0,'General Inputs'!M$23)</f>
        <v>-0.02</v>
      </c>
      <c r="AC75" s="191">
        <f>IF(W75="",0,'General Inputs'!N$23)</f>
        <v>-0.02</v>
      </c>
      <c r="AD75" s="36"/>
      <c r="AE75" s="36"/>
      <c r="AF75" s="36"/>
      <c r="AG75" s="36"/>
      <c r="AH75" s="214" t="str" cm="1">
        <f t="array" ref="AH75">IF(SUMPRODUCT(--_xlfn.ISFORMULA(U75:X75))+SUMPRODUCT(--_xlfn.ISFORMULA(H75:L75))=7,"OK","CHECK")</f>
        <v>OK</v>
      </c>
      <c r="AI75" s="36"/>
      <c r="AJ75" s="36"/>
      <c r="AK75" s="36"/>
    </row>
    <row r="76" spans="1:37" hidden="1" outlineLevel="2" x14ac:dyDescent="0.2">
      <c r="A76" s="36"/>
      <c r="B76" s="36"/>
      <c r="C76" s="158"/>
      <c r="D76" s="158"/>
      <c r="E76" s="71" t="s">
        <v>33</v>
      </c>
      <c r="F76" s="71"/>
      <c r="G76" s="92"/>
      <c r="H76" s="93">
        <f t="shared" si="12"/>
        <v>0</v>
      </c>
      <c r="I76" s="159"/>
      <c r="J76" s="93">
        <f t="shared" si="13"/>
        <v>0</v>
      </c>
      <c r="K76" s="159"/>
      <c r="L76" s="159" t="str">
        <f t="shared" si="14"/>
        <v/>
      </c>
      <c r="M76" s="39"/>
      <c r="N76" s="160">
        <f t="shared" si="15"/>
        <v>0</v>
      </c>
      <c r="O76" s="160">
        <f t="shared" si="16"/>
        <v>0</v>
      </c>
      <c r="P76" s="160">
        <f t="shared" si="17"/>
        <v>0</v>
      </c>
      <c r="Q76" s="160">
        <f t="shared" si="18"/>
        <v>0</v>
      </c>
      <c r="R76" s="160">
        <f t="shared" si="19"/>
        <v>0</v>
      </c>
      <c r="S76" s="39"/>
      <c r="T76" s="161"/>
      <c r="U76" s="162">
        <f>ROUND(ROUND(T76,2)*(1+'General Inputs'!K$20)*(1-Z76)+'General Inputs'!K$27,2)</f>
        <v>0</v>
      </c>
      <c r="V76" s="162">
        <f>ROUND(ROUND(U76,2)*(1+'General Inputs'!L$20)*(1-AA76)+'General Inputs'!L$27,2)</f>
        <v>0</v>
      </c>
      <c r="W76" s="162">
        <f>ROUND(ROUND(V76,2)*(1+'General Inputs'!M$20)*(1-AB76)+'General Inputs'!M$27,2)</f>
        <v>0</v>
      </c>
      <c r="X76" s="162">
        <f>ROUND(ROUND(W76,2)*(1+'General Inputs'!N$20)*(1-AC76)+'General Inputs'!N$27,2)</f>
        <v>0</v>
      </c>
      <c r="Y76" s="163"/>
      <c r="Z76" s="191">
        <f>IF(T76="",0,'General Inputs'!K$23)</f>
        <v>0</v>
      </c>
      <c r="AA76" s="191">
        <f>IF(U76="",0,'General Inputs'!L$23)</f>
        <v>-0.02</v>
      </c>
      <c r="AB76" s="191">
        <f>IF(V76="",0,'General Inputs'!M$23)</f>
        <v>-0.02</v>
      </c>
      <c r="AC76" s="191">
        <f>IF(W76="",0,'General Inputs'!N$23)</f>
        <v>-0.02</v>
      </c>
      <c r="AD76" s="36"/>
      <c r="AE76" s="36"/>
      <c r="AF76" s="36"/>
      <c r="AG76" s="36"/>
      <c r="AH76" s="214" t="str" cm="1">
        <f t="array" ref="AH76">IF(SUMPRODUCT(--_xlfn.ISFORMULA(U76:X76))+SUMPRODUCT(--_xlfn.ISFORMULA(H76:L76))=7,"OK","CHECK")</f>
        <v>OK</v>
      </c>
      <c r="AI76" s="36"/>
      <c r="AJ76" s="36"/>
      <c r="AK76" s="36"/>
    </row>
    <row r="77" spans="1:37" hidden="1" outlineLevel="2" x14ac:dyDescent="0.2">
      <c r="A77" s="36"/>
      <c r="B77" s="36"/>
      <c r="C77" s="158"/>
      <c r="D77" s="158"/>
      <c r="E77" s="71" t="s">
        <v>33</v>
      </c>
      <c r="F77" s="71"/>
      <c r="G77" s="92"/>
      <c r="H77" s="93">
        <f t="shared" si="12"/>
        <v>0</v>
      </c>
      <c r="I77" s="159"/>
      <c r="J77" s="93">
        <f t="shared" si="13"/>
        <v>0</v>
      </c>
      <c r="K77" s="159"/>
      <c r="L77" s="159" t="str">
        <f t="shared" si="14"/>
        <v/>
      </c>
      <c r="M77" s="39"/>
      <c r="N77" s="160">
        <f t="shared" si="15"/>
        <v>0</v>
      </c>
      <c r="O77" s="160">
        <f t="shared" si="16"/>
        <v>0</v>
      </c>
      <c r="P77" s="160">
        <f t="shared" si="17"/>
        <v>0</v>
      </c>
      <c r="Q77" s="160">
        <f t="shared" si="18"/>
        <v>0</v>
      </c>
      <c r="R77" s="160">
        <f t="shared" si="19"/>
        <v>0</v>
      </c>
      <c r="S77" s="39"/>
      <c r="T77" s="161"/>
      <c r="U77" s="162">
        <f>ROUND(ROUND(T77,2)*(1+'General Inputs'!K$20)*(1-Z77)+'General Inputs'!K$27,2)</f>
        <v>0</v>
      </c>
      <c r="V77" s="162">
        <f>ROUND(ROUND(U77,2)*(1+'General Inputs'!L$20)*(1-AA77)+'General Inputs'!L$27,2)</f>
        <v>0</v>
      </c>
      <c r="W77" s="162">
        <f>ROUND(ROUND(V77,2)*(1+'General Inputs'!M$20)*(1-AB77)+'General Inputs'!M$27,2)</f>
        <v>0</v>
      </c>
      <c r="X77" s="162">
        <f>ROUND(ROUND(W77,2)*(1+'General Inputs'!N$20)*(1-AC77)+'General Inputs'!N$27,2)</f>
        <v>0</v>
      </c>
      <c r="Y77" s="163"/>
      <c r="Z77" s="191">
        <f>IF(T77="",0,'General Inputs'!K$23)</f>
        <v>0</v>
      </c>
      <c r="AA77" s="191">
        <f>IF(U77="",0,'General Inputs'!L$23)</f>
        <v>-0.02</v>
      </c>
      <c r="AB77" s="191">
        <f>IF(V77="",0,'General Inputs'!M$23)</f>
        <v>-0.02</v>
      </c>
      <c r="AC77" s="191">
        <f>IF(W77="",0,'General Inputs'!N$23)</f>
        <v>-0.02</v>
      </c>
      <c r="AD77" s="36"/>
      <c r="AE77" s="36"/>
      <c r="AF77" s="36"/>
      <c r="AG77" s="36"/>
      <c r="AH77" s="214" t="str" cm="1">
        <f t="array" ref="AH77">IF(SUMPRODUCT(--_xlfn.ISFORMULA(U77:X77))+SUMPRODUCT(--_xlfn.ISFORMULA(H77:L77))=7,"OK","CHECK")</f>
        <v>OK</v>
      </c>
      <c r="AI77" s="36"/>
      <c r="AJ77" s="36"/>
      <c r="AK77" s="36"/>
    </row>
    <row r="78" spans="1:37" hidden="1" outlineLevel="2" x14ac:dyDescent="0.2">
      <c r="A78" s="36"/>
      <c r="B78" s="36"/>
      <c r="C78" s="158"/>
      <c r="D78" s="158"/>
      <c r="E78" s="71" t="s">
        <v>33</v>
      </c>
      <c r="F78" s="71"/>
      <c r="G78" s="92"/>
      <c r="H78" s="93">
        <f t="shared" si="12"/>
        <v>0</v>
      </c>
      <c r="I78" s="159"/>
      <c r="J78" s="93">
        <f t="shared" si="13"/>
        <v>0</v>
      </c>
      <c r="K78" s="159"/>
      <c r="L78" s="159" t="str">
        <f t="shared" si="14"/>
        <v/>
      </c>
      <c r="M78" s="39"/>
      <c r="N78" s="160">
        <f t="shared" si="15"/>
        <v>0</v>
      </c>
      <c r="O78" s="160">
        <f t="shared" si="16"/>
        <v>0</v>
      </c>
      <c r="P78" s="160">
        <f t="shared" si="17"/>
        <v>0</v>
      </c>
      <c r="Q78" s="160">
        <f t="shared" si="18"/>
        <v>0</v>
      </c>
      <c r="R78" s="160">
        <f t="shared" si="19"/>
        <v>0</v>
      </c>
      <c r="S78" s="39"/>
      <c r="T78" s="161"/>
      <c r="U78" s="162">
        <f>ROUND(ROUND(T78,2)*(1+'General Inputs'!K$20)*(1-Z78)+'General Inputs'!K$27,2)</f>
        <v>0</v>
      </c>
      <c r="V78" s="162">
        <f>ROUND(ROUND(U78,2)*(1+'General Inputs'!L$20)*(1-AA78)+'General Inputs'!L$27,2)</f>
        <v>0</v>
      </c>
      <c r="W78" s="162">
        <f>ROUND(ROUND(V78,2)*(1+'General Inputs'!M$20)*(1-AB78)+'General Inputs'!M$27,2)</f>
        <v>0</v>
      </c>
      <c r="X78" s="162">
        <f>ROUND(ROUND(W78,2)*(1+'General Inputs'!N$20)*(1-AC78)+'General Inputs'!N$27,2)</f>
        <v>0</v>
      </c>
      <c r="Y78" s="163"/>
      <c r="Z78" s="191">
        <f>IF(T78="",0,'General Inputs'!K$23)</f>
        <v>0</v>
      </c>
      <c r="AA78" s="191">
        <f>IF(U78="",0,'General Inputs'!L$23)</f>
        <v>-0.02</v>
      </c>
      <c r="AB78" s="191">
        <f>IF(V78="",0,'General Inputs'!M$23)</f>
        <v>-0.02</v>
      </c>
      <c r="AC78" s="191">
        <f>IF(W78="",0,'General Inputs'!N$23)</f>
        <v>-0.02</v>
      </c>
      <c r="AD78" s="36"/>
      <c r="AE78" s="36"/>
      <c r="AF78" s="36"/>
      <c r="AG78" s="36"/>
      <c r="AH78" s="214" t="str" cm="1">
        <f t="array" ref="AH78">IF(SUMPRODUCT(--_xlfn.ISFORMULA(U78:X78))+SUMPRODUCT(--_xlfn.ISFORMULA(H78:L78))=7,"OK","CHECK")</f>
        <v>OK</v>
      </c>
      <c r="AI78" s="36"/>
      <c r="AJ78" s="36"/>
      <c r="AK78" s="36"/>
    </row>
    <row r="79" spans="1:37" hidden="1" outlineLevel="2" x14ac:dyDescent="0.2">
      <c r="A79" s="36"/>
      <c r="B79" s="36"/>
      <c r="C79" s="158"/>
      <c r="D79" s="158"/>
      <c r="E79" s="71" t="s">
        <v>33</v>
      </c>
      <c r="F79" s="71"/>
      <c r="G79" s="92"/>
      <c r="H79" s="93">
        <f t="shared" si="12"/>
        <v>0</v>
      </c>
      <c r="I79" s="159"/>
      <c r="J79" s="93">
        <f t="shared" si="13"/>
        <v>0</v>
      </c>
      <c r="K79" s="159"/>
      <c r="L79" s="159" t="str">
        <f t="shared" si="14"/>
        <v/>
      </c>
      <c r="M79" s="39"/>
      <c r="N79" s="160">
        <f t="shared" si="15"/>
        <v>0</v>
      </c>
      <c r="O79" s="160">
        <f t="shared" si="16"/>
        <v>0</v>
      </c>
      <c r="P79" s="160">
        <f t="shared" si="17"/>
        <v>0</v>
      </c>
      <c r="Q79" s="160">
        <f t="shared" si="18"/>
        <v>0</v>
      </c>
      <c r="R79" s="160">
        <f t="shared" si="19"/>
        <v>0</v>
      </c>
      <c r="S79" s="39"/>
      <c r="T79" s="161"/>
      <c r="U79" s="162">
        <f>ROUND(ROUND(T79,2)*(1+'General Inputs'!K$20)*(1-Z79)+'General Inputs'!K$27,2)</f>
        <v>0</v>
      </c>
      <c r="V79" s="162">
        <f>ROUND(ROUND(U79,2)*(1+'General Inputs'!L$20)*(1-AA79)+'General Inputs'!L$27,2)</f>
        <v>0</v>
      </c>
      <c r="W79" s="162">
        <f>ROUND(ROUND(V79,2)*(1+'General Inputs'!M$20)*(1-AB79)+'General Inputs'!M$27,2)</f>
        <v>0</v>
      </c>
      <c r="X79" s="162">
        <f>ROUND(ROUND(W79,2)*(1+'General Inputs'!N$20)*(1-AC79)+'General Inputs'!N$27,2)</f>
        <v>0</v>
      </c>
      <c r="Y79" s="163"/>
      <c r="Z79" s="191">
        <f>IF(T79="",0,'General Inputs'!K$23)</f>
        <v>0</v>
      </c>
      <c r="AA79" s="191">
        <f>IF(U79="",0,'General Inputs'!L$23)</f>
        <v>-0.02</v>
      </c>
      <c r="AB79" s="191">
        <f>IF(V79="",0,'General Inputs'!M$23)</f>
        <v>-0.02</v>
      </c>
      <c r="AC79" s="191">
        <f>IF(W79="",0,'General Inputs'!N$23)</f>
        <v>-0.02</v>
      </c>
      <c r="AD79" s="36"/>
      <c r="AE79" s="36"/>
      <c r="AF79" s="36"/>
      <c r="AG79" s="36"/>
      <c r="AH79" s="214" t="str" cm="1">
        <f t="array" ref="AH79">IF(SUMPRODUCT(--_xlfn.ISFORMULA(U79:X79))+SUMPRODUCT(--_xlfn.ISFORMULA(H79:L79))=7,"OK","CHECK")</f>
        <v>OK</v>
      </c>
      <c r="AI79" s="36"/>
      <c r="AJ79" s="36"/>
      <c r="AK79" s="36"/>
    </row>
    <row r="80" spans="1:37" hidden="1" outlineLevel="2" x14ac:dyDescent="0.2">
      <c r="A80" s="36"/>
      <c r="B80" s="36"/>
      <c r="C80" s="158"/>
      <c r="D80" s="158"/>
      <c r="E80" s="71" t="s">
        <v>33</v>
      </c>
      <c r="F80" s="71"/>
      <c r="G80" s="92"/>
      <c r="H80" s="93">
        <f t="shared" si="12"/>
        <v>0</v>
      </c>
      <c r="I80" s="159"/>
      <c r="J80" s="93">
        <f t="shared" si="13"/>
        <v>0</v>
      </c>
      <c r="K80" s="159"/>
      <c r="L80" s="159" t="str">
        <f t="shared" si="14"/>
        <v/>
      </c>
      <c r="M80" s="39"/>
      <c r="N80" s="160">
        <f t="shared" si="15"/>
        <v>0</v>
      </c>
      <c r="O80" s="160">
        <f t="shared" si="16"/>
        <v>0</v>
      </c>
      <c r="P80" s="160">
        <f t="shared" si="17"/>
        <v>0</v>
      </c>
      <c r="Q80" s="160">
        <f t="shared" si="18"/>
        <v>0</v>
      </c>
      <c r="R80" s="160">
        <f t="shared" si="19"/>
        <v>0</v>
      </c>
      <c r="S80" s="39"/>
      <c r="T80" s="161"/>
      <c r="U80" s="162">
        <f>ROUND(ROUND(T80,2)*(1+'General Inputs'!K$20)*(1-Z80)+'General Inputs'!K$27,2)</f>
        <v>0</v>
      </c>
      <c r="V80" s="162">
        <f>ROUND(ROUND(U80,2)*(1+'General Inputs'!L$20)*(1-AA80)+'General Inputs'!L$27,2)</f>
        <v>0</v>
      </c>
      <c r="W80" s="162">
        <f>ROUND(ROUND(V80,2)*(1+'General Inputs'!M$20)*(1-AB80)+'General Inputs'!M$27,2)</f>
        <v>0</v>
      </c>
      <c r="X80" s="162">
        <f>ROUND(ROUND(W80,2)*(1+'General Inputs'!N$20)*(1-AC80)+'General Inputs'!N$27,2)</f>
        <v>0</v>
      </c>
      <c r="Y80" s="163"/>
      <c r="Z80" s="191">
        <f>IF(T80="",0,'General Inputs'!K$23)</f>
        <v>0</v>
      </c>
      <c r="AA80" s="191">
        <f>IF(U80="",0,'General Inputs'!L$23)</f>
        <v>-0.02</v>
      </c>
      <c r="AB80" s="191">
        <f>IF(V80="",0,'General Inputs'!M$23)</f>
        <v>-0.02</v>
      </c>
      <c r="AC80" s="191">
        <f>IF(W80="",0,'General Inputs'!N$23)</f>
        <v>-0.02</v>
      </c>
      <c r="AD80" s="36"/>
      <c r="AE80" s="36"/>
      <c r="AF80" s="36"/>
      <c r="AG80" s="36"/>
      <c r="AH80" s="214" t="str" cm="1">
        <f t="array" ref="AH80">IF(SUMPRODUCT(--_xlfn.ISFORMULA(U80:X80))+SUMPRODUCT(--_xlfn.ISFORMULA(H80:L80))=7,"OK","CHECK")</f>
        <v>OK</v>
      </c>
      <c r="AI80" s="36"/>
      <c r="AJ80" s="36"/>
      <c r="AK80" s="36"/>
    </row>
    <row r="81" spans="1:37" hidden="1" outlineLevel="2" x14ac:dyDescent="0.2">
      <c r="A81" s="36"/>
      <c r="B81" s="36"/>
      <c r="C81" s="158"/>
      <c r="D81" s="158"/>
      <c r="E81" s="71" t="s">
        <v>33</v>
      </c>
      <c r="F81" s="71"/>
      <c r="G81" s="92"/>
      <c r="H81" s="93">
        <f t="shared" si="12"/>
        <v>0</v>
      </c>
      <c r="I81" s="159"/>
      <c r="J81" s="93">
        <f t="shared" si="13"/>
        <v>0</v>
      </c>
      <c r="K81" s="159"/>
      <c r="L81" s="159" t="str">
        <f t="shared" si="14"/>
        <v/>
      </c>
      <c r="M81" s="39"/>
      <c r="N81" s="160">
        <f t="shared" si="15"/>
        <v>0</v>
      </c>
      <c r="O81" s="160">
        <f t="shared" si="16"/>
        <v>0</v>
      </c>
      <c r="P81" s="160">
        <f t="shared" si="17"/>
        <v>0</v>
      </c>
      <c r="Q81" s="160">
        <f t="shared" si="18"/>
        <v>0</v>
      </c>
      <c r="R81" s="160">
        <f t="shared" si="19"/>
        <v>0</v>
      </c>
      <c r="S81" s="39"/>
      <c r="T81" s="161"/>
      <c r="U81" s="162">
        <f>ROUND(ROUND(T81,2)*(1+'General Inputs'!K$20)*(1-Z81)+'General Inputs'!K$27,2)</f>
        <v>0</v>
      </c>
      <c r="V81" s="162">
        <f>ROUND(ROUND(U81,2)*(1+'General Inputs'!L$20)*(1-AA81)+'General Inputs'!L$27,2)</f>
        <v>0</v>
      </c>
      <c r="W81" s="162">
        <f>ROUND(ROUND(V81,2)*(1+'General Inputs'!M$20)*(1-AB81)+'General Inputs'!M$27,2)</f>
        <v>0</v>
      </c>
      <c r="X81" s="162">
        <f>ROUND(ROUND(W81,2)*(1+'General Inputs'!N$20)*(1-AC81)+'General Inputs'!N$27,2)</f>
        <v>0</v>
      </c>
      <c r="Y81" s="163"/>
      <c r="Z81" s="191">
        <f>IF(T81="",0,'General Inputs'!K$23)</f>
        <v>0</v>
      </c>
      <c r="AA81" s="191">
        <f>IF(U81="",0,'General Inputs'!L$23)</f>
        <v>-0.02</v>
      </c>
      <c r="AB81" s="191">
        <f>IF(V81="",0,'General Inputs'!M$23)</f>
        <v>-0.02</v>
      </c>
      <c r="AC81" s="191">
        <f>IF(W81="",0,'General Inputs'!N$23)</f>
        <v>-0.02</v>
      </c>
      <c r="AD81" s="36"/>
      <c r="AE81" s="36"/>
      <c r="AF81" s="36"/>
      <c r="AG81" s="36"/>
      <c r="AH81" s="214" t="str" cm="1">
        <f t="array" ref="AH81">IF(SUMPRODUCT(--_xlfn.ISFORMULA(U81:X81))+SUMPRODUCT(--_xlfn.ISFORMULA(H81:L81))=7,"OK","CHECK")</f>
        <v>OK</v>
      </c>
      <c r="AI81" s="36"/>
      <c r="AJ81" s="36"/>
      <c r="AK81" s="36"/>
    </row>
    <row r="82" spans="1:37" hidden="1" outlineLevel="2" x14ac:dyDescent="0.2">
      <c r="A82" s="36"/>
      <c r="B82" s="36"/>
      <c r="C82" s="158"/>
      <c r="D82" s="158"/>
      <c r="E82" s="71" t="s">
        <v>33</v>
      </c>
      <c r="F82" s="71"/>
      <c r="G82" s="92"/>
      <c r="H82" s="93">
        <f t="shared" si="12"/>
        <v>0</v>
      </c>
      <c r="I82" s="159"/>
      <c r="J82" s="93">
        <f t="shared" si="13"/>
        <v>0</v>
      </c>
      <c r="K82" s="159"/>
      <c r="L82" s="159" t="str">
        <f t="shared" si="14"/>
        <v/>
      </c>
      <c r="M82" s="39"/>
      <c r="N82" s="160">
        <f t="shared" si="15"/>
        <v>0</v>
      </c>
      <c r="O82" s="160">
        <f t="shared" si="16"/>
        <v>0</v>
      </c>
      <c r="P82" s="160">
        <f t="shared" si="17"/>
        <v>0</v>
      </c>
      <c r="Q82" s="160">
        <f t="shared" si="18"/>
        <v>0</v>
      </c>
      <c r="R82" s="160">
        <f t="shared" si="19"/>
        <v>0</v>
      </c>
      <c r="S82" s="39"/>
      <c r="T82" s="161"/>
      <c r="U82" s="162">
        <f>ROUND(ROUND(T82,2)*(1+'General Inputs'!K$20)*(1-Z82)+'General Inputs'!K$27,2)</f>
        <v>0</v>
      </c>
      <c r="V82" s="162">
        <f>ROUND(ROUND(U82,2)*(1+'General Inputs'!L$20)*(1-AA82)+'General Inputs'!L$27,2)</f>
        <v>0</v>
      </c>
      <c r="W82" s="162">
        <f>ROUND(ROUND(V82,2)*(1+'General Inputs'!M$20)*(1-AB82)+'General Inputs'!M$27,2)</f>
        <v>0</v>
      </c>
      <c r="X82" s="162">
        <f>ROUND(ROUND(W82,2)*(1+'General Inputs'!N$20)*(1-AC82)+'General Inputs'!N$27,2)</f>
        <v>0</v>
      </c>
      <c r="Y82" s="163"/>
      <c r="Z82" s="191">
        <f>IF(T82="",0,'General Inputs'!K$23)</f>
        <v>0</v>
      </c>
      <c r="AA82" s="191">
        <f>IF(U82="",0,'General Inputs'!L$23)</f>
        <v>-0.02</v>
      </c>
      <c r="AB82" s="191">
        <f>IF(V82="",0,'General Inputs'!M$23)</f>
        <v>-0.02</v>
      </c>
      <c r="AC82" s="191">
        <f>IF(W82="",0,'General Inputs'!N$23)</f>
        <v>-0.02</v>
      </c>
      <c r="AD82" s="36"/>
      <c r="AE82" s="36"/>
      <c r="AF82" s="36"/>
      <c r="AG82" s="36"/>
      <c r="AH82" s="214" t="str" cm="1">
        <f t="array" ref="AH82">IF(SUMPRODUCT(--_xlfn.ISFORMULA(U82:X82))+SUMPRODUCT(--_xlfn.ISFORMULA(H82:L82))=7,"OK","CHECK")</f>
        <v>OK</v>
      </c>
      <c r="AI82" s="36"/>
      <c r="AJ82" s="36"/>
      <c r="AK82" s="36"/>
    </row>
    <row r="83" spans="1:37" hidden="1" outlineLevel="2" x14ac:dyDescent="0.2">
      <c r="A83" s="36"/>
      <c r="B83" s="36"/>
      <c r="C83" s="158"/>
      <c r="D83" s="158"/>
      <c r="E83" s="71" t="s">
        <v>33</v>
      </c>
      <c r="F83" s="71"/>
      <c r="G83" s="92"/>
      <c r="H83" s="93">
        <f t="shared" si="12"/>
        <v>0</v>
      </c>
      <c r="I83" s="159"/>
      <c r="J83" s="93">
        <f t="shared" si="13"/>
        <v>0</v>
      </c>
      <c r="K83" s="159"/>
      <c r="L83" s="159" t="str">
        <f t="shared" si="14"/>
        <v/>
      </c>
      <c r="M83" s="39"/>
      <c r="N83" s="160">
        <f t="shared" si="15"/>
        <v>0</v>
      </c>
      <c r="O83" s="160">
        <f t="shared" si="16"/>
        <v>0</v>
      </c>
      <c r="P83" s="160">
        <f t="shared" si="17"/>
        <v>0</v>
      </c>
      <c r="Q83" s="160">
        <f t="shared" si="18"/>
        <v>0</v>
      </c>
      <c r="R83" s="160">
        <f t="shared" si="19"/>
        <v>0</v>
      </c>
      <c r="S83" s="39"/>
      <c r="T83" s="161"/>
      <c r="U83" s="162">
        <f>ROUND(ROUND(T83,2)*(1+'General Inputs'!K$20)*(1-Z83)+'General Inputs'!K$27,2)</f>
        <v>0</v>
      </c>
      <c r="V83" s="162">
        <f>ROUND(ROUND(U83,2)*(1+'General Inputs'!L$20)*(1-AA83)+'General Inputs'!L$27,2)</f>
        <v>0</v>
      </c>
      <c r="W83" s="162">
        <f>ROUND(ROUND(V83,2)*(1+'General Inputs'!M$20)*(1-AB83)+'General Inputs'!M$27,2)</f>
        <v>0</v>
      </c>
      <c r="X83" s="162">
        <f>ROUND(ROUND(W83,2)*(1+'General Inputs'!N$20)*(1-AC83)+'General Inputs'!N$27,2)</f>
        <v>0</v>
      </c>
      <c r="Y83" s="163"/>
      <c r="Z83" s="191">
        <f>IF(T83="",0,'General Inputs'!K$23)</f>
        <v>0</v>
      </c>
      <c r="AA83" s="191">
        <f>IF(U83="",0,'General Inputs'!L$23)</f>
        <v>-0.02</v>
      </c>
      <c r="AB83" s="191">
        <f>IF(V83="",0,'General Inputs'!M$23)</f>
        <v>-0.02</v>
      </c>
      <c r="AC83" s="191">
        <f>IF(W83="",0,'General Inputs'!N$23)</f>
        <v>-0.02</v>
      </c>
      <c r="AD83" s="36"/>
      <c r="AE83" s="36"/>
      <c r="AF83" s="36"/>
      <c r="AG83" s="36"/>
      <c r="AH83" s="214" t="str" cm="1">
        <f t="array" ref="AH83">IF(SUMPRODUCT(--_xlfn.ISFORMULA(U83:X83))+SUMPRODUCT(--_xlfn.ISFORMULA(H83:L83))=7,"OK","CHECK")</f>
        <v>OK</v>
      </c>
      <c r="AI83" s="36"/>
      <c r="AJ83" s="36"/>
      <c r="AK83" s="36"/>
    </row>
    <row r="84" spans="1:37" hidden="1" outlineLevel="2" x14ac:dyDescent="0.2">
      <c r="A84" s="36"/>
      <c r="B84" s="36"/>
      <c r="C84" s="158"/>
      <c r="D84" s="158"/>
      <c r="E84" s="71" t="s">
        <v>33</v>
      </c>
      <c r="F84" s="71"/>
      <c r="G84" s="92"/>
      <c r="H84" s="93">
        <f t="shared" si="12"/>
        <v>0</v>
      </c>
      <c r="I84" s="159"/>
      <c r="J84" s="93">
        <f t="shared" si="13"/>
        <v>0</v>
      </c>
      <c r="K84" s="159"/>
      <c r="L84" s="159" t="str">
        <f t="shared" si="14"/>
        <v/>
      </c>
      <c r="M84" s="39"/>
      <c r="N84" s="160">
        <f t="shared" si="15"/>
        <v>0</v>
      </c>
      <c r="O84" s="160">
        <f t="shared" si="16"/>
        <v>0</v>
      </c>
      <c r="P84" s="160">
        <f t="shared" si="17"/>
        <v>0</v>
      </c>
      <c r="Q84" s="160">
        <f t="shared" si="18"/>
        <v>0</v>
      </c>
      <c r="R84" s="160">
        <f t="shared" si="19"/>
        <v>0</v>
      </c>
      <c r="S84" s="39"/>
      <c r="T84" s="161"/>
      <c r="U84" s="162">
        <f>ROUND(ROUND(T84,2)*(1+'General Inputs'!K$20)*(1-Z84)+'General Inputs'!K$27,2)</f>
        <v>0</v>
      </c>
      <c r="V84" s="162">
        <f>ROUND(ROUND(U84,2)*(1+'General Inputs'!L$20)*(1-AA84)+'General Inputs'!L$27,2)</f>
        <v>0</v>
      </c>
      <c r="W84" s="162">
        <f>ROUND(ROUND(V84,2)*(1+'General Inputs'!M$20)*(1-AB84)+'General Inputs'!M$27,2)</f>
        <v>0</v>
      </c>
      <c r="X84" s="162">
        <f>ROUND(ROUND(W84,2)*(1+'General Inputs'!N$20)*(1-AC84)+'General Inputs'!N$27,2)</f>
        <v>0</v>
      </c>
      <c r="Y84" s="163"/>
      <c r="Z84" s="191">
        <f>IF(T84="",0,'General Inputs'!K$23)</f>
        <v>0</v>
      </c>
      <c r="AA84" s="191">
        <f>IF(U84="",0,'General Inputs'!L$23)</f>
        <v>-0.02</v>
      </c>
      <c r="AB84" s="191">
        <f>IF(V84="",0,'General Inputs'!M$23)</f>
        <v>-0.02</v>
      </c>
      <c r="AC84" s="191">
        <f>IF(W84="",0,'General Inputs'!N$23)</f>
        <v>-0.02</v>
      </c>
      <c r="AD84" s="36"/>
      <c r="AE84" s="36"/>
      <c r="AF84" s="36"/>
      <c r="AG84" s="36"/>
      <c r="AH84" s="214" t="str" cm="1">
        <f t="array" ref="AH84">IF(SUMPRODUCT(--_xlfn.ISFORMULA(U84:X84))+SUMPRODUCT(--_xlfn.ISFORMULA(H84:L84))=7,"OK","CHECK")</f>
        <v>OK</v>
      </c>
      <c r="AI84" s="36"/>
      <c r="AJ84" s="36"/>
      <c r="AK84" s="36"/>
    </row>
    <row r="85" spans="1:37" hidden="1" outlineLevel="2" x14ac:dyDescent="0.2">
      <c r="A85" s="36"/>
      <c r="B85" s="36"/>
      <c r="C85" s="158"/>
      <c r="D85" s="158"/>
      <c r="E85" s="71" t="s">
        <v>33</v>
      </c>
      <c r="F85" s="71"/>
      <c r="G85" s="92"/>
      <c r="H85" s="93">
        <f t="shared" si="12"/>
        <v>0</v>
      </c>
      <c r="I85" s="159"/>
      <c r="J85" s="93">
        <f t="shared" si="13"/>
        <v>0</v>
      </c>
      <c r="K85" s="159"/>
      <c r="L85" s="159" t="str">
        <f t="shared" si="14"/>
        <v/>
      </c>
      <c r="M85" s="39"/>
      <c r="N85" s="160">
        <f t="shared" si="15"/>
        <v>0</v>
      </c>
      <c r="O85" s="160">
        <f t="shared" si="16"/>
        <v>0</v>
      </c>
      <c r="P85" s="160">
        <f t="shared" si="17"/>
        <v>0</v>
      </c>
      <c r="Q85" s="160">
        <f t="shared" si="18"/>
        <v>0</v>
      </c>
      <c r="R85" s="160">
        <f t="shared" si="19"/>
        <v>0</v>
      </c>
      <c r="S85" s="39"/>
      <c r="T85" s="161"/>
      <c r="U85" s="162">
        <f>ROUND(ROUND(T85,2)*(1+'General Inputs'!K$20)*(1-Z85)+'General Inputs'!K$27,2)</f>
        <v>0</v>
      </c>
      <c r="V85" s="162">
        <f>ROUND(ROUND(U85,2)*(1+'General Inputs'!L$20)*(1-AA85)+'General Inputs'!L$27,2)</f>
        <v>0</v>
      </c>
      <c r="W85" s="162">
        <f>ROUND(ROUND(V85,2)*(1+'General Inputs'!M$20)*(1-AB85)+'General Inputs'!M$27,2)</f>
        <v>0</v>
      </c>
      <c r="X85" s="162">
        <f>ROUND(ROUND(W85,2)*(1+'General Inputs'!N$20)*(1-AC85)+'General Inputs'!N$27,2)</f>
        <v>0</v>
      </c>
      <c r="Y85" s="163"/>
      <c r="Z85" s="191">
        <f>IF(T85="",0,'General Inputs'!K$23)</f>
        <v>0</v>
      </c>
      <c r="AA85" s="191">
        <f>IF(U85="",0,'General Inputs'!L$23)</f>
        <v>-0.02</v>
      </c>
      <c r="AB85" s="191">
        <f>IF(V85="",0,'General Inputs'!M$23)</f>
        <v>-0.02</v>
      </c>
      <c r="AC85" s="191">
        <f>IF(W85="",0,'General Inputs'!N$23)</f>
        <v>-0.02</v>
      </c>
      <c r="AD85" s="36"/>
      <c r="AE85" s="36"/>
      <c r="AF85" s="36"/>
      <c r="AG85" s="36"/>
      <c r="AH85" s="214" t="str" cm="1">
        <f t="array" ref="AH85">IF(SUMPRODUCT(--_xlfn.ISFORMULA(U85:X85))+SUMPRODUCT(--_xlfn.ISFORMULA(H85:L85))=7,"OK","CHECK")</f>
        <v>OK</v>
      </c>
      <c r="AI85" s="36"/>
      <c r="AJ85" s="36"/>
      <c r="AK85" s="36"/>
    </row>
    <row r="86" spans="1:37" hidden="1" outlineLevel="2" x14ac:dyDescent="0.2">
      <c r="A86" s="36"/>
      <c r="B86" s="36"/>
      <c r="C86" s="158"/>
      <c r="D86" s="158"/>
      <c r="E86" s="71" t="s">
        <v>33</v>
      </c>
      <c r="F86" s="71"/>
      <c r="G86" s="92"/>
      <c r="H86" s="93">
        <f t="shared" si="12"/>
        <v>0</v>
      </c>
      <c r="I86" s="159"/>
      <c r="J86" s="93">
        <f t="shared" si="13"/>
        <v>0</v>
      </c>
      <c r="K86" s="159"/>
      <c r="L86" s="159" t="str">
        <f t="shared" si="14"/>
        <v/>
      </c>
      <c r="M86" s="39"/>
      <c r="N86" s="160">
        <f t="shared" si="15"/>
        <v>0</v>
      </c>
      <c r="O86" s="160">
        <f t="shared" si="16"/>
        <v>0</v>
      </c>
      <c r="P86" s="160">
        <f t="shared" si="17"/>
        <v>0</v>
      </c>
      <c r="Q86" s="160">
        <f t="shared" si="18"/>
        <v>0</v>
      </c>
      <c r="R86" s="160">
        <f t="shared" si="19"/>
        <v>0</v>
      </c>
      <c r="S86" s="39"/>
      <c r="T86" s="161"/>
      <c r="U86" s="162">
        <f>ROUND(ROUND(T86,2)*(1+'General Inputs'!K$20)*(1-Z86)+'General Inputs'!K$27,2)</f>
        <v>0</v>
      </c>
      <c r="V86" s="162">
        <f>ROUND(ROUND(U86,2)*(1+'General Inputs'!L$20)*(1-AA86)+'General Inputs'!L$27,2)</f>
        <v>0</v>
      </c>
      <c r="W86" s="162">
        <f>ROUND(ROUND(V86,2)*(1+'General Inputs'!M$20)*(1-AB86)+'General Inputs'!M$27,2)</f>
        <v>0</v>
      </c>
      <c r="X86" s="162">
        <f>ROUND(ROUND(W86,2)*(1+'General Inputs'!N$20)*(1-AC86)+'General Inputs'!N$27,2)</f>
        <v>0</v>
      </c>
      <c r="Y86" s="163"/>
      <c r="Z86" s="191">
        <f>IF(T86="",0,'General Inputs'!K$23)</f>
        <v>0</v>
      </c>
      <c r="AA86" s="191">
        <f>IF(U86="",0,'General Inputs'!L$23)</f>
        <v>-0.02</v>
      </c>
      <c r="AB86" s="191">
        <f>IF(V86="",0,'General Inputs'!M$23)</f>
        <v>-0.02</v>
      </c>
      <c r="AC86" s="191">
        <f>IF(W86="",0,'General Inputs'!N$23)</f>
        <v>-0.02</v>
      </c>
      <c r="AD86" s="36"/>
      <c r="AE86" s="36"/>
      <c r="AF86" s="36"/>
      <c r="AG86" s="36"/>
      <c r="AH86" s="214" t="str" cm="1">
        <f t="array" ref="AH86">IF(SUMPRODUCT(--_xlfn.ISFORMULA(U86:X86))+SUMPRODUCT(--_xlfn.ISFORMULA(H86:L86))=7,"OK","CHECK")</f>
        <v>OK</v>
      </c>
      <c r="AI86" s="36"/>
      <c r="AJ86" s="36"/>
      <c r="AK86" s="36"/>
    </row>
    <row r="87" spans="1:37" hidden="1" outlineLevel="2" x14ac:dyDescent="0.2">
      <c r="A87" s="36"/>
      <c r="B87" s="36"/>
      <c r="C87" s="158"/>
      <c r="D87" s="158"/>
      <c r="E87" s="71" t="s">
        <v>33</v>
      </c>
      <c r="F87" s="71"/>
      <c r="G87" s="92"/>
      <c r="H87" s="93">
        <f t="shared" si="12"/>
        <v>0</v>
      </c>
      <c r="I87" s="159"/>
      <c r="J87" s="93">
        <f t="shared" si="13"/>
        <v>0</v>
      </c>
      <c r="K87" s="159"/>
      <c r="L87" s="159" t="str">
        <f t="shared" si="14"/>
        <v/>
      </c>
      <c r="M87" s="39"/>
      <c r="N87" s="160">
        <f t="shared" si="15"/>
        <v>0</v>
      </c>
      <c r="O87" s="160">
        <f t="shared" si="16"/>
        <v>0</v>
      </c>
      <c r="P87" s="160">
        <f t="shared" si="17"/>
        <v>0</v>
      </c>
      <c r="Q87" s="160">
        <f t="shared" si="18"/>
        <v>0</v>
      </c>
      <c r="R87" s="160">
        <f t="shared" si="19"/>
        <v>0</v>
      </c>
      <c r="S87" s="39"/>
      <c r="T87" s="161"/>
      <c r="U87" s="162">
        <f>ROUND(ROUND(T87,2)*(1+'General Inputs'!K$20)*(1-Z87)+'General Inputs'!K$27,2)</f>
        <v>0</v>
      </c>
      <c r="V87" s="162">
        <f>ROUND(ROUND(U87,2)*(1+'General Inputs'!L$20)*(1-AA87)+'General Inputs'!L$27,2)</f>
        <v>0</v>
      </c>
      <c r="W87" s="162">
        <f>ROUND(ROUND(V87,2)*(1+'General Inputs'!M$20)*(1-AB87)+'General Inputs'!M$27,2)</f>
        <v>0</v>
      </c>
      <c r="X87" s="162">
        <f>ROUND(ROUND(W87,2)*(1+'General Inputs'!N$20)*(1-AC87)+'General Inputs'!N$27,2)</f>
        <v>0</v>
      </c>
      <c r="Y87" s="163"/>
      <c r="Z87" s="191">
        <f>IF(T87="",0,'General Inputs'!K$23)</f>
        <v>0</v>
      </c>
      <c r="AA87" s="191">
        <f>IF(U87="",0,'General Inputs'!L$23)</f>
        <v>-0.02</v>
      </c>
      <c r="AB87" s="191">
        <f>IF(V87="",0,'General Inputs'!M$23)</f>
        <v>-0.02</v>
      </c>
      <c r="AC87" s="191">
        <f>IF(W87="",0,'General Inputs'!N$23)</f>
        <v>-0.02</v>
      </c>
      <c r="AD87" s="36"/>
      <c r="AE87" s="36"/>
      <c r="AF87" s="36"/>
      <c r="AG87" s="36"/>
      <c r="AH87" s="214" t="str" cm="1">
        <f t="array" ref="AH87">IF(SUMPRODUCT(--_xlfn.ISFORMULA(U87:X87))+SUMPRODUCT(--_xlfn.ISFORMULA(H87:L87))=7,"OK","CHECK")</f>
        <v>OK</v>
      </c>
      <c r="AI87" s="36"/>
      <c r="AJ87" s="36"/>
      <c r="AK87" s="36"/>
    </row>
    <row r="88" spans="1:37" hidden="1" outlineLevel="2" x14ac:dyDescent="0.2">
      <c r="A88" s="36"/>
      <c r="B88" s="36"/>
      <c r="C88" s="158"/>
      <c r="D88" s="158"/>
      <c r="E88" s="71" t="s">
        <v>33</v>
      </c>
      <c r="F88" s="71"/>
      <c r="G88" s="92"/>
      <c r="H88" s="93">
        <f t="shared" si="12"/>
        <v>0</v>
      </c>
      <c r="I88" s="159"/>
      <c r="J88" s="93">
        <f t="shared" si="13"/>
        <v>0</v>
      </c>
      <c r="K88" s="159"/>
      <c r="L88" s="159" t="str">
        <f t="shared" si="14"/>
        <v/>
      </c>
      <c r="M88" s="39"/>
      <c r="N88" s="160">
        <f t="shared" si="15"/>
        <v>0</v>
      </c>
      <c r="O88" s="160">
        <f t="shared" si="16"/>
        <v>0</v>
      </c>
      <c r="P88" s="160">
        <f t="shared" si="17"/>
        <v>0</v>
      </c>
      <c r="Q88" s="160">
        <f t="shared" si="18"/>
        <v>0</v>
      </c>
      <c r="R88" s="160">
        <f t="shared" si="19"/>
        <v>0</v>
      </c>
      <c r="S88" s="39"/>
      <c r="T88" s="161"/>
      <c r="U88" s="162">
        <f>ROUND(ROUND(T88,2)*(1+'General Inputs'!K$20)*(1-Z88)+'General Inputs'!K$27,2)</f>
        <v>0</v>
      </c>
      <c r="V88" s="162">
        <f>ROUND(ROUND(U88,2)*(1+'General Inputs'!L$20)*(1-AA88)+'General Inputs'!L$27,2)</f>
        <v>0</v>
      </c>
      <c r="W88" s="162">
        <f>ROUND(ROUND(V88,2)*(1+'General Inputs'!M$20)*(1-AB88)+'General Inputs'!M$27,2)</f>
        <v>0</v>
      </c>
      <c r="X88" s="162">
        <f>ROUND(ROUND(W88,2)*(1+'General Inputs'!N$20)*(1-AC88)+'General Inputs'!N$27,2)</f>
        <v>0</v>
      </c>
      <c r="Y88" s="163"/>
      <c r="Z88" s="191">
        <f>IF(T88="",0,'General Inputs'!K$23)</f>
        <v>0</v>
      </c>
      <c r="AA88" s="191">
        <f>IF(U88="",0,'General Inputs'!L$23)</f>
        <v>-0.02</v>
      </c>
      <c r="AB88" s="191">
        <f>IF(V88="",0,'General Inputs'!M$23)</f>
        <v>-0.02</v>
      </c>
      <c r="AC88" s="191">
        <f>IF(W88="",0,'General Inputs'!N$23)</f>
        <v>-0.02</v>
      </c>
      <c r="AD88" s="36"/>
      <c r="AE88" s="36"/>
      <c r="AF88" s="36"/>
      <c r="AG88" s="36"/>
      <c r="AH88" s="214" t="str" cm="1">
        <f t="array" ref="AH88">IF(SUMPRODUCT(--_xlfn.ISFORMULA(U88:X88))+SUMPRODUCT(--_xlfn.ISFORMULA(H88:L88))=7,"OK","CHECK")</f>
        <v>OK</v>
      </c>
      <c r="AI88" s="36"/>
      <c r="AJ88" s="36"/>
      <c r="AK88" s="36"/>
    </row>
    <row r="89" spans="1:37" hidden="1" outlineLevel="2" x14ac:dyDescent="0.2">
      <c r="A89" s="36"/>
      <c r="B89" s="36"/>
      <c r="C89" s="158"/>
      <c r="D89" s="158"/>
      <c r="E89" s="71" t="s">
        <v>33</v>
      </c>
      <c r="F89" s="71"/>
      <c r="G89" s="92"/>
      <c r="H89" s="93">
        <f t="shared" si="12"/>
        <v>0</v>
      </c>
      <c r="I89" s="159"/>
      <c r="J89" s="93">
        <f t="shared" si="13"/>
        <v>0</v>
      </c>
      <c r="K89" s="159"/>
      <c r="L89" s="159" t="str">
        <f t="shared" si="14"/>
        <v/>
      </c>
      <c r="M89" s="39"/>
      <c r="N89" s="160">
        <f t="shared" si="15"/>
        <v>0</v>
      </c>
      <c r="O89" s="160">
        <f t="shared" si="16"/>
        <v>0</v>
      </c>
      <c r="P89" s="160">
        <f t="shared" si="17"/>
        <v>0</v>
      </c>
      <c r="Q89" s="160">
        <f t="shared" si="18"/>
        <v>0</v>
      </c>
      <c r="R89" s="160">
        <f t="shared" si="19"/>
        <v>0</v>
      </c>
      <c r="S89" s="39"/>
      <c r="T89" s="161"/>
      <c r="U89" s="162">
        <f>ROUND(ROUND(T89,2)*(1+'General Inputs'!K$20)*(1-Z89)+'General Inputs'!K$27,2)</f>
        <v>0</v>
      </c>
      <c r="V89" s="162">
        <f>ROUND(ROUND(U89,2)*(1+'General Inputs'!L$20)*(1-AA89)+'General Inputs'!L$27,2)</f>
        <v>0</v>
      </c>
      <c r="W89" s="162">
        <f>ROUND(ROUND(V89,2)*(1+'General Inputs'!M$20)*(1-AB89)+'General Inputs'!M$27,2)</f>
        <v>0</v>
      </c>
      <c r="X89" s="162">
        <f>ROUND(ROUND(W89,2)*(1+'General Inputs'!N$20)*(1-AC89)+'General Inputs'!N$27,2)</f>
        <v>0</v>
      </c>
      <c r="Y89" s="163"/>
      <c r="Z89" s="191">
        <f>IF(T89="",0,'General Inputs'!K$23)</f>
        <v>0</v>
      </c>
      <c r="AA89" s="191">
        <f>IF(U89="",0,'General Inputs'!L$23)</f>
        <v>-0.02</v>
      </c>
      <c r="AB89" s="191">
        <f>IF(V89="",0,'General Inputs'!M$23)</f>
        <v>-0.02</v>
      </c>
      <c r="AC89" s="191">
        <f>IF(W89="",0,'General Inputs'!N$23)</f>
        <v>-0.02</v>
      </c>
      <c r="AD89" s="36"/>
      <c r="AE89" s="36"/>
      <c r="AF89" s="36"/>
      <c r="AG89" s="36"/>
      <c r="AH89" s="214" t="str" cm="1">
        <f t="array" ref="AH89">IF(SUMPRODUCT(--_xlfn.ISFORMULA(U89:X89))+SUMPRODUCT(--_xlfn.ISFORMULA(H89:L89))=7,"OK","CHECK")</f>
        <v>OK</v>
      </c>
      <c r="AI89" s="36"/>
      <c r="AJ89" s="36"/>
      <c r="AK89" s="36"/>
    </row>
    <row r="90" spans="1:37" hidden="1" outlineLevel="2" x14ac:dyDescent="0.2">
      <c r="A90" s="36"/>
      <c r="B90" s="36"/>
      <c r="C90" s="158"/>
      <c r="D90" s="158"/>
      <c r="E90" s="71" t="s">
        <v>33</v>
      </c>
      <c r="F90" s="71"/>
      <c r="G90" s="92"/>
      <c r="H90" s="93">
        <f t="shared" si="12"/>
        <v>0</v>
      </c>
      <c r="I90" s="159"/>
      <c r="J90" s="93">
        <f t="shared" si="13"/>
        <v>0</v>
      </c>
      <c r="K90" s="159"/>
      <c r="L90" s="159" t="str">
        <f t="shared" si="14"/>
        <v/>
      </c>
      <c r="M90" s="39"/>
      <c r="N90" s="160">
        <f t="shared" si="15"/>
        <v>0</v>
      </c>
      <c r="O90" s="160">
        <f t="shared" si="16"/>
        <v>0</v>
      </c>
      <c r="P90" s="160">
        <f t="shared" si="17"/>
        <v>0</v>
      </c>
      <c r="Q90" s="160">
        <f t="shared" si="18"/>
        <v>0</v>
      </c>
      <c r="R90" s="160">
        <f t="shared" si="19"/>
        <v>0</v>
      </c>
      <c r="S90" s="39"/>
      <c r="T90" s="161"/>
      <c r="U90" s="162">
        <f>ROUND(ROUND(T90,2)*(1+'General Inputs'!K$20)*(1-Z90)+'General Inputs'!K$27,2)</f>
        <v>0</v>
      </c>
      <c r="V90" s="162">
        <f>ROUND(ROUND(U90,2)*(1+'General Inputs'!L$20)*(1-AA90)+'General Inputs'!L$27,2)</f>
        <v>0</v>
      </c>
      <c r="W90" s="162">
        <f>ROUND(ROUND(V90,2)*(1+'General Inputs'!M$20)*(1-AB90)+'General Inputs'!M$27,2)</f>
        <v>0</v>
      </c>
      <c r="X90" s="162">
        <f>ROUND(ROUND(W90,2)*(1+'General Inputs'!N$20)*(1-AC90)+'General Inputs'!N$27,2)</f>
        <v>0</v>
      </c>
      <c r="Y90" s="163"/>
      <c r="Z90" s="191">
        <f>IF(T90="",0,'General Inputs'!K$23)</f>
        <v>0</v>
      </c>
      <c r="AA90" s="191">
        <f>IF(U90="",0,'General Inputs'!L$23)</f>
        <v>-0.02</v>
      </c>
      <c r="AB90" s="191">
        <f>IF(V90="",0,'General Inputs'!M$23)</f>
        <v>-0.02</v>
      </c>
      <c r="AC90" s="191">
        <f>IF(W90="",0,'General Inputs'!N$23)</f>
        <v>-0.02</v>
      </c>
      <c r="AD90" s="36"/>
      <c r="AE90" s="36"/>
      <c r="AF90" s="36"/>
      <c r="AG90" s="36"/>
      <c r="AH90" s="214" t="str" cm="1">
        <f t="array" ref="AH90">IF(SUMPRODUCT(--_xlfn.ISFORMULA(U90:X90))+SUMPRODUCT(--_xlfn.ISFORMULA(H90:L90))=7,"OK","CHECK")</f>
        <v>OK</v>
      </c>
      <c r="AI90" s="36"/>
      <c r="AJ90" s="36"/>
      <c r="AK90" s="36"/>
    </row>
    <row r="91" spans="1:37" hidden="1" outlineLevel="2" x14ac:dyDescent="0.2">
      <c r="A91" s="36"/>
      <c r="B91" s="36"/>
      <c r="C91" s="158"/>
      <c r="D91" s="158"/>
      <c r="E91" s="71" t="s">
        <v>33</v>
      </c>
      <c r="F91" s="71"/>
      <c r="G91" s="92"/>
      <c r="H91" s="93">
        <f t="shared" si="12"/>
        <v>0</v>
      </c>
      <c r="I91" s="159"/>
      <c r="J91" s="93">
        <f t="shared" si="13"/>
        <v>0</v>
      </c>
      <c r="K91" s="159"/>
      <c r="L91" s="159" t="str">
        <f t="shared" si="14"/>
        <v/>
      </c>
      <c r="M91" s="39"/>
      <c r="N91" s="160">
        <f t="shared" si="15"/>
        <v>0</v>
      </c>
      <c r="O91" s="160">
        <f t="shared" si="16"/>
        <v>0</v>
      </c>
      <c r="P91" s="160">
        <f t="shared" si="17"/>
        <v>0</v>
      </c>
      <c r="Q91" s="160">
        <f t="shared" si="18"/>
        <v>0</v>
      </c>
      <c r="R91" s="160">
        <f t="shared" si="19"/>
        <v>0</v>
      </c>
      <c r="S91" s="39"/>
      <c r="T91" s="161"/>
      <c r="U91" s="162">
        <f>ROUND(ROUND(T91,2)*(1+'General Inputs'!K$20)*(1-Z91)+'General Inputs'!K$27,2)</f>
        <v>0</v>
      </c>
      <c r="V91" s="162">
        <f>ROUND(ROUND(U91,2)*(1+'General Inputs'!L$20)*(1-AA91)+'General Inputs'!L$27,2)</f>
        <v>0</v>
      </c>
      <c r="W91" s="162">
        <f>ROUND(ROUND(V91,2)*(1+'General Inputs'!M$20)*(1-AB91)+'General Inputs'!M$27,2)</f>
        <v>0</v>
      </c>
      <c r="X91" s="162">
        <f>ROUND(ROUND(W91,2)*(1+'General Inputs'!N$20)*(1-AC91)+'General Inputs'!N$27,2)</f>
        <v>0</v>
      </c>
      <c r="Y91" s="163"/>
      <c r="Z91" s="191">
        <f>IF(T91="",0,'General Inputs'!K$23)</f>
        <v>0</v>
      </c>
      <c r="AA91" s="191">
        <f>IF(U91="",0,'General Inputs'!L$23)</f>
        <v>-0.02</v>
      </c>
      <c r="AB91" s="191">
        <f>IF(V91="",0,'General Inputs'!M$23)</f>
        <v>-0.02</v>
      </c>
      <c r="AC91" s="191">
        <f>IF(W91="",0,'General Inputs'!N$23)</f>
        <v>-0.02</v>
      </c>
      <c r="AD91" s="36"/>
      <c r="AE91" s="36"/>
      <c r="AF91" s="36"/>
      <c r="AG91" s="36"/>
      <c r="AH91" s="214" t="str" cm="1">
        <f t="array" ref="AH91">IF(SUMPRODUCT(--_xlfn.ISFORMULA(U91:X91))+SUMPRODUCT(--_xlfn.ISFORMULA(H91:L91))=7,"OK","CHECK")</f>
        <v>OK</v>
      </c>
      <c r="AI91" s="36"/>
      <c r="AJ91" s="36"/>
      <c r="AK91" s="36"/>
    </row>
    <row r="92" spans="1:37" hidden="1" outlineLevel="2" x14ac:dyDescent="0.2">
      <c r="A92" s="36"/>
      <c r="B92" s="36"/>
      <c r="C92" s="158"/>
      <c r="D92" s="158"/>
      <c r="E92" s="71" t="s">
        <v>33</v>
      </c>
      <c r="F92" s="71"/>
      <c r="G92" s="92"/>
      <c r="H92" s="93">
        <f t="shared" si="12"/>
        <v>0</v>
      </c>
      <c r="I92" s="159"/>
      <c r="J92" s="93">
        <f t="shared" si="13"/>
        <v>0</v>
      </c>
      <c r="K92" s="159"/>
      <c r="L92" s="159" t="str">
        <f t="shared" si="14"/>
        <v/>
      </c>
      <c r="M92" s="39"/>
      <c r="N92" s="160">
        <f t="shared" si="15"/>
        <v>0</v>
      </c>
      <c r="O92" s="160">
        <f t="shared" si="16"/>
        <v>0</v>
      </c>
      <c r="P92" s="160">
        <f t="shared" si="17"/>
        <v>0</v>
      </c>
      <c r="Q92" s="160">
        <f t="shared" si="18"/>
        <v>0</v>
      </c>
      <c r="R92" s="160">
        <f t="shared" si="19"/>
        <v>0</v>
      </c>
      <c r="S92" s="39"/>
      <c r="T92" s="161"/>
      <c r="U92" s="162">
        <f>ROUND(ROUND(T92,2)*(1+'General Inputs'!K$20)*(1-Z92)+'General Inputs'!K$27,2)</f>
        <v>0</v>
      </c>
      <c r="V92" s="162">
        <f>ROUND(ROUND(U92,2)*(1+'General Inputs'!L$20)*(1-AA92)+'General Inputs'!L$27,2)</f>
        <v>0</v>
      </c>
      <c r="W92" s="162">
        <f>ROUND(ROUND(V92,2)*(1+'General Inputs'!M$20)*(1-AB92)+'General Inputs'!M$27,2)</f>
        <v>0</v>
      </c>
      <c r="X92" s="162">
        <f>ROUND(ROUND(W92,2)*(1+'General Inputs'!N$20)*(1-AC92)+'General Inputs'!N$27,2)</f>
        <v>0</v>
      </c>
      <c r="Y92" s="163"/>
      <c r="Z92" s="191">
        <f>IF(T92="",0,'General Inputs'!K$23)</f>
        <v>0</v>
      </c>
      <c r="AA92" s="191">
        <f>IF(U92="",0,'General Inputs'!L$23)</f>
        <v>-0.02</v>
      </c>
      <c r="AB92" s="191">
        <f>IF(V92="",0,'General Inputs'!M$23)</f>
        <v>-0.02</v>
      </c>
      <c r="AC92" s="191">
        <f>IF(W92="",0,'General Inputs'!N$23)</f>
        <v>-0.02</v>
      </c>
      <c r="AD92" s="36"/>
      <c r="AE92" s="36"/>
      <c r="AF92" s="36"/>
      <c r="AG92" s="36"/>
      <c r="AH92" s="214" t="str" cm="1">
        <f t="array" ref="AH92">IF(SUMPRODUCT(--_xlfn.ISFORMULA(U92:X92))+SUMPRODUCT(--_xlfn.ISFORMULA(H92:L92))=7,"OK","CHECK")</f>
        <v>OK</v>
      </c>
      <c r="AI92" s="36"/>
      <c r="AJ92" s="36"/>
      <c r="AK92" s="36"/>
    </row>
    <row r="93" spans="1:37" hidden="1" outlineLevel="2" x14ac:dyDescent="0.2">
      <c r="A93" s="36"/>
      <c r="B93" s="36"/>
      <c r="C93" s="158"/>
      <c r="D93" s="158"/>
      <c r="E93" s="71" t="s">
        <v>33</v>
      </c>
      <c r="F93" s="71"/>
      <c r="G93" s="92"/>
      <c r="H93" s="93">
        <f t="shared" si="12"/>
        <v>0</v>
      </c>
      <c r="I93" s="159"/>
      <c r="J93" s="93">
        <f t="shared" si="13"/>
        <v>0</v>
      </c>
      <c r="K93" s="159"/>
      <c r="L93" s="159" t="str">
        <f t="shared" si="14"/>
        <v/>
      </c>
      <c r="M93" s="39"/>
      <c r="N93" s="160">
        <f t="shared" si="15"/>
        <v>0</v>
      </c>
      <c r="O93" s="160">
        <f t="shared" si="16"/>
        <v>0</v>
      </c>
      <c r="P93" s="160">
        <f t="shared" si="17"/>
        <v>0</v>
      </c>
      <c r="Q93" s="160">
        <f t="shared" si="18"/>
        <v>0</v>
      </c>
      <c r="R93" s="160">
        <f t="shared" si="19"/>
        <v>0</v>
      </c>
      <c r="S93" s="39"/>
      <c r="T93" s="161"/>
      <c r="U93" s="162">
        <f>ROUND(ROUND(T93,2)*(1+'General Inputs'!K$20)*(1-Z93)+'General Inputs'!K$27,2)</f>
        <v>0</v>
      </c>
      <c r="V93" s="162">
        <f>ROUND(ROUND(U93,2)*(1+'General Inputs'!L$20)*(1-AA93)+'General Inputs'!L$27,2)</f>
        <v>0</v>
      </c>
      <c r="W93" s="162">
        <f>ROUND(ROUND(V93,2)*(1+'General Inputs'!M$20)*(1-AB93)+'General Inputs'!M$27,2)</f>
        <v>0</v>
      </c>
      <c r="X93" s="162">
        <f>ROUND(ROUND(W93,2)*(1+'General Inputs'!N$20)*(1-AC93)+'General Inputs'!N$27,2)</f>
        <v>0</v>
      </c>
      <c r="Y93" s="163"/>
      <c r="Z93" s="191">
        <f>IF(T93="",0,'General Inputs'!K$23)</f>
        <v>0</v>
      </c>
      <c r="AA93" s="191">
        <f>IF(U93="",0,'General Inputs'!L$23)</f>
        <v>-0.02</v>
      </c>
      <c r="AB93" s="191">
        <f>IF(V93="",0,'General Inputs'!M$23)</f>
        <v>-0.02</v>
      </c>
      <c r="AC93" s="191">
        <f>IF(W93="",0,'General Inputs'!N$23)</f>
        <v>-0.02</v>
      </c>
      <c r="AD93" s="36"/>
      <c r="AE93" s="36"/>
      <c r="AF93" s="36"/>
      <c r="AG93" s="36"/>
      <c r="AH93" s="214" t="str" cm="1">
        <f t="array" ref="AH93">IF(SUMPRODUCT(--_xlfn.ISFORMULA(U93:X93))+SUMPRODUCT(--_xlfn.ISFORMULA(H93:L93))=7,"OK","CHECK")</f>
        <v>OK</v>
      </c>
      <c r="AI93" s="36"/>
      <c r="AJ93" s="36"/>
      <c r="AK93" s="36"/>
    </row>
    <row r="94" spans="1:37" hidden="1" outlineLevel="2" x14ac:dyDescent="0.2">
      <c r="A94" s="36"/>
      <c r="B94" s="36"/>
      <c r="C94" s="158"/>
      <c r="D94" s="158"/>
      <c r="E94" s="71" t="s">
        <v>33</v>
      </c>
      <c r="F94" s="71"/>
      <c r="G94" s="92"/>
      <c r="H94" s="93">
        <f t="shared" si="12"/>
        <v>0</v>
      </c>
      <c r="I94" s="159"/>
      <c r="J94" s="93">
        <f t="shared" si="13"/>
        <v>0</v>
      </c>
      <c r="K94" s="159"/>
      <c r="L94" s="159" t="str">
        <f t="shared" si="14"/>
        <v/>
      </c>
      <c r="M94" s="39"/>
      <c r="N94" s="160">
        <f t="shared" si="15"/>
        <v>0</v>
      </c>
      <c r="O94" s="160">
        <f t="shared" si="16"/>
        <v>0</v>
      </c>
      <c r="P94" s="160">
        <f t="shared" si="17"/>
        <v>0</v>
      </c>
      <c r="Q94" s="160">
        <f t="shared" si="18"/>
        <v>0</v>
      </c>
      <c r="R94" s="160">
        <f t="shared" si="19"/>
        <v>0</v>
      </c>
      <c r="S94" s="39"/>
      <c r="T94" s="161"/>
      <c r="U94" s="162">
        <f>ROUND(ROUND(T94,2)*(1+'General Inputs'!K$20)*(1-Z94)+'General Inputs'!K$27,2)</f>
        <v>0</v>
      </c>
      <c r="V94" s="162">
        <f>ROUND(ROUND(U94,2)*(1+'General Inputs'!L$20)*(1-AA94)+'General Inputs'!L$27,2)</f>
        <v>0</v>
      </c>
      <c r="W94" s="162">
        <f>ROUND(ROUND(V94,2)*(1+'General Inputs'!M$20)*(1-AB94)+'General Inputs'!M$27,2)</f>
        <v>0</v>
      </c>
      <c r="X94" s="162">
        <f>ROUND(ROUND(W94,2)*(1+'General Inputs'!N$20)*(1-AC94)+'General Inputs'!N$27,2)</f>
        <v>0</v>
      </c>
      <c r="Y94" s="163"/>
      <c r="Z94" s="191">
        <f>IF(T94="",0,'General Inputs'!K$23)</f>
        <v>0</v>
      </c>
      <c r="AA94" s="191">
        <f>IF(U94="",0,'General Inputs'!L$23)</f>
        <v>-0.02</v>
      </c>
      <c r="AB94" s="191">
        <f>IF(V94="",0,'General Inputs'!M$23)</f>
        <v>-0.02</v>
      </c>
      <c r="AC94" s="191">
        <f>IF(W94="",0,'General Inputs'!N$23)</f>
        <v>-0.02</v>
      </c>
      <c r="AD94" s="36"/>
      <c r="AE94" s="36"/>
      <c r="AF94" s="36"/>
      <c r="AG94" s="36"/>
      <c r="AH94" s="214" t="str" cm="1">
        <f t="array" ref="AH94">IF(SUMPRODUCT(--_xlfn.ISFORMULA(U94:X94))+SUMPRODUCT(--_xlfn.ISFORMULA(H94:L94))=7,"OK","CHECK")</f>
        <v>OK</v>
      </c>
      <c r="AI94" s="36"/>
      <c r="AJ94" s="36"/>
      <c r="AK94" s="36"/>
    </row>
    <row r="95" spans="1:37" hidden="1" outlineLevel="2" x14ac:dyDescent="0.2">
      <c r="A95" s="36"/>
      <c r="B95" s="36"/>
      <c r="C95" s="158"/>
      <c r="D95" s="158"/>
      <c r="E95" s="71" t="s">
        <v>33</v>
      </c>
      <c r="F95" s="71"/>
      <c r="G95" s="92"/>
      <c r="H95" s="93">
        <f t="shared" si="12"/>
        <v>0</v>
      </c>
      <c r="I95" s="159"/>
      <c r="J95" s="93">
        <f t="shared" si="13"/>
        <v>0</v>
      </c>
      <c r="K95" s="159"/>
      <c r="L95" s="159" t="str">
        <f t="shared" si="14"/>
        <v/>
      </c>
      <c r="M95" s="39"/>
      <c r="N95" s="160">
        <f t="shared" si="15"/>
        <v>0</v>
      </c>
      <c r="O95" s="160">
        <f t="shared" si="16"/>
        <v>0</v>
      </c>
      <c r="P95" s="160">
        <f t="shared" si="17"/>
        <v>0</v>
      </c>
      <c r="Q95" s="160">
        <f t="shared" si="18"/>
        <v>0</v>
      </c>
      <c r="R95" s="160">
        <f t="shared" si="19"/>
        <v>0</v>
      </c>
      <c r="S95" s="39"/>
      <c r="T95" s="161"/>
      <c r="U95" s="162">
        <f>ROUND(ROUND(T95,2)*(1+'General Inputs'!K$20)*(1-Z95)+'General Inputs'!K$27,2)</f>
        <v>0</v>
      </c>
      <c r="V95" s="162">
        <f>ROUND(ROUND(U95,2)*(1+'General Inputs'!L$20)*(1-AA95)+'General Inputs'!L$27,2)</f>
        <v>0</v>
      </c>
      <c r="W95" s="162">
        <f>ROUND(ROUND(V95,2)*(1+'General Inputs'!M$20)*(1-AB95)+'General Inputs'!M$27,2)</f>
        <v>0</v>
      </c>
      <c r="X95" s="162">
        <f>ROUND(ROUND(W95,2)*(1+'General Inputs'!N$20)*(1-AC95)+'General Inputs'!N$27,2)</f>
        <v>0</v>
      </c>
      <c r="Y95" s="163"/>
      <c r="Z95" s="191">
        <f>IF(T95="",0,'General Inputs'!K$23)</f>
        <v>0</v>
      </c>
      <c r="AA95" s="191">
        <f>IF(U95="",0,'General Inputs'!L$23)</f>
        <v>-0.02</v>
      </c>
      <c r="AB95" s="191">
        <f>IF(V95="",0,'General Inputs'!M$23)</f>
        <v>-0.02</v>
      </c>
      <c r="AC95" s="191">
        <f>IF(W95="",0,'General Inputs'!N$23)</f>
        <v>-0.02</v>
      </c>
      <c r="AD95" s="36"/>
      <c r="AE95" s="36"/>
      <c r="AF95" s="36"/>
      <c r="AG95" s="36"/>
      <c r="AH95" s="214" t="str" cm="1">
        <f t="array" ref="AH95">IF(SUMPRODUCT(--_xlfn.ISFORMULA(U95:X95))+SUMPRODUCT(--_xlfn.ISFORMULA(H95:L95))=7,"OK","CHECK")</f>
        <v>OK</v>
      </c>
      <c r="AI95" s="36"/>
      <c r="AJ95" s="36"/>
      <c r="AK95" s="36"/>
    </row>
    <row r="96" spans="1:37" hidden="1" outlineLevel="2" x14ac:dyDescent="0.2">
      <c r="A96" s="36"/>
      <c r="B96" s="36"/>
      <c r="C96" s="158"/>
      <c r="D96" s="158"/>
      <c r="E96" s="71" t="s">
        <v>33</v>
      </c>
      <c r="F96" s="71"/>
      <c r="G96" s="92"/>
      <c r="H96" s="93">
        <f t="shared" si="12"/>
        <v>0</v>
      </c>
      <c r="I96" s="159"/>
      <c r="J96" s="93">
        <f t="shared" si="13"/>
        <v>0</v>
      </c>
      <c r="K96" s="159"/>
      <c r="L96" s="159" t="str">
        <f t="shared" si="14"/>
        <v/>
      </c>
      <c r="M96" s="39"/>
      <c r="N96" s="160">
        <f t="shared" si="15"/>
        <v>0</v>
      </c>
      <c r="O96" s="160">
        <f t="shared" si="16"/>
        <v>0</v>
      </c>
      <c r="P96" s="160">
        <f t="shared" si="17"/>
        <v>0</v>
      </c>
      <c r="Q96" s="160">
        <f t="shared" si="18"/>
        <v>0</v>
      </c>
      <c r="R96" s="160">
        <f t="shared" si="19"/>
        <v>0</v>
      </c>
      <c r="S96" s="39"/>
      <c r="T96" s="161"/>
      <c r="U96" s="162">
        <f>ROUND(ROUND(T96,2)*(1+'General Inputs'!K$20)*(1-Z96)+'General Inputs'!K$27,2)</f>
        <v>0</v>
      </c>
      <c r="V96" s="162">
        <f>ROUND(ROUND(U96,2)*(1+'General Inputs'!L$20)*(1-AA96)+'General Inputs'!L$27,2)</f>
        <v>0</v>
      </c>
      <c r="W96" s="162">
        <f>ROUND(ROUND(V96,2)*(1+'General Inputs'!M$20)*(1-AB96)+'General Inputs'!M$27,2)</f>
        <v>0</v>
      </c>
      <c r="X96" s="162">
        <f>ROUND(ROUND(W96,2)*(1+'General Inputs'!N$20)*(1-AC96)+'General Inputs'!N$27,2)</f>
        <v>0</v>
      </c>
      <c r="Y96" s="163"/>
      <c r="Z96" s="191">
        <f>IF(T96="",0,'General Inputs'!K$23)</f>
        <v>0</v>
      </c>
      <c r="AA96" s="191">
        <f>IF(U96="",0,'General Inputs'!L$23)</f>
        <v>-0.02</v>
      </c>
      <c r="AB96" s="191">
        <f>IF(V96="",0,'General Inputs'!M$23)</f>
        <v>-0.02</v>
      </c>
      <c r="AC96" s="191">
        <f>IF(W96="",0,'General Inputs'!N$23)</f>
        <v>-0.02</v>
      </c>
      <c r="AD96" s="36"/>
      <c r="AE96" s="36"/>
      <c r="AF96" s="36"/>
      <c r="AG96" s="36"/>
      <c r="AH96" s="214" t="str" cm="1">
        <f t="array" ref="AH96">IF(SUMPRODUCT(--_xlfn.ISFORMULA(U96:X96))+SUMPRODUCT(--_xlfn.ISFORMULA(H96:L96))=7,"OK","CHECK")</f>
        <v>OK</v>
      </c>
      <c r="AI96" s="36"/>
      <c r="AJ96" s="36"/>
      <c r="AK96" s="36"/>
    </row>
    <row r="97" spans="1:37" hidden="1" outlineLevel="2" x14ac:dyDescent="0.2">
      <c r="A97" s="36"/>
      <c r="B97" s="36"/>
      <c r="C97" s="158"/>
      <c r="D97" s="158"/>
      <c r="E97" s="71" t="s">
        <v>33</v>
      </c>
      <c r="F97" s="71"/>
      <c r="G97" s="92"/>
      <c r="H97" s="93">
        <f t="shared" si="12"/>
        <v>0</v>
      </c>
      <c r="I97" s="159"/>
      <c r="J97" s="93">
        <f t="shared" si="13"/>
        <v>0</v>
      </c>
      <c r="K97" s="159"/>
      <c r="L97" s="159" t="str">
        <f t="shared" si="14"/>
        <v/>
      </c>
      <c r="M97" s="39"/>
      <c r="N97" s="160">
        <f t="shared" si="15"/>
        <v>0</v>
      </c>
      <c r="O97" s="160">
        <f t="shared" si="16"/>
        <v>0</v>
      </c>
      <c r="P97" s="160">
        <f t="shared" si="17"/>
        <v>0</v>
      </c>
      <c r="Q97" s="160">
        <f t="shared" si="18"/>
        <v>0</v>
      </c>
      <c r="R97" s="160">
        <f t="shared" si="19"/>
        <v>0</v>
      </c>
      <c r="S97" s="39"/>
      <c r="T97" s="161"/>
      <c r="U97" s="162">
        <f>ROUND(ROUND(T97,2)*(1+'General Inputs'!K$20)*(1-Z97)+'General Inputs'!K$27,2)</f>
        <v>0</v>
      </c>
      <c r="V97" s="162">
        <f>ROUND(ROUND(U97,2)*(1+'General Inputs'!L$20)*(1-AA97)+'General Inputs'!L$27,2)</f>
        <v>0</v>
      </c>
      <c r="W97" s="162">
        <f>ROUND(ROUND(V97,2)*(1+'General Inputs'!M$20)*(1-AB97)+'General Inputs'!M$27,2)</f>
        <v>0</v>
      </c>
      <c r="X97" s="162">
        <f>ROUND(ROUND(W97,2)*(1+'General Inputs'!N$20)*(1-AC97)+'General Inputs'!N$27,2)</f>
        <v>0</v>
      </c>
      <c r="Y97" s="163"/>
      <c r="Z97" s="191">
        <f>IF(T97="",0,'General Inputs'!K$23)</f>
        <v>0</v>
      </c>
      <c r="AA97" s="191">
        <f>IF(U97="",0,'General Inputs'!L$23)</f>
        <v>-0.02</v>
      </c>
      <c r="AB97" s="191">
        <f>IF(V97="",0,'General Inputs'!M$23)</f>
        <v>-0.02</v>
      </c>
      <c r="AC97" s="191">
        <f>IF(W97="",0,'General Inputs'!N$23)</f>
        <v>-0.02</v>
      </c>
      <c r="AD97" s="36"/>
      <c r="AE97" s="36"/>
      <c r="AF97" s="36"/>
      <c r="AG97" s="36"/>
      <c r="AH97" s="214" t="str" cm="1">
        <f t="array" ref="AH97">IF(SUMPRODUCT(--_xlfn.ISFORMULA(U97:X97))+SUMPRODUCT(--_xlfn.ISFORMULA(H97:L97))=7,"OK","CHECK")</f>
        <v>OK</v>
      </c>
      <c r="AI97" s="36"/>
      <c r="AJ97" s="36"/>
      <c r="AK97" s="36"/>
    </row>
    <row r="98" spans="1:37" hidden="1" outlineLevel="2" x14ac:dyDescent="0.2">
      <c r="A98" s="36"/>
      <c r="B98" s="36"/>
      <c r="C98" s="158"/>
      <c r="D98" s="158"/>
      <c r="E98" s="71" t="s">
        <v>33</v>
      </c>
      <c r="F98" s="71"/>
      <c r="G98" s="92"/>
      <c r="H98" s="93">
        <f t="shared" si="12"/>
        <v>0</v>
      </c>
      <c r="I98" s="159"/>
      <c r="J98" s="93">
        <f t="shared" si="13"/>
        <v>0</v>
      </c>
      <c r="K98" s="159"/>
      <c r="L98" s="159" t="str">
        <f t="shared" si="14"/>
        <v/>
      </c>
      <c r="M98" s="39"/>
      <c r="N98" s="160">
        <f t="shared" si="15"/>
        <v>0</v>
      </c>
      <c r="O98" s="160">
        <f t="shared" si="16"/>
        <v>0</v>
      </c>
      <c r="P98" s="160">
        <f t="shared" si="17"/>
        <v>0</v>
      </c>
      <c r="Q98" s="160">
        <f t="shared" si="18"/>
        <v>0</v>
      </c>
      <c r="R98" s="160">
        <f t="shared" si="19"/>
        <v>0</v>
      </c>
      <c r="S98" s="39"/>
      <c r="T98" s="161"/>
      <c r="U98" s="162">
        <f>ROUND(ROUND(T98,2)*(1+'General Inputs'!K$20)*(1-Z98)+'General Inputs'!K$27,2)</f>
        <v>0</v>
      </c>
      <c r="V98" s="162">
        <f>ROUND(ROUND(U98,2)*(1+'General Inputs'!L$20)*(1-AA98)+'General Inputs'!L$27,2)</f>
        <v>0</v>
      </c>
      <c r="W98" s="162">
        <f>ROUND(ROUND(V98,2)*(1+'General Inputs'!M$20)*(1-AB98)+'General Inputs'!M$27,2)</f>
        <v>0</v>
      </c>
      <c r="X98" s="162">
        <f>ROUND(ROUND(W98,2)*(1+'General Inputs'!N$20)*(1-AC98)+'General Inputs'!N$27,2)</f>
        <v>0</v>
      </c>
      <c r="Y98" s="163"/>
      <c r="Z98" s="191">
        <f>IF(T98="",0,'General Inputs'!K$23)</f>
        <v>0</v>
      </c>
      <c r="AA98" s="191">
        <f>IF(U98="",0,'General Inputs'!L$23)</f>
        <v>-0.02</v>
      </c>
      <c r="AB98" s="191">
        <f>IF(V98="",0,'General Inputs'!M$23)</f>
        <v>-0.02</v>
      </c>
      <c r="AC98" s="191">
        <f>IF(W98="",0,'General Inputs'!N$23)</f>
        <v>-0.02</v>
      </c>
      <c r="AD98" s="36"/>
      <c r="AE98" s="36"/>
      <c r="AF98" s="36"/>
      <c r="AG98" s="36"/>
      <c r="AH98" s="214" t="str" cm="1">
        <f t="array" ref="AH98">IF(SUMPRODUCT(--_xlfn.ISFORMULA(U98:X98))+SUMPRODUCT(--_xlfn.ISFORMULA(H98:L98))=7,"OK","CHECK")</f>
        <v>OK</v>
      </c>
      <c r="AI98" s="36"/>
      <c r="AJ98" s="36"/>
      <c r="AK98" s="36"/>
    </row>
    <row r="99" spans="1:37" hidden="1" outlineLevel="2" x14ac:dyDescent="0.2">
      <c r="A99" s="36"/>
      <c r="B99" s="36"/>
      <c r="C99" s="158"/>
      <c r="D99" s="158"/>
      <c r="E99" s="71" t="s">
        <v>33</v>
      </c>
      <c r="F99" s="71"/>
      <c r="G99" s="92"/>
      <c r="H99" s="93">
        <f t="shared" si="12"/>
        <v>0</v>
      </c>
      <c r="I99" s="159"/>
      <c r="J99" s="93">
        <f t="shared" si="13"/>
        <v>0</v>
      </c>
      <c r="K99" s="159"/>
      <c r="L99" s="159" t="str">
        <f t="shared" si="14"/>
        <v/>
      </c>
      <c r="M99" s="39"/>
      <c r="N99" s="160">
        <f t="shared" si="15"/>
        <v>0</v>
      </c>
      <c r="O99" s="160">
        <f t="shared" si="16"/>
        <v>0</v>
      </c>
      <c r="P99" s="160">
        <f t="shared" si="17"/>
        <v>0</v>
      </c>
      <c r="Q99" s="160">
        <f t="shared" si="18"/>
        <v>0</v>
      </c>
      <c r="R99" s="160">
        <f t="shared" si="19"/>
        <v>0</v>
      </c>
      <c r="S99" s="39"/>
      <c r="T99" s="161"/>
      <c r="U99" s="162">
        <f>ROUND(ROUND(T99,2)*(1+'General Inputs'!K$20)*(1-Z99)+'General Inputs'!K$27,2)</f>
        <v>0</v>
      </c>
      <c r="V99" s="162">
        <f>ROUND(ROUND(U99,2)*(1+'General Inputs'!L$20)*(1-AA99)+'General Inputs'!L$27,2)</f>
        <v>0</v>
      </c>
      <c r="W99" s="162">
        <f>ROUND(ROUND(V99,2)*(1+'General Inputs'!M$20)*(1-AB99)+'General Inputs'!M$27,2)</f>
        <v>0</v>
      </c>
      <c r="X99" s="162">
        <f>ROUND(ROUND(W99,2)*(1+'General Inputs'!N$20)*(1-AC99)+'General Inputs'!N$27,2)</f>
        <v>0</v>
      </c>
      <c r="Y99" s="163"/>
      <c r="Z99" s="191">
        <f>IF(T99="",0,'General Inputs'!K$23)</f>
        <v>0</v>
      </c>
      <c r="AA99" s="191">
        <f>IF(U99="",0,'General Inputs'!L$23)</f>
        <v>-0.02</v>
      </c>
      <c r="AB99" s="191">
        <f>IF(V99="",0,'General Inputs'!M$23)</f>
        <v>-0.02</v>
      </c>
      <c r="AC99" s="191">
        <f>IF(W99="",0,'General Inputs'!N$23)</f>
        <v>-0.02</v>
      </c>
      <c r="AD99" s="36"/>
      <c r="AE99" s="36"/>
      <c r="AF99" s="36"/>
      <c r="AG99" s="36"/>
      <c r="AH99" s="214" t="str" cm="1">
        <f t="array" ref="AH99">IF(SUMPRODUCT(--_xlfn.ISFORMULA(U99:X99))+SUMPRODUCT(--_xlfn.ISFORMULA(H99:L99))=7,"OK","CHECK")</f>
        <v>OK</v>
      </c>
      <c r="AI99" s="36"/>
      <c r="AJ99" s="36"/>
      <c r="AK99" s="36"/>
    </row>
    <row r="100" spans="1:37" hidden="1" outlineLevel="2" x14ac:dyDescent="0.2">
      <c r="A100" s="36"/>
      <c r="B100" s="36"/>
      <c r="C100" s="158"/>
      <c r="D100" s="158"/>
      <c r="E100" s="71" t="s">
        <v>33</v>
      </c>
      <c r="F100" s="71"/>
      <c r="G100" s="92"/>
      <c r="H100" s="93">
        <f t="shared" si="12"/>
        <v>0</v>
      </c>
      <c r="I100" s="159"/>
      <c r="J100" s="93">
        <f t="shared" si="13"/>
        <v>0</v>
      </c>
      <c r="K100" s="159"/>
      <c r="L100" s="159" t="str">
        <f t="shared" si="14"/>
        <v/>
      </c>
      <c r="M100" s="39"/>
      <c r="N100" s="160">
        <f t="shared" si="15"/>
        <v>0</v>
      </c>
      <c r="O100" s="160">
        <f t="shared" si="16"/>
        <v>0</v>
      </c>
      <c r="P100" s="160">
        <f t="shared" si="17"/>
        <v>0</v>
      </c>
      <c r="Q100" s="160">
        <f t="shared" si="18"/>
        <v>0</v>
      </c>
      <c r="R100" s="160">
        <f t="shared" si="19"/>
        <v>0</v>
      </c>
      <c r="S100" s="39"/>
      <c r="T100" s="161"/>
      <c r="U100" s="162">
        <f>ROUND(ROUND(T100,2)*(1+'General Inputs'!K$20)*(1-Z100)+'General Inputs'!K$27,2)</f>
        <v>0</v>
      </c>
      <c r="V100" s="162">
        <f>ROUND(ROUND(U100,2)*(1+'General Inputs'!L$20)*(1-AA100)+'General Inputs'!L$27,2)</f>
        <v>0</v>
      </c>
      <c r="W100" s="162">
        <f>ROUND(ROUND(V100,2)*(1+'General Inputs'!M$20)*(1-AB100)+'General Inputs'!M$27,2)</f>
        <v>0</v>
      </c>
      <c r="X100" s="162">
        <f>ROUND(ROUND(W100,2)*(1+'General Inputs'!N$20)*(1-AC100)+'General Inputs'!N$27,2)</f>
        <v>0</v>
      </c>
      <c r="Y100" s="163"/>
      <c r="Z100" s="191">
        <f>IF(T100="",0,'General Inputs'!K$23)</f>
        <v>0</v>
      </c>
      <c r="AA100" s="191">
        <f>IF(U100="",0,'General Inputs'!L$23)</f>
        <v>-0.02</v>
      </c>
      <c r="AB100" s="191">
        <f>IF(V100="",0,'General Inputs'!M$23)</f>
        <v>-0.02</v>
      </c>
      <c r="AC100" s="191">
        <f>IF(W100="",0,'General Inputs'!N$23)</f>
        <v>-0.02</v>
      </c>
      <c r="AD100" s="36"/>
      <c r="AE100" s="36"/>
      <c r="AF100" s="36"/>
      <c r="AG100" s="36"/>
      <c r="AH100" s="214" t="str" cm="1">
        <f t="array" ref="AH100">IF(SUMPRODUCT(--_xlfn.ISFORMULA(U100:X100))+SUMPRODUCT(--_xlfn.ISFORMULA(H100:L100))=7,"OK","CHECK")</f>
        <v>OK</v>
      </c>
      <c r="AI100" s="36"/>
      <c r="AJ100" s="36"/>
      <c r="AK100" s="36"/>
    </row>
    <row r="101" spans="1:37" hidden="1" outlineLevel="2" x14ac:dyDescent="0.2">
      <c r="A101" s="36"/>
      <c r="B101" s="36"/>
      <c r="C101" s="158"/>
      <c r="D101" s="158"/>
      <c r="E101" s="71" t="s">
        <v>33</v>
      </c>
      <c r="F101" s="71"/>
      <c r="G101" s="92"/>
      <c r="H101" s="93">
        <f t="shared" si="12"/>
        <v>0</v>
      </c>
      <c r="I101" s="159"/>
      <c r="J101" s="93">
        <f t="shared" si="13"/>
        <v>0</v>
      </c>
      <c r="K101" s="159"/>
      <c r="L101" s="159" t="str">
        <f t="shared" si="14"/>
        <v/>
      </c>
      <c r="M101" s="39"/>
      <c r="N101" s="160">
        <f t="shared" si="15"/>
        <v>0</v>
      </c>
      <c r="O101" s="160">
        <f t="shared" si="16"/>
        <v>0</v>
      </c>
      <c r="P101" s="160">
        <f t="shared" si="17"/>
        <v>0</v>
      </c>
      <c r="Q101" s="160">
        <f t="shared" si="18"/>
        <v>0</v>
      </c>
      <c r="R101" s="160">
        <f t="shared" si="19"/>
        <v>0</v>
      </c>
      <c r="S101" s="39"/>
      <c r="T101" s="161"/>
      <c r="U101" s="162">
        <f>ROUND(ROUND(T101,2)*(1+'General Inputs'!K$20)*(1-Z101)+'General Inputs'!K$27,2)</f>
        <v>0</v>
      </c>
      <c r="V101" s="162">
        <f>ROUND(ROUND(U101,2)*(1+'General Inputs'!L$20)*(1-AA101)+'General Inputs'!L$27,2)</f>
        <v>0</v>
      </c>
      <c r="W101" s="162">
        <f>ROUND(ROUND(V101,2)*(1+'General Inputs'!M$20)*(1-AB101)+'General Inputs'!M$27,2)</f>
        <v>0</v>
      </c>
      <c r="X101" s="162">
        <f>ROUND(ROUND(W101,2)*(1+'General Inputs'!N$20)*(1-AC101)+'General Inputs'!N$27,2)</f>
        <v>0</v>
      </c>
      <c r="Y101" s="163"/>
      <c r="Z101" s="191">
        <f>IF(T101="",0,'General Inputs'!K$23)</f>
        <v>0</v>
      </c>
      <c r="AA101" s="191">
        <f>IF(U101="",0,'General Inputs'!L$23)</f>
        <v>-0.02</v>
      </c>
      <c r="AB101" s="191">
        <f>IF(V101="",0,'General Inputs'!M$23)</f>
        <v>-0.02</v>
      </c>
      <c r="AC101" s="191">
        <f>IF(W101="",0,'General Inputs'!N$23)</f>
        <v>-0.02</v>
      </c>
      <c r="AD101" s="36"/>
      <c r="AE101" s="36"/>
      <c r="AF101" s="36"/>
      <c r="AG101" s="36"/>
      <c r="AH101" s="214" t="str" cm="1">
        <f t="array" ref="AH101">IF(SUMPRODUCT(--_xlfn.ISFORMULA(U101:X101))+SUMPRODUCT(--_xlfn.ISFORMULA(H101:L101))=7,"OK","CHECK")</f>
        <v>OK</v>
      </c>
      <c r="AI101" s="36"/>
      <c r="AJ101" s="36"/>
      <c r="AK101" s="36"/>
    </row>
    <row r="102" spans="1:37" hidden="1" outlineLevel="2" x14ac:dyDescent="0.2">
      <c r="A102" s="36"/>
      <c r="B102" s="36"/>
      <c r="C102" s="158"/>
      <c r="D102" s="158"/>
      <c r="E102" s="71" t="s">
        <v>33</v>
      </c>
      <c r="F102" s="71"/>
      <c r="G102" s="92"/>
      <c r="H102" s="93">
        <f t="shared" si="12"/>
        <v>0</v>
      </c>
      <c r="I102" s="159"/>
      <c r="J102" s="93">
        <f t="shared" si="13"/>
        <v>0</v>
      </c>
      <c r="K102" s="159"/>
      <c r="L102" s="159" t="str">
        <f t="shared" si="14"/>
        <v/>
      </c>
      <c r="M102" s="39"/>
      <c r="N102" s="160">
        <f t="shared" si="15"/>
        <v>0</v>
      </c>
      <c r="O102" s="160">
        <f t="shared" si="16"/>
        <v>0</v>
      </c>
      <c r="P102" s="160">
        <f t="shared" si="17"/>
        <v>0</v>
      </c>
      <c r="Q102" s="160">
        <f t="shared" si="18"/>
        <v>0</v>
      </c>
      <c r="R102" s="160">
        <f t="shared" si="19"/>
        <v>0</v>
      </c>
      <c r="S102" s="39"/>
      <c r="T102" s="161"/>
      <c r="U102" s="162">
        <f>ROUND(ROUND(T102,2)*(1+'General Inputs'!K$20)*(1-Z102)+'General Inputs'!K$27,2)</f>
        <v>0</v>
      </c>
      <c r="V102" s="162">
        <f>ROUND(ROUND(U102,2)*(1+'General Inputs'!L$20)*(1-AA102)+'General Inputs'!L$27,2)</f>
        <v>0</v>
      </c>
      <c r="W102" s="162">
        <f>ROUND(ROUND(V102,2)*(1+'General Inputs'!M$20)*(1-AB102)+'General Inputs'!M$27,2)</f>
        <v>0</v>
      </c>
      <c r="X102" s="162">
        <f>ROUND(ROUND(W102,2)*(1+'General Inputs'!N$20)*(1-AC102)+'General Inputs'!N$27,2)</f>
        <v>0</v>
      </c>
      <c r="Y102" s="163"/>
      <c r="Z102" s="191">
        <f>IF(T102="",0,'General Inputs'!K$23)</f>
        <v>0</v>
      </c>
      <c r="AA102" s="191">
        <f>IF(U102="",0,'General Inputs'!L$23)</f>
        <v>-0.02</v>
      </c>
      <c r="AB102" s="191">
        <f>IF(V102="",0,'General Inputs'!M$23)</f>
        <v>-0.02</v>
      </c>
      <c r="AC102" s="191">
        <f>IF(W102="",0,'General Inputs'!N$23)</f>
        <v>-0.02</v>
      </c>
      <c r="AD102" s="36"/>
      <c r="AE102" s="36"/>
      <c r="AF102" s="36"/>
      <c r="AG102" s="36"/>
      <c r="AH102" s="214" t="str" cm="1">
        <f t="array" ref="AH102">IF(SUMPRODUCT(--_xlfn.ISFORMULA(U102:X102))+SUMPRODUCT(--_xlfn.ISFORMULA(H102:L102))=7,"OK","CHECK")</f>
        <v>OK</v>
      </c>
      <c r="AI102" s="36"/>
      <c r="AJ102" s="36"/>
      <c r="AK102" s="36"/>
    </row>
    <row r="103" spans="1:37" hidden="1" outlineLevel="2" x14ac:dyDescent="0.2">
      <c r="A103" s="36"/>
      <c r="B103" s="36"/>
      <c r="C103" s="158"/>
      <c r="D103" s="158"/>
      <c r="E103" s="71" t="s">
        <v>33</v>
      </c>
      <c r="F103" s="71"/>
      <c r="G103" s="92"/>
      <c r="H103" s="93">
        <f t="shared" si="12"/>
        <v>0</v>
      </c>
      <c r="I103" s="159"/>
      <c r="J103" s="93">
        <f t="shared" si="13"/>
        <v>0</v>
      </c>
      <c r="K103" s="159"/>
      <c r="L103" s="159" t="str">
        <f t="shared" si="14"/>
        <v/>
      </c>
      <c r="M103" s="39"/>
      <c r="N103" s="160">
        <f t="shared" si="15"/>
        <v>0</v>
      </c>
      <c r="O103" s="160">
        <f t="shared" si="16"/>
        <v>0</v>
      </c>
      <c r="P103" s="160">
        <f t="shared" si="17"/>
        <v>0</v>
      </c>
      <c r="Q103" s="160">
        <f t="shared" si="18"/>
        <v>0</v>
      </c>
      <c r="R103" s="160">
        <f t="shared" si="19"/>
        <v>0</v>
      </c>
      <c r="S103" s="39"/>
      <c r="T103" s="161"/>
      <c r="U103" s="162">
        <f>ROUND(ROUND(T103,2)*(1+'General Inputs'!K$20)*(1-Z103)+'General Inputs'!K$27,2)</f>
        <v>0</v>
      </c>
      <c r="V103" s="162">
        <f>ROUND(ROUND(U103,2)*(1+'General Inputs'!L$20)*(1-AA103)+'General Inputs'!L$27,2)</f>
        <v>0</v>
      </c>
      <c r="W103" s="162">
        <f>ROUND(ROUND(V103,2)*(1+'General Inputs'!M$20)*(1-AB103)+'General Inputs'!M$27,2)</f>
        <v>0</v>
      </c>
      <c r="X103" s="162">
        <f>ROUND(ROUND(W103,2)*(1+'General Inputs'!N$20)*(1-AC103)+'General Inputs'!N$27,2)</f>
        <v>0</v>
      </c>
      <c r="Y103" s="163"/>
      <c r="Z103" s="191">
        <f>IF(T103="",0,'General Inputs'!K$23)</f>
        <v>0</v>
      </c>
      <c r="AA103" s="191">
        <f>IF(U103="",0,'General Inputs'!L$23)</f>
        <v>-0.02</v>
      </c>
      <c r="AB103" s="191">
        <f>IF(V103="",0,'General Inputs'!M$23)</f>
        <v>-0.02</v>
      </c>
      <c r="AC103" s="191">
        <f>IF(W103="",0,'General Inputs'!N$23)</f>
        <v>-0.02</v>
      </c>
      <c r="AD103" s="36"/>
      <c r="AE103" s="36"/>
      <c r="AF103" s="36"/>
      <c r="AG103" s="36"/>
      <c r="AH103" s="214" t="str" cm="1">
        <f t="array" ref="AH103">IF(SUMPRODUCT(--_xlfn.ISFORMULA(U103:X103))+SUMPRODUCT(--_xlfn.ISFORMULA(H103:L103))=7,"OK","CHECK")</f>
        <v>OK</v>
      </c>
      <c r="AI103" s="36"/>
      <c r="AJ103" s="36"/>
      <c r="AK103" s="36"/>
    </row>
    <row r="104" spans="1:37" hidden="1" outlineLevel="2" x14ac:dyDescent="0.2">
      <c r="A104" s="36"/>
      <c r="B104" s="36"/>
      <c r="C104" s="158"/>
      <c r="D104" s="158"/>
      <c r="E104" s="71" t="s">
        <v>33</v>
      </c>
      <c r="F104" s="71"/>
      <c r="G104" s="92"/>
      <c r="H104" s="93">
        <f t="shared" si="12"/>
        <v>0</v>
      </c>
      <c r="I104" s="159"/>
      <c r="J104" s="93">
        <f t="shared" si="13"/>
        <v>0</v>
      </c>
      <c r="K104" s="159"/>
      <c r="L104" s="159" t="str">
        <f t="shared" si="14"/>
        <v/>
      </c>
      <c r="M104" s="39"/>
      <c r="N104" s="160">
        <f t="shared" si="15"/>
        <v>0</v>
      </c>
      <c r="O104" s="160">
        <f t="shared" si="16"/>
        <v>0</v>
      </c>
      <c r="P104" s="160">
        <f t="shared" si="17"/>
        <v>0</v>
      </c>
      <c r="Q104" s="160">
        <f t="shared" si="18"/>
        <v>0</v>
      </c>
      <c r="R104" s="160">
        <f t="shared" si="19"/>
        <v>0</v>
      </c>
      <c r="S104" s="39"/>
      <c r="T104" s="161"/>
      <c r="U104" s="162">
        <f>ROUND(ROUND(T104,2)*(1+'General Inputs'!K$20)*(1-Z104)+'General Inputs'!K$27,2)</f>
        <v>0</v>
      </c>
      <c r="V104" s="162">
        <f>ROUND(ROUND(U104,2)*(1+'General Inputs'!L$20)*(1-AA104)+'General Inputs'!L$27,2)</f>
        <v>0</v>
      </c>
      <c r="W104" s="162">
        <f>ROUND(ROUND(V104,2)*(1+'General Inputs'!M$20)*(1-AB104)+'General Inputs'!M$27,2)</f>
        <v>0</v>
      </c>
      <c r="X104" s="162">
        <f>ROUND(ROUND(W104,2)*(1+'General Inputs'!N$20)*(1-AC104)+'General Inputs'!N$27,2)</f>
        <v>0</v>
      </c>
      <c r="Y104" s="163"/>
      <c r="Z104" s="191">
        <f>IF(T104="",0,'General Inputs'!K$23)</f>
        <v>0</v>
      </c>
      <c r="AA104" s="191">
        <f>IF(U104="",0,'General Inputs'!L$23)</f>
        <v>-0.02</v>
      </c>
      <c r="AB104" s="191">
        <f>IF(V104="",0,'General Inputs'!M$23)</f>
        <v>-0.02</v>
      </c>
      <c r="AC104" s="191">
        <f>IF(W104="",0,'General Inputs'!N$23)</f>
        <v>-0.02</v>
      </c>
      <c r="AD104" s="36"/>
      <c r="AE104" s="36"/>
      <c r="AF104" s="36"/>
      <c r="AG104" s="36"/>
      <c r="AH104" s="214" t="str" cm="1">
        <f t="array" ref="AH104">IF(SUMPRODUCT(--_xlfn.ISFORMULA(U104:X104))+SUMPRODUCT(--_xlfn.ISFORMULA(H104:L104))=7,"OK","CHECK")</f>
        <v>OK</v>
      </c>
      <c r="AI104" s="36"/>
      <c r="AJ104" s="36"/>
      <c r="AK104" s="36"/>
    </row>
    <row r="105" spans="1:37" hidden="1" outlineLevel="2" x14ac:dyDescent="0.2">
      <c r="A105" s="36"/>
      <c r="B105" s="36"/>
      <c r="C105" s="158"/>
      <c r="D105" s="158"/>
      <c r="E105" s="71" t="s">
        <v>33</v>
      </c>
      <c r="F105" s="71"/>
      <c r="G105" s="92"/>
      <c r="H105" s="93">
        <f t="shared" si="12"/>
        <v>0</v>
      </c>
      <c r="I105" s="159"/>
      <c r="J105" s="93">
        <f t="shared" si="13"/>
        <v>0</v>
      </c>
      <c r="K105" s="159"/>
      <c r="L105" s="159" t="str">
        <f t="shared" si="14"/>
        <v/>
      </c>
      <c r="M105" s="39"/>
      <c r="N105" s="160">
        <f t="shared" si="15"/>
        <v>0</v>
      </c>
      <c r="O105" s="160">
        <f t="shared" si="16"/>
        <v>0</v>
      </c>
      <c r="P105" s="160">
        <f t="shared" si="17"/>
        <v>0</v>
      </c>
      <c r="Q105" s="160">
        <f t="shared" si="18"/>
        <v>0</v>
      </c>
      <c r="R105" s="160">
        <f t="shared" si="19"/>
        <v>0</v>
      </c>
      <c r="S105" s="39"/>
      <c r="T105" s="161"/>
      <c r="U105" s="162">
        <f>ROUND(ROUND(T105,2)*(1+'General Inputs'!K$20)*(1-Z105)+'General Inputs'!K$27,2)</f>
        <v>0</v>
      </c>
      <c r="V105" s="162">
        <f>ROUND(ROUND(U105,2)*(1+'General Inputs'!L$20)*(1-AA105)+'General Inputs'!L$27,2)</f>
        <v>0</v>
      </c>
      <c r="W105" s="162">
        <f>ROUND(ROUND(V105,2)*(1+'General Inputs'!M$20)*(1-AB105)+'General Inputs'!M$27,2)</f>
        <v>0</v>
      </c>
      <c r="X105" s="162">
        <f>ROUND(ROUND(W105,2)*(1+'General Inputs'!N$20)*(1-AC105)+'General Inputs'!N$27,2)</f>
        <v>0</v>
      </c>
      <c r="Y105" s="163"/>
      <c r="Z105" s="191">
        <f>IF(T105="",0,'General Inputs'!K$23)</f>
        <v>0</v>
      </c>
      <c r="AA105" s="191">
        <f>IF(U105="",0,'General Inputs'!L$23)</f>
        <v>-0.02</v>
      </c>
      <c r="AB105" s="191">
        <f>IF(V105="",0,'General Inputs'!M$23)</f>
        <v>-0.02</v>
      </c>
      <c r="AC105" s="191">
        <f>IF(W105="",0,'General Inputs'!N$23)</f>
        <v>-0.02</v>
      </c>
      <c r="AD105" s="36"/>
      <c r="AE105" s="36"/>
      <c r="AF105" s="36"/>
      <c r="AG105" s="36"/>
      <c r="AH105" s="214" t="str" cm="1">
        <f t="array" ref="AH105">IF(SUMPRODUCT(--_xlfn.ISFORMULA(U105:X105))+SUMPRODUCT(--_xlfn.ISFORMULA(H105:L105))=7,"OK","CHECK")</f>
        <v>OK</v>
      </c>
      <c r="AI105" s="36"/>
      <c r="AJ105" s="36"/>
      <c r="AK105" s="36"/>
    </row>
    <row r="106" spans="1:37" hidden="1" outlineLevel="2" x14ac:dyDescent="0.2">
      <c r="A106" s="36"/>
      <c r="B106" s="36"/>
      <c r="C106" s="158"/>
      <c r="D106" s="158"/>
      <c r="E106" s="71" t="s">
        <v>33</v>
      </c>
      <c r="F106" s="71"/>
      <c r="G106" s="92"/>
      <c r="H106" s="93">
        <f t="shared" si="12"/>
        <v>0</v>
      </c>
      <c r="I106" s="159"/>
      <c r="J106" s="93">
        <f t="shared" si="13"/>
        <v>0</v>
      </c>
      <c r="K106" s="159"/>
      <c r="L106" s="159" t="str">
        <f t="shared" si="14"/>
        <v/>
      </c>
      <c r="M106" s="39"/>
      <c r="N106" s="160">
        <f t="shared" si="15"/>
        <v>0</v>
      </c>
      <c r="O106" s="160">
        <f t="shared" si="16"/>
        <v>0</v>
      </c>
      <c r="P106" s="160">
        <f t="shared" si="17"/>
        <v>0</v>
      </c>
      <c r="Q106" s="160">
        <f t="shared" si="18"/>
        <v>0</v>
      </c>
      <c r="R106" s="160">
        <f t="shared" si="19"/>
        <v>0</v>
      </c>
      <c r="S106" s="39"/>
      <c r="T106" s="161"/>
      <c r="U106" s="162">
        <f>ROUND(ROUND(T106,2)*(1+'General Inputs'!K$20)*(1-Z106)+'General Inputs'!K$27,2)</f>
        <v>0</v>
      </c>
      <c r="V106" s="162">
        <f>ROUND(ROUND(U106,2)*(1+'General Inputs'!L$20)*(1-AA106)+'General Inputs'!L$27,2)</f>
        <v>0</v>
      </c>
      <c r="W106" s="162">
        <f>ROUND(ROUND(V106,2)*(1+'General Inputs'!M$20)*(1-AB106)+'General Inputs'!M$27,2)</f>
        <v>0</v>
      </c>
      <c r="X106" s="162">
        <f>ROUND(ROUND(W106,2)*(1+'General Inputs'!N$20)*(1-AC106)+'General Inputs'!N$27,2)</f>
        <v>0</v>
      </c>
      <c r="Y106" s="163"/>
      <c r="Z106" s="191">
        <f>IF(T106="",0,'General Inputs'!K$23)</f>
        <v>0</v>
      </c>
      <c r="AA106" s="191">
        <f>IF(U106="",0,'General Inputs'!L$23)</f>
        <v>-0.02</v>
      </c>
      <c r="AB106" s="191">
        <f>IF(V106="",0,'General Inputs'!M$23)</f>
        <v>-0.02</v>
      </c>
      <c r="AC106" s="191">
        <f>IF(W106="",0,'General Inputs'!N$23)</f>
        <v>-0.02</v>
      </c>
      <c r="AD106" s="36"/>
      <c r="AE106" s="36"/>
      <c r="AF106" s="36"/>
      <c r="AG106" s="36"/>
      <c r="AH106" s="214" t="str" cm="1">
        <f t="array" ref="AH106">IF(SUMPRODUCT(--_xlfn.ISFORMULA(U106:X106))+SUMPRODUCT(--_xlfn.ISFORMULA(H106:L106))=7,"OK","CHECK")</f>
        <v>OK</v>
      </c>
      <c r="AI106" s="36"/>
      <c r="AJ106" s="36"/>
      <c r="AK106" s="36"/>
    </row>
    <row r="107" spans="1:37" hidden="1" outlineLevel="2" x14ac:dyDescent="0.2">
      <c r="A107" s="36"/>
      <c r="B107" s="36"/>
      <c r="C107" s="158"/>
      <c r="D107" s="158"/>
      <c r="E107" s="71" t="s">
        <v>33</v>
      </c>
      <c r="F107" s="71"/>
      <c r="G107" s="92"/>
      <c r="H107" s="93">
        <f t="shared" si="12"/>
        <v>0</v>
      </c>
      <c r="I107" s="159"/>
      <c r="J107" s="93">
        <f t="shared" si="13"/>
        <v>0</v>
      </c>
      <c r="K107" s="159"/>
      <c r="L107" s="159" t="str">
        <f t="shared" si="14"/>
        <v/>
      </c>
      <c r="M107" s="39"/>
      <c r="N107" s="160">
        <f t="shared" si="15"/>
        <v>0</v>
      </c>
      <c r="O107" s="160">
        <f t="shared" si="16"/>
        <v>0</v>
      </c>
      <c r="P107" s="160">
        <f t="shared" si="17"/>
        <v>0</v>
      </c>
      <c r="Q107" s="160">
        <f t="shared" si="18"/>
        <v>0</v>
      </c>
      <c r="R107" s="160">
        <f t="shared" si="19"/>
        <v>0</v>
      </c>
      <c r="S107" s="39"/>
      <c r="T107" s="161"/>
      <c r="U107" s="162">
        <f>ROUND(ROUND(T107,2)*(1+'General Inputs'!K$20)*(1-Z107)+'General Inputs'!K$27,2)</f>
        <v>0</v>
      </c>
      <c r="V107" s="162">
        <f>ROUND(ROUND(U107,2)*(1+'General Inputs'!L$20)*(1-AA107)+'General Inputs'!L$27,2)</f>
        <v>0</v>
      </c>
      <c r="W107" s="162">
        <f>ROUND(ROUND(V107,2)*(1+'General Inputs'!M$20)*(1-AB107)+'General Inputs'!M$27,2)</f>
        <v>0</v>
      </c>
      <c r="X107" s="162">
        <f>ROUND(ROUND(W107,2)*(1+'General Inputs'!N$20)*(1-AC107)+'General Inputs'!N$27,2)</f>
        <v>0</v>
      </c>
      <c r="Y107" s="163"/>
      <c r="Z107" s="191">
        <f>IF(T107="",0,'General Inputs'!K$23)</f>
        <v>0</v>
      </c>
      <c r="AA107" s="191">
        <f>IF(U107="",0,'General Inputs'!L$23)</f>
        <v>-0.02</v>
      </c>
      <c r="AB107" s="191">
        <f>IF(V107="",0,'General Inputs'!M$23)</f>
        <v>-0.02</v>
      </c>
      <c r="AC107" s="191">
        <f>IF(W107="",0,'General Inputs'!N$23)</f>
        <v>-0.02</v>
      </c>
      <c r="AD107" s="36"/>
      <c r="AE107" s="36"/>
      <c r="AF107" s="36"/>
      <c r="AG107" s="36"/>
      <c r="AH107" s="214" t="str" cm="1">
        <f t="array" ref="AH107">IF(SUMPRODUCT(--_xlfn.ISFORMULA(U107:X107))+SUMPRODUCT(--_xlfn.ISFORMULA(H107:L107))=7,"OK","CHECK")</f>
        <v>OK</v>
      </c>
      <c r="AI107" s="36"/>
      <c r="AJ107" s="36"/>
      <c r="AK107" s="36"/>
    </row>
    <row r="108" spans="1:37" hidden="1" outlineLevel="2" x14ac:dyDescent="0.2">
      <c r="A108" s="36"/>
      <c r="B108" s="36"/>
      <c r="C108" s="158"/>
      <c r="D108" s="158"/>
      <c r="E108" s="71" t="s">
        <v>33</v>
      </c>
      <c r="F108" s="71"/>
      <c r="G108" s="92"/>
      <c r="H108" s="93">
        <f t="shared" si="12"/>
        <v>0</v>
      </c>
      <c r="I108" s="159"/>
      <c r="J108" s="93">
        <f t="shared" si="13"/>
        <v>0</v>
      </c>
      <c r="K108" s="159"/>
      <c r="L108" s="159" t="str">
        <f t="shared" si="14"/>
        <v/>
      </c>
      <c r="M108" s="39"/>
      <c r="N108" s="160">
        <f t="shared" si="15"/>
        <v>0</v>
      </c>
      <c r="O108" s="160">
        <f t="shared" si="16"/>
        <v>0</v>
      </c>
      <c r="P108" s="160">
        <f t="shared" si="17"/>
        <v>0</v>
      </c>
      <c r="Q108" s="160">
        <f t="shared" si="18"/>
        <v>0</v>
      </c>
      <c r="R108" s="160">
        <f t="shared" si="19"/>
        <v>0</v>
      </c>
      <c r="S108" s="39"/>
      <c r="T108" s="161"/>
      <c r="U108" s="162">
        <f>ROUND(ROUND(T108,2)*(1+'General Inputs'!K$20)*(1-Z108)+'General Inputs'!K$27,2)</f>
        <v>0</v>
      </c>
      <c r="V108" s="162">
        <f>ROUND(ROUND(U108,2)*(1+'General Inputs'!L$20)*(1-AA108)+'General Inputs'!L$27,2)</f>
        <v>0</v>
      </c>
      <c r="W108" s="162">
        <f>ROUND(ROUND(V108,2)*(1+'General Inputs'!M$20)*(1-AB108)+'General Inputs'!M$27,2)</f>
        <v>0</v>
      </c>
      <c r="X108" s="162">
        <f>ROUND(ROUND(W108,2)*(1+'General Inputs'!N$20)*(1-AC108)+'General Inputs'!N$27,2)</f>
        <v>0</v>
      </c>
      <c r="Y108" s="163"/>
      <c r="Z108" s="191">
        <f>IF(T108="",0,'General Inputs'!K$23)</f>
        <v>0</v>
      </c>
      <c r="AA108" s="191">
        <f>IF(U108="",0,'General Inputs'!L$23)</f>
        <v>-0.02</v>
      </c>
      <c r="AB108" s="191">
        <f>IF(V108="",0,'General Inputs'!M$23)</f>
        <v>-0.02</v>
      </c>
      <c r="AC108" s="191">
        <f>IF(W108="",0,'General Inputs'!N$23)</f>
        <v>-0.02</v>
      </c>
      <c r="AD108" s="36"/>
      <c r="AE108" s="36"/>
      <c r="AF108" s="36"/>
      <c r="AG108" s="36"/>
      <c r="AH108" s="214" t="str" cm="1">
        <f t="array" ref="AH108">IF(SUMPRODUCT(--_xlfn.ISFORMULA(U108:X108))+SUMPRODUCT(--_xlfn.ISFORMULA(H108:L108))=7,"OK","CHECK")</f>
        <v>OK</v>
      </c>
      <c r="AI108" s="36"/>
      <c r="AJ108" s="36"/>
      <c r="AK108" s="36"/>
    </row>
    <row r="109" spans="1:37" hidden="1" outlineLevel="2" x14ac:dyDescent="0.2">
      <c r="A109" s="36"/>
      <c r="B109" s="36"/>
      <c r="C109" s="158"/>
      <c r="D109" s="158"/>
      <c r="E109" s="71" t="s">
        <v>33</v>
      </c>
      <c r="F109" s="71"/>
      <c r="G109" s="92"/>
      <c r="H109" s="93">
        <f t="shared" si="12"/>
        <v>0</v>
      </c>
      <c r="I109" s="159"/>
      <c r="J109" s="93">
        <f t="shared" si="13"/>
        <v>0</v>
      </c>
      <c r="K109" s="159"/>
      <c r="L109" s="159" t="str">
        <f t="shared" si="14"/>
        <v/>
      </c>
      <c r="M109" s="39"/>
      <c r="N109" s="160">
        <f t="shared" si="15"/>
        <v>0</v>
      </c>
      <c r="O109" s="160">
        <f t="shared" si="16"/>
        <v>0</v>
      </c>
      <c r="P109" s="160">
        <f t="shared" si="17"/>
        <v>0</v>
      </c>
      <c r="Q109" s="160">
        <f t="shared" si="18"/>
        <v>0</v>
      </c>
      <c r="R109" s="160">
        <f t="shared" si="19"/>
        <v>0</v>
      </c>
      <c r="S109" s="39"/>
      <c r="T109" s="161"/>
      <c r="U109" s="162">
        <f>ROUND(ROUND(T109,2)*(1+'General Inputs'!K$20)*(1-Z109)+'General Inputs'!K$27,2)</f>
        <v>0</v>
      </c>
      <c r="V109" s="162">
        <f>ROUND(ROUND(U109,2)*(1+'General Inputs'!L$20)*(1-AA109)+'General Inputs'!L$27,2)</f>
        <v>0</v>
      </c>
      <c r="W109" s="162">
        <f>ROUND(ROUND(V109,2)*(1+'General Inputs'!M$20)*(1-AB109)+'General Inputs'!M$27,2)</f>
        <v>0</v>
      </c>
      <c r="X109" s="162">
        <f>ROUND(ROUND(W109,2)*(1+'General Inputs'!N$20)*(1-AC109)+'General Inputs'!N$27,2)</f>
        <v>0</v>
      </c>
      <c r="Y109" s="163"/>
      <c r="Z109" s="191">
        <f>IF(T109="",0,'General Inputs'!K$23)</f>
        <v>0</v>
      </c>
      <c r="AA109" s="191">
        <f>IF(U109="",0,'General Inputs'!L$23)</f>
        <v>-0.02</v>
      </c>
      <c r="AB109" s="191">
        <f>IF(V109="",0,'General Inputs'!M$23)</f>
        <v>-0.02</v>
      </c>
      <c r="AC109" s="191">
        <f>IF(W109="",0,'General Inputs'!N$23)</f>
        <v>-0.02</v>
      </c>
      <c r="AD109" s="36"/>
      <c r="AE109" s="36"/>
      <c r="AF109" s="36"/>
      <c r="AG109" s="36"/>
      <c r="AH109" s="214" t="str" cm="1">
        <f t="array" ref="AH109">IF(SUMPRODUCT(--_xlfn.ISFORMULA(U109:X109))+SUMPRODUCT(--_xlfn.ISFORMULA(H109:L109))=7,"OK","CHECK")</f>
        <v>OK</v>
      </c>
      <c r="AI109" s="36"/>
      <c r="AJ109" s="36"/>
      <c r="AK109" s="36"/>
    </row>
    <row r="110" spans="1:37" hidden="1" outlineLevel="2" x14ac:dyDescent="0.2">
      <c r="A110" s="36"/>
      <c r="B110" s="36"/>
      <c r="C110" s="158"/>
      <c r="D110" s="158"/>
      <c r="E110" s="71" t="s">
        <v>33</v>
      </c>
      <c r="F110" s="71"/>
      <c r="G110" s="92"/>
      <c r="H110" s="93">
        <f t="shared" si="12"/>
        <v>0</v>
      </c>
      <c r="I110" s="159"/>
      <c r="J110" s="93">
        <f t="shared" si="13"/>
        <v>0</v>
      </c>
      <c r="K110" s="159"/>
      <c r="L110" s="159" t="str">
        <f t="shared" si="14"/>
        <v/>
      </c>
      <c r="M110" s="39"/>
      <c r="N110" s="160">
        <f t="shared" si="15"/>
        <v>0</v>
      </c>
      <c r="O110" s="160">
        <f t="shared" si="16"/>
        <v>0</v>
      </c>
      <c r="P110" s="160">
        <f t="shared" si="17"/>
        <v>0</v>
      </c>
      <c r="Q110" s="160">
        <f t="shared" si="18"/>
        <v>0</v>
      </c>
      <c r="R110" s="160">
        <f t="shared" si="19"/>
        <v>0</v>
      </c>
      <c r="S110" s="39"/>
      <c r="T110" s="161"/>
      <c r="U110" s="162">
        <f>ROUND(ROUND(T110,2)*(1+'General Inputs'!K$20)*(1-Z110)+'General Inputs'!K$27,2)</f>
        <v>0</v>
      </c>
      <c r="V110" s="162">
        <f>ROUND(ROUND(U110,2)*(1+'General Inputs'!L$20)*(1-AA110)+'General Inputs'!L$27,2)</f>
        <v>0</v>
      </c>
      <c r="W110" s="162">
        <f>ROUND(ROUND(V110,2)*(1+'General Inputs'!M$20)*(1-AB110)+'General Inputs'!M$27,2)</f>
        <v>0</v>
      </c>
      <c r="X110" s="162">
        <f>ROUND(ROUND(W110,2)*(1+'General Inputs'!N$20)*(1-AC110)+'General Inputs'!N$27,2)</f>
        <v>0</v>
      </c>
      <c r="Y110" s="163"/>
      <c r="Z110" s="191">
        <f>IF(T110="",0,'General Inputs'!K$23)</f>
        <v>0</v>
      </c>
      <c r="AA110" s="191">
        <f>IF(U110="",0,'General Inputs'!L$23)</f>
        <v>-0.02</v>
      </c>
      <c r="AB110" s="191">
        <f>IF(V110="",0,'General Inputs'!M$23)</f>
        <v>-0.02</v>
      </c>
      <c r="AC110" s="191">
        <f>IF(W110="",0,'General Inputs'!N$23)</f>
        <v>-0.02</v>
      </c>
      <c r="AD110" s="36"/>
      <c r="AE110" s="36"/>
      <c r="AF110" s="36"/>
      <c r="AG110" s="36"/>
      <c r="AH110" s="214" t="str" cm="1">
        <f t="array" ref="AH110">IF(SUMPRODUCT(--_xlfn.ISFORMULA(U110:X110))+SUMPRODUCT(--_xlfn.ISFORMULA(H110:L110))=7,"OK","CHECK")</f>
        <v>OK</v>
      </c>
      <c r="AI110" s="36"/>
      <c r="AJ110" s="36"/>
      <c r="AK110" s="36"/>
    </row>
    <row r="111" spans="1:37" hidden="1" outlineLevel="2" x14ac:dyDescent="0.2">
      <c r="A111" s="36"/>
      <c r="B111" s="36"/>
      <c r="C111" s="158"/>
      <c r="D111" s="158"/>
      <c r="E111" s="71" t="s">
        <v>33</v>
      </c>
      <c r="F111" s="71"/>
      <c r="G111" s="92"/>
      <c r="H111" s="93">
        <f t="shared" si="12"/>
        <v>0</v>
      </c>
      <c r="I111" s="159"/>
      <c r="J111" s="93">
        <f t="shared" si="13"/>
        <v>0</v>
      </c>
      <c r="K111" s="159"/>
      <c r="L111" s="159" t="str">
        <f t="shared" si="14"/>
        <v/>
      </c>
      <c r="M111" s="39"/>
      <c r="N111" s="160">
        <f t="shared" si="15"/>
        <v>0</v>
      </c>
      <c r="O111" s="160">
        <f t="shared" si="16"/>
        <v>0</v>
      </c>
      <c r="P111" s="160">
        <f t="shared" si="17"/>
        <v>0</v>
      </c>
      <c r="Q111" s="160">
        <f t="shared" si="18"/>
        <v>0</v>
      </c>
      <c r="R111" s="160">
        <f t="shared" si="19"/>
        <v>0</v>
      </c>
      <c r="S111" s="39"/>
      <c r="T111" s="161"/>
      <c r="U111" s="162">
        <f>ROUND(ROUND(T111,2)*(1+'General Inputs'!K$20)*(1-Z111)+'General Inputs'!K$27,2)</f>
        <v>0</v>
      </c>
      <c r="V111" s="162">
        <f>ROUND(ROUND(U111,2)*(1+'General Inputs'!L$20)*(1-AA111)+'General Inputs'!L$27,2)</f>
        <v>0</v>
      </c>
      <c r="W111" s="162">
        <f>ROUND(ROUND(V111,2)*(1+'General Inputs'!M$20)*(1-AB111)+'General Inputs'!M$27,2)</f>
        <v>0</v>
      </c>
      <c r="X111" s="162">
        <f>ROUND(ROUND(W111,2)*(1+'General Inputs'!N$20)*(1-AC111)+'General Inputs'!N$27,2)</f>
        <v>0</v>
      </c>
      <c r="Y111" s="163"/>
      <c r="Z111" s="191">
        <f>IF(T111="",0,'General Inputs'!K$23)</f>
        <v>0</v>
      </c>
      <c r="AA111" s="191">
        <f>IF(U111="",0,'General Inputs'!L$23)</f>
        <v>-0.02</v>
      </c>
      <c r="AB111" s="191">
        <f>IF(V111="",0,'General Inputs'!M$23)</f>
        <v>-0.02</v>
      </c>
      <c r="AC111" s="191">
        <f>IF(W111="",0,'General Inputs'!N$23)</f>
        <v>-0.02</v>
      </c>
      <c r="AD111" s="36"/>
      <c r="AE111" s="36"/>
      <c r="AF111" s="36"/>
      <c r="AG111" s="36"/>
      <c r="AH111" s="214" t="str" cm="1">
        <f t="array" ref="AH111">IF(SUMPRODUCT(--_xlfn.ISFORMULA(U111:X111))+SUMPRODUCT(--_xlfn.ISFORMULA(H111:L111))=7,"OK","CHECK")</f>
        <v>OK</v>
      </c>
      <c r="AI111" s="36"/>
      <c r="AJ111" s="36"/>
      <c r="AK111" s="36"/>
    </row>
    <row r="112" spans="1:37" hidden="1" outlineLevel="2" x14ac:dyDescent="0.2">
      <c r="A112" s="36"/>
      <c r="B112" s="36"/>
      <c r="C112" s="158"/>
      <c r="D112" s="158"/>
      <c r="E112" s="71" t="s">
        <v>33</v>
      </c>
      <c r="F112" s="71"/>
      <c r="G112" s="92"/>
      <c r="H112" s="93">
        <f t="shared" si="12"/>
        <v>0</v>
      </c>
      <c r="I112" s="159"/>
      <c r="J112" s="93">
        <f t="shared" si="13"/>
        <v>0</v>
      </c>
      <c r="K112" s="159"/>
      <c r="L112" s="159" t="str">
        <f t="shared" si="14"/>
        <v/>
      </c>
      <c r="M112" s="39"/>
      <c r="N112" s="160">
        <f t="shared" si="15"/>
        <v>0</v>
      </c>
      <c r="O112" s="160">
        <f t="shared" si="16"/>
        <v>0</v>
      </c>
      <c r="P112" s="160">
        <f t="shared" si="17"/>
        <v>0</v>
      </c>
      <c r="Q112" s="160">
        <f t="shared" si="18"/>
        <v>0</v>
      </c>
      <c r="R112" s="160">
        <f t="shared" si="19"/>
        <v>0</v>
      </c>
      <c r="S112" s="39"/>
      <c r="T112" s="161"/>
      <c r="U112" s="162">
        <f>ROUND(ROUND(T112,2)*(1+'General Inputs'!K$20)*(1-Z112)+'General Inputs'!K$27,2)</f>
        <v>0</v>
      </c>
      <c r="V112" s="162">
        <f>ROUND(ROUND(U112,2)*(1+'General Inputs'!L$20)*(1-AA112)+'General Inputs'!L$27,2)</f>
        <v>0</v>
      </c>
      <c r="W112" s="162">
        <f>ROUND(ROUND(V112,2)*(1+'General Inputs'!M$20)*(1-AB112)+'General Inputs'!M$27,2)</f>
        <v>0</v>
      </c>
      <c r="X112" s="162">
        <f>ROUND(ROUND(W112,2)*(1+'General Inputs'!N$20)*(1-AC112)+'General Inputs'!N$27,2)</f>
        <v>0</v>
      </c>
      <c r="Y112" s="163"/>
      <c r="Z112" s="191">
        <f>IF(T112="",0,'General Inputs'!K$23)</f>
        <v>0</v>
      </c>
      <c r="AA112" s="191">
        <f>IF(U112="",0,'General Inputs'!L$23)</f>
        <v>-0.02</v>
      </c>
      <c r="AB112" s="191">
        <f>IF(V112="",0,'General Inputs'!M$23)</f>
        <v>-0.02</v>
      </c>
      <c r="AC112" s="191">
        <f>IF(W112="",0,'General Inputs'!N$23)</f>
        <v>-0.02</v>
      </c>
      <c r="AD112" s="36"/>
      <c r="AE112" s="36"/>
      <c r="AF112" s="36"/>
      <c r="AG112" s="36"/>
      <c r="AH112" s="214" t="str" cm="1">
        <f t="array" ref="AH112">IF(SUMPRODUCT(--_xlfn.ISFORMULA(U112:X112))+SUMPRODUCT(--_xlfn.ISFORMULA(H112:L112))=7,"OK","CHECK")</f>
        <v>OK</v>
      </c>
      <c r="AI112" s="36"/>
      <c r="AJ112" s="36"/>
      <c r="AK112" s="36"/>
    </row>
    <row r="113" spans="1:37" hidden="1" outlineLevel="2" x14ac:dyDescent="0.2">
      <c r="A113" s="36"/>
      <c r="B113" s="36"/>
      <c r="C113" s="158"/>
      <c r="D113" s="158"/>
      <c r="E113" s="71" t="s">
        <v>33</v>
      </c>
      <c r="F113" s="71"/>
      <c r="G113" s="92"/>
      <c r="H113" s="93">
        <f t="shared" si="12"/>
        <v>0</v>
      </c>
      <c r="I113" s="159"/>
      <c r="J113" s="93">
        <f t="shared" si="13"/>
        <v>0</v>
      </c>
      <c r="K113" s="159"/>
      <c r="L113" s="159" t="str">
        <f t="shared" si="14"/>
        <v/>
      </c>
      <c r="M113" s="39"/>
      <c r="N113" s="160">
        <f t="shared" si="15"/>
        <v>0</v>
      </c>
      <c r="O113" s="160">
        <f t="shared" si="16"/>
        <v>0</v>
      </c>
      <c r="P113" s="160">
        <f t="shared" si="17"/>
        <v>0</v>
      </c>
      <c r="Q113" s="160">
        <f t="shared" si="18"/>
        <v>0</v>
      </c>
      <c r="R113" s="160">
        <f t="shared" si="19"/>
        <v>0</v>
      </c>
      <c r="S113" s="39"/>
      <c r="T113" s="161"/>
      <c r="U113" s="162">
        <f>ROUND(ROUND(T113,2)*(1+'General Inputs'!K$20)*(1-Z113)+'General Inputs'!K$27,2)</f>
        <v>0</v>
      </c>
      <c r="V113" s="162">
        <f>ROUND(ROUND(U113,2)*(1+'General Inputs'!L$20)*(1-AA113)+'General Inputs'!L$27,2)</f>
        <v>0</v>
      </c>
      <c r="W113" s="162">
        <f>ROUND(ROUND(V113,2)*(1+'General Inputs'!M$20)*(1-AB113)+'General Inputs'!M$27,2)</f>
        <v>0</v>
      </c>
      <c r="X113" s="162">
        <f>ROUND(ROUND(W113,2)*(1+'General Inputs'!N$20)*(1-AC113)+'General Inputs'!N$27,2)</f>
        <v>0</v>
      </c>
      <c r="Y113" s="163"/>
      <c r="Z113" s="191">
        <f>IF(T113="",0,'General Inputs'!K$23)</f>
        <v>0</v>
      </c>
      <c r="AA113" s="191">
        <f>IF(U113="",0,'General Inputs'!L$23)</f>
        <v>-0.02</v>
      </c>
      <c r="AB113" s="191">
        <f>IF(V113="",0,'General Inputs'!M$23)</f>
        <v>-0.02</v>
      </c>
      <c r="AC113" s="191">
        <f>IF(W113="",0,'General Inputs'!N$23)</f>
        <v>-0.02</v>
      </c>
      <c r="AD113" s="36"/>
      <c r="AE113" s="36"/>
      <c r="AF113" s="36"/>
      <c r="AG113" s="36"/>
      <c r="AH113" s="214" t="str" cm="1">
        <f t="array" ref="AH113">IF(SUMPRODUCT(--_xlfn.ISFORMULA(U113:X113))+SUMPRODUCT(--_xlfn.ISFORMULA(H113:L113))=7,"OK","CHECK")</f>
        <v>OK</v>
      </c>
      <c r="AI113" s="36"/>
      <c r="AJ113" s="36"/>
      <c r="AK113" s="36"/>
    </row>
    <row r="114" spans="1:37" hidden="1" outlineLevel="2" x14ac:dyDescent="0.2">
      <c r="A114" s="36"/>
      <c r="B114" s="36"/>
      <c r="C114" s="158"/>
      <c r="D114" s="158"/>
      <c r="E114" s="71" t="s">
        <v>33</v>
      </c>
      <c r="F114" s="71"/>
      <c r="G114" s="92"/>
      <c r="H114" s="93">
        <f t="shared" si="12"/>
        <v>0</v>
      </c>
      <c r="I114" s="159"/>
      <c r="J114" s="93">
        <f t="shared" si="13"/>
        <v>0</v>
      </c>
      <c r="K114" s="159"/>
      <c r="L114" s="159" t="str">
        <f t="shared" si="14"/>
        <v/>
      </c>
      <c r="M114" s="39"/>
      <c r="N114" s="160">
        <f t="shared" si="15"/>
        <v>0</v>
      </c>
      <c r="O114" s="160">
        <f t="shared" si="16"/>
        <v>0</v>
      </c>
      <c r="P114" s="160">
        <f t="shared" si="17"/>
        <v>0</v>
      </c>
      <c r="Q114" s="160">
        <f t="shared" si="18"/>
        <v>0</v>
      </c>
      <c r="R114" s="160">
        <f t="shared" si="19"/>
        <v>0</v>
      </c>
      <c r="S114" s="39"/>
      <c r="T114" s="161"/>
      <c r="U114" s="162">
        <f>ROUND(ROUND(T114,2)*(1+'General Inputs'!K$20)*(1-Z114)+'General Inputs'!K$27,2)</f>
        <v>0</v>
      </c>
      <c r="V114" s="162">
        <f>ROUND(ROUND(U114,2)*(1+'General Inputs'!L$20)*(1-AA114)+'General Inputs'!L$27,2)</f>
        <v>0</v>
      </c>
      <c r="W114" s="162">
        <f>ROUND(ROUND(V114,2)*(1+'General Inputs'!M$20)*(1-AB114)+'General Inputs'!M$27,2)</f>
        <v>0</v>
      </c>
      <c r="X114" s="162">
        <f>ROUND(ROUND(W114,2)*(1+'General Inputs'!N$20)*(1-AC114)+'General Inputs'!N$27,2)</f>
        <v>0</v>
      </c>
      <c r="Y114" s="163"/>
      <c r="Z114" s="191">
        <f>IF(T114="",0,'General Inputs'!K$23)</f>
        <v>0</v>
      </c>
      <c r="AA114" s="191">
        <f>IF(U114="",0,'General Inputs'!L$23)</f>
        <v>-0.02</v>
      </c>
      <c r="AB114" s="191">
        <f>IF(V114="",0,'General Inputs'!M$23)</f>
        <v>-0.02</v>
      </c>
      <c r="AC114" s="191">
        <f>IF(W114="",0,'General Inputs'!N$23)</f>
        <v>-0.02</v>
      </c>
      <c r="AD114" s="36"/>
      <c r="AE114" s="36"/>
      <c r="AF114" s="36"/>
      <c r="AG114" s="36"/>
      <c r="AH114" s="214" t="str" cm="1">
        <f t="array" ref="AH114">IF(SUMPRODUCT(--_xlfn.ISFORMULA(U114:X114))+SUMPRODUCT(--_xlfn.ISFORMULA(H114:L114))=7,"OK","CHECK")</f>
        <v>OK</v>
      </c>
      <c r="AI114" s="36"/>
      <c r="AJ114" s="36"/>
      <c r="AK114" s="36"/>
    </row>
    <row r="115" spans="1:37" hidden="1" outlineLevel="2" x14ac:dyDescent="0.2">
      <c r="A115" s="36"/>
      <c r="B115" s="36"/>
      <c r="C115" s="158"/>
      <c r="D115" s="158"/>
      <c r="E115" s="71" t="s">
        <v>33</v>
      </c>
      <c r="F115" s="71"/>
      <c r="G115" s="92"/>
      <c r="H115" s="93">
        <f t="shared" si="12"/>
        <v>0</v>
      </c>
      <c r="I115" s="159"/>
      <c r="J115" s="93">
        <f t="shared" si="13"/>
        <v>0</v>
      </c>
      <c r="K115" s="159"/>
      <c r="L115" s="159" t="str">
        <f t="shared" si="14"/>
        <v/>
      </c>
      <c r="M115" s="39"/>
      <c r="N115" s="160">
        <f t="shared" si="15"/>
        <v>0</v>
      </c>
      <c r="O115" s="160">
        <f t="shared" si="16"/>
        <v>0</v>
      </c>
      <c r="P115" s="160">
        <f t="shared" si="17"/>
        <v>0</v>
      </c>
      <c r="Q115" s="160">
        <f t="shared" si="18"/>
        <v>0</v>
      </c>
      <c r="R115" s="160">
        <f t="shared" si="19"/>
        <v>0</v>
      </c>
      <c r="S115" s="39"/>
      <c r="T115" s="161"/>
      <c r="U115" s="162">
        <f>ROUND(ROUND(T115,2)*(1+'General Inputs'!K$20)*(1-Z115)+'General Inputs'!K$27,2)</f>
        <v>0</v>
      </c>
      <c r="V115" s="162">
        <f>ROUND(ROUND(U115,2)*(1+'General Inputs'!L$20)*(1-AA115)+'General Inputs'!L$27,2)</f>
        <v>0</v>
      </c>
      <c r="W115" s="162">
        <f>ROUND(ROUND(V115,2)*(1+'General Inputs'!M$20)*(1-AB115)+'General Inputs'!M$27,2)</f>
        <v>0</v>
      </c>
      <c r="X115" s="162">
        <f>ROUND(ROUND(W115,2)*(1+'General Inputs'!N$20)*(1-AC115)+'General Inputs'!N$27,2)</f>
        <v>0</v>
      </c>
      <c r="Y115" s="163"/>
      <c r="Z115" s="191">
        <f>IF(T115="",0,'General Inputs'!K$23)</f>
        <v>0</v>
      </c>
      <c r="AA115" s="191">
        <f>IF(U115="",0,'General Inputs'!L$23)</f>
        <v>-0.02</v>
      </c>
      <c r="AB115" s="191">
        <f>IF(V115="",0,'General Inputs'!M$23)</f>
        <v>-0.02</v>
      </c>
      <c r="AC115" s="191">
        <f>IF(W115="",0,'General Inputs'!N$23)</f>
        <v>-0.02</v>
      </c>
      <c r="AD115" s="36"/>
      <c r="AE115" s="36"/>
      <c r="AF115" s="36"/>
      <c r="AG115" s="36"/>
      <c r="AH115" s="214" t="str" cm="1">
        <f t="array" ref="AH115">IF(SUMPRODUCT(--_xlfn.ISFORMULA(U115:X115))+SUMPRODUCT(--_xlfn.ISFORMULA(H115:L115))=7,"OK","CHECK")</f>
        <v>OK</v>
      </c>
      <c r="AI115" s="36"/>
      <c r="AJ115" s="36"/>
      <c r="AK115" s="36"/>
    </row>
    <row r="116" spans="1:37" hidden="1" outlineLevel="2" x14ac:dyDescent="0.2">
      <c r="A116" s="36"/>
      <c r="B116" s="36"/>
      <c r="C116" s="158"/>
      <c r="D116" s="158"/>
      <c r="E116" s="71" t="s">
        <v>33</v>
      </c>
      <c r="F116" s="71"/>
      <c r="G116" s="92"/>
      <c r="H116" s="93">
        <f t="shared" si="12"/>
        <v>0</v>
      </c>
      <c r="I116" s="159"/>
      <c r="J116" s="93">
        <f t="shared" si="13"/>
        <v>0</v>
      </c>
      <c r="K116" s="159"/>
      <c r="L116" s="159" t="str">
        <f t="shared" si="14"/>
        <v/>
      </c>
      <c r="M116" s="39"/>
      <c r="N116" s="160">
        <f t="shared" si="15"/>
        <v>0</v>
      </c>
      <c r="O116" s="160">
        <f t="shared" si="16"/>
        <v>0</v>
      </c>
      <c r="P116" s="160">
        <f t="shared" si="17"/>
        <v>0</v>
      </c>
      <c r="Q116" s="160">
        <f t="shared" si="18"/>
        <v>0</v>
      </c>
      <c r="R116" s="160">
        <f t="shared" si="19"/>
        <v>0</v>
      </c>
      <c r="S116" s="39"/>
      <c r="T116" s="161"/>
      <c r="U116" s="162">
        <f>ROUND(ROUND(T116,2)*(1+'General Inputs'!K$20)*(1-Z116)+'General Inputs'!K$27,2)</f>
        <v>0</v>
      </c>
      <c r="V116" s="162">
        <f>ROUND(ROUND(U116,2)*(1+'General Inputs'!L$20)*(1-AA116)+'General Inputs'!L$27,2)</f>
        <v>0</v>
      </c>
      <c r="W116" s="162">
        <f>ROUND(ROUND(V116,2)*(1+'General Inputs'!M$20)*(1-AB116)+'General Inputs'!M$27,2)</f>
        <v>0</v>
      </c>
      <c r="X116" s="162">
        <f>ROUND(ROUND(W116,2)*(1+'General Inputs'!N$20)*(1-AC116)+'General Inputs'!N$27,2)</f>
        <v>0</v>
      </c>
      <c r="Y116" s="163"/>
      <c r="Z116" s="191">
        <f>IF(T116="",0,'General Inputs'!K$23)</f>
        <v>0</v>
      </c>
      <c r="AA116" s="191">
        <f>IF(U116="",0,'General Inputs'!L$23)</f>
        <v>-0.02</v>
      </c>
      <c r="AB116" s="191">
        <f>IF(V116="",0,'General Inputs'!M$23)</f>
        <v>-0.02</v>
      </c>
      <c r="AC116" s="191">
        <f>IF(W116="",0,'General Inputs'!N$23)</f>
        <v>-0.02</v>
      </c>
      <c r="AD116" s="36"/>
      <c r="AE116" s="36"/>
      <c r="AF116" s="36"/>
      <c r="AG116" s="36"/>
      <c r="AH116" s="214" t="str" cm="1">
        <f t="array" ref="AH116">IF(SUMPRODUCT(--_xlfn.ISFORMULA(U116:X116))+SUMPRODUCT(--_xlfn.ISFORMULA(H116:L116))=7,"OK","CHECK")</f>
        <v>OK</v>
      </c>
      <c r="AI116" s="36"/>
      <c r="AJ116" s="36"/>
      <c r="AK116" s="36"/>
    </row>
    <row r="117" spans="1:37" hidden="1" outlineLevel="2" x14ac:dyDescent="0.2">
      <c r="A117" s="36"/>
      <c r="B117" s="36"/>
      <c r="C117" s="158"/>
      <c r="D117" s="158"/>
      <c r="E117" s="71" t="s">
        <v>33</v>
      </c>
      <c r="F117" s="71"/>
      <c r="G117" s="92"/>
      <c r="H117" s="93">
        <f t="shared" si="12"/>
        <v>0</v>
      </c>
      <c r="I117" s="159"/>
      <c r="J117" s="93">
        <f t="shared" si="13"/>
        <v>0</v>
      </c>
      <c r="K117" s="159"/>
      <c r="L117" s="159" t="str">
        <f t="shared" si="14"/>
        <v/>
      </c>
      <c r="M117" s="39"/>
      <c r="N117" s="160">
        <f t="shared" si="15"/>
        <v>0</v>
      </c>
      <c r="O117" s="160">
        <f t="shared" si="16"/>
        <v>0</v>
      </c>
      <c r="P117" s="160">
        <f t="shared" si="17"/>
        <v>0</v>
      </c>
      <c r="Q117" s="160">
        <f t="shared" si="18"/>
        <v>0</v>
      </c>
      <c r="R117" s="160">
        <f t="shared" si="19"/>
        <v>0</v>
      </c>
      <c r="S117" s="39"/>
      <c r="T117" s="161"/>
      <c r="U117" s="162">
        <f>ROUND(ROUND(T117,2)*(1+'General Inputs'!K$20)*(1-Z117)+'General Inputs'!K$27,2)</f>
        <v>0</v>
      </c>
      <c r="V117" s="162">
        <f>ROUND(ROUND(U117,2)*(1+'General Inputs'!L$20)*(1-AA117)+'General Inputs'!L$27,2)</f>
        <v>0</v>
      </c>
      <c r="W117" s="162">
        <f>ROUND(ROUND(V117,2)*(1+'General Inputs'!M$20)*(1-AB117)+'General Inputs'!M$27,2)</f>
        <v>0</v>
      </c>
      <c r="X117" s="162">
        <f>ROUND(ROUND(W117,2)*(1+'General Inputs'!N$20)*(1-AC117)+'General Inputs'!N$27,2)</f>
        <v>0</v>
      </c>
      <c r="Y117" s="163"/>
      <c r="Z117" s="191">
        <f>IF(T117="",0,'General Inputs'!K$23)</f>
        <v>0</v>
      </c>
      <c r="AA117" s="191">
        <f>IF(U117="",0,'General Inputs'!L$23)</f>
        <v>-0.02</v>
      </c>
      <c r="AB117" s="191">
        <f>IF(V117="",0,'General Inputs'!M$23)</f>
        <v>-0.02</v>
      </c>
      <c r="AC117" s="191">
        <f>IF(W117="",0,'General Inputs'!N$23)</f>
        <v>-0.02</v>
      </c>
      <c r="AD117" s="36"/>
      <c r="AE117" s="36"/>
      <c r="AF117" s="36"/>
      <c r="AG117" s="36"/>
      <c r="AH117" s="214" t="str" cm="1">
        <f t="array" ref="AH117">IF(SUMPRODUCT(--_xlfn.ISFORMULA(U117:X117))+SUMPRODUCT(--_xlfn.ISFORMULA(H117:L117))=7,"OK","CHECK")</f>
        <v>OK</v>
      </c>
      <c r="AI117" s="36"/>
      <c r="AJ117" s="36"/>
      <c r="AK117" s="36"/>
    </row>
    <row r="118" spans="1:37" hidden="1" outlineLevel="2" x14ac:dyDescent="0.2">
      <c r="A118" s="36"/>
      <c r="B118" s="36"/>
      <c r="C118" s="158"/>
      <c r="D118" s="158"/>
      <c r="E118" s="71" t="s">
        <v>33</v>
      </c>
      <c r="F118" s="71"/>
      <c r="G118" s="92"/>
      <c r="H118" s="93">
        <f t="shared" si="12"/>
        <v>0</v>
      </c>
      <c r="I118" s="159"/>
      <c r="J118" s="93">
        <f t="shared" si="13"/>
        <v>0</v>
      </c>
      <c r="K118" s="159"/>
      <c r="L118" s="159" t="str">
        <f t="shared" si="14"/>
        <v/>
      </c>
      <c r="M118" s="39"/>
      <c r="N118" s="160">
        <f t="shared" si="15"/>
        <v>0</v>
      </c>
      <c r="O118" s="160">
        <f t="shared" si="16"/>
        <v>0</v>
      </c>
      <c r="P118" s="160">
        <f t="shared" si="17"/>
        <v>0</v>
      </c>
      <c r="Q118" s="160">
        <f t="shared" si="18"/>
        <v>0</v>
      </c>
      <c r="R118" s="160">
        <f t="shared" si="19"/>
        <v>0</v>
      </c>
      <c r="S118" s="39"/>
      <c r="T118" s="161"/>
      <c r="U118" s="162">
        <f>ROUND(ROUND(T118,2)*(1+'General Inputs'!K$20)*(1-Z118)+'General Inputs'!K$27,2)</f>
        <v>0</v>
      </c>
      <c r="V118" s="162">
        <f>ROUND(ROUND(U118,2)*(1+'General Inputs'!L$20)*(1-AA118)+'General Inputs'!L$27,2)</f>
        <v>0</v>
      </c>
      <c r="W118" s="162">
        <f>ROUND(ROUND(V118,2)*(1+'General Inputs'!M$20)*(1-AB118)+'General Inputs'!M$27,2)</f>
        <v>0</v>
      </c>
      <c r="X118" s="162">
        <f>ROUND(ROUND(W118,2)*(1+'General Inputs'!N$20)*(1-AC118)+'General Inputs'!N$27,2)</f>
        <v>0</v>
      </c>
      <c r="Y118" s="163"/>
      <c r="Z118" s="191">
        <f>IF(T118="",0,'General Inputs'!K$23)</f>
        <v>0</v>
      </c>
      <c r="AA118" s="191">
        <f>IF(U118="",0,'General Inputs'!L$23)</f>
        <v>-0.02</v>
      </c>
      <c r="AB118" s="191">
        <f>IF(V118="",0,'General Inputs'!M$23)</f>
        <v>-0.02</v>
      </c>
      <c r="AC118" s="191">
        <f>IF(W118="",0,'General Inputs'!N$23)</f>
        <v>-0.02</v>
      </c>
      <c r="AD118" s="36"/>
      <c r="AE118" s="36"/>
      <c r="AF118" s="36"/>
      <c r="AG118" s="36"/>
      <c r="AH118" s="214" t="str" cm="1">
        <f t="array" ref="AH118">IF(SUMPRODUCT(--_xlfn.ISFORMULA(U118:X118))+SUMPRODUCT(--_xlfn.ISFORMULA(H118:L118))=7,"OK","CHECK")</f>
        <v>OK</v>
      </c>
      <c r="AI118" s="36"/>
      <c r="AJ118" s="36"/>
      <c r="AK118" s="36"/>
    </row>
    <row r="119" spans="1:37" hidden="1" outlineLevel="2" x14ac:dyDescent="0.2">
      <c r="A119" s="36"/>
      <c r="B119" s="36"/>
      <c r="C119" s="158"/>
      <c r="D119" s="158"/>
      <c r="E119" s="71" t="s">
        <v>33</v>
      </c>
      <c r="F119" s="71"/>
      <c r="G119" s="92"/>
      <c r="H119" s="93">
        <f t="shared" si="12"/>
        <v>0</v>
      </c>
      <c r="I119" s="159"/>
      <c r="J119" s="93">
        <f t="shared" si="13"/>
        <v>0</v>
      </c>
      <c r="K119" s="159"/>
      <c r="L119" s="159" t="str">
        <f t="shared" si="14"/>
        <v/>
      </c>
      <c r="M119" s="39"/>
      <c r="N119" s="160">
        <f t="shared" si="15"/>
        <v>0</v>
      </c>
      <c r="O119" s="160">
        <f t="shared" si="16"/>
        <v>0</v>
      </c>
      <c r="P119" s="160">
        <f t="shared" si="17"/>
        <v>0</v>
      </c>
      <c r="Q119" s="160">
        <f t="shared" si="18"/>
        <v>0</v>
      </c>
      <c r="R119" s="160">
        <f t="shared" si="19"/>
        <v>0</v>
      </c>
      <c r="S119" s="39"/>
      <c r="T119" s="161"/>
      <c r="U119" s="162">
        <f>ROUND(ROUND(T119,2)*(1+'General Inputs'!K$20)*(1-Z119)+'General Inputs'!K$27,2)</f>
        <v>0</v>
      </c>
      <c r="V119" s="162">
        <f>ROUND(ROUND(U119,2)*(1+'General Inputs'!L$20)*(1-AA119)+'General Inputs'!L$27,2)</f>
        <v>0</v>
      </c>
      <c r="W119" s="162">
        <f>ROUND(ROUND(V119,2)*(1+'General Inputs'!M$20)*(1-AB119)+'General Inputs'!M$27,2)</f>
        <v>0</v>
      </c>
      <c r="X119" s="162">
        <f>ROUND(ROUND(W119,2)*(1+'General Inputs'!N$20)*(1-AC119)+'General Inputs'!N$27,2)</f>
        <v>0</v>
      </c>
      <c r="Y119" s="163"/>
      <c r="Z119" s="191">
        <f>IF(T119="",0,'General Inputs'!K$23)</f>
        <v>0</v>
      </c>
      <c r="AA119" s="191">
        <f>IF(U119="",0,'General Inputs'!L$23)</f>
        <v>-0.02</v>
      </c>
      <c r="AB119" s="191">
        <f>IF(V119="",0,'General Inputs'!M$23)</f>
        <v>-0.02</v>
      </c>
      <c r="AC119" s="191">
        <f>IF(W119="",0,'General Inputs'!N$23)</f>
        <v>-0.02</v>
      </c>
      <c r="AD119" s="36"/>
      <c r="AE119" s="36"/>
      <c r="AF119" s="36"/>
      <c r="AG119" s="36"/>
      <c r="AH119" s="214" t="str" cm="1">
        <f t="array" ref="AH119">IF(SUMPRODUCT(--_xlfn.ISFORMULA(U119:X119))+SUMPRODUCT(--_xlfn.ISFORMULA(H119:L119))=7,"OK","CHECK")</f>
        <v>OK</v>
      </c>
      <c r="AI119" s="36"/>
      <c r="AJ119" s="36"/>
      <c r="AK119" s="36"/>
    </row>
    <row r="120" spans="1:37" hidden="1" outlineLevel="2" x14ac:dyDescent="0.2">
      <c r="A120" s="36"/>
      <c r="B120" s="36"/>
      <c r="C120" s="158"/>
      <c r="D120" s="158"/>
      <c r="E120" s="71" t="s">
        <v>33</v>
      </c>
      <c r="F120" s="71"/>
      <c r="G120" s="92"/>
      <c r="H120" s="93">
        <f t="shared" si="12"/>
        <v>0</v>
      </c>
      <c r="I120" s="159"/>
      <c r="J120" s="93">
        <f t="shared" si="13"/>
        <v>0</v>
      </c>
      <c r="K120" s="159"/>
      <c r="L120" s="159" t="str">
        <f t="shared" si="14"/>
        <v/>
      </c>
      <c r="M120" s="39"/>
      <c r="N120" s="160">
        <f t="shared" si="15"/>
        <v>0</v>
      </c>
      <c r="O120" s="160">
        <f t="shared" si="16"/>
        <v>0</v>
      </c>
      <c r="P120" s="160">
        <f t="shared" si="17"/>
        <v>0</v>
      </c>
      <c r="Q120" s="160">
        <f t="shared" si="18"/>
        <v>0</v>
      </c>
      <c r="R120" s="160">
        <f t="shared" si="19"/>
        <v>0</v>
      </c>
      <c r="S120" s="39"/>
      <c r="T120" s="161"/>
      <c r="U120" s="162">
        <f>ROUND(ROUND(T120,2)*(1+'General Inputs'!K$20)*(1-Z120)+'General Inputs'!K$27,2)</f>
        <v>0</v>
      </c>
      <c r="V120" s="162">
        <f>ROUND(ROUND(U120,2)*(1+'General Inputs'!L$20)*(1-AA120)+'General Inputs'!L$27,2)</f>
        <v>0</v>
      </c>
      <c r="W120" s="162">
        <f>ROUND(ROUND(V120,2)*(1+'General Inputs'!M$20)*(1-AB120)+'General Inputs'!M$27,2)</f>
        <v>0</v>
      </c>
      <c r="X120" s="162">
        <f>ROUND(ROUND(W120,2)*(1+'General Inputs'!N$20)*(1-AC120)+'General Inputs'!N$27,2)</f>
        <v>0</v>
      </c>
      <c r="Y120" s="163"/>
      <c r="Z120" s="191">
        <f>IF(T120="",0,'General Inputs'!K$23)</f>
        <v>0</v>
      </c>
      <c r="AA120" s="191">
        <f>IF(U120="",0,'General Inputs'!L$23)</f>
        <v>-0.02</v>
      </c>
      <c r="AB120" s="191">
        <f>IF(V120="",0,'General Inputs'!M$23)</f>
        <v>-0.02</v>
      </c>
      <c r="AC120" s="191">
        <f>IF(W120="",0,'General Inputs'!N$23)</f>
        <v>-0.02</v>
      </c>
      <c r="AD120" s="36"/>
      <c r="AE120" s="36"/>
      <c r="AF120" s="36"/>
      <c r="AG120" s="36"/>
      <c r="AH120" s="214" t="str" cm="1">
        <f t="array" ref="AH120">IF(SUMPRODUCT(--_xlfn.ISFORMULA(U120:X120))+SUMPRODUCT(--_xlfn.ISFORMULA(H120:L120))=7,"OK","CHECK")</f>
        <v>OK</v>
      </c>
      <c r="AI120" s="36"/>
      <c r="AJ120" s="36"/>
      <c r="AK120" s="36"/>
    </row>
    <row r="121" spans="1:37" hidden="1" outlineLevel="2" x14ac:dyDescent="0.2">
      <c r="A121" s="36"/>
      <c r="B121" s="36"/>
      <c r="C121" s="158"/>
      <c r="D121" s="158"/>
      <c r="E121" s="71" t="s">
        <v>33</v>
      </c>
      <c r="F121" s="71"/>
      <c r="G121" s="92"/>
      <c r="H121" s="93">
        <f t="shared" si="12"/>
        <v>0</v>
      </c>
      <c r="I121" s="159"/>
      <c r="J121" s="93">
        <f t="shared" si="13"/>
        <v>0</v>
      </c>
      <c r="K121" s="159"/>
      <c r="L121" s="159" t="str">
        <f t="shared" si="14"/>
        <v/>
      </c>
      <c r="M121" s="39"/>
      <c r="N121" s="160">
        <f t="shared" si="15"/>
        <v>0</v>
      </c>
      <c r="O121" s="160">
        <f t="shared" si="16"/>
        <v>0</v>
      </c>
      <c r="P121" s="160">
        <f t="shared" si="17"/>
        <v>0</v>
      </c>
      <c r="Q121" s="160">
        <f t="shared" si="18"/>
        <v>0</v>
      </c>
      <c r="R121" s="160">
        <f t="shared" si="19"/>
        <v>0</v>
      </c>
      <c r="S121" s="39"/>
      <c r="T121" s="161"/>
      <c r="U121" s="162">
        <f>ROUND(ROUND(T121,2)*(1+'General Inputs'!K$20)*(1-Z121)+'General Inputs'!K$27,2)</f>
        <v>0</v>
      </c>
      <c r="V121" s="162">
        <f>ROUND(ROUND(U121,2)*(1+'General Inputs'!L$20)*(1-AA121)+'General Inputs'!L$27,2)</f>
        <v>0</v>
      </c>
      <c r="W121" s="162">
        <f>ROUND(ROUND(V121,2)*(1+'General Inputs'!M$20)*(1-AB121)+'General Inputs'!M$27,2)</f>
        <v>0</v>
      </c>
      <c r="X121" s="162">
        <f>ROUND(ROUND(W121,2)*(1+'General Inputs'!N$20)*(1-AC121)+'General Inputs'!N$27,2)</f>
        <v>0</v>
      </c>
      <c r="Y121" s="163"/>
      <c r="Z121" s="191">
        <f>IF(T121="",0,'General Inputs'!K$23)</f>
        <v>0</v>
      </c>
      <c r="AA121" s="191">
        <f>IF(U121="",0,'General Inputs'!L$23)</f>
        <v>-0.02</v>
      </c>
      <c r="AB121" s="191">
        <f>IF(V121="",0,'General Inputs'!M$23)</f>
        <v>-0.02</v>
      </c>
      <c r="AC121" s="191">
        <f>IF(W121="",0,'General Inputs'!N$23)</f>
        <v>-0.02</v>
      </c>
      <c r="AD121" s="36"/>
      <c r="AE121" s="36"/>
      <c r="AF121" s="36"/>
      <c r="AG121" s="36"/>
      <c r="AH121" s="214" t="str" cm="1">
        <f t="array" ref="AH121">IF(SUMPRODUCT(--_xlfn.ISFORMULA(U121:X121))+SUMPRODUCT(--_xlfn.ISFORMULA(H121:L121))=7,"OK","CHECK")</f>
        <v>OK</v>
      </c>
      <c r="AI121" s="36"/>
      <c r="AJ121" s="36"/>
      <c r="AK121" s="36"/>
    </row>
    <row r="122" spans="1:37" hidden="1" outlineLevel="2" x14ac:dyDescent="0.2">
      <c r="A122" s="36"/>
      <c r="B122" s="36"/>
      <c r="C122" s="158"/>
      <c r="D122" s="158"/>
      <c r="E122" s="71" t="s">
        <v>33</v>
      </c>
      <c r="F122" s="71"/>
      <c r="G122" s="92"/>
      <c r="H122" s="93">
        <f t="shared" si="12"/>
        <v>0</v>
      </c>
      <c r="I122" s="159"/>
      <c r="J122" s="93">
        <f t="shared" si="13"/>
        <v>0</v>
      </c>
      <c r="K122" s="159"/>
      <c r="L122" s="159" t="str">
        <f t="shared" si="14"/>
        <v/>
      </c>
      <c r="M122" s="39"/>
      <c r="N122" s="160">
        <f t="shared" si="15"/>
        <v>0</v>
      </c>
      <c r="O122" s="160">
        <f t="shared" si="16"/>
        <v>0</v>
      </c>
      <c r="P122" s="160">
        <f t="shared" si="17"/>
        <v>0</v>
      </c>
      <c r="Q122" s="160">
        <f t="shared" si="18"/>
        <v>0</v>
      </c>
      <c r="R122" s="160">
        <f t="shared" si="19"/>
        <v>0</v>
      </c>
      <c r="S122" s="39"/>
      <c r="T122" s="161"/>
      <c r="U122" s="162">
        <f>ROUND(ROUND(T122,2)*(1+'General Inputs'!K$20)*(1-Z122)+'General Inputs'!K$27,2)</f>
        <v>0</v>
      </c>
      <c r="V122" s="162">
        <f>ROUND(ROUND(U122,2)*(1+'General Inputs'!L$20)*(1-AA122)+'General Inputs'!L$27,2)</f>
        <v>0</v>
      </c>
      <c r="W122" s="162">
        <f>ROUND(ROUND(V122,2)*(1+'General Inputs'!M$20)*(1-AB122)+'General Inputs'!M$27,2)</f>
        <v>0</v>
      </c>
      <c r="X122" s="162">
        <f>ROUND(ROUND(W122,2)*(1+'General Inputs'!N$20)*(1-AC122)+'General Inputs'!N$27,2)</f>
        <v>0</v>
      </c>
      <c r="Y122" s="163"/>
      <c r="Z122" s="191">
        <f>IF(T122="",0,'General Inputs'!K$23)</f>
        <v>0</v>
      </c>
      <c r="AA122" s="191">
        <f>IF(U122="",0,'General Inputs'!L$23)</f>
        <v>-0.02</v>
      </c>
      <c r="AB122" s="191">
        <f>IF(V122="",0,'General Inputs'!M$23)</f>
        <v>-0.02</v>
      </c>
      <c r="AC122" s="191">
        <f>IF(W122="",0,'General Inputs'!N$23)</f>
        <v>-0.02</v>
      </c>
      <c r="AD122" s="36"/>
      <c r="AE122" s="36"/>
      <c r="AF122" s="36"/>
      <c r="AG122" s="36"/>
      <c r="AH122" s="214" t="str" cm="1">
        <f t="array" ref="AH122">IF(SUMPRODUCT(--_xlfn.ISFORMULA(U122:X122))+SUMPRODUCT(--_xlfn.ISFORMULA(H122:L122))=7,"OK","CHECK")</f>
        <v>OK</v>
      </c>
      <c r="AI122" s="36"/>
      <c r="AJ122" s="36"/>
      <c r="AK122" s="36"/>
    </row>
    <row r="123" spans="1:37" hidden="1" outlineLevel="2" x14ac:dyDescent="0.2">
      <c r="A123" s="36"/>
      <c r="B123" s="36"/>
      <c r="C123" s="158"/>
      <c r="D123" s="158"/>
      <c r="E123" s="71" t="s">
        <v>33</v>
      </c>
      <c r="F123" s="71"/>
      <c r="G123" s="92"/>
      <c r="H123" s="93">
        <f t="shared" si="12"/>
        <v>0</v>
      </c>
      <c r="I123" s="159"/>
      <c r="J123" s="93">
        <f t="shared" si="13"/>
        <v>0</v>
      </c>
      <c r="K123" s="159"/>
      <c r="L123" s="159" t="str">
        <f t="shared" si="14"/>
        <v/>
      </c>
      <c r="M123" s="39"/>
      <c r="N123" s="160">
        <f t="shared" si="15"/>
        <v>0</v>
      </c>
      <c r="O123" s="160">
        <f t="shared" si="16"/>
        <v>0</v>
      </c>
      <c r="P123" s="160">
        <f t="shared" si="17"/>
        <v>0</v>
      </c>
      <c r="Q123" s="160">
        <f t="shared" si="18"/>
        <v>0</v>
      </c>
      <c r="R123" s="160">
        <f t="shared" si="19"/>
        <v>0</v>
      </c>
      <c r="S123" s="39"/>
      <c r="T123" s="161"/>
      <c r="U123" s="162">
        <f>ROUND(ROUND(T123,2)*(1+'General Inputs'!K$20)*(1-Z123)+'General Inputs'!K$27,2)</f>
        <v>0</v>
      </c>
      <c r="V123" s="162">
        <f>ROUND(ROUND(U123,2)*(1+'General Inputs'!L$20)*(1-AA123)+'General Inputs'!L$27,2)</f>
        <v>0</v>
      </c>
      <c r="W123" s="162">
        <f>ROUND(ROUND(V123,2)*(1+'General Inputs'!M$20)*(1-AB123)+'General Inputs'!M$27,2)</f>
        <v>0</v>
      </c>
      <c r="X123" s="162">
        <f>ROUND(ROUND(W123,2)*(1+'General Inputs'!N$20)*(1-AC123)+'General Inputs'!N$27,2)</f>
        <v>0</v>
      </c>
      <c r="Y123" s="163"/>
      <c r="Z123" s="191">
        <f>IF(T123="",0,'General Inputs'!K$23)</f>
        <v>0</v>
      </c>
      <c r="AA123" s="191">
        <f>IF(U123="",0,'General Inputs'!L$23)</f>
        <v>-0.02</v>
      </c>
      <c r="AB123" s="191">
        <f>IF(V123="",0,'General Inputs'!M$23)</f>
        <v>-0.02</v>
      </c>
      <c r="AC123" s="191">
        <f>IF(W123="",0,'General Inputs'!N$23)</f>
        <v>-0.02</v>
      </c>
      <c r="AD123" s="36"/>
      <c r="AE123" s="36"/>
      <c r="AF123" s="36"/>
      <c r="AG123" s="36"/>
      <c r="AH123" s="214" t="str" cm="1">
        <f t="array" ref="AH123">IF(SUMPRODUCT(--_xlfn.ISFORMULA(U123:X123))+SUMPRODUCT(--_xlfn.ISFORMULA(H123:L123))=7,"OK","CHECK")</f>
        <v>OK</v>
      </c>
      <c r="AI123" s="36"/>
      <c r="AJ123" s="36"/>
      <c r="AK123" s="36"/>
    </row>
    <row r="124" spans="1:37" hidden="1" outlineLevel="2" x14ac:dyDescent="0.2">
      <c r="A124" s="36"/>
      <c r="B124" s="36"/>
      <c r="C124" s="158"/>
      <c r="D124" s="158"/>
      <c r="E124" s="71" t="s">
        <v>33</v>
      </c>
      <c r="F124" s="71"/>
      <c r="G124" s="92"/>
      <c r="H124" s="93">
        <f t="shared" si="12"/>
        <v>0</v>
      </c>
      <c r="I124" s="159"/>
      <c r="J124" s="93">
        <f t="shared" si="13"/>
        <v>0</v>
      </c>
      <c r="K124" s="159"/>
      <c r="L124" s="159" t="str">
        <f t="shared" si="14"/>
        <v/>
      </c>
      <c r="M124" s="39"/>
      <c r="N124" s="160">
        <f t="shared" si="15"/>
        <v>0</v>
      </c>
      <c r="O124" s="160">
        <f t="shared" si="16"/>
        <v>0</v>
      </c>
      <c r="P124" s="160">
        <f t="shared" si="17"/>
        <v>0</v>
      </c>
      <c r="Q124" s="160">
        <f t="shared" si="18"/>
        <v>0</v>
      </c>
      <c r="R124" s="160">
        <f t="shared" si="19"/>
        <v>0</v>
      </c>
      <c r="S124" s="39"/>
      <c r="T124" s="161"/>
      <c r="U124" s="162">
        <f>ROUND(ROUND(T124,2)*(1+'General Inputs'!K$20)*(1-Z124)+'General Inputs'!K$27,2)</f>
        <v>0</v>
      </c>
      <c r="V124" s="162">
        <f>ROUND(ROUND(U124,2)*(1+'General Inputs'!L$20)*(1-AA124)+'General Inputs'!L$27,2)</f>
        <v>0</v>
      </c>
      <c r="W124" s="162">
        <f>ROUND(ROUND(V124,2)*(1+'General Inputs'!M$20)*(1-AB124)+'General Inputs'!M$27,2)</f>
        <v>0</v>
      </c>
      <c r="X124" s="162">
        <f>ROUND(ROUND(W124,2)*(1+'General Inputs'!N$20)*(1-AC124)+'General Inputs'!N$27,2)</f>
        <v>0</v>
      </c>
      <c r="Y124" s="163"/>
      <c r="Z124" s="191">
        <f>IF(T124="",0,'General Inputs'!K$23)</f>
        <v>0</v>
      </c>
      <c r="AA124" s="191">
        <f>IF(U124="",0,'General Inputs'!L$23)</f>
        <v>-0.02</v>
      </c>
      <c r="AB124" s="191">
        <f>IF(V124="",0,'General Inputs'!M$23)</f>
        <v>-0.02</v>
      </c>
      <c r="AC124" s="191">
        <f>IF(W124="",0,'General Inputs'!N$23)</f>
        <v>-0.02</v>
      </c>
      <c r="AD124" s="36"/>
      <c r="AE124" s="36"/>
      <c r="AF124" s="36"/>
      <c r="AG124" s="36"/>
      <c r="AH124" s="214" t="str" cm="1">
        <f t="array" ref="AH124">IF(SUMPRODUCT(--_xlfn.ISFORMULA(U124:X124))+SUMPRODUCT(--_xlfn.ISFORMULA(H124:L124))=7,"OK","CHECK")</f>
        <v>OK</v>
      </c>
      <c r="AI124" s="36"/>
      <c r="AJ124" s="36"/>
      <c r="AK124" s="36"/>
    </row>
    <row r="125" spans="1:37" hidden="1" outlineLevel="2" x14ac:dyDescent="0.2">
      <c r="A125" s="36"/>
      <c r="B125" s="36"/>
      <c r="C125" s="158"/>
      <c r="D125" s="158"/>
      <c r="E125" s="71" t="s">
        <v>33</v>
      </c>
      <c r="F125" s="71"/>
      <c r="G125" s="92"/>
      <c r="H125" s="93">
        <f t="shared" si="12"/>
        <v>0</v>
      </c>
      <c r="I125" s="159"/>
      <c r="J125" s="93">
        <f t="shared" si="13"/>
        <v>0</v>
      </c>
      <c r="K125" s="159"/>
      <c r="L125" s="159" t="str">
        <f t="shared" si="14"/>
        <v/>
      </c>
      <c r="M125" s="39"/>
      <c r="N125" s="160">
        <f t="shared" si="15"/>
        <v>0</v>
      </c>
      <c r="O125" s="160">
        <f t="shared" si="16"/>
        <v>0</v>
      </c>
      <c r="P125" s="160">
        <f t="shared" si="17"/>
        <v>0</v>
      </c>
      <c r="Q125" s="160">
        <f t="shared" si="18"/>
        <v>0</v>
      </c>
      <c r="R125" s="160">
        <f t="shared" si="19"/>
        <v>0</v>
      </c>
      <c r="S125" s="39"/>
      <c r="T125" s="161"/>
      <c r="U125" s="162">
        <f>ROUND(ROUND(T125,2)*(1+'General Inputs'!K$20)*(1-Z125)+'General Inputs'!K$27,2)</f>
        <v>0</v>
      </c>
      <c r="V125" s="162">
        <f>ROUND(ROUND(U125,2)*(1+'General Inputs'!L$20)*(1-AA125)+'General Inputs'!L$27,2)</f>
        <v>0</v>
      </c>
      <c r="W125" s="162">
        <f>ROUND(ROUND(V125,2)*(1+'General Inputs'!M$20)*(1-AB125)+'General Inputs'!M$27,2)</f>
        <v>0</v>
      </c>
      <c r="X125" s="162">
        <f>ROUND(ROUND(W125,2)*(1+'General Inputs'!N$20)*(1-AC125)+'General Inputs'!N$27,2)</f>
        <v>0</v>
      </c>
      <c r="Y125" s="163"/>
      <c r="Z125" s="191">
        <f>IF(T125="",0,'General Inputs'!K$23)</f>
        <v>0</v>
      </c>
      <c r="AA125" s="191">
        <f>IF(U125="",0,'General Inputs'!L$23)</f>
        <v>-0.02</v>
      </c>
      <c r="AB125" s="191">
        <f>IF(V125="",0,'General Inputs'!M$23)</f>
        <v>-0.02</v>
      </c>
      <c r="AC125" s="191">
        <f>IF(W125="",0,'General Inputs'!N$23)</f>
        <v>-0.02</v>
      </c>
      <c r="AD125" s="36"/>
      <c r="AE125" s="36"/>
      <c r="AF125" s="36"/>
      <c r="AG125" s="36"/>
      <c r="AH125" s="214" t="str" cm="1">
        <f t="array" ref="AH125">IF(SUMPRODUCT(--_xlfn.ISFORMULA(U125:X125))+SUMPRODUCT(--_xlfn.ISFORMULA(H125:L125))=7,"OK","CHECK")</f>
        <v>OK</v>
      </c>
      <c r="AI125" s="36"/>
      <c r="AJ125" s="36"/>
      <c r="AK125" s="36"/>
    </row>
    <row r="126" spans="1:37" hidden="1" outlineLevel="2" x14ac:dyDescent="0.2">
      <c r="A126" s="36"/>
      <c r="B126" s="36"/>
      <c r="C126" s="158"/>
      <c r="D126" s="158"/>
      <c r="E126" s="71" t="s">
        <v>33</v>
      </c>
      <c r="F126" s="71"/>
      <c r="G126" s="92"/>
      <c r="H126" s="93">
        <f t="shared" si="12"/>
        <v>0</v>
      </c>
      <c r="I126" s="159"/>
      <c r="J126" s="93">
        <f t="shared" si="13"/>
        <v>0</v>
      </c>
      <c r="K126" s="159"/>
      <c r="L126" s="159" t="str">
        <f t="shared" si="14"/>
        <v/>
      </c>
      <c r="M126" s="39"/>
      <c r="N126" s="160">
        <f t="shared" si="15"/>
        <v>0</v>
      </c>
      <c r="O126" s="160">
        <f t="shared" si="16"/>
        <v>0</v>
      </c>
      <c r="P126" s="160">
        <f t="shared" si="17"/>
        <v>0</v>
      </c>
      <c r="Q126" s="160">
        <f t="shared" si="18"/>
        <v>0</v>
      </c>
      <c r="R126" s="160">
        <f t="shared" si="19"/>
        <v>0</v>
      </c>
      <c r="S126" s="39"/>
      <c r="T126" s="161"/>
      <c r="U126" s="162">
        <f>ROUND(ROUND(T126,2)*(1+'General Inputs'!K$20)*(1-Z126)+'General Inputs'!K$27,2)</f>
        <v>0</v>
      </c>
      <c r="V126" s="162">
        <f>ROUND(ROUND(U126,2)*(1+'General Inputs'!L$20)*(1-AA126)+'General Inputs'!L$27,2)</f>
        <v>0</v>
      </c>
      <c r="W126" s="162">
        <f>ROUND(ROUND(V126,2)*(1+'General Inputs'!M$20)*(1-AB126)+'General Inputs'!M$27,2)</f>
        <v>0</v>
      </c>
      <c r="X126" s="162">
        <f>ROUND(ROUND(W126,2)*(1+'General Inputs'!N$20)*(1-AC126)+'General Inputs'!N$27,2)</f>
        <v>0</v>
      </c>
      <c r="Y126" s="163"/>
      <c r="Z126" s="191">
        <f>IF(T126="",0,'General Inputs'!K$23)</f>
        <v>0</v>
      </c>
      <c r="AA126" s="191">
        <f>IF(U126="",0,'General Inputs'!L$23)</f>
        <v>-0.02</v>
      </c>
      <c r="AB126" s="191">
        <f>IF(V126="",0,'General Inputs'!M$23)</f>
        <v>-0.02</v>
      </c>
      <c r="AC126" s="191">
        <f>IF(W126="",0,'General Inputs'!N$23)</f>
        <v>-0.02</v>
      </c>
      <c r="AD126" s="36"/>
      <c r="AE126" s="36"/>
      <c r="AF126" s="36"/>
      <c r="AG126" s="36"/>
      <c r="AH126" s="214" t="str" cm="1">
        <f t="array" ref="AH126">IF(SUMPRODUCT(--_xlfn.ISFORMULA(U126:X126))+SUMPRODUCT(--_xlfn.ISFORMULA(H126:L126))=7,"OK","CHECK")</f>
        <v>OK</v>
      </c>
      <c r="AI126" s="36"/>
      <c r="AJ126" s="36"/>
      <c r="AK126" s="36"/>
    </row>
    <row r="127" spans="1:37" hidden="1" outlineLevel="2" x14ac:dyDescent="0.2">
      <c r="A127" s="36"/>
      <c r="B127" s="36"/>
      <c r="C127" s="158"/>
      <c r="D127" s="158"/>
      <c r="E127" s="71" t="s">
        <v>33</v>
      </c>
      <c r="F127" s="71"/>
      <c r="G127" s="92"/>
      <c r="H127" s="93">
        <f t="shared" si="12"/>
        <v>0</v>
      </c>
      <c r="I127" s="159"/>
      <c r="J127" s="93">
        <f t="shared" si="13"/>
        <v>0</v>
      </c>
      <c r="K127" s="159"/>
      <c r="L127" s="159" t="str">
        <f t="shared" si="14"/>
        <v/>
      </c>
      <c r="M127" s="39"/>
      <c r="N127" s="160">
        <f t="shared" si="15"/>
        <v>0</v>
      </c>
      <c r="O127" s="160">
        <f t="shared" si="16"/>
        <v>0</v>
      </c>
      <c r="P127" s="160">
        <f t="shared" si="17"/>
        <v>0</v>
      </c>
      <c r="Q127" s="160">
        <f t="shared" si="18"/>
        <v>0</v>
      </c>
      <c r="R127" s="160">
        <f t="shared" si="19"/>
        <v>0</v>
      </c>
      <c r="S127" s="39"/>
      <c r="T127" s="161"/>
      <c r="U127" s="162">
        <f>ROUND(ROUND(T127,2)*(1+'General Inputs'!K$20)*(1-Z127)+'General Inputs'!K$27,2)</f>
        <v>0</v>
      </c>
      <c r="V127" s="162">
        <f>ROUND(ROUND(U127,2)*(1+'General Inputs'!L$20)*(1-AA127)+'General Inputs'!L$27,2)</f>
        <v>0</v>
      </c>
      <c r="W127" s="162">
        <f>ROUND(ROUND(V127,2)*(1+'General Inputs'!M$20)*(1-AB127)+'General Inputs'!M$27,2)</f>
        <v>0</v>
      </c>
      <c r="X127" s="162">
        <f>ROUND(ROUND(W127,2)*(1+'General Inputs'!N$20)*(1-AC127)+'General Inputs'!N$27,2)</f>
        <v>0</v>
      </c>
      <c r="Y127" s="163"/>
      <c r="Z127" s="191">
        <f>IF(T127="",0,'General Inputs'!K$23)</f>
        <v>0</v>
      </c>
      <c r="AA127" s="191">
        <f>IF(U127="",0,'General Inputs'!L$23)</f>
        <v>-0.02</v>
      </c>
      <c r="AB127" s="191">
        <f>IF(V127="",0,'General Inputs'!M$23)</f>
        <v>-0.02</v>
      </c>
      <c r="AC127" s="191">
        <f>IF(W127="",0,'General Inputs'!N$23)</f>
        <v>-0.02</v>
      </c>
      <c r="AD127" s="36"/>
      <c r="AE127" s="36"/>
      <c r="AF127" s="36"/>
      <c r="AG127" s="36"/>
      <c r="AH127" s="214" t="str" cm="1">
        <f t="array" ref="AH127">IF(SUMPRODUCT(--_xlfn.ISFORMULA(U127:X127))+SUMPRODUCT(--_xlfn.ISFORMULA(H127:L127))=7,"OK","CHECK")</f>
        <v>OK</v>
      </c>
      <c r="AI127" s="36"/>
      <c r="AJ127" s="36"/>
      <c r="AK127" s="36"/>
    </row>
    <row r="128" spans="1:37" hidden="1" outlineLevel="2" x14ac:dyDescent="0.2">
      <c r="A128" s="36"/>
      <c r="B128" s="36"/>
      <c r="C128" s="158"/>
      <c r="D128" s="158"/>
      <c r="E128" s="71" t="s">
        <v>33</v>
      </c>
      <c r="F128" s="71"/>
      <c r="G128" s="92"/>
      <c r="H128" s="93">
        <f t="shared" si="12"/>
        <v>0</v>
      </c>
      <c r="I128" s="159"/>
      <c r="J128" s="93">
        <f t="shared" si="13"/>
        <v>0</v>
      </c>
      <c r="K128" s="159"/>
      <c r="L128" s="159" t="str">
        <f t="shared" si="14"/>
        <v/>
      </c>
      <c r="M128" s="39"/>
      <c r="N128" s="160">
        <f t="shared" si="15"/>
        <v>0</v>
      </c>
      <c r="O128" s="160">
        <f t="shared" si="16"/>
        <v>0</v>
      </c>
      <c r="P128" s="160">
        <f t="shared" si="17"/>
        <v>0</v>
      </c>
      <c r="Q128" s="160">
        <f t="shared" si="18"/>
        <v>0</v>
      </c>
      <c r="R128" s="160">
        <f t="shared" si="19"/>
        <v>0</v>
      </c>
      <c r="S128" s="39"/>
      <c r="T128" s="161"/>
      <c r="U128" s="162">
        <f>ROUND(ROUND(T128,2)*(1+'General Inputs'!K$20)*(1-Z128)+'General Inputs'!K$27,2)</f>
        <v>0</v>
      </c>
      <c r="V128" s="162">
        <f>ROUND(ROUND(U128,2)*(1+'General Inputs'!L$20)*(1-AA128)+'General Inputs'!L$27,2)</f>
        <v>0</v>
      </c>
      <c r="W128" s="162">
        <f>ROUND(ROUND(V128,2)*(1+'General Inputs'!M$20)*(1-AB128)+'General Inputs'!M$27,2)</f>
        <v>0</v>
      </c>
      <c r="X128" s="162">
        <f>ROUND(ROUND(W128,2)*(1+'General Inputs'!N$20)*(1-AC128)+'General Inputs'!N$27,2)</f>
        <v>0</v>
      </c>
      <c r="Y128" s="163"/>
      <c r="Z128" s="191">
        <f>IF(T128="",0,'General Inputs'!K$23)</f>
        <v>0</v>
      </c>
      <c r="AA128" s="191">
        <f>IF(U128="",0,'General Inputs'!L$23)</f>
        <v>-0.02</v>
      </c>
      <c r="AB128" s="191">
        <f>IF(V128="",0,'General Inputs'!M$23)</f>
        <v>-0.02</v>
      </c>
      <c r="AC128" s="191">
        <f>IF(W128="",0,'General Inputs'!N$23)</f>
        <v>-0.02</v>
      </c>
      <c r="AD128" s="36"/>
      <c r="AE128" s="36"/>
      <c r="AF128" s="36"/>
      <c r="AG128" s="36"/>
      <c r="AH128" s="214" t="str" cm="1">
        <f t="array" ref="AH128">IF(SUMPRODUCT(--_xlfn.ISFORMULA(U128:X128))+SUMPRODUCT(--_xlfn.ISFORMULA(H128:L128))=7,"OK","CHECK")</f>
        <v>OK</v>
      </c>
      <c r="AI128" s="36"/>
      <c r="AJ128" s="36"/>
      <c r="AK128" s="36"/>
    </row>
    <row r="129" spans="1:37" hidden="1" outlineLevel="2" x14ac:dyDescent="0.2">
      <c r="A129" s="36"/>
      <c r="B129" s="36"/>
      <c r="C129" s="158"/>
      <c r="D129" s="158"/>
      <c r="E129" s="71" t="s">
        <v>33</v>
      </c>
      <c r="F129" s="71"/>
      <c r="G129" s="92"/>
      <c r="H129" s="93">
        <f t="shared" si="12"/>
        <v>0</v>
      </c>
      <c r="I129" s="159"/>
      <c r="J129" s="93">
        <f t="shared" si="13"/>
        <v>0</v>
      </c>
      <c r="K129" s="159"/>
      <c r="L129" s="159" t="str">
        <f t="shared" si="14"/>
        <v/>
      </c>
      <c r="M129" s="39"/>
      <c r="N129" s="160">
        <f t="shared" si="15"/>
        <v>0</v>
      </c>
      <c r="O129" s="160">
        <f t="shared" si="16"/>
        <v>0</v>
      </c>
      <c r="P129" s="160">
        <f t="shared" si="17"/>
        <v>0</v>
      </c>
      <c r="Q129" s="160">
        <f t="shared" si="18"/>
        <v>0</v>
      </c>
      <c r="R129" s="160">
        <f t="shared" si="19"/>
        <v>0</v>
      </c>
      <c r="S129" s="39"/>
      <c r="T129" s="161"/>
      <c r="U129" s="162">
        <f>ROUND(ROUND(T129,2)*(1+'General Inputs'!K$20)*(1-Z129)+'General Inputs'!K$27,2)</f>
        <v>0</v>
      </c>
      <c r="V129" s="162">
        <f>ROUND(ROUND(U129,2)*(1+'General Inputs'!L$20)*(1-AA129)+'General Inputs'!L$27,2)</f>
        <v>0</v>
      </c>
      <c r="W129" s="162">
        <f>ROUND(ROUND(V129,2)*(1+'General Inputs'!M$20)*(1-AB129)+'General Inputs'!M$27,2)</f>
        <v>0</v>
      </c>
      <c r="X129" s="162">
        <f>ROUND(ROUND(W129,2)*(1+'General Inputs'!N$20)*(1-AC129)+'General Inputs'!N$27,2)</f>
        <v>0</v>
      </c>
      <c r="Y129" s="163"/>
      <c r="Z129" s="191">
        <f>IF(T129="",0,'General Inputs'!K$23)</f>
        <v>0</v>
      </c>
      <c r="AA129" s="191">
        <f>IF(U129="",0,'General Inputs'!L$23)</f>
        <v>-0.02</v>
      </c>
      <c r="AB129" s="191">
        <f>IF(V129="",0,'General Inputs'!M$23)</f>
        <v>-0.02</v>
      </c>
      <c r="AC129" s="191">
        <f>IF(W129="",0,'General Inputs'!N$23)</f>
        <v>-0.02</v>
      </c>
      <c r="AD129" s="36"/>
      <c r="AE129" s="36"/>
      <c r="AF129" s="36"/>
      <c r="AG129" s="36"/>
      <c r="AH129" s="214" t="str" cm="1">
        <f t="array" ref="AH129">IF(SUMPRODUCT(--_xlfn.ISFORMULA(U129:X129))+SUMPRODUCT(--_xlfn.ISFORMULA(H129:L129))=7,"OK","CHECK")</f>
        <v>OK</v>
      </c>
      <c r="AI129" s="36"/>
      <c r="AJ129" s="36"/>
      <c r="AK129" s="36"/>
    </row>
    <row r="130" spans="1:37" hidden="1" outlineLevel="2" x14ac:dyDescent="0.2">
      <c r="A130" s="36"/>
      <c r="B130" s="36"/>
      <c r="C130" s="158"/>
      <c r="D130" s="158"/>
      <c r="E130" s="71" t="s">
        <v>33</v>
      </c>
      <c r="F130" s="71"/>
      <c r="G130" s="92"/>
      <c r="H130" s="93">
        <f t="shared" si="12"/>
        <v>0</v>
      </c>
      <c r="I130" s="159"/>
      <c r="J130" s="93">
        <f t="shared" si="13"/>
        <v>0</v>
      </c>
      <c r="K130" s="159"/>
      <c r="L130" s="159" t="str">
        <f t="shared" si="14"/>
        <v/>
      </c>
      <c r="M130" s="39"/>
      <c r="N130" s="160">
        <f t="shared" si="15"/>
        <v>0</v>
      </c>
      <c r="O130" s="160">
        <f t="shared" si="16"/>
        <v>0</v>
      </c>
      <c r="P130" s="160">
        <f t="shared" si="17"/>
        <v>0</v>
      </c>
      <c r="Q130" s="160">
        <f t="shared" si="18"/>
        <v>0</v>
      </c>
      <c r="R130" s="160">
        <f t="shared" si="19"/>
        <v>0</v>
      </c>
      <c r="S130" s="39"/>
      <c r="T130" s="161"/>
      <c r="U130" s="162">
        <f>ROUND(ROUND(T130,2)*(1+'General Inputs'!K$20)*(1-Z130)+'General Inputs'!K$27,2)</f>
        <v>0</v>
      </c>
      <c r="V130" s="162">
        <f>ROUND(ROUND(U130,2)*(1+'General Inputs'!L$20)*(1-AA130)+'General Inputs'!L$27,2)</f>
        <v>0</v>
      </c>
      <c r="W130" s="162">
        <f>ROUND(ROUND(V130,2)*(1+'General Inputs'!M$20)*(1-AB130)+'General Inputs'!M$27,2)</f>
        <v>0</v>
      </c>
      <c r="X130" s="162">
        <f>ROUND(ROUND(W130,2)*(1+'General Inputs'!N$20)*(1-AC130)+'General Inputs'!N$27,2)</f>
        <v>0</v>
      </c>
      <c r="Y130" s="163"/>
      <c r="Z130" s="191">
        <f>IF(T130="",0,'General Inputs'!K$23)</f>
        <v>0</v>
      </c>
      <c r="AA130" s="191">
        <f>IF(U130="",0,'General Inputs'!L$23)</f>
        <v>-0.02</v>
      </c>
      <c r="AB130" s="191">
        <f>IF(V130="",0,'General Inputs'!M$23)</f>
        <v>-0.02</v>
      </c>
      <c r="AC130" s="191">
        <f>IF(W130="",0,'General Inputs'!N$23)</f>
        <v>-0.02</v>
      </c>
      <c r="AD130" s="36"/>
      <c r="AE130" s="36"/>
      <c r="AF130" s="36"/>
      <c r="AG130" s="36"/>
      <c r="AH130" s="214" t="str" cm="1">
        <f t="array" ref="AH130">IF(SUMPRODUCT(--_xlfn.ISFORMULA(U130:X130))+SUMPRODUCT(--_xlfn.ISFORMULA(H130:L130))=7,"OK","CHECK")</f>
        <v>OK</v>
      </c>
      <c r="AI130" s="36"/>
      <c r="AJ130" s="36"/>
      <c r="AK130" s="36"/>
    </row>
    <row r="131" spans="1:37" hidden="1" outlineLevel="2" x14ac:dyDescent="0.2">
      <c r="A131" s="36"/>
      <c r="B131" s="36"/>
      <c r="C131" s="158"/>
      <c r="D131" s="158"/>
      <c r="E131" s="71" t="s">
        <v>33</v>
      </c>
      <c r="F131" s="71"/>
      <c r="G131" s="92"/>
      <c r="H131" s="93">
        <f t="shared" si="12"/>
        <v>0</v>
      </c>
      <c r="I131" s="159"/>
      <c r="J131" s="93">
        <f t="shared" si="13"/>
        <v>0</v>
      </c>
      <c r="K131" s="159"/>
      <c r="L131" s="159" t="str">
        <f t="shared" si="14"/>
        <v/>
      </c>
      <c r="M131" s="39"/>
      <c r="N131" s="160">
        <f t="shared" si="15"/>
        <v>0</v>
      </c>
      <c r="O131" s="160">
        <f t="shared" si="16"/>
        <v>0</v>
      </c>
      <c r="P131" s="160">
        <f t="shared" si="17"/>
        <v>0</v>
      </c>
      <c r="Q131" s="160">
        <f t="shared" si="18"/>
        <v>0</v>
      </c>
      <c r="R131" s="160">
        <f t="shared" si="19"/>
        <v>0</v>
      </c>
      <c r="S131" s="39"/>
      <c r="T131" s="161"/>
      <c r="U131" s="162">
        <f>ROUND(ROUND(T131,2)*(1+'General Inputs'!K$20)*(1-Z131)+'General Inputs'!K$27,2)</f>
        <v>0</v>
      </c>
      <c r="V131" s="162">
        <f>ROUND(ROUND(U131,2)*(1+'General Inputs'!L$20)*(1-AA131)+'General Inputs'!L$27,2)</f>
        <v>0</v>
      </c>
      <c r="W131" s="162">
        <f>ROUND(ROUND(V131,2)*(1+'General Inputs'!M$20)*(1-AB131)+'General Inputs'!M$27,2)</f>
        <v>0</v>
      </c>
      <c r="X131" s="162">
        <f>ROUND(ROUND(W131,2)*(1+'General Inputs'!N$20)*(1-AC131)+'General Inputs'!N$27,2)</f>
        <v>0</v>
      </c>
      <c r="Y131" s="163"/>
      <c r="Z131" s="191">
        <f>IF(T131="",0,'General Inputs'!K$23)</f>
        <v>0</v>
      </c>
      <c r="AA131" s="191">
        <f>IF(U131="",0,'General Inputs'!L$23)</f>
        <v>-0.02</v>
      </c>
      <c r="AB131" s="191">
        <f>IF(V131="",0,'General Inputs'!M$23)</f>
        <v>-0.02</v>
      </c>
      <c r="AC131" s="191">
        <f>IF(W131="",0,'General Inputs'!N$23)</f>
        <v>-0.02</v>
      </c>
      <c r="AD131" s="36"/>
      <c r="AE131" s="36"/>
      <c r="AF131" s="36"/>
      <c r="AG131" s="36"/>
      <c r="AH131" s="214" t="str" cm="1">
        <f t="array" ref="AH131">IF(SUMPRODUCT(--_xlfn.ISFORMULA(U131:X131))+SUMPRODUCT(--_xlfn.ISFORMULA(H131:L131))=7,"OK","CHECK")</f>
        <v>OK</v>
      </c>
      <c r="AI131" s="36"/>
      <c r="AJ131" s="36"/>
      <c r="AK131" s="36"/>
    </row>
    <row r="132" spans="1:37" hidden="1" outlineLevel="2" x14ac:dyDescent="0.2">
      <c r="A132" s="36"/>
      <c r="B132" s="36"/>
      <c r="C132" s="158"/>
      <c r="D132" s="158"/>
      <c r="E132" s="71" t="s">
        <v>33</v>
      </c>
      <c r="F132" s="71"/>
      <c r="G132" s="92"/>
      <c r="H132" s="93">
        <f t="shared" si="12"/>
        <v>0</v>
      </c>
      <c r="I132" s="159"/>
      <c r="J132" s="93">
        <f t="shared" si="13"/>
        <v>0</v>
      </c>
      <c r="K132" s="159"/>
      <c r="L132" s="159" t="str">
        <f t="shared" si="14"/>
        <v/>
      </c>
      <c r="M132" s="39"/>
      <c r="N132" s="160">
        <f t="shared" si="15"/>
        <v>0</v>
      </c>
      <c r="O132" s="160">
        <f t="shared" si="16"/>
        <v>0</v>
      </c>
      <c r="P132" s="160">
        <f t="shared" si="17"/>
        <v>0</v>
      </c>
      <c r="Q132" s="160">
        <f t="shared" si="18"/>
        <v>0</v>
      </c>
      <c r="R132" s="160">
        <f t="shared" si="19"/>
        <v>0</v>
      </c>
      <c r="S132" s="39"/>
      <c r="T132" s="161"/>
      <c r="U132" s="162">
        <f>ROUND(ROUND(T132,2)*(1+'General Inputs'!K$20)*(1-Z132)+'General Inputs'!K$27,2)</f>
        <v>0</v>
      </c>
      <c r="V132" s="162">
        <f>ROUND(ROUND(U132,2)*(1+'General Inputs'!L$20)*(1-AA132)+'General Inputs'!L$27,2)</f>
        <v>0</v>
      </c>
      <c r="W132" s="162">
        <f>ROUND(ROUND(V132,2)*(1+'General Inputs'!M$20)*(1-AB132)+'General Inputs'!M$27,2)</f>
        <v>0</v>
      </c>
      <c r="X132" s="162">
        <f>ROUND(ROUND(W132,2)*(1+'General Inputs'!N$20)*(1-AC132)+'General Inputs'!N$27,2)</f>
        <v>0</v>
      </c>
      <c r="Y132" s="163"/>
      <c r="Z132" s="191">
        <f>IF(T132="",0,'General Inputs'!K$23)</f>
        <v>0</v>
      </c>
      <c r="AA132" s="191">
        <f>IF(U132="",0,'General Inputs'!L$23)</f>
        <v>-0.02</v>
      </c>
      <c r="AB132" s="191">
        <f>IF(V132="",0,'General Inputs'!M$23)</f>
        <v>-0.02</v>
      </c>
      <c r="AC132" s="191">
        <f>IF(W132="",0,'General Inputs'!N$23)</f>
        <v>-0.02</v>
      </c>
      <c r="AD132" s="36"/>
      <c r="AE132" s="36"/>
      <c r="AF132" s="36"/>
      <c r="AG132" s="36"/>
      <c r="AH132" s="214" t="str" cm="1">
        <f t="array" ref="AH132">IF(SUMPRODUCT(--_xlfn.ISFORMULA(U132:X132))+SUMPRODUCT(--_xlfn.ISFORMULA(H132:L132))=7,"OK","CHECK")</f>
        <v>OK</v>
      </c>
      <c r="AI132" s="36"/>
      <c r="AJ132" s="36"/>
      <c r="AK132" s="36"/>
    </row>
    <row r="133" spans="1:37" hidden="1" outlineLevel="2" x14ac:dyDescent="0.2">
      <c r="A133" s="36"/>
      <c r="B133" s="36"/>
      <c r="C133" s="158"/>
      <c r="D133" s="158"/>
      <c r="E133" s="71" t="s">
        <v>33</v>
      </c>
      <c r="F133" s="71"/>
      <c r="G133" s="92"/>
      <c r="H133" s="93">
        <f t="shared" si="12"/>
        <v>0</v>
      </c>
      <c r="I133" s="159"/>
      <c r="J133" s="93">
        <f t="shared" si="13"/>
        <v>0</v>
      </c>
      <c r="K133" s="159"/>
      <c r="L133" s="159" t="str">
        <f t="shared" si="14"/>
        <v/>
      </c>
      <c r="M133" s="39"/>
      <c r="N133" s="160">
        <f t="shared" si="15"/>
        <v>0</v>
      </c>
      <c r="O133" s="160">
        <f t="shared" si="16"/>
        <v>0</v>
      </c>
      <c r="P133" s="160">
        <f t="shared" si="17"/>
        <v>0</v>
      </c>
      <c r="Q133" s="160">
        <f t="shared" si="18"/>
        <v>0</v>
      </c>
      <c r="R133" s="160">
        <f t="shared" si="19"/>
        <v>0</v>
      </c>
      <c r="S133" s="39"/>
      <c r="T133" s="161"/>
      <c r="U133" s="162">
        <f>ROUND(ROUND(T133,2)*(1+'General Inputs'!K$20)*(1-Z133)+'General Inputs'!K$27,2)</f>
        <v>0</v>
      </c>
      <c r="V133" s="162">
        <f>ROUND(ROUND(U133,2)*(1+'General Inputs'!L$20)*(1-AA133)+'General Inputs'!L$27,2)</f>
        <v>0</v>
      </c>
      <c r="W133" s="162">
        <f>ROUND(ROUND(V133,2)*(1+'General Inputs'!M$20)*(1-AB133)+'General Inputs'!M$27,2)</f>
        <v>0</v>
      </c>
      <c r="X133" s="162">
        <f>ROUND(ROUND(W133,2)*(1+'General Inputs'!N$20)*(1-AC133)+'General Inputs'!N$27,2)</f>
        <v>0</v>
      </c>
      <c r="Y133" s="163"/>
      <c r="Z133" s="191">
        <f>IF(T133="",0,'General Inputs'!K$23)</f>
        <v>0</v>
      </c>
      <c r="AA133" s="191">
        <f>IF(U133="",0,'General Inputs'!L$23)</f>
        <v>-0.02</v>
      </c>
      <c r="AB133" s="191">
        <f>IF(V133="",0,'General Inputs'!M$23)</f>
        <v>-0.02</v>
      </c>
      <c r="AC133" s="191">
        <f>IF(W133="",0,'General Inputs'!N$23)</f>
        <v>-0.02</v>
      </c>
      <c r="AD133" s="36"/>
      <c r="AE133" s="36"/>
      <c r="AF133" s="36"/>
      <c r="AG133" s="36"/>
      <c r="AH133" s="214" t="str" cm="1">
        <f t="array" ref="AH133">IF(SUMPRODUCT(--_xlfn.ISFORMULA(U133:X133))+SUMPRODUCT(--_xlfn.ISFORMULA(H133:L133))=7,"OK","CHECK")</f>
        <v>OK</v>
      </c>
      <c r="AI133" s="36"/>
      <c r="AJ133" s="36"/>
      <c r="AK133" s="36"/>
    </row>
    <row r="134" spans="1:37" hidden="1" outlineLevel="2" x14ac:dyDescent="0.2">
      <c r="A134" s="36"/>
      <c r="B134" s="36"/>
      <c r="C134" s="158"/>
      <c r="D134" s="158"/>
      <c r="E134" s="71" t="s">
        <v>33</v>
      </c>
      <c r="F134" s="71"/>
      <c r="G134" s="92"/>
      <c r="H134" s="93">
        <f t="shared" si="12"/>
        <v>0</v>
      </c>
      <c r="I134" s="159"/>
      <c r="J134" s="93">
        <f t="shared" si="13"/>
        <v>0</v>
      </c>
      <c r="K134" s="159"/>
      <c r="L134" s="159" t="str">
        <f t="shared" si="14"/>
        <v/>
      </c>
      <c r="M134" s="39"/>
      <c r="N134" s="160">
        <f t="shared" si="15"/>
        <v>0</v>
      </c>
      <c r="O134" s="160">
        <f t="shared" si="16"/>
        <v>0</v>
      </c>
      <c r="P134" s="160">
        <f t="shared" si="17"/>
        <v>0</v>
      </c>
      <c r="Q134" s="160">
        <f t="shared" si="18"/>
        <v>0</v>
      </c>
      <c r="R134" s="160">
        <f t="shared" si="19"/>
        <v>0</v>
      </c>
      <c r="S134" s="39"/>
      <c r="T134" s="161"/>
      <c r="U134" s="162">
        <f>ROUND(ROUND(T134,2)*(1+'General Inputs'!K$20)*(1-Z134)+'General Inputs'!K$27,2)</f>
        <v>0</v>
      </c>
      <c r="V134" s="162">
        <f>ROUND(ROUND(U134,2)*(1+'General Inputs'!L$20)*(1-AA134)+'General Inputs'!L$27,2)</f>
        <v>0</v>
      </c>
      <c r="W134" s="162">
        <f>ROUND(ROUND(V134,2)*(1+'General Inputs'!M$20)*(1-AB134)+'General Inputs'!M$27,2)</f>
        <v>0</v>
      </c>
      <c r="X134" s="162">
        <f>ROUND(ROUND(W134,2)*(1+'General Inputs'!N$20)*(1-AC134)+'General Inputs'!N$27,2)</f>
        <v>0</v>
      </c>
      <c r="Y134" s="163"/>
      <c r="Z134" s="191">
        <f>IF(T134="",0,'General Inputs'!K$23)</f>
        <v>0</v>
      </c>
      <c r="AA134" s="191">
        <f>IF(U134="",0,'General Inputs'!L$23)</f>
        <v>-0.02</v>
      </c>
      <c r="AB134" s="191">
        <f>IF(V134="",0,'General Inputs'!M$23)</f>
        <v>-0.02</v>
      </c>
      <c r="AC134" s="191">
        <f>IF(W134="",0,'General Inputs'!N$23)</f>
        <v>-0.02</v>
      </c>
      <c r="AD134" s="36"/>
      <c r="AE134" s="36"/>
      <c r="AF134" s="36"/>
      <c r="AG134" s="36"/>
      <c r="AH134" s="214" t="str" cm="1">
        <f t="array" ref="AH134">IF(SUMPRODUCT(--_xlfn.ISFORMULA(U134:X134))+SUMPRODUCT(--_xlfn.ISFORMULA(H134:L134))=7,"OK","CHECK")</f>
        <v>OK</v>
      </c>
      <c r="AI134" s="36"/>
      <c r="AJ134" s="36"/>
      <c r="AK134" s="36"/>
    </row>
    <row r="135" spans="1:37" hidden="1" outlineLevel="2" x14ac:dyDescent="0.2">
      <c r="A135" s="36"/>
      <c r="B135" s="36"/>
      <c r="C135" s="158"/>
      <c r="D135" s="158"/>
      <c r="E135" s="71" t="s">
        <v>33</v>
      </c>
      <c r="F135" s="71"/>
      <c r="G135" s="92"/>
      <c r="H135" s="93">
        <f t="shared" ref="H135:H198" si="20">_xlfn.IFNA(INDEX($N135:$R135,1,MATCH(forecastyear,$N$5:$R$5,0)),0)</f>
        <v>0</v>
      </c>
      <c r="I135" s="159"/>
      <c r="J135" s="93">
        <f t="shared" ref="J135:J198" si="21">_xlfn.IFNA(INDEX($T135:$X135,1,MATCH(forecastyear,$T$5:$X$5,0)),0)</f>
        <v>0</v>
      </c>
      <c r="K135" s="159"/>
      <c r="L135" s="159" t="str">
        <f t="shared" si="14"/>
        <v/>
      </c>
      <c r="M135" s="39"/>
      <c r="N135" s="160">
        <f t="shared" si="15"/>
        <v>0</v>
      </c>
      <c r="O135" s="160">
        <f t="shared" si="16"/>
        <v>0</v>
      </c>
      <c r="P135" s="160">
        <f t="shared" si="17"/>
        <v>0</v>
      </c>
      <c r="Q135" s="160">
        <f t="shared" si="18"/>
        <v>0</v>
      </c>
      <c r="R135" s="160">
        <f t="shared" si="19"/>
        <v>0</v>
      </c>
      <c r="S135" s="39"/>
      <c r="T135" s="161"/>
      <c r="U135" s="162">
        <f>ROUND(ROUND(T135,2)*(1+'General Inputs'!K$20)*(1-Z135)+'General Inputs'!K$27,2)</f>
        <v>0</v>
      </c>
      <c r="V135" s="162">
        <f>ROUND(ROUND(U135,2)*(1+'General Inputs'!L$20)*(1-AA135)+'General Inputs'!L$27,2)</f>
        <v>0</v>
      </c>
      <c r="W135" s="162">
        <f>ROUND(ROUND(V135,2)*(1+'General Inputs'!M$20)*(1-AB135)+'General Inputs'!M$27,2)</f>
        <v>0</v>
      </c>
      <c r="X135" s="162">
        <f>ROUND(ROUND(W135,2)*(1+'General Inputs'!N$20)*(1-AC135)+'General Inputs'!N$27,2)</f>
        <v>0</v>
      </c>
      <c r="Y135" s="163"/>
      <c r="Z135" s="191">
        <f>IF(T135="",0,'General Inputs'!K$23)</f>
        <v>0</v>
      </c>
      <c r="AA135" s="191">
        <f>IF(U135="",0,'General Inputs'!L$23)</f>
        <v>-0.02</v>
      </c>
      <c r="AB135" s="191">
        <f>IF(V135="",0,'General Inputs'!M$23)</f>
        <v>-0.02</v>
      </c>
      <c r="AC135" s="191">
        <f>IF(W135="",0,'General Inputs'!N$23)</f>
        <v>-0.02</v>
      </c>
      <c r="AD135" s="36"/>
      <c r="AE135" s="36"/>
      <c r="AF135" s="36"/>
      <c r="AG135" s="36"/>
      <c r="AH135" s="214" t="str" cm="1">
        <f t="array" ref="AH135">IF(SUMPRODUCT(--_xlfn.ISFORMULA(U135:X135))+SUMPRODUCT(--_xlfn.ISFORMULA(H135:L135))=7,"OK","CHECK")</f>
        <v>OK</v>
      </c>
      <c r="AI135" s="36"/>
      <c r="AJ135" s="36"/>
      <c r="AK135" s="36"/>
    </row>
    <row r="136" spans="1:37" hidden="1" outlineLevel="2" x14ac:dyDescent="0.2">
      <c r="A136" s="36"/>
      <c r="B136" s="36"/>
      <c r="C136" s="158"/>
      <c r="D136" s="158"/>
      <c r="E136" s="71" t="s">
        <v>33</v>
      </c>
      <c r="F136" s="71"/>
      <c r="G136" s="92"/>
      <c r="H136" s="93">
        <f t="shared" si="20"/>
        <v>0</v>
      </c>
      <c r="I136" s="159"/>
      <c r="J136" s="93">
        <f t="shared" si="21"/>
        <v>0</v>
      </c>
      <c r="K136" s="159"/>
      <c r="L136" s="159" t="str">
        <f t="shared" ref="L136:L199" si="22">IF(C136="","",IF(H136&gt;J136,"NON-COMPLIANT","COMPLIANT"))</f>
        <v/>
      </c>
      <c r="M136" s="39"/>
      <c r="N136" s="160">
        <f t="shared" ref="N136:N199" si="23">T136</f>
        <v>0</v>
      </c>
      <c r="O136" s="160">
        <f t="shared" ref="O136:O199" si="24">U136</f>
        <v>0</v>
      </c>
      <c r="P136" s="160">
        <f t="shared" ref="P136:P199" si="25">V136</f>
        <v>0</v>
      </c>
      <c r="Q136" s="160">
        <f t="shared" ref="Q136:Q199" si="26">W136</f>
        <v>0</v>
      </c>
      <c r="R136" s="160">
        <f t="shared" ref="R136:R199" si="27">X136</f>
        <v>0</v>
      </c>
      <c r="S136" s="39"/>
      <c r="T136" s="161"/>
      <c r="U136" s="162">
        <f>ROUND(ROUND(T136,2)*(1+'General Inputs'!K$20)*(1-Z136)+'General Inputs'!K$27,2)</f>
        <v>0</v>
      </c>
      <c r="V136" s="162">
        <f>ROUND(ROUND(U136,2)*(1+'General Inputs'!L$20)*(1-AA136)+'General Inputs'!L$27,2)</f>
        <v>0</v>
      </c>
      <c r="W136" s="162">
        <f>ROUND(ROUND(V136,2)*(1+'General Inputs'!M$20)*(1-AB136)+'General Inputs'!M$27,2)</f>
        <v>0</v>
      </c>
      <c r="X136" s="162">
        <f>ROUND(ROUND(W136,2)*(1+'General Inputs'!N$20)*(1-AC136)+'General Inputs'!N$27,2)</f>
        <v>0</v>
      </c>
      <c r="Y136" s="163"/>
      <c r="Z136" s="191">
        <f>IF(T136="",0,'General Inputs'!K$23)</f>
        <v>0</v>
      </c>
      <c r="AA136" s="191">
        <f>IF(U136="",0,'General Inputs'!L$23)</f>
        <v>-0.02</v>
      </c>
      <c r="AB136" s="191">
        <f>IF(V136="",0,'General Inputs'!M$23)</f>
        <v>-0.02</v>
      </c>
      <c r="AC136" s="191">
        <f>IF(W136="",0,'General Inputs'!N$23)</f>
        <v>-0.02</v>
      </c>
      <c r="AD136" s="36"/>
      <c r="AE136" s="36"/>
      <c r="AF136" s="36"/>
      <c r="AG136" s="36"/>
      <c r="AH136" s="214" t="str" cm="1">
        <f t="array" ref="AH136">IF(SUMPRODUCT(--_xlfn.ISFORMULA(U136:X136))+SUMPRODUCT(--_xlfn.ISFORMULA(H136:L136))=7,"OK","CHECK")</f>
        <v>OK</v>
      </c>
      <c r="AI136" s="36"/>
      <c r="AJ136" s="36"/>
      <c r="AK136" s="36"/>
    </row>
    <row r="137" spans="1:37" hidden="1" outlineLevel="2" x14ac:dyDescent="0.2">
      <c r="A137" s="36"/>
      <c r="B137" s="36"/>
      <c r="C137" s="158"/>
      <c r="D137" s="158"/>
      <c r="E137" s="71" t="s">
        <v>33</v>
      </c>
      <c r="F137" s="71"/>
      <c r="G137" s="92"/>
      <c r="H137" s="93">
        <f t="shared" si="20"/>
        <v>0</v>
      </c>
      <c r="I137" s="159"/>
      <c r="J137" s="93">
        <f t="shared" si="21"/>
        <v>0</v>
      </c>
      <c r="K137" s="159"/>
      <c r="L137" s="159" t="str">
        <f t="shared" si="22"/>
        <v/>
      </c>
      <c r="M137" s="39"/>
      <c r="N137" s="160">
        <f t="shared" si="23"/>
        <v>0</v>
      </c>
      <c r="O137" s="160">
        <f t="shared" si="24"/>
        <v>0</v>
      </c>
      <c r="P137" s="160">
        <f t="shared" si="25"/>
        <v>0</v>
      </c>
      <c r="Q137" s="160">
        <f t="shared" si="26"/>
        <v>0</v>
      </c>
      <c r="R137" s="160">
        <f t="shared" si="27"/>
        <v>0</v>
      </c>
      <c r="S137" s="39"/>
      <c r="T137" s="161"/>
      <c r="U137" s="162">
        <f>ROUND(ROUND(T137,2)*(1+'General Inputs'!K$20)*(1-Z137)+'General Inputs'!K$27,2)</f>
        <v>0</v>
      </c>
      <c r="V137" s="162">
        <f>ROUND(ROUND(U137,2)*(1+'General Inputs'!L$20)*(1-AA137)+'General Inputs'!L$27,2)</f>
        <v>0</v>
      </c>
      <c r="W137" s="162">
        <f>ROUND(ROUND(V137,2)*(1+'General Inputs'!M$20)*(1-AB137)+'General Inputs'!M$27,2)</f>
        <v>0</v>
      </c>
      <c r="X137" s="162">
        <f>ROUND(ROUND(W137,2)*(1+'General Inputs'!N$20)*(1-AC137)+'General Inputs'!N$27,2)</f>
        <v>0</v>
      </c>
      <c r="Y137" s="163"/>
      <c r="Z137" s="191">
        <f>IF(T137="",0,'General Inputs'!K$23)</f>
        <v>0</v>
      </c>
      <c r="AA137" s="191">
        <f>IF(U137="",0,'General Inputs'!L$23)</f>
        <v>-0.02</v>
      </c>
      <c r="AB137" s="191">
        <f>IF(V137="",0,'General Inputs'!M$23)</f>
        <v>-0.02</v>
      </c>
      <c r="AC137" s="191">
        <f>IF(W137="",0,'General Inputs'!N$23)</f>
        <v>-0.02</v>
      </c>
      <c r="AD137" s="36"/>
      <c r="AE137" s="36"/>
      <c r="AF137" s="36"/>
      <c r="AG137" s="36"/>
      <c r="AH137" s="214" t="str" cm="1">
        <f t="array" ref="AH137">IF(SUMPRODUCT(--_xlfn.ISFORMULA(U137:X137))+SUMPRODUCT(--_xlfn.ISFORMULA(H137:L137))=7,"OK","CHECK")</f>
        <v>OK</v>
      </c>
      <c r="AI137" s="36"/>
      <c r="AJ137" s="36"/>
      <c r="AK137" s="36"/>
    </row>
    <row r="138" spans="1:37" hidden="1" outlineLevel="2" x14ac:dyDescent="0.2">
      <c r="A138" s="36"/>
      <c r="B138" s="36"/>
      <c r="C138" s="158"/>
      <c r="D138" s="158"/>
      <c r="E138" s="71" t="s">
        <v>33</v>
      </c>
      <c r="F138" s="71"/>
      <c r="G138" s="92"/>
      <c r="H138" s="93">
        <f t="shared" si="20"/>
        <v>0</v>
      </c>
      <c r="I138" s="159"/>
      <c r="J138" s="93">
        <f t="shared" si="21"/>
        <v>0</v>
      </c>
      <c r="K138" s="159"/>
      <c r="L138" s="159" t="str">
        <f t="shared" si="22"/>
        <v/>
      </c>
      <c r="M138" s="39"/>
      <c r="N138" s="160">
        <f t="shared" si="23"/>
        <v>0</v>
      </c>
      <c r="O138" s="160">
        <f t="shared" si="24"/>
        <v>0</v>
      </c>
      <c r="P138" s="160">
        <f t="shared" si="25"/>
        <v>0</v>
      </c>
      <c r="Q138" s="160">
        <f t="shared" si="26"/>
        <v>0</v>
      </c>
      <c r="R138" s="160">
        <f t="shared" si="27"/>
        <v>0</v>
      </c>
      <c r="S138" s="39"/>
      <c r="T138" s="161"/>
      <c r="U138" s="162">
        <f>ROUND(ROUND(T138,2)*(1+'General Inputs'!K$20)*(1-Z138)+'General Inputs'!K$27,2)</f>
        <v>0</v>
      </c>
      <c r="V138" s="162">
        <f>ROUND(ROUND(U138,2)*(1+'General Inputs'!L$20)*(1-AA138)+'General Inputs'!L$27,2)</f>
        <v>0</v>
      </c>
      <c r="W138" s="162">
        <f>ROUND(ROUND(V138,2)*(1+'General Inputs'!M$20)*(1-AB138)+'General Inputs'!M$27,2)</f>
        <v>0</v>
      </c>
      <c r="X138" s="162">
        <f>ROUND(ROUND(W138,2)*(1+'General Inputs'!N$20)*(1-AC138)+'General Inputs'!N$27,2)</f>
        <v>0</v>
      </c>
      <c r="Y138" s="163"/>
      <c r="Z138" s="191">
        <f>IF(T138="",0,'General Inputs'!K$23)</f>
        <v>0</v>
      </c>
      <c r="AA138" s="191">
        <f>IF(U138="",0,'General Inputs'!L$23)</f>
        <v>-0.02</v>
      </c>
      <c r="AB138" s="191">
        <f>IF(V138="",0,'General Inputs'!M$23)</f>
        <v>-0.02</v>
      </c>
      <c r="AC138" s="191">
        <f>IF(W138="",0,'General Inputs'!N$23)</f>
        <v>-0.02</v>
      </c>
      <c r="AD138" s="36"/>
      <c r="AE138" s="36"/>
      <c r="AF138" s="36"/>
      <c r="AG138" s="36"/>
      <c r="AH138" s="214" t="str" cm="1">
        <f t="array" ref="AH138">IF(SUMPRODUCT(--_xlfn.ISFORMULA(U138:X138))+SUMPRODUCT(--_xlfn.ISFORMULA(H138:L138))=7,"OK","CHECK")</f>
        <v>OK</v>
      </c>
      <c r="AI138" s="36"/>
      <c r="AJ138" s="36"/>
      <c r="AK138" s="36"/>
    </row>
    <row r="139" spans="1:37" hidden="1" outlineLevel="2" x14ac:dyDescent="0.2">
      <c r="A139" s="36"/>
      <c r="B139" s="36"/>
      <c r="C139" s="158"/>
      <c r="D139" s="158"/>
      <c r="E139" s="71" t="s">
        <v>33</v>
      </c>
      <c r="F139" s="71"/>
      <c r="G139" s="92"/>
      <c r="H139" s="93">
        <f t="shared" si="20"/>
        <v>0</v>
      </c>
      <c r="I139" s="159"/>
      <c r="J139" s="93">
        <f t="shared" si="21"/>
        <v>0</v>
      </c>
      <c r="K139" s="159"/>
      <c r="L139" s="159" t="str">
        <f t="shared" si="22"/>
        <v/>
      </c>
      <c r="M139" s="39"/>
      <c r="N139" s="160">
        <f t="shared" si="23"/>
        <v>0</v>
      </c>
      <c r="O139" s="160">
        <f t="shared" si="24"/>
        <v>0</v>
      </c>
      <c r="P139" s="160">
        <f t="shared" si="25"/>
        <v>0</v>
      </c>
      <c r="Q139" s="160">
        <f t="shared" si="26"/>
        <v>0</v>
      </c>
      <c r="R139" s="160">
        <f t="shared" si="27"/>
        <v>0</v>
      </c>
      <c r="S139" s="39"/>
      <c r="T139" s="161"/>
      <c r="U139" s="162">
        <f>ROUND(ROUND(T139,2)*(1+'General Inputs'!K$20)*(1-Z139)+'General Inputs'!K$27,2)</f>
        <v>0</v>
      </c>
      <c r="V139" s="162">
        <f>ROUND(ROUND(U139,2)*(1+'General Inputs'!L$20)*(1-AA139)+'General Inputs'!L$27,2)</f>
        <v>0</v>
      </c>
      <c r="W139" s="162">
        <f>ROUND(ROUND(V139,2)*(1+'General Inputs'!M$20)*(1-AB139)+'General Inputs'!M$27,2)</f>
        <v>0</v>
      </c>
      <c r="X139" s="162">
        <f>ROUND(ROUND(W139,2)*(1+'General Inputs'!N$20)*(1-AC139)+'General Inputs'!N$27,2)</f>
        <v>0</v>
      </c>
      <c r="Y139" s="163"/>
      <c r="Z139" s="191">
        <f>IF(T139="",0,'General Inputs'!K$23)</f>
        <v>0</v>
      </c>
      <c r="AA139" s="191">
        <f>IF(U139="",0,'General Inputs'!L$23)</f>
        <v>-0.02</v>
      </c>
      <c r="AB139" s="191">
        <f>IF(V139="",0,'General Inputs'!M$23)</f>
        <v>-0.02</v>
      </c>
      <c r="AC139" s="191">
        <f>IF(W139="",0,'General Inputs'!N$23)</f>
        <v>-0.02</v>
      </c>
      <c r="AD139" s="36"/>
      <c r="AE139" s="36"/>
      <c r="AF139" s="36"/>
      <c r="AG139" s="36"/>
      <c r="AH139" s="214" t="str" cm="1">
        <f t="array" ref="AH139">IF(SUMPRODUCT(--_xlfn.ISFORMULA(U139:X139))+SUMPRODUCT(--_xlfn.ISFORMULA(H139:L139))=7,"OK","CHECK")</f>
        <v>OK</v>
      </c>
      <c r="AI139" s="36"/>
      <c r="AJ139" s="36"/>
      <c r="AK139" s="36"/>
    </row>
    <row r="140" spans="1:37" hidden="1" outlineLevel="2" x14ac:dyDescent="0.2">
      <c r="A140" s="36"/>
      <c r="B140" s="36"/>
      <c r="C140" s="158"/>
      <c r="D140" s="158"/>
      <c r="E140" s="71" t="s">
        <v>33</v>
      </c>
      <c r="F140" s="71"/>
      <c r="G140" s="92"/>
      <c r="H140" s="93">
        <f t="shared" si="20"/>
        <v>0</v>
      </c>
      <c r="I140" s="159"/>
      <c r="J140" s="93">
        <f t="shared" si="21"/>
        <v>0</v>
      </c>
      <c r="K140" s="159"/>
      <c r="L140" s="159" t="str">
        <f t="shared" si="22"/>
        <v/>
      </c>
      <c r="M140" s="39"/>
      <c r="N140" s="160">
        <f t="shared" si="23"/>
        <v>0</v>
      </c>
      <c r="O140" s="160">
        <f t="shared" si="24"/>
        <v>0</v>
      </c>
      <c r="P140" s="160">
        <f t="shared" si="25"/>
        <v>0</v>
      </c>
      <c r="Q140" s="160">
        <f t="shared" si="26"/>
        <v>0</v>
      </c>
      <c r="R140" s="160">
        <f t="shared" si="27"/>
        <v>0</v>
      </c>
      <c r="S140" s="39"/>
      <c r="T140" s="161"/>
      <c r="U140" s="162">
        <f>ROUND(ROUND(T140,2)*(1+'General Inputs'!K$20)*(1-Z140)+'General Inputs'!K$27,2)</f>
        <v>0</v>
      </c>
      <c r="V140" s="162">
        <f>ROUND(ROUND(U140,2)*(1+'General Inputs'!L$20)*(1-AA140)+'General Inputs'!L$27,2)</f>
        <v>0</v>
      </c>
      <c r="W140" s="162">
        <f>ROUND(ROUND(V140,2)*(1+'General Inputs'!M$20)*(1-AB140)+'General Inputs'!M$27,2)</f>
        <v>0</v>
      </c>
      <c r="X140" s="162">
        <f>ROUND(ROUND(W140,2)*(1+'General Inputs'!N$20)*(1-AC140)+'General Inputs'!N$27,2)</f>
        <v>0</v>
      </c>
      <c r="Y140" s="163"/>
      <c r="Z140" s="191">
        <f>IF(T140="",0,'General Inputs'!K$23)</f>
        <v>0</v>
      </c>
      <c r="AA140" s="191">
        <f>IF(U140="",0,'General Inputs'!L$23)</f>
        <v>-0.02</v>
      </c>
      <c r="AB140" s="191">
        <f>IF(V140="",0,'General Inputs'!M$23)</f>
        <v>-0.02</v>
      </c>
      <c r="AC140" s="191">
        <f>IF(W140="",0,'General Inputs'!N$23)</f>
        <v>-0.02</v>
      </c>
      <c r="AD140" s="36"/>
      <c r="AE140" s="36"/>
      <c r="AF140" s="36"/>
      <c r="AG140" s="36"/>
      <c r="AH140" s="214" t="str" cm="1">
        <f t="array" ref="AH140">IF(SUMPRODUCT(--_xlfn.ISFORMULA(U140:X140))+SUMPRODUCT(--_xlfn.ISFORMULA(H140:L140))=7,"OK","CHECK")</f>
        <v>OK</v>
      </c>
      <c r="AI140" s="36"/>
      <c r="AJ140" s="36"/>
      <c r="AK140" s="36"/>
    </row>
    <row r="141" spans="1:37" hidden="1" outlineLevel="2" x14ac:dyDescent="0.2">
      <c r="A141" s="36"/>
      <c r="B141" s="36"/>
      <c r="C141" s="158"/>
      <c r="D141" s="158"/>
      <c r="E141" s="71" t="s">
        <v>33</v>
      </c>
      <c r="F141" s="71"/>
      <c r="G141" s="92"/>
      <c r="H141" s="93">
        <f t="shared" si="20"/>
        <v>0</v>
      </c>
      <c r="I141" s="159"/>
      <c r="J141" s="93">
        <f t="shared" si="21"/>
        <v>0</v>
      </c>
      <c r="K141" s="159"/>
      <c r="L141" s="159" t="str">
        <f t="shared" si="22"/>
        <v/>
      </c>
      <c r="M141" s="39"/>
      <c r="N141" s="160">
        <f t="shared" si="23"/>
        <v>0</v>
      </c>
      <c r="O141" s="160">
        <f t="shared" si="24"/>
        <v>0</v>
      </c>
      <c r="P141" s="160">
        <f t="shared" si="25"/>
        <v>0</v>
      </c>
      <c r="Q141" s="160">
        <f t="shared" si="26"/>
        <v>0</v>
      </c>
      <c r="R141" s="160">
        <f t="shared" si="27"/>
        <v>0</v>
      </c>
      <c r="S141" s="39"/>
      <c r="T141" s="161"/>
      <c r="U141" s="162">
        <f>ROUND(ROUND(T141,2)*(1+'General Inputs'!K$20)*(1-Z141)+'General Inputs'!K$27,2)</f>
        <v>0</v>
      </c>
      <c r="V141" s="162">
        <f>ROUND(ROUND(U141,2)*(1+'General Inputs'!L$20)*(1-AA141)+'General Inputs'!L$27,2)</f>
        <v>0</v>
      </c>
      <c r="W141" s="162">
        <f>ROUND(ROUND(V141,2)*(1+'General Inputs'!M$20)*(1-AB141)+'General Inputs'!M$27,2)</f>
        <v>0</v>
      </c>
      <c r="X141" s="162">
        <f>ROUND(ROUND(W141,2)*(1+'General Inputs'!N$20)*(1-AC141)+'General Inputs'!N$27,2)</f>
        <v>0</v>
      </c>
      <c r="Y141" s="163"/>
      <c r="Z141" s="191">
        <f>IF(T141="",0,'General Inputs'!K$23)</f>
        <v>0</v>
      </c>
      <c r="AA141" s="191">
        <f>IF(U141="",0,'General Inputs'!L$23)</f>
        <v>-0.02</v>
      </c>
      <c r="AB141" s="191">
        <f>IF(V141="",0,'General Inputs'!M$23)</f>
        <v>-0.02</v>
      </c>
      <c r="AC141" s="191">
        <f>IF(W141="",0,'General Inputs'!N$23)</f>
        <v>-0.02</v>
      </c>
      <c r="AD141" s="36"/>
      <c r="AE141" s="36"/>
      <c r="AF141" s="36"/>
      <c r="AG141" s="36"/>
      <c r="AH141" s="214" t="str" cm="1">
        <f t="array" ref="AH141">IF(SUMPRODUCT(--_xlfn.ISFORMULA(U141:X141))+SUMPRODUCT(--_xlfn.ISFORMULA(H141:L141))=7,"OK","CHECK")</f>
        <v>OK</v>
      </c>
      <c r="AI141" s="36"/>
      <c r="AJ141" s="36"/>
      <c r="AK141" s="36"/>
    </row>
    <row r="142" spans="1:37" hidden="1" outlineLevel="2" x14ac:dyDescent="0.2">
      <c r="A142" s="36"/>
      <c r="B142" s="36"/>
      <c r="C142" s="158"/>
      <c r="D142" s="158"/>
      <c r="E142" s="71" t="s">
        <v>33</v>
      </c>
      <c r="F142" s="71"/>
      <c r="G142" s="92"/>
      <c r="H142" s="93">
        <f t="shared" si="20"/>
        <v>0</v>
      </c>
      <c r="I142" s="159"/>
      <c r="J142" s="93">
        <f t="shared" si="21"/>
        <v>0</v>
      </c>
      <c r="K142" s="159"/>
      <c r="L142" s="159" t="str">
        <f t="shared" si="22"/>
        <v/>
      </c>
      <c r="M142" s="39"/>
      <c r="N142" s="160">
        <f t="shared" si="23"/>
        <v>0</v>
      </c>
      <c r="O142" s="160">
        <f t="shared" si="24"/>
        <v>0</v>
      </c>
      <c r="P142" s="160">
        <f t="shared" si="25"/>
        <v>0</v>
      </c>
      <c r="Q142" s="160">
        <f t="shared" si="26"/>
        <v>0</v>
      </c>
      <c r="R142" s="160">
        <f t="shared" si="27"/>
        <v>0</v>
      </c>
      <c r="S142" s="39"/>
      <c r="T142" s="161"/>
      <c r="U142" s="162">
        <f>ROUND(ROUND(T142,2)*(1+'General Inputs'!K$20)*(1-Z142)+'General Inputs'!K$27,2)</f>
        <v>0</v>
      </c>
      <c r="V142" s="162">
        <f>ROUND(ROUND(U142,2)*(1+'General Inputs'!L$20)*(1-AA142)+'General Inputs'!L$27,2)</f>
        <v>0</v>
      </c>
      <c r="W142" s="162">
        <f>ROUND(ROUND(V142,2)*(1+'General Inputs'!M$20)*(1-AB142)+'General Inputs'!M$27,2)</f>
        <v>0</v>
      </c>
      <c r="X142" s="162">
        <f>ROUND(ROUND(W142,2)*(1+'General Inputs'!N$20)*(1-AC142)+'General Inputs'!N$27,2)</f>
        <v>0</v>
      </c>
      <c r="Y142" s="163"/>
      <c r="Z142" s="191">
        <f>IF(T142="",0,'General Inputs'!K$23)</f>
        <v>0</v>
      </c>
      <c r="AA142" s="191">
        <f>IF(U142="",0,'General Inputs'!L$23)</f>
        <v>-0.02</v>
      </c>
      <c r="AB142" s="191">
        <f>IF(V142="",0,'General Inputs'!M$23)</f>
        <v>-0.02</v>
      </c>
      <c r="AC142" s="191">
        <f>IF(W142="",0,'General Inputs'!N$23)</f>
        <v>-0.02</v>
      </c>
      <c r="AD142" s="36"/>
      <c r="AE142" s="36"/>
      <c r="AF142" s="36"/>
      <c r="AG142" s="36"/>
      <c r="AH142" s="214" t="str" cm="1">
        <f t="array" ref="AH142">IF(SUMPRODUCT(--_xlfn.ISFORMULA(U142:X142))+SUMPRODUCT(--_xlfn.ISFORMULA(H142:L142))=7,"OK","CHECK")</f>
        <v>OK</v>
      </c>
      <c r="AI142" s="36"/>
      <c r="AJ142" s="36"/>
      <c r="AK142" s="36"/>
    </row>
    <row r="143" spans="1:37" hidden="1" outlineLevel="2" x14ac:dyDescent="0.2">
      <c r="A143" s="36"/>
      <c r="B143" s="36"/>
      <c r="C143" s="158"/>
      <c r="D143" s="158"/>
      <c r="E143" s="71" t="s">
        <v>33</v>
      </c>
      <c r="F143" s="71"/>
      <c r="G143" s="92"/>
      <c r="H143" s="93">
        <f t="shared" si="20"/>
        <v>0</v>
      </c>
      <c r="I143" s="159"/>
      <c r="J143" s="93">
        <f t="shared" si="21"/>
        <v>0</v>
      </c>
      <c r="K143" s="159"/>
      <c r="L143" s="159" t="str">
        <f t="shared" si="22"/>
        <v/>
      </c>
      <c r="M143" s="39"/>
      <c r="N143" s="160">
        <f t="shared" si="23"/>
        <v>0</v>
      </c>
      <c r="O143" s="160">
        <f t="shared" si="24"/>
        <v>0</v>
      </c>
      <c r="P143" s="160">
        <f t="shared" si="25"/>
        <v>0</v>
      </c>
      <c r="Q143" s="160">
        <f t="shared" si="26"/>
        <v>0</v>
      </c>
      <c r="R143" s="160">
        <f t="shared" si="27"/>
        <v>0</v>
      </c>
      <c r="S143" s="39"/>
      <c r="T143" s="161"/>
      <c r="U143" s="162">
        <f>ROUND(ROUND(T143,2)*(1+'General Inputs'!K$20)*(1-Z143)+'General Inputs'!K$27,2)</f>
        <v>0</v>
      </c>
      <c r="V143" s="162">
        <f>ROUND(ROUND(U143,2)*(1+'General Inputs'!L$20)*(1-AA143)+'General Inputs'!L$27,2)</f>
        <v>0</v>
      </c>
      <c r="W143" s="162">
        <f>ROUND(ROUND(V143,2)*(1+'General Inputs'!M$20)*(1-AB143)+'General Inputs'!M$27,2)</f>
        <v>0</v>
      </c>
      <c r="X143" s="162">
        <f>ROUND(ROUND(W143,2)*(1+'General Inputs'!N$20)*(1-AC143)+'General Inputs'!N$27,2)</f>
        <v>0</v>
      </c>
      <c r="Y143" s="163"/>
      <c r="Z143" s="191">
        <f>IF(T143="",0,'General Inputs'!K$23)</f>
        <v>0</v>
      </c>
      <c r="AA143" s="191">
        <f>IF(U143="",0,'General Inputs'!L$23)</f>
        <v>-0.02</v>
      </c>
      <c r="AB143" s="191">
        <f>IF(V143="",0,'General Inputs'!M$23)</f>
        <v>-0.02</v>
      </c>
      <c r="AC143" s="191">
        <f>IF(W143="",0,'General Inputs'!N$23)</f>
        <v>-0.02</v>
      </c>
      <c r="AD143" s="36"/>
      <c r="AE143" s="36"/>
      <c r="AF143" s="36"/>
      <c r="AG143" s="36"/>
      <c r="AH143" s="214" t="str" cm="1">
        <f t="array" ref="AH143">IF(SUMPRODUCT(--_xlfn.ISFORMULA(U143:X143))+SUMPRODUCT(--_xlfn.ISFORMULA(H143:L143))=7,"OK","CHECK")</f>
        <v>OK</v>
      </c>
      <c r="AI143" s="36"/>
      <c r="AJ143" s="36"/>
      <c r="AK143" s="36"/>
    </row>
    <row r="144" spans="1:37" hidden="1" outlineLevel="2" x14ac:dyDescent="0.2">
      <c r="A144" s="36"/>
      <c r="B144" s="36"/>
      <c r="C144" s="158"/>
      <c r="D144" s="158"/>
      <c r="E144" s="71" t="s">
        <v>33</v>
      </c>
      <c r="F144" s="71"/>
      <c r="G144" s="92"/>
      <c r="H144" s="93">
        <f t="shared" si="20"/>
        <v>0</v>
      </c>
      <c r="I144" s="159"/>
      <c r="J144" s="93">
        <f t="shared" si="21"/>
        <v>0</v>
      </c>
      <c r="K144" s="159"/>
      <c r="L144" s="159" t="str">
        <f t="shared" si="22"/>
        <v/>
      </c>
      <c r="M144" s="39"/>
      <c r="N144" s="160">
        <f t="shared" si="23"/>
        <v>0</v>
      </c>
      <c r="O144" s="160">
        <f t="shared" si="24"/>
        <v>0</v>
      </c>
      <c r="P144" s="160">
        <f t="shared" si="25"/>
        <v>0</v>
      </c>
      <c r="Q144" s="160">
        <f t="shared" si="26"/>
        <v>0</v>
      </c>
      <c r="R144" s="160">
        <f t="shared" si="27"/>
        <v>0</v>
      </c>
      <c r="S144" s="39"/>
      <c r="T144" s="161"/>
      <c r="U144" s="162">
        <f>ROUND(ROUND(T144,2)*(1+'General Inputs'!K$20)*(1-Z144)+'General Inputs'!K$27,2)</f>
        <v>0</v>
      </c>
      <c r="V144" s="162">
        <f>ROUND(ROUND(U144,2)*(1+'General Inputs'!L$20)*(1-AA144)+'General Inputs'!L$27,2)</f>
        <v>0</v>
      </c>
      <c r="W144" s="162">
        <f>ROUND(ROUND(V144,2)*(1+'General Inputs'!M$20)*(1-AB144)+'General Inputs'!M$27,2)</f>
        <v>0</v>
      </c>
      <c r="X144" s="162">
        <f>ROUND(ROUND(W144,2)*(1+'General Inputs'!N$20)*(1-AC144)+'General Inputs'!N$27,2)</f>
        <v>0</v>
      </c>
      <c r="Y144" s="163"/>
      <c r="Z144" s="191">
        <f>IF(T144="",0,'General Inputs'!K$23)</f>
        <v>0</v>
      </c>
      <c r="AA144" s="191">
        <f>IF(U144="",0,'General Inputs'!L$23)</f>
        <v>-0.02</v>
      </c>
      <c r="AB144" s="191">
        <f>IF(V144="",0,'General Inputs'!M$23)</f>
        <v>-0.02</v>
      </c>
      <c r="AC144" s="191">
        <f>IF(W144="",0,'General Inputs'!N$23)</f>
        <v>-0.02</v>
      </c>
      <c r="AD144" s="36"/>
      <c r="AE144" s="36"/>
      <c r="AF144" s="36"/>
      <c r="AG144" s="36"/>
      <c r="AH144" s="214" t="str" cm="1">
        <f t="array" ref="AH144">IF(SUMPRODUCT(--_xlfn.ISFORMULA(U144:X144))+SUMPRODUCT(--_xlfn.ISFORMULA(H144:L144))=7,"OK","CHECK")</f>
        <v>OK</v>
      </c>
      <c r="AI144" s="36"/>
      <c r="AJ144" s="36"/>
      <c r="AK144" s="36"/>
    </row>
    <row r="145" spans="1:37" hidden="1" outlineLevel="2" x14ac:dyDescent="0.2">
      <c r="A145" s="36"/>
      <c r="B145" s="36"/>
      <c r="C145" s="158"/>
      <c r="D145" s="158"/>
      <c r="E145" s="71" t="s">
        <v>33</v>
      </c>
      <c r="F145" s="71"/>
      <c r="G145" s="92"/>
      <c r="H145" s="93">
        <f t="shared" si="20"/>
        <v>0</v>
      </c>
      <c r="I145" s="159"/>
      <c r="J145" s="93">
        <f t="shared" si="21"/>
        <v>0</v>
      </c>
      <c r="K145" s="159"/>
      <c r="L145" s="159" t="str">
        <f t="shared" si="22"/>
        <v/>
      </c>
      <c r="M145" s="39"/>
      <c r="N145" s="160">
        <f t="shared" si="23"/>
        <v>0</v>
      </c>
      <c r="O145" s="160">
        <f t="shared" si="24"/>
        <v>0</v>
      </c>
      <c r="P145" s="160">
        <f t="shared" si="25"/>
        <v>0</v>
      </c>
      <c r="Q145" s="160">
        <f t="shared" si="26"/>
        <v>0</v>
      </c>
      <c r="R145" s="160">
        <f t="shared" si="27"/>
        <v>0</v>
      </c>
      <c r="S145" s="39"/>
      <c r="T145" s="161"/>
      <c r="U145" s="162">
        <f>ROUND(ROUND(T145,2)*(1+'General Inputs'!K$20)*(1-Z145)+'General Inputs'!K$27,2)</f>
        <v>0</v>
      </c>
      <c r="V145" s="162">
        <f>ROUND(ROUND(U145,2)*(1+'General Inputs'!L$20)*(1-AA145)+'General Inputs'!L$27,2)</f>
        <v>0</v>
      </c>
      <c r="W145" s="162">
        <f>ROUND(ROUND(V145,2)*(1+'General Inputs'!M$20)*(1-AB145)+'General Inputs'!M$27,2)</f>
        <v>0</v>
      </c>
      <c r="X145" s="162">
        <f>ROUND(ROUND(W145,2)*(1+'General Inputs'!N$20)*(1-AC145)+'General Inputs'!N$27,2)</f>
        <v>0</v>
      </c>
      <c r="Y145" s="163"/>
      <c r="Z145" s="191">
        <f>IF(T145="",0,'General Inputs'!K$23)</f>
        <v>0</v>
      </c>
      <c r="AA145" s="191">
        <f>IF(U145="",0,'General Inputs'!L$23)</f>
        <v>-0.02</v>
      </c>
      <c r="AB145" s="191">
        <f>IF(V145="",0,'General Inputs'!M$23)</f>
        <v>-0.02</v>
      </c>
      <c r="AC145" s="191">
        <f>IF(W145="",0,'General Inputs'!N$23)</f>
        <v>-0.02</v>
      </c>
      <c r="AD145" s="36"/>
      <c r="AE145" s="36"/>
      <c r="AF145" s="36"/>
      <c r="AG145" s="36"/>
      <c r="AH145" s="214" t="str" cm="1">
        <f t="array" ref="AH145">IF(SUMPRODUCT(--_xlfn.ISFORMULA(U145:X145))+SUMPRODUCT(--_xlfn.ISFORMULA(H145:L145))=7,"OK","CHECK")</f>
        <v>OK</v>
      </c>
      <c r="AI145" s="36"/>
      <c r="AJ145" s="36"/>
      <c r="AK145" s="36"/>
    </row>
    <row r="146" spans="1:37" hidden="1" outlineLevel="2" x14ac:dyDescent="0.2">
      <c r="A146" s="36"/>
      <c r="B146" s="36"/>
      <c r="C146" s="158"/>
      <c r="D146" s="158"/>
      <c r="E146" s="71" t="s">
        <v>33</v>
      </c>
      <c r="F146" s="71"/>
      <c r="G146" s="92"/>
      <c r="H146" s="93">
        <f t="shared" si="20"/>
        <v>0</v>
      </c>
      <c r="I146" s="159"/>
      <c r="J146" s="93">
        <f t="shared" si="21"/>
        <v>0</v>
      </c>
      <c r="K146" s="159"/>
      <c r="L146" s="159" t="str">
        <f t="shared" si="22"/>
        <v/>
      </c>
      <c r="M146" s="39"/>
      <c r="N146" s="160">
        <f t="shared" si="23"/>
        <v>0</v>
      </c>
      <c r="O146" s="160">
        <f t="shared" si="24"/>
        <v>0</v>
      </c>
      <c r="P146" s="160">
        <f t="shared" si="25"/>
        <v>0</v>
      </c>
      <c r="Q146" s="160">
        <f t="shared" si="26"/>
        <v>0</v>
      </c>
      <c r="R146" s="160">
        <f t="shared" si="27"/>
        <v>0</v>
      </c>
      <c r="S146" s="39"/>
      <c r="T146" s="161"/>
      <c r="U146" s="162">
        <f>ROUND(ROUND(T146,2)*(1+'General Inputs'!K$20)*(1-Z146)+'General Inputs'!K$27,2)</f>
        <v>0</v>
      </c>
      <c r="V146" s="162">
        <f>ROUND(ROUND(U146,2)*(1+'General Inputs'!L$20)*(1-AA146)+'General Inputs'!L$27,2)</f>
        <v>0</v>
      </c>
      <c r="W146" s="162">
        <f>ROUND(ROUND(V146,2)*(1+'General Inputs'!M$20)*(1-AB146)+'General Inputs'!M$27,2)</f>
        <v>0</v>
      </c>
      <c r="X146" s="162">
        <f>ROUND(ROUND(W146,2)*(1+'General Inputs'!N$20)*(1-AC146)+'General Inputs'!N$27,2)</f>
        <v>0</v>
      </c>
      <c r="Y146" s="163"/>
      <c r="Z146" s="191">
        <f>IF(T146="",0,'General Inputs'!K$23)</f>
        <v>0</v>
      </c>
      <c r="AA146" s="191">
        <f>IF(U146="",0,'General Inputs'!L$23)</f>
        <v>-0.02</v>
      </c>
      <c r="AB146" s="191">
        <f>IF(V146="",0,'General Inputs'!M$23)</f>
        <v>-0.02</v>
      </c>
      <c r="AC146" s="191">
        <f>IF(W146="",0,'General Inputs'!N$23)</f>
        <v>-0.02</v>
      </c>
      <c r="AD146" s="36"/>
      <c r="AE146" s="36"/>
      <c r="AF146" s="36"/>
      <c r="AG146" s="36"/>
      <c r="AH146" s="214" t="str" cm="1">
        <f t="array" ref="AH146">IF(SUMPRODUCT(--_xlfn.ISFORMULA(U146:X146))+SUMPRODUCT(--_xlfn.ISFORMULA(H146:L146))=7,"OK","CHECK")</f>
        <v>OK</v>
      </c>
      <c r="AI146" s="36"/>
      <c r="AJ146" s="36"/>
      <c r="AK146" s="36"/>
    </row>
    <row r="147" spans="1:37" hidden="1" outlineLevel="2" x14ac:dyDescent="0.2">
      <c r="A147" s="36"/>
      <c r="B147" s="36"/>
      <c r="C147" s="158"/>
      <c r="D147" s="158"/>
      <c r="E147" s="71" t="s">
        <v>33</v>
      </c>
      <c r="F147" s="71"/>
      <c r="G147" s="92"/>
      <c r="H147" s="93">
        <f t="shared" si="20"/>
        <v>0</v>
      </c>
      <c r="I147" s="159"/>
      <c r="J147" s="93">
        <f t="shared" si="21"/>
        <v>0</v>
      </c>
      <c r="K147" s="159"/>
      <c r="L147" s="159" t="str">
        <f t="shared" si="22"/>
        <v/>
      </c>
      <c r="M147" s="39"/>
      <c r="N147" s="160">
        <f t="shared" si="23"/>
        <v>0</v>
      </c>
      <c r="O147" s="160">
        <f t="shared" si="24"/>
        <v>0</v>
      </c>
      <c r="P147" s="160">
        <f t="shared" si="25"/>
        <v>0</v>
      </c>
      <c r="Q147" s="160">
        <f t="shared" si="26"/>
        <v>0</v>
      </c>
      <c r="R147" s="160">
        <f t="shared" si="27"/>
        <v>0</v>
      </c>
      <c r="S147" s="39"/>
      <c r="T147" s="161"/>
      <c r="U147" s="162">
        <f>ROUND(ROUND(T147,2)*(1+'General Inputs'!K$20)*(1-Z147)+'General Inputs'!K$27,2)</f>
        <v>0</v>
      </c>
      <c r="V147" s="162">
        <f>ROUND(ROUND(U147,2)*(1+'General Inputs'!L$20)*(1-AA147)+'General Inputs'!L$27,2)</f>
        <v>0</v>
      </c>
      <c r="W147" s="162">
        <f>ROUND(ROUND(V147,2)*(1+'General Inputs'!M$20)*(1-AB147)+'General Inputs'!M$27,2)</f>
        <v>0</v>
      </c>
      <c r="X147" s="162">
        <f>ROUND(ROUND(W147,2)*(1+'General Inputs'!N$20)*(1-AC147)+'General Inputs'!N$27,2)</f>
        <v>0</v>
      </c>
      <c r="Y147" s="163"/>
      <c r="Z147" s="191">
        <f>IF(T147="",0,'General Inputs'!K$23)</f>
        <v>0</v>
      </c>
      <c r="AA147" s="191">
        <f>IF(U147="",0,'General Inputs'!L$23)</f>
        <v>-0.02</v>
      </c>
      <c r="AB147" s="191">
        <f>IF(V147="",0,'General Inputs'!M$23)</f>
        <v>-0.02</v>
      </c>
      <c r="AC147" s="191">
        <f>IF(W147="",0,'General Inputs'!N$23)</f>
        <v>-0.02</v>
      </c>
      <c r="AD147" s="36"/>
      <c r="AE147" s="36"/>
      <c r="AF147" s="36"/>
      <c r="AG147" s="36"/>
      <c r="AH147" s="214" t="str" cm="1">
        <f t="array" ref="AH147">IF(SUMPRODUCT(--_xlfn.ISFORMULA(U147:X147))+SUMPRODUCT(--_xlfn.ISFORMULA(H147:L147))=7,"OK","CHECK")</f>
        <v>OK</v>
      </c>
      <c r="AI147" s="36"/>
      <c r="AJ147" s="36"/>
      <c r="AK147" s="36"/>
    </row>
    <row r="148" spans="1:37" hidden="1" outlineLevel="2" x14ac:dyDescent="0.2">
      <c r="A148" s="36"/>
      <c r="B148" s="36"/>
      <c r="C148" s="158"/>
      <c r="D148" s="158"/>
      <c r="E148" s="71" t="s">
        <v>33</v>
      </c>
      <c r="F148" s="71"/>
      <c r="G148" s="92"/>
      <c r="H148" s="93">
        <f t="shared" si="20"/>
        <v>0</v>
      </c>
      <c r="I148" s="159"/>
      <c r="J148" s="93">
        <f t="shared" si="21"/>
        <v>0</v>
      </c>
      <c r="K148" s="159"/>
      <c r="L148" s="159" t="str">
        <f t="shared" si="22"/>
        <v/>
      </c>
      <c r="M148" s="39"/>
      <c r="N148" s="160">
        <f t="shared" si="23"/>
        <v>0</v>
      </c>
      <c r="O148" s="160">
        <f t="shared" si="24"/>
        <v>0</v>
      </c>
      <c r="P148" s="160">
        <f t="shared" si="25"/>
        <v>0</v>
      </c>
      <c r="Q148" s="160">
        <f t="shared" si="26"/>
        <v>0</v>
      </c>
      <c r="R148" s="160">
        <f t="shared" si="27"/>
        <v>0</v>
      </c>
      <c r="S148" s="39"/>
      <c r="T148" s="161"/>
      <c r="U148" s="162">
        <f>ROUND(ROUND(T148,2)*(1+'General Inputs'!K$20)*(1-Z148)+'General Inputs'!K$27,2)</f>
        <v>0</v>
      </c>
      <c r="V148" s="162">
        <f>ROUND(ROUND(U148,2)*(1+'General Inputs'!L$20)*(1-AA148)+'General Inputs'!L$27,2)</f>
        <v>0</v>
      </c>
      <c r="W148" s="162">
        <f>ROUND(ROUND(V148,2)*(1+'General Inputs'!M$20)*(1-AB148)+'General Inputs'!M$27,2)</f>
        <v>0</v>
      </c>
      <c r="X148" s="162">
        <f>ROUND(ROUND(W148,2)*(1+'General Inputs'!N$20)*(1-AC148)+'General Inputs'!N$27,2)</f>
        <v>0</v>
      </c>
      <c r="Y148" s="163"/>
      <c r="Z148" s="191">
        <f>IF(T148="",0,'General Inputs'!K$23)</f>
        <v>0</v>
      </c>
      <c r="AA148" s="191">
        <f>IF(U148="",0,'General Inputs'!L$23)</f>
        <v>-0.02</v>
      </c>
      <c r="AB148" s="191">
        <f>IF(V148="",0,'General Inputs'!M$23)</f>
        <v>-0.02</v>
      </c>
      <c r="AC148" s="191">
        <f>IF(W148="",0,'General Inputs'!N$23)</f>
        <v>-0.02</v>
      </c>
      <c r="AD148" s="36"/>
      <c r="AE148" s="36"/>
      <c r="AF148" s="36"/>
      <c r="AG148" s="36"/>
      <c r="AH148" s="214" t="str" cm="1">
        <f t="array" ref="AH148">IF(SUMPRODUCT(--_xlfn.ISFORMULA(U148:X148))+SUMPRODUCT(--_xlfn.ISFORMULA(H148:L148))=7,"OK","CHECK")</f>
        <v>OK</v>
      </c>
      <c r="AI148" s="36"/>
      <c r="AJ148" s="36"/>
      <c r="AK148" s="36"/>
    </row>
    <row r="149" spans="1:37" hidden="1" outlineLevel="2" x14ac:dyDescent="0.2">
      <c r="A149" s="36"/>
      <c r="B149" s="36"/>
      <c r="C149" s="158"/>
      <c r="D149" s="158"/>
      <c r="E149" s="71" t="s">
        <v>33</v>
      </c>
      <c r="F149" s="71"/>
      <c r="G149" s="92"/>
      <c r="H149" s="93">
        <f t="shared" si="20"/>
        <v>0</v>
      </c>
      <c r="I149" s="159"/>
      <c r="J149" s="93">
        <f t="shared" si="21"/>
        <v>0</v>
      </c>
      <c r="K149" s="159"/>
      <c r="L149" s="159" t="str">
        <f t="shared" si="22"/>
        <v/>
      </c>
      <c r="M149" s="39"/>
      <c r="N149" s="160">
        <f t="shared" si="23"/>
        <v>0</v>
      </c>
      <c r="O149" s="160">
        <f t="shared" si="24"/>
        <v>0</v>
      </c>
      <c r="P149" s="160">
        <f t="shared" si="25"/>
        <v>0</v>
      </c>
      <c r="Q149" s="160">
        <f t="shared" si="26"/>
        <v>0</v>
      </c>
      <c r="R149" s="160">
        <f t="shared" si="27"/>
        <v>0</v>
      </c>
      <c r="S149" s="39"/>
      <c r="T149" s="161"/>
      <c r="U149" s="162">
        <f>ROUND(ROUND(T149,2)*(1+'General Inputs'!K$20)*(1-Z149)+'General Inputs'!K$27,2)</f>
        <v>0</v>
      </c>
      <c r="V149" s="162">
        <f>ROUND(ROUND(U149,2)*(1+'General Inputs'!L$20)*(1-AA149)+'General Inputs'!L$27,2)</f>
        <v>0</v>
      </c>
      <c r="W149" s="162">
        <f>ROUND(ROUND(V149,2)*(1+'General Inputs'!M$20)*(1-AB149)+'General Inputs'!M$27,2)</f>
        <v>0</v>
      </c>
      <c r="X149" s="162">
        <f>ROUND(ROUND(W149,2)*(1+'General Inputs'!N$20)*(1-AC149)+'General Inputs'!N$27,2)</f>
        <v>0</v>
      </c>
      <c r="Y149" s="163"/>
      <c r="Z149" s="191">
        <f>IF(T149="",0,'General Inputs'!K$23)</f>
        <v>0</v>
      </c>
      <c r="AA149" s="191">
        <f>IF(U149="",0,'General Inputs'!L$23)</f>
        <v>-0.02</v>
      </c>
      <c r="AB149" s="191">
        <f>IF(V149="",0,'General Inputs'!M$23)</f>
        <v>-0.02</v>
      </c>
      <c r="AC149" s="191">
        <f>IF(W149="",0,'General Inputs'!N$23)</f>
        <v>-0.02</v>
      </c>
      <c r="AD149" s="36"/>
      <c r="AE149" s="36"/>
      <c r="AF149" s="36"/>
      <c r="AG149" s="36"/>
      <c r="AH149" s="214" t="str" cm="1">
        <f t="array" ref="AH149">IF(SUMPRODUCT(--_xlfn.ISFORMULA(U149:X149))+SUMPRODUCT(--_xlfn.ISFORMULA(H149:L149))=7,"OK","CHECK")</f>
        <v>OK</v>
      </c>
      <c r="AI149" s="36"/>
      <c r="AJ149" s="36"/>
      <c r="AK149" s="36"/>
    </row>
    <row r="150" spans="1:37" hidden="1" outlineLevel="2" x14ac:dyDescent="0.2">
      <c r="A150" s="36"/>
      <c r="B150" s="36"/>
      <c r="C150" s="158"/>
      <c r="D150" s="158"/>
      <c r="E150" s="71" t="s">
        <v>33</v>
      </c>
      <c r="F150" s="71"/>
      <c r="G150" s="92"/>
      <c r="H150" s="93">
        <f t="shared" si="20"/>
        <v>0</v>
      </c>
      <c r="I150" s="159"/>
      <c r="J150" s="93">
        <f t="shared" si="21"/>
        <v>0</v>
      </c>
      <c r="K150" s="159"/>
      <c r="L150" s="159" t="str">
        <f t="shared" si="22"/>
        <v/>
      </c>
      <c r="M150" s="39"/>
      <c r="N150" s="160">
        <f t="shared" si="23"/>
        <v>0</v>
      </c>
      <c r="O150" s="160">
        <f t="shared" si="24"/>
        <v>0</v>
      </c>
      <c r="P150" s="160">
        <f t="shared" si="25"/>
        <v>0</v>
      </c>
      <c r="Q150" s="160">
        <f t="shared" si="26"/>
        <v>0</v>
      </c>
      <c r="R150" s="160">
        <f t="shared" si="27"/>
        <v>0</v>
      </c>
      <c r="S150" s="39"/>
      <c r="T150" s="161"/>
      <c r="U150" s="162">
        <f>ROUND(ROUND(T150,2)*(1+'General Inputs'!K$20)*(1-Z150)+'General Inputs'!K$27,2)</f>
        <v>0</v>
      </c>
      <c r="V150" s="162">
        <f>ROUND(ROUND(U150,2)*(1+'General Inputs'!L$20)*(1-AA150)+'General Inputs'!L$27,2)</f>
        <v>0</v>
      </c>
      <c r="W150" s="162">
        <f>ROUND(ROUND(V150,2)*(1+'General Inputs'!M$20)*(1-AB150)+'General Inputs'!M$27,2)</f>
        <v>0</v>
      </c>
      <c r="X150" s="162">
        <f>ROUND(ROUND(W150,2)*(1+'General Inputs'!N$20)*(1-AC150)+'General Inputs'!N$27,2)</f>
        <v>0</v>
      </c>
      <c r="Y150" s="163"/>
      <c r="Z150" s="191">
        <f>IF(T150="",0,'General Inputs'!K$23)</f>
        <v>0</v>
      </c>
      <c r="AA150" s="191">
        <f>IF(U150="",0,'General Inputs'!L$23)</f>
        <v>-0.02</v>
      </c>
      <c r="AB150" s="191">
        <f>IF(V150="",0,'General Inputs'!M$23)</f>
        <v>-0.02</v>
      </c>
      <c r="AC150" s="191">
        <f>IF(W150="",0,'General Inputs'!N$23)</f>
        <v>-0.02</v>
      </c>
      <c r="AD150" s="36"/>
      <c r="AE150" s="36"/>
      <c r="AF150" s="36"/>
      <c r="AG150" s="36"/>
      <c r="AH150" s="214" t="str" cm="1">
        <f t="array" ref="AH150">IF(SUMPRODUCT(--_xlfn.ISFORMULA(U150:X150))+SUMPRODUCT(--_xlfn.ISFORMULA(H150:L150))=7,"OK","CHECK")</f>
        <v>OK</v>
      </c>
      <c r="AI150" s="36"/>
      <c r="AJ150" s="36"/>
      <c r="AK150" s="36"/>
    </row>
    <row r="151" spans="1:37" hidden="1" outlineLevel="2" x14ac:dyDescent="0.2">
      <c r="A151" s="36"/>
      <c r="B151" s="36"/>
      <c r="C151" s="158"/>
      <c r="D151" s="158"/>
      <c r="E151" s="71" t="s">
        <v>33</v>
      </c>
      <c r="F151" s="71"/>
      <c r="G151" s="92"/>
      <c r="H151" s="93">
        <f t="shared" si="20"/>
        <v>0</v>
      </c>
      <c r="I151" s="159"/>
      <c r="J151" s="93">
        <f t="shared" si="21"/>
        <v>0</v>
      </c>
      <c r="K151" s="159"/>
      <c r="L151" s="159" t="str">
        <f t="shared" si="22"/>
        <v/>
      </c>
      <c r="M151" s="39"/>
      <c r="N151" s="160">
        <f t="shared" si="23"/>
        <v>0</v>
      </c>
      <c r="O151" s="160">
        <f t="shared" si="24"/>
        <v>0</v>
      </c>
      <c r="P151" s="160">
        <f t="shared" si="25"/>
        <v>0</v>
      </c>
      <c r="Q151" s="160">
        <f t="shared" si="26"/>
        <v>0</v>
      </c>
      <c r="R151" s="160">
        <f t="shared" si="27"/>
        <v>0</v>
      </c>
      <c r="S151" s="39"/>
      <c r="T151" s="161"/>
      <c r="U151" s="162">
        <f>ROUND(ROUND(T151,2)*(1+'General Inputs'!K$20)*(1-Z151)+'General Inputs'!K$27,2)</f>
        <v>0</v>
      </c>
      <c r="V151" s="162">
        <f>ROUND(ROUND(U151,2)*(1+'General Inputs'!L$20)*(1-AA151)+'General Inputs'!L$27,2)</f>
        <v>0</v>
      </c>
      <c r="W151" s="162">
        <f>ROUND(ROUND(V151,2)*(1+'General Inputs'!M$20)*(1-AB151)+'General Inputs'!M$27,2)</f>
        <v>0</v>
      </c>
      <c r="X151" s="162">
        <f>ROUND(ROUND(W151,2)*(1+'General Inputs'!N$20)*(1-AC151)+'General Inputs'!N$27,2)</f>
        <v>0</v>
      </c>
      <c r="Y151" s="163"/>
      <c r="Z151" s="191">
        <f>IF(T151="",0,'General Inputs'!K$23)</f>
        <v>0</v>
      </c>
      <c r="AA151" s="191">
        <f>IF(U151="",0,'General Inputs'!L$23)</f>
        <v>-0.02</v>
      </c>
      <c r="AB151" s="191">
        <f>IF(V151="",0,'General Inputs'!M$23)</f>
        <v>-0.02</v>
      </c>
      <c r="AC151" s="191">
        <f>IF(W151="",0,'General Inputs'!N$23)</f>
        <v>-0.02</v>
      </c>
      <c r="AD151" s="36"/>
      <c r="AE151" s="36"/>
      <c r="AF151" s="36"/>
      <c r="AG151" s="36"/>
      <c r="AH151" s="214" t="str" cm="1">
        <f t="array" ref="AH151">IF(SUMPRODUCT(--_xlfn.ISFORMULA(U151:X151))+SUMPRODUCT(--_xlfn.ISFORMULA(H151:L151))=7,"OK","CHECK")</f>
        <v>OK</v>
      </c>
      <c r="AI151" s="36"/>
      <c r="AJ151" s="36"/>
      <c r="AK151" s="36"/>
    </row>
    <row r="152" spans="1:37" hidden="1" outlineLevel="2" x14ac:dyDescent="0.2">
      <c r="A152" s="36"/>
      <c r="B152" s="36"/>
      <c r="C152" s="158"/>
      <c r="D152" s="158"/>
      <c r="E152" s="71" t="s">
        <v>33</v>
      </c>
      <c r="F152" s="71"/>
      <c r="G152" s="92"/>
      <c r="H152" s="93">
        <f t="shared" si="20"/>
        <v>0</v>
      </c>
      <c r="I152" s="159"/>
      <c r="J152" s="93">
        <f t="shared" si="21"/>
        <v>0</v>
      </c>
      <c r="K152" s="159"/>
      <c r="L152" s="159" t="str">
        <f t="shared" si="22"/>
        <v/>
      </c>
      <c r="M152" s="39"/>
      <c r="N152" s="160">
        <f t="shared" si="23"/>
        <v>0</v>
      </c>
      <c r="O152" s="160">
        <f t="shared" si="24"/>
        <v>0</v>
      </c>
      <c r="P152" s="160">
        <f t="shared" si="25"/>
        <v>0</v>
      </c>
      <c r="Q152" s="160">
        <f t="shared" si="26"/>
        <v>0</v>
      </c>
      <c r="R152" s="160">
        <f t="shared" si="27"/>
        <v>0</v>
      </c>
      <c r="S152" s="39"/>
      <c r="T152" s="161"/>
      <c r="U152" s="162">
        <f>ROUND(ROUND(T152,2)*(1+'General Inputs'!K$20)*(1-Z152)+'General Inputs'!K$27,2)</f>
        <v>0</v>
      </c>
      <c r="V152" s="162">
        <f>ROUND(ROUND(U152,2)*(1+'General Inputs'!L$20)*(1-AA152)+'General Inputs'!L$27,2)</f>
        <v>0</v>
      </c>
      <c r="W152" s="162">
        <f>ROUND(ROUND(V152,2)*(1+'General Inputs'!M$20)*(1-AB152)+'General Inputs'!M$27,2)</f>
        <v>0</v>
      </c>
      <c r="X152" s="162">
        <f>ROUND(ROUND(W152,2)*(1+'General Inputs'!N$20)*(1-AC152)+'General Inputs'!N$27,2)</f>
        <v>0</v>
      </c>
      <c r="Y152" s="163"/>
      <c r="Z152" s="191">
        <f>IF(T152="",0,'General Inputs'!K$23)</f>
        <v>0</v>
      </c>
      <c r="AA152" s="191">
        <f>IF(U152="",0,'General Inputs'!L$23)</f>
        <v>-0.02</v>
      </c>
      <c r="AB152" s="191">
        <f>IF(V152="",0,'General Inputs'!M$23)</f>
        <v>-0.02</v>
      </c>
      <c r="AC152" s="191">
        <f>IF(W152="",0,'General Inputs'!N$23)</f>
        <v>-0.02</v>
      </c>
      <c r="AD152" s="36"/>
      <c r="AE152" s="36"/>
      <c r="AF152" s="36"/>
      <c r="AG152" s="36"/>
      <c r="AH152" s="214" t="str" cm="1">
        <f t="array" ref="AH152">IF(SUMPRODUCT(--_xlfn.ISFORMULA(U152:X152))+SUMPRODUCT(--_xlfn.ISFORMULA(H152:L152))=7,"OK","CHECK")</f>
        <v>OK</v>
      </c>
      <c r="AI152" s="36"/>
      <c r="AJ152" s="36"/>
      <c r="AK152" s="36"/>
    </row>
    <row r="153" spans="1:37" hidden="1" outlineLevel="2" x14ac:dyDescent="0.2">
      <c r="A153" s="36"/>
      <c r="B153" s="36"/>
      <c r="C153" s="158"/>
      <c r="D153" s="158"/>
      <c r="E153" s="71" t="s">
        <v>33</v>
      </c>
      <c r="F153" s="71"/>
      <c r="G153" s="92"/>
      <c r="H153" s="93">
        <f t="shared" si="20"/>
        <v>0</v>
      </c>
      <c r="I153" s="159"/>
      <c r="J153" s="93">
        <f t="shared" si="21"/>
        <v>0</v>
      </c>
      <c r="K153" s="159"/>
      <c r="L153" s="159" t="str">
        <f t="shared" si="22"/>
        <v/>
      </c>
      <c r="M153" s="39"/>
      <c r="N153" s="160">
        <f t="shared" si="23"/>
        <v>0</v>
      </c>
      <c r="O153" s="160">
        <f t="shared" si="24"/>
        <v>0</v>
      </c>
      <c r="P153" s="160">
        <f t="shared" si="25"/>
        <v>0</v>
      </c>
      <c r="Q153" s="160">
        <f t="shared" si="26"/>
        <v>0</v>
      </c>
      <c r="R153" s="160">
        <f t="shared" si="27"/>
        <v>0</v>
      </c>
      <c r="S153" s="39"/>
      <c r="T153" s="161"/>
      <c r="U153" s="162">
        <f>ROUND(ROUND(T153,2)*(1+'General Inputs'!K$20)*(1-Z153)+'General Inputs'!K$27,2)</f>
        <v>0</v>
      </c>
      <c r="V153" s="162">
        <f>ROUND(ROUND(U153,2)*(1+'General Inputs'!L$20)*(1-AA153)+'General Inputs'!L$27,2)</f>
        <v>0</v>
      </c>
      <c r="W153" s="162">
        <f>ROUND(ROUND(V153,2)*(1+'General Inputs'!M$20)*(1-AB153)+'General Inputs'!M$27,2)</f>
        <v>0</v>
      </c>
      <c r="X153" s="162">
        <f>ROUND(ROUND(W153,2)*(1+'General Inputs'!N$20)*(1-AC153)+'General Inputs'!N$27,2)</f>
        <v>0</v>
      </c>
      <c r="Y153" s="163"/>
      <c r="Z153" s="191">
        <f>IF(T153="",0,'General Inputs'!K$23)</f>
        <v>0</v>
      </c>
      <c r="AA153" s="191">
        <f>IF(U153="",0,'General Inputs'!L$23)</f>
        <v>-0.02</v>
      </c>
      <c r="AB153" s="191">
        <f>IF(V153="",0,'General Inputs'!M$23)</f>
        <v>-0.02</v>
      </c>
      <c r="AC153" s="191">
        <f>IF(W153="",0,'General Inputs'!N$23)</f>
        <v>-0.02</v>
      </c>
      <c r="AD153" s="36"/>
      <c r="AE153" s="36"/>
      <c r="AF153" s="36"/>
      <c r="AG153" s="36"/>
      <c r="AH153" s="214" t="str" cm="1">
        <f t="array" ref="AH153">IF(SUMPRODUCT(--_xlfn.ISFORMULA(U153:X153))+SUMPRODUCT(--_xlfn.ISFORMULA(H153:L153))=7,"OK","CHECK")</f>
        <v>OK</v>
      </c>
      <c r="AI153" s="36"/>
      <c r="AJ153" s="36"/>
      <c r="AK153" s="36"/>
    </row>
    <row r="154" spans="1:37" hidden="1" outlineLevel="2" x14ac:dyDescent="0.2">
      <c r="A154" s="36"/>
      <c r="B154" s="36"/>
      <c r="C154" s="158"/>
      <c r="D154" s="158"/>
      <c r="E154" s="71" t="s">
        <v>33</v>
      </c>
      <c r="F154" s="71"/>
      <c r="G154" s="92"/>
      <c r="H154" s="93">
        <f t="shared" si="20"/>
        <v>0</v>
      </c>
      <c r="I154" s="159"/>
      <c r="J154" s="93">
        <f t="shared" si="21"/>
        <v>0</v>
      </c>
      <c r="K154" s="159"/>
      <c r="L154" s="159" t="str">
        <f t="shared" si="22"/>
        <v/>
      </c>
      <c r="M154" s="39"/>
      <c r="N154" s="160">
        <f t="shared" si="23"/>
        <v>0</v>
      </c>
      <c r="O154" s="160">
        <f t="shared" si="24"/>
        <v>0</v>
      </c>
      <c r="P154" s="160">
        <f t="shared" si="25"/>
        <v>0</v>
      </c>
      <c r="Q154" s="160">
        <f t="shared" si="26"/>
        <v>0</v>
      </c>
      <c r="R154" s="160">
        <f t="shared" si="27"/>
        <v>0</v>
      </c>
      <c r="S154" s="39"/>
      <c r="T154" s="161"/>
      <c r="U154" s="162">
        <f>ROUND(ROUND(T154,2)*(1+'General Inputs'!K$20)*(1-Z154)+'General Inputs'!K$27,2)</f>
        <v>0</v>
      </c>
      <c r="V154" s="162">
        <f>ROUND(ROUND(U154,2)*(1+'General Inputs'!L$20)*(1-AA154)+'General Inputs'!L$27,2)</f>
        <v>0</v>
      </c>
      <c r="W154" s="162">
        <f>ROUND(ROUND(V154,2)*(1+'General Inputs'!M$20)*(1-AB154)+'General Inputs'!M$27,2)</f>
        <v>0</v>
      </c>
      <c r="X154" s="162">
        <f>ROUND(ROUND(W154,2)*(1+'General Inputs'!N$20)*(1-AC154)+'General Inputs'!N$27,2)</f>
        <v>0</v>
      </c>
      <c r="Y154" s="163"/>
      <c r="Z154" s="191">
        <f>IF(T154="",0,'General Inputs'!K$23)</f>
        <v>0</v>
      </c>
      <c r="AA154" s="191">
        <f>IF(U154="",0,'General Inputs'!L$23)</f>
        <v>-0.02</v>
      </c>
      <c r="AB154" s="191">
        <f>IF(V154="",0,'General Inputs'!M$23)</f>
        <v>-0.02</v>
      </c>
      <c r="AC154" s="191">
        <f>IF(W154="",0,'General Inputs'!N$23)</f>
        <v>-0.02</v>
      </c>
      <c r="AD154" s="36"/>
      <c r="AE154" s="36"/>
      <c r="AF154" s="36"/>
      <c r="AG154" s="36"/>
      <c r="AH154" s="214" t="str" cm="1">
        <f t="array" ref="AH154">IF(SUMPRODUCT(--_xlfn.ISFORMULA(U154:X154))+SUMPRODUCT(--_xlfn.ISFORMULA(H154:L154))=7,"OK","CHECK")</f>
        <v>OK</v>
      </c>
      <c r="AI154" s="36"/>
      <c r="AJ154" s="36"/>
      <c r="AK154" s="36"/>
    </row>
    <row r="155" spans="1:37" hidden="1" outlineLevel="2" x14ac:dyDescent="0.2">
      <c r="A155" s="36"/>
      <c r="B155" s="36"/>
      <c r="C155" s="158"/>
      <c r="D155" s="158"/>
      <c r="E155" s="71" t="s">
        <v>33</v>
      </c>
      <c r="F155" s="71"/>
      <c r="G155" s="92"/>
      <c r="H155" s="93">
        <f t="shared" si="20"/>
        <v>0</v>
      </c>
      <c r="I155" s="159"/>
      <c r="J155" s="93">
        <f t="shared" si="21"/>
        <v>0</v>
      </c>
      <c r="K155" s="159"/>
      <c r="L155" s="159" t="str">
        <f t="shared" si="22"/>
        <v/>
      </c>
      <c r="M155" s="39"/>
      <c r="N155" s="160">
        <f t="shared" si="23"/>
        <v>0</v>
      </c>
      <c r="O155" s="160">
        <f t="shared" si="24"/>
        <v>0</v>
      </c>
      <c r="P155" s="160">
        <f t="shared" si="25"/>
        <v>0</v>
      </c>
      <c r="Q155" s="160">
        <f t="shared" si="26"/>
        <v>0</v>
      </c>
      <c r="R155" s="160">
        <f t="shared" si="27"/>
        <v>0</v>
      </c>
      <c r="S155" s="39"/>
      <c r="T155" s="161"/>
      <c r="U155" s="162">
        <f>ROUND(ROUND(T155,2)*(1+'General Inputs'!K$20)*(1-Z155)+'General Inputs'!K$27,2)</f>
        <v>0</v>
      </c>
      <c r="V155" s="162">
        <f>ROUND(ROUND(U155,2)*(1+'General Inputs'!L$20)*(1-AA155)+'General Inputs'!L$27,2)</f>
        <v>0</v>
      </c>
      <c r="W155" s="162">
        <f>ROUND(ROUND(V155,2)*(1+'General Inputs'!M$20)*(1-AB155)+'General Inputs'!M$27,2)</f>
        <v>0</v>
      </c>
      <c r="X155" s="162">
        <f>ROUND(ROUND(W155,2)*(1+'General Inputs'!N$20)*(1-AC155)+'General Inputs'!N$27,2)</f>
        <v>0</v>
      </c>
      <c r="Y155" s="163"/>
      <c r="Z155" s="191">
        <f>IF(T155="",0,'General Inputs'!K$23)</f>
        <v>0</v>
      </c>
      <c r="AA155" s="191">
        <f>IF(U155="",0,'General Inputs'!L$23)</f>
        <v>-0.02</v>
      </c>
      <c r="AB155" s="191">
        <f>IF(V155="",0,'General Inputs'!M$23)</f>
        <v>-0.02</v>
      </c>
      <c r="AC155" s="191">
        <f>IF(W155="",0,'General Inputs'!N$23)</f>
        <v>-0.02</v>
      </c>
      <c r="AD155" s="36"/>
      <c r="AE155" s="36"/>
      <c r="AF155" s="36"/>
      <c r="AG155" s="36"/>
      <c r="AH155" s="214" t="str" cm="1">
        <f t="array" ref="AH155">IF(SUMPRODUCT(--_xlfn.ISFORMULA(U155:X155))+SUMPRODUCT(--_xlfn.ISFORMULA(H155:L155))=7,"OK","CHECK")</f>
        <v>OK</v>
      </c>
      <c r="AI155" s="36"/>
      <c r="AJ155" s="36"/>
      <c r="AK155" s="36"/>
    </row>
    <row r="156" spans="1:37" hidden="1" outlineLevel="2" x14ac:dyDescent="0.2">
      <c r="A156" s="36"/>
      <c r="B156" s="36"/>
      <c r="C156" s="158"/>
      <c r="D156" s="158"/>
      <c r="E156" s="71" t="s">
        <v>33</v>
      </c>
      <c r="F156" s="71"/>
      <c r="G156" s="92"/>
      <c r="H156" s="93">
        <f t="shared" si="20"/>
        <v>0</v>
      </c>
      <c r="I156" s="159"/>
      <c r="J156" s="93">
        <f t="shared" si="21"/>
        <v>0</v>
      </c>
      <c r="K156" s="159"/>
      <c r="L156" s="159" t="str">
        <f t="shared" si="22"/>
        <v/>
      </c>
      <c r="M156" s="39"/>
      <c r="N156" s="160">
        <f t="shared" si="23"/>
        <v>0</v>
      </c>
      <c r="O156" s="160">
        <f t="shared" si="24"/>
        <v>0</v>
      </c>
      <c r="P156" s="160">
        <f t="shared" si="25"/>
        <v>0</v>
      </c>
      <c r="Q156" s="160">
        <f t="shared" si="26"/>
        <v>0</v>
      </c>
      <c r="R156" s="160">
        <f t="shared" si="27"/>
        <v>0</v>
      </c>
      <c r="S156" s="39"/>
      <c r="T156" s="161"/>
      <c r="U156" s="162">
        <f>ROUND(ROUND(T156,2)*(1+'General Inputs'!K$20)*(1-Z156)+'General Inputs'!K$27,2)</f>
        <v>0</v>
      </c>
      <c r="V156" s="162">
        <f>ROUND(ROUND(U156,2)*(1+'General Inputs'!L$20)*(1-AA156)+'General Inputs'!L$27,2)</f>
        <v>0</v>
      </c>
      <c r="W156" s="162">
        <f>ROUND(ROUND(V156,2)*(1+'General Inputs'!M$20)*(1-AB156)+'General Inputs'!M$27,2)</f>
        <v>0</v>
      </c>
      <c r="X156" s="162">
        <f>ROUND(ROUND(W156,2)*(1+'General Inputs'!N$20)*(1-AC156)+'General Inputs'!N$27,2)</f>
        <v>0</v>
      </c>
      <c r="Y156" s="163"/>
      <c r="Z156" s="191">
        <f>IF(T156="",0,'General Inputs'!K$23)</f>
        <v>0</v>
      </c>
      <c r="AA156" s="191">
        <f>IF(U156="",0,'General Inputs'!L$23)</f>
        <v>-0.02</v>
      </c>
      <c r="AB156" s="191">
        <f>IF(V156="",0,'General Inputs'!M$23)</f>
        <v>-0.02</v>
      </c>
      <c r="AC156" s="191">
        <f>IF(W156="",0,'General Inputs'!N$23)</f>
        <v>-0.02</v>
      </c>
      <c r="AD156" s="36"/>
      <c r="AE156" s="36"/>
      <c r="AF156" s="36"/>
      <c r="AG156" s="36"/>
      <c r="AH156" s="214" t="str" cm="1">
        <f t="array" ref="AH156">IF(SUMPRODUCT(--_xlfn.ISFORMULA(U156:X156))+SUMPRODUCT(--_xlfn.ISFORMULA(H156:L156))=7,"OK","CHECK")</f>
        <v>OK</v>
      </c>
      <c r="AI156" s="36"/>
      <c r="AJ156" s="36"/>
      <c r="AK156" s="36"/>
    </row>
    <row r="157" spans="1:37" hidden="1" outlineLevel="2" x14ac:dyDescent="0.2">
      <c r="A157" s="36"/>
      <c r="B157" s="36"/>
      <c r="C157" s="158"/>
      <c r="D157" s="158"/>
      <c r="E157" s="71" t="s">
        <v>33</v>
      </c>
      <c r="F157" s="71"/>
      <c r="G157" s="92"/>
      <c r="H157" s="93">
        <f t="shared" si="20"/>
        <v>0</v>
      </c>
      <c r="I157" s="159"/>
      <c r="J157" s="93">
        <f t="shared" si="21"/>
        <v>0</v>
      </c>
      <c r="K157" s="159"/>
      <c r="L157" s="159" t="str">
        <f t="shared" si="22"/>
        <v/>
      </c>
      <c r="M157" s="39"/>
      <c r="N157" s="160">
        <f t="shared" si="23"/>
        <v>0</v>
      </c>
      <c r="O157" s="160">
        <f t="shared" si="24"/>
        <v>0</v>
      </c>
      <c r="P157" s="160">
        <f t="shared" si="25"/>
        <v>0</v>
      </c>
      <c r="Q157" s="160">
        <f t="shared" si="26"/>
        <v>0</v>
      </c>
      <c r="R157" s="160">
        <f t="shared" si="27"/>
        <v>0</v>
      </c>
      <c r="S157" s="39"/>
      <c r="T157" s="161"/>
      <c r="U157" s="162">
        <f>ROUND(ROUND(T157,2)*(1+'General Inputs'!K$20)*(1-Z157)+'General Inputs'!K$27,2)</f>
        <v>0</v>
      </c>
      <c r="V157" s="162">
        <f>ROUND(ROUND(U157,2)*(1+'General Inputs'!L$20)*(1-AA157)+'General Inputs'!L$27,2)</f>
        <v>0</v>
      </c>
      <c r="W157" s="162">
        <f>ROUND(ROUND(V157,2)*(1+'General Inputs'!M$20)*(1-AB157)+'General Inputs'!M$27,2)</f>
        <v>0</v>
      </c>
      <c r="X157" s="162">
        <f>ROUND(ROUND(W157,2)*(1+'General Inputs'!N$20)*(1-AC157)+'General Inputs'!N$27,2)</f>
        <v>0</v>
      </c>
      <c r="Y157" s="163"/>
      <c r="Z157" s="191">
        <f>IF(T157="",0,'General Inputs'!K$23)</f>
        <v>0</v>
      </c>
      <c r="AA157" s="191">
        <f>IF(U157="",0,'General Inputs'!L$23)</f>
        <v>-0.02</v>
      </c>
      <c r="AB157" s="191">
        <f>IF(V157="",0,'General Inputs'!M$23)</f>
        <v>-0.02</v>
      </c>
      <c r="AC157" s="191">
        <f>IF(W157="",0,'General Inputs'!N$23)</f>
        <v>-0.02</v>
      </c>
      <c r="AD157" s="36"/>
      <c r="AE157" s="36"/>
      <c r="AF157" s="36"/>
      <c r="AG157" s="36"/>
      <c r="AH157" s="214" t="str" cm="1">
        <f t="array" ref="AH157">IF(SUMPRODUCT(--_xlfn.ISFORMULA(U157:X157))+SUMPRODUCT(--_xlfn.ISFORMULA(H157:L157))=7,"OK","CHECK")</f>
        <v>OK</v>
      </c>
      <c r="AI157" s="36"/>
      <c r="AJ157" s="36"/>
      <c r="AK157" s="36"/>
    </row>
    <row r="158" spans="1:37" hidden="1" outlineLevel="2" x14ac:dyDescent="0.2">
      <c r="A158" s="36"/>
      <c r="B158" s="36"/>
      <c r="C158" s="158"/>
      <c r="D158" s="158"/>
      <c r="E158" s="71" t="s">
        <v>33</v>
      </c>
      <c r="F158" s="71"/>
      <c r="G158" s="92"/>
      <c r="H158" s="93">
        <f t="shared" si="20"/>
        <v>0</v>
      </c>
      <c r="I158" s="159"/>
      <c r="J158" s="93">
        <f t="shared" si="21"/>
        <v>0</v>
      </c>
      <c r="K158" s="159"/>
      <c r="L158" s="159" t="str">
        <f t="shared" si="22"/>
        <v/>
      </c>
      <c r="M158" s="39"/>
      <c r="N158" s="160">
        <f t="shared" si="23"/>
        <v>0</v>
      </c>
      <c r="O158" s="160">
        <f t="shared" si="24"/>
        <v>0</v>
      </c>
      <c r="P158" s="160">
        <f t="shared" si="25"/>
        <v>0</v>
      </c>
      <c r="Q158" s="160">
        <f t="shared" si="26"/>
        <v>0</v>
      </c>
      <c r="R158" s="160">
        <f t="shared" si="27"/>
        <v>0</v>
      </c>
      <c r="S158" s="39"/>
      <c r="T158" s="161"/>
      <c r="U158" s="162">
        <f>ROUND(ROUND(T158,2)*(1+'General Inputs'!K$20)*(1-Z158)+'General Inputs'!K$27,2)</f>
        <v>0</v>
      </c>
      <c r="V158" s="162">
        <f>ROUND(ROUND(U158,2)*(1+'General Inputs'!L$20)*(1-AA158)+'General Inputs'!L$27,2)</f>
        <v>0</v>
      </c>
      <c r="W158" s="162">
        <f>ROUND(ROUND(V158,2)*(1+'General Inputs'!M$20)*(1-AB158)+'General Inputs'!M$27,2)</f>
        <v>0</v>
      </c>
      <c r="X158" s="162">
        <f>ROUND(ROUND(W158,2)*(1+'General Inputs'!N$20)*(1-AC158)+'General Inputs'!N$27,2)</f>
        <v>0</v>
      </c>
      <c r="Y158" s="163"/>
      <c r="Z158" s="191">
        <f>IF(T158="",0,'General Inputs'!K$23)</f>
        <v>0</v>
      </c>
      <c r="AA158" s="191">
        <f>IF(U158="",0,'General Inputs'!L$23)</f>
        <v>-0.02</v>
      </c>
      <c r="AB158" s="191">
        <f>IF(V158="",0,'General Inputs'!M$23)</f>
        <v>-0.02</v>
      </c>
      <c r="AC158" s="191">
        <f>IF(W158="",0,'General Inputs'!N$23)</f>
        <v>-0.02</v>
      </c>
      <c r="AD158" s="36"/>
      <c r="AE158" s="36"/>
      <c r="AF158" s="36"/>
      <c r="AG158" s="36"/>
      <c r="AH158" s="214" t="str" cm="1">
        <f t="array" ref="AH158">IF(SUMPRODUCT(--_xlfn.ISFORMULA(U158:X158))+SUMPRODUCT(--_xlfn.ISFORMULA(H158:L158))=7,"OK","CHECK")</f>
        <v>OK</v>
      </c>
      <c r="AI158" s="36"/>
      <c r="AJ158" s="36"/>
      <c r="AK158" s="36"/>
    </row>
    <row r="159" spans="1:37" hidden="1" outlineLevel="2" x14ac:dyDescent="0.2">
      <c r="A159" s="36"/>
      <c r="B159" s="36"/>
      <c r="C159" s="158"/>
      <c r="D159" s="158"/>
      <c r="E159" s="71" t="s">
        <v>33</v>
      </c>
      <c r="F159" s="71"/>
      <c r="G159" s="92"/>
      <c r="H159" s="93">
        <f t="shared" si="20"/>
        <v>0</v>
      </c>
      <c r="I159" s="159"/>
      <c r="J159" s="93">
        <f t="shared" si="21"/>
        <v>0</v>
      </c>
      <c r="K159" s="159"/>
      <c r="L159" s="159" t="str">
        <f t="shared" si="22"/>
        <v/>
      </c>
      <c r="M159" s="39"/>
      <c r="N159" s="160">
        <f t="shared" si="23"/>
        <v>0</v>
      </c>
      <c r="O159" s="160">
        <f t="shared" si="24"/>
        <v>0</v>
      </c>
      <c r="P159" s="160">
        <f t="shared" si="25"/>
        <v>0</v>
      </c>
      <c r="Q159" s="160">
        <f t="shared" si="26"/>
        <v>0</v>
      </c>
      <c r="R159" s="160">
        <f t="shared" si="27"/>
        <v>0</v>
      </c>
      <c r="S159" s="39"/>
      <c r="T159" s="161"/>
      <c r="U159" s="162">
        <f>ROUND(ROUND(T159,2)*(1+'General Inputs'!K$20)*(1-Z159)+'General Inputs'!K$27,2)</f>
        <v>0</v>
      </c>
      <c r="V159" s="162">
        <f>ROUND(ROUND(U159,2)*(1+'General Inputs'!L$20)*(1-AA159)+'General Inputs'!L$27,2)</f>
        <v>0</v>
      </c>
      <c r="W159" s="162">
        <f>ROUND(ROUND(V159,2)*(1+'General Inputs'!M$20)*(1-AB159)+'General Inputs'!M$27,2)</f>
        <v>0</v>
      </c>
      <c r="X159" s="162">
        <f>ROUND(ROUND(W159,2)*(1+'General Inputs'!N$20)*(1-AC159)+'General Inputs'!N$27,2)</f>
        <v>0</v>
      </c>
      <c r="Y159" s="163"/>
      <c r="Z159" s="191">
        <f>IF(T159="",0,'General Inputs'!K$23)</f>
        <v>0</v>
      </c>
      <c r="AA159" s="191">
        <f>IF(U159="",0,'General Inputs'!L$23)</f>
        <v>-0.02</v>
      </c>
      <c r="AB159" s="191">
        <f>IF(V159="",0,'General Inputs'!M$23)</f>
        <v>-0.02</v>
      </c>
      <c r="AC159" s="191">
        <f>IF(W159="",0,'General Inputs'!N$23)</f>
        <v>-0.02</v>
      </c>
      <c r="AD159" s="36"/>
      <c r="AE159" s="36"/>
      <c r="AF159" s="36"/>
      <c r="AG159" s="36"/>
      <c r="AH159" s="214" t="str" cm="1">
        <f t="array" ref="AH159">IF(SUMPRODUCT(--_xlfn.ISFORMULA(U159:X159))+SUMPRODUCT(--_xlfn.ISFORMULA(H159:L159))=7,"OK","CHECK")</f>
        <v>OK</v>
      </c>
      <c r="AI159" s="36"/>
      <c r="AJ159" s="36"/>
      <c r="AK159" s="36"/>
    </row>
    <row r="160" spans="1:37" hidden="1" outlineLevel="2" x14ac:dyDescent="0.2">
      <c r="A160" s="36"/>
      <c r="B160" s="36"/>
      <c r="C160" s="158"/>
      <c r="D160" s="158"/>
      <c r="E160" s="71" t="s">
        <v>33</v>
      </c>
      <c r="F160" s="71"/>
      <c r="G160" s="92"/>
      <c r="H160" s="93">
        <f t="shared" si="20"/>
        <v>0</v>
      </c>
      <c r="I160" s="159"/>
      <c r="J160" s="93">
        <f t="shared" si="21"/>
        <v>0</v>
      </c>
      <c r="K160" s="159"/>
      <c r="L160" s="159" t="str">
        <f t="shared" si="22"/>
        <v/>
      </c>
      <c r="M160" s="39"/>
      <c r="N160" s="160">
        <f t="shared" si="23"/>
        <v>0</v>
      </c>
      <c r="O160" s="160">
        <f t="shared" si="24"/>
        <v>0</v>
      </c>
      <c r="P160" s="160">
        <f t="shared" si="25"/>
        <v>0</v>
      </c>
      <c r="Q160" s="160">
        <f t="shared" si="26"/>
        <v>0</v>
      </c>
      <c r="R160" s="160">
        <f t="shared" si="27"/>
        <v>0</v>
      </c>
      <c r="S160" s="39"/>
      <c r="T160" s="161"/>
      <c r="U160" s="162">
        <f>ROUND(ROUND(T160,2)*(1+'General Inputs'!K$20)*(1-Z160)+'General Inputs'!K$27,2)</f>
        <v>0</v>
      </c>
      <c r="V160" s="162">
        <f>ROUND(ROUND(U160,2)*(1+'General Inputs'!L$20)*(1-AA160)+'General Inputs'!L$27,2)</f>
        <v>0</v>
      </c>
      <c r="W160" s="162">
        <f>ROUND(ROUND(V160,2)*(1+'General Inputs'!M$20)*(1-AB160)+'General Inputs'!M$27,2)</f>
        <v>0</v>
      </c>
      <c r="X160" s="162">
        <f>ROUND(ROUND(W160,2)*(1+'General Inputs'!N$20)*(1-AC160)+'General Inputs'!N$27,2)</f>
        <v>0</v>
      </c>
      <c r="Y160" s="163"/>
      <c r="Z160" s="191">
        <f>IF(T160="",0,'General Inputs'!K$23)</f>
        <v>0</v>
      </c>
      <c r="AA160" s="191">
        <f>IF(U160="",0,'General Inputs'!L$23)</f>
        <v>-0.02</v>
      </c>
      <c r="AB160" s="191">
        <f>IF(V160="",0,'General Inputs'!M$23)</f>
        <v>-0.02</v>
      </c>
      <c r="AC160" s="191">
        <f>IF(W160="",0,'General Inputs'!N$23)</f>
        <v>-0.02</v>
      </c>
      <c r="AD160" s="36"/>
      <c r="AE160" s="36"/>
      <c r="AF160" s="36"/>
      <c r="AG160" s="36"/>
      <c r="AH160" s="214" t="str" cm="1">
        <f t="array" ref="AH160">IF(SUMPRODUCT(--_xlfn.ISFORMULA(U160:X160))+SUMPRODUCT(--_xlfn.ISFORMULA(H160:L160))=7,"OK","CHECK")</f>
        <v>OK</v>
      </c>
      <c r="AI160" s="36"/>
      <c r="AJ160" s="36"/>
      <c r="AK160" s="36"/>
    </row>
    <row r="161" spans="1:37" hidden="1" outlineLevel="2" x14ac:dyDescent="0.2">
      <c r="A161" s="36"/>
      <c r="B161" s="36"/>
      <c r="C161" s="158"/>
      <c r="D161" s="158"/>
      <c r="E161" s="71" t="s">
        <v>33</v>
      </c>
      <c r="F161" s="71"/>
      <c r="G161" s="92"/>
      <c r="H161" s="93">
        <f t="shared" si="20"/>
        <v>0</v>
      </c>
      <c r="I161" s="159"/>
      <c r="J161" s="93">
        <f t="shared" si="21"/>
        <v>0</v>
      </c>
      <c r="K161" s="159"/>
      <c r="L161" s="159" t="str">
        <f t="shared" si="22"/>
        <v/>
      </c>
      <c r="M161" s="39"/>
      <c r="N161" s="160">
        <f t="shared" si="23"/>
        <v>0</v>
      </c>
      <c r="O161" s="160">
        <f t="shared" si="24"/>
        <v>0</v>
      </c>
      <c r="P161" s="160">
        <f t="shared" si="25"/>
        <v>0</v>
      </c>
      <c r="Q161" s="160">
        <f t="shared" si="26"/>
        <v>0</v>
      </c>
      <c r="R161" s="160">
        <f t="shared" si="27"/>
        <v>0</v>
      </c>
      <c r="S161" s="39"/>
      <c r="T161" s="161"/>
      <c r="U161" s="162">
        <f>ROUND(ROUND(T161,2)*(1+'General Inputs'!K$20)*(1-Z161)+'General Inputs'!K$27,2)</f>
        <v>0</v>
      </c>
      <c r="V161" s="162">
        <f>ROUND(ROUND(U161,2)*(1+'General Inputs'!L$20)*(1-AA161)+'General Inputs'!L$27,2)</f>
        <v>0</v>
      </c>
      <c r="W161" s="162">
        <f>ROUND(ROUND(V161,2)*(1+'General Inputs'!M$20)*(1-AB161)+'General Inputs'!M$27,2)</f>
        <v>0</v>
      </c>
      <c r="X161" s="162">
        <f>ROUND(ROUND(W161,2)*(1+'General Inputs'!N$20)*(1-AC161)+'General Inputs'!N$27,2)</f>
        <v>0</v>
      </c>
      <c r="Y161" s="163"/>
      <c r="Z161" s="191">
        <f>IF(T161="",0,'General Inputs'!K$23)</f>
        <v>0</v>
      </c>
      <c r="AA161" s="191">
        <f>IF(U161="",0,'General Inputs'!L$23)</f>
        <v>-0.02</v>
      </c>
      <c r="AB161" s="191">
        <f>IF(V161="",0,'General Inputs'!M$23)</f>
        <v>-0.02</v>
      </c>
      <c r="AC161" s="191">
        <f>IF(W161="",0,'General Inputs'!N$23)</f>
        <v>-0.02</v>
      </c>
      <c r="AD161" s="36"/>
      <c r="AE161" s="36"/>
      <c r="AF161" s="36"/>
      <c r="AG161" s="36"/>
      <c r="AH161" s="214" t="str" cm="1">
        <f t="array" ref="AH161">IF(SUMPRODUCT(--_xlfn.ISFORMULA(U161:X161))+SUMPRODUCT(--_xlfn.ISFORMULA(H161:L161))=7,"OK","CHECK")</f>
        <v>OK</v>
      </c>
      <c r="AI161" s="36"/>
      <c r="AJ161" s="36"/>
      <c r="AK161" s="36"/>
    </row>
    <row r="162" spans="1:37" hidden="1" outlineLevel="2" x14ac:dyDescent="0.2">
      <c r="A162" s="36"/>
      <c r="B162" s="36"/>
      <c r="C162" s="158"/>
      <c r="D162" s="158"/>
      <c r="E162" s="71" t="s">
        <v>33</v>
      </c>
      <c r="F162" s="71"/>
      <c r="G162" s="92"/>
      <c r="H162" s="93">
        <f t="shared" si="20"/>
        <v>0</v>
      </c>
      <c r="I162" s="159"/>
      <c r="J162" s="93">
        <f t="shared" si="21"/>
        <v>0</v>
      </c>
      <c r="K162" s="159"/>
      <c r="L162" s="159" t="str">
        <f t="shared" si="22"/>
        <v/>
      </c>
      <c r="M162" s="39"/>
      <c r="N162" s="160">
        <f t="shared" si="23"/>
        <v>0</v>
      </c>
      <c r="O162" s="160">
        <f t="shared" si="24"/>
        <v>0</v>
      </c>
      <c r="P162" s="160">
        <f t="shared" si="25"/>
        <v>0</v>
      </c>
      <c r="Q162" s="160">
        <f t="shared" si="26"/>
        <v>0</v>
      </c>
      <c r="R162" s="160">
        <f t="shared" si="27"/>
        <v>0</v>
      </c>
      <c r="S162" s="39"/>
      <c r="T162" s="161"/>
      <c r="U162" s="162">
        <f>ROUND(ROUND(T162,2)*(1+'General Inputs'!K$20)*(1-Z162)+'General Inputs'!K$27,2)</f>
        <v>0</v>
      </c>
      <c r="V162" s="162">
        <f>ROUND(ROUND(U162,2)*(1+'General Inputs'!L$20)*(1-AA162)+'General Inputs'!L$27,2)</f>
        <v>0</v>
      </c>
      <c r="W162" s="162">
        <f>ROUND(ROUND(V162,2)*(1+'General Inputs'!M$20)*(1-AB162)+'General Inputs'!M$27,2)</f>
        <v>0</v>
      </c>
      <c r="X162" s="162">
        <f>ROUND(ROUND(W162,2)*(1+'General Inputs'!N$20)*(1-AC162)+'General Inputs'!N$27,2)</f>
        <v>0</v>
      </c>
      <c r="Y162" s="163"/>
      <c r="Z162" s="191">
        <f>IF(T162="",0,'General Inputs'!K$23)</f>
        <v>0</v>
      </c>
      <c r="AA162" s="191">
        <f>IF(U162="",0,'General Inputs'!L$23)</f>
        <v>-0.02</v>
      </c>
      <c r="AB162" s="191">
        <f>IF(V162="",0,'General Inputs'!M$23)</f>
        <v>-0.02</v>
      </c>
      <c r="AC162" s="191">
        <f>IF(W162="",0,'General Inputs'!N$23)</f>
        <v>-0.02</v>
      </c>
      <c r="AD162" s="36"/>
      <c r="AE162" s="36"/>
      <c r="AF162" s="36"/>
      <c r="AG162" s="36"/>
      <c r="AH162" s="214" t="str" cm="1">
        <f t="array" ref="AH162">IF(SUMPRODUCT(--_xlfn.ISFORMULA(U162:X162))+SUMPRODUCT(--_xlfn.ISFORMULA(H162:L162))=7,"OK","CHECK")</f>
        <v>OK</v>
      </c>
      <c r="AI162" s="36"/>
      <c r="AJ162" s="36"/>
      <c r="AK162" s="36"/>
    </row>
    <row r="163" spans="1:37" hidden="1" outlineLevel="2" x14ac:dyDescent="0.2">
      <c r="A163" s="36"/>
      <c r="B163" s="36"/>
      <c r="C163" s="158"/>
      <c r="D163" s="158"/>
      <c r="E163" s="71" t="s">
        <v>33</v>
      </c>
      <c r="F163" s="71"/>
      <c r="G163" s="92"/>
      <c r="H163" s="93">
        <f t="shared" si="20"/>
        <v>0</v>
      </c>
      <c r="I163" s="159"/>
      <c r="J163" s="93">
        <f t="shared" si="21"/>
        <v>0</v>
      </c>
      <c r="K163" s="159"/>
      <c r="L163" s="159" t="str">
        <f t="shared" si="22"/>
        <v/>
      </c>
      <c r="M163" s="39"/>
      <c r="N163" s="160">
        <f t="shared" si="23"/>
        <v>0</v>
      </c>
      <c r="O163" s="160">
        <f t="shared" si="24"/>
        <v>0</v>
      </c>
      <c r="P163" s="160">
        <f t="shared" si="25"/>
        <v>0</v>
      </c>
      <c r="Q163" s="160">
        <f t="shared" si="26"/>
        <v>0</v>
      </c>
      <c r="R163" s="160">
        <f t="shared" si="27"/>
        <v>0</v>
      </c>
      <c r="S163" s="39"/>
      <c r="T163" s="161"/>
      <c r="U163" s="162">
        <f>ROUND(ROUND(T163,2)*(1+'General Inputs'!K$20)*(1-Z163)+'General Inputs'!K$27,2)</f>
        <v>0</v>
      </c>
      <c r="V163" s="162">
        <f>ROUND(ROUND(U163,2)*(1+'General Inputs'!L$20)*(1-AA163)+'General Inputs'!L$27,2)</f>
        <v>0</v>
      </c>
      <c r="W163" s="162">
        <f>ROUND(ROUND(V163,2)*(1+'General Inputs'!M$20)*(1-AB163)+'General Inputs'!M$27,2)</f>
        <v>0</v>
      </c>
      <c r="X163" s="162">
        <f>ROUND(ROUND(W163,2)*(1+'General Inputs'!N$20)*(1-AC163)+'General Inputs'!N$27,2)</f>
        <v>0</v>
      </c>
      <c r="Y163" s="163"/>
      <c r="Z163" s="191">
        <f>IF(T163="",0,'General Inputs'!K$23)</f>
        <v>0</v>
      </c>
      <c r="AA163" s="191">
        <f>IF(U163="",0,'General Inputs'!L$23)</f>
        <v>-0.02</v>
      </c>
      <c r="AB163" s="191">
        <f>IF(V163="",0,'General Inputs'!M$23)</f>
        <v>-0.02</v>
      </c>
      <c r="AC163" s="191">
        <f>IF(W163="",0,'General Inputs'!N$23)</f>
        <v>-0.02</v>
      </c>
      <c r="AD163" s="36"/>
      <c r="AE163" s="36"/>
      <c r="AF163" s="36"/>
      <c r="AG163" s="36"/>
      <c r="AH163" s="214" t="str" cm="1">
        <f t="array" ref="AH163">IF(SUMPRODUCT(--_xlfn.ISFORMULA(U163:X163))+SUMPRODUCT(--_xlfn.ISFORMULA(H163:L163))=7,"OK","CHECK")</f>
        <v>OK</v>
      </c>
      <c r="AI163" s="36"/>
      <c r="AJ163" s="36"/>
      <c r="AK163" s="36"/>
    </row>
    <row r="164" spans="1:37" hidden="1" outlineLevel="2" x14ac:dyDescent="0.2">
      <c r="A164" s="36"/>
      <c r="B164" s="36"/>
      <c r="C164" s="158"/>
      <c r="D164" s="158"/>
      <c r="E164" s="71" t="s">
        <v>33</v>
      </c>
      <c r="F164" s="71"/>
      <c r="G164" s="92"/>
      <c r="H164" s="93">
        <f t="shared" si="20"/>
        <v>0</v>
      </c>
      <c r="I164" s="159"/>
      <c r="J164" s="93">
        <f t="shared" si="21"/>
        <v>0</v>
      </c>
      <c r="K164" s="159"/>
      <c r="L164" s="159" t="str">
        <f t="shared" si="22"/>
        <v/>
      </c>
      <c r="M164" s="39"/>
      <c r="N164" s="160">
        <f t="shared" si="23"/>
        <v>0</v>
      </c>
      <c r="O164" s="160">
        <f t="shared" si="24"/>
        <v>0</v>
      </c>
      <c r="P164" s="160">
        <f t="shared" si="25"/>
        <v>0</v>
      </c>
      <c r="Q164" s="160">
        <f t="shared" si="26"/>
        <v>0</v>
      </c>
      <c r="R164" s="160">
        <f t="shared" si="27"/>
        <v>0</v>
      </c>
      <c r="S164" s="39"/>
      <c r="T164" s="161"/>
      <c r="U164" s="162">
        <f>ROUND(ROUND(T164,2)*(1+'General Inputs'!K$20)*(1-Z164)+'General Inputs'!K$27,2)</f>
        <v>0</v>
      </c>
      <c r="V164" s="162">
        <f>ROUND(ROUND(U164,2)*(1+'General Inputs'!L$20)*(1-AA164)+'General Inputs'!L$27,2)</f>
        <v>0</v>
      </c>
      <c r="W164" s="162">
        <f>ROUND(ROUND(V164,2)*(1+'General Inputs'!M$20)*(1-AB164)+'General Inputs'!M$27,2)</f>
        <v>0</v>
      </c>
      <c r="X164" s="162">
        <f>ROUND(ROUND(W164,2)*(1+'General Inputs'!N$20)*(1-AC164)+'General Inputs'!N$27,2)</f>
        <v>0</v>
      </c>
      <c r="Y164" s="163"/>
      <c r="Z164" s="191">
        <f>IF(T164="",0,'General Inputs'!K$23)</f>
        <v>0</v>
      </c>
      <c r="AA164" s="191">
        <f>IF(U164="",0,'General Inputs'!L$23)</f>
        <v>-0.02</v>
      </c>
      <c r="AB164" s="191">
        <f>IF(V164="",0,'General Inputs'!M$23)</f>
        <v>-0.02</v>
      </c>
      <c r="AC164" s="191">
        <f>IF(W164="",0,'General Inputs'!N$23)</f>
        <v>-0.02</v>
      </c>
      <c r="AD164" s="36"/>
      <c r="AE164" s="36"/>
      <c r="AF164" s="36"/>
      <c r="AG164" s="36"/>
      <c r="AH164" s="214" t="str" cm="1">
        <f t="array" ref="AH164">IF(SUMPRODUCT(--_xlfn.ISFORMULA(U164:X164))+SUMPRODUCT(--_xlfn.ISFORMULA(H164:L164))=7,"OK","CHECK")</f>
        <v>OK</v>
      </c>
      <c r="AI164" s="36"/>
      <c r="AJ164" s="36"/>
      <c r="AK164" s="36"/>
    </row>
    <row r="165" spans="1:37" hidden="1" outlineLevel="2" x14ac:dyDescent="0.2">
      <c r="A165" s="36"/>
      <c r="B165" s="36"/>
      <c r="C165" s="158"/>
      <c r="D165" s="158"/>
      <c r="E165" s="71" t="s">
        <v>33</v>
      </c>
      <c r="F165" s="71"/>
      <c r="G165" s="92"/>
      <c r="H165" s="93">
        <f t="shared" si="20"/>
        <v>0</v>
      </c>
      <c r="I165" s="159"/>
      <c r="J165" s="93">
        <f t="shared" si="21"/>
        <v>0</v>
      </c>
      <c r="K165" s="159"/>
      <c r="L165" s="159" t="str">
        <f t="shared" si="22"/>
        <v/>
      </c>
      <c r="M165" s="39"/>
      <c r="N165" s="160">
        <f t="shared" si="23"/>
        <v>0</v>
      </c>
      <c r="O165" s="160">
        <f t="shared" si="24"/>
        <v>0</v>
      </c>
      <c r="P165" s="160">
        <f t="shared" si="25"/>
        <v>0</v>
      </c>
      <c r="Q165" s="160">
        <f t="shared" si="26"/>
        <v>0</v>
      </c>
      <c r="R165" s="160">
        <f t="shared" si="27"/>
        <v>0</v>
      </c>
      <c r="S165" s="39"/>
      <c r="T165" s="161"/>
      <c r="U165" s="162">
        <f>ROUND(ROUND(T165,2)*(1+'General Inputs'!K$20)*(1-Z165)+'General Inputs'!K$27,2)</f>
        <v>0</v>
      </c>
      <c r="V165" s="162">
        <f>ROUND(ROUND(U165,2)*(1+'General Inputs'!L$20)*(1-AA165)+'General Inputs'!L$27,2)</f>
        <v>0</v>
      </c>
      <c r="W165" s="162">
        <f>ROUND(ROUND(V165,2)*(1+'General Inputs'!M$20)*(1-AB165)+'General Inputs'!M$27,2)</f>
        <v>0</v>
      </c>
      <c r="X165" s="162">
        <f>ROUND(ROUND(W165,2)*(1+'General Inputs'!N$20)*(1-AC165)+'General Inputs'!N$27,2)</f>
        <v>0</v>
      </c>
      <c r="Y165" s="163"/>
      <c r="Z165" s="191">
        <f>IF(T165="",0,'General Inputs'!K$23)</f>
        <v>0</v>
      </c>
      <c r="AA165" s="191">
        <f>IF(U165="",0,'General Inputs'!L$23)</f>
        <v>-0.02</v>
      </c>
      <c r="AB165" s="191">
        <f>IF(V165="",0,'General Inputs'!M$23)</f>
        <v>-0.02</v>
      </c>
      <c r="AC165" s="191">
        <f>IF(W165="",0,'General Inputs'!N$23)</f>
        <v>-0.02</v>
      </c>
      <c r="AD165" s="36"/>
      <c r="AE165" s="36"/>
      <c r="AF165" s="36"/>
      <c r="AG165" s="36"/>
      <c r="AH165" s="214" t="str" cm="1">
        <f t="array" ref="AH165">IF(SUMPRODUCT(--_xlfn.ISFORMULA(U165:X165))+SUMPRODUCT(--_xlfn.ISFORMULA(H165:L165))=7,"OK","CHECK")</f>
        <v>OK</v>
      </c>
      <c r="AI165" s="36"/>
      <c r="AJ165" s="36"/>
      <c r="AK165" s="36"/>
    </row>
    <row r="166" spans="1:37" hidden="1" outlineLevel="2" x14ac:dyDescent="0.2">
      <c r="A166" s="36"/>
      <c r="B166" s="36"/>
      <c r="C166" s="158"/>
      <c r="D166" s="158"/>
      <c r="E166" s="71" t="s">
        <v>33</v>
      </c>
      <c r="F166" s="71"/>
      <c r="G166" s="92"/>
      <c r="H166" s="93">
        <f t="shared" si="20"/>
        <v>0</v>
      </c>
      <c r="I166" s="159"/>
      <c r="J166" s="93">
        <f t="shared" si="21"/>
        <v>0</v>
      </c>
      <c r="K166" s="159"/>
      <c r="L166" s="159" t="str">
        <f t="shared" si="22"/>
        <v/>
      </c>
      <c r="M166" s="39"/>
      <c r="N166" s="160">
        <f t="shared" si="23"/>
        <v>0</v>
      </c>
      <c r="O166" s="160">
        <f t="shared" si="24"/>
        <v>0</v>
      </c>
      <c r="P166" s="160">
        <f t="shared" si="25"/>
        <v>0</v>
      </c>
      <c r="Q166" s="160">
        <f t="shared" si="26"/>
        <v>0</v>
      </c>
      <c r="R166" s="160">
        <f t="shared" si="27"/>
        <v>0</v>
      </c>
      <c r="S166" s="39"/>
      <c r="T166" s="161"/>
      <c r="U166" s="162">
        <f>ROUND(ROUND(T166,2)*(1+'General Inputs'!K$20)*(1-Z166)+'General Inputs'!K$27,2)</f>
        <v>0</v>
      </c>
      <c r="V166" s="162">
        <f>ROUND(ROUND(U166,2)*(1+'General Inputs'!L$20)*(1-AA166)+'General Inputs'!L$27,2)</f>
        <v>0</v>
      </c>
      <c r="W166" s="162">
        <f>ROUND(ROUND(V166,2)*(1+'General Inputs'!M$20)*(1-AB166)+'General Inputs'!M$27,2)</f>
        <v>0</v>
      </c>
      <c r="X166" s="162">
        <f>ROUND(ROUND(W166,2)*(1+'General Inputs'!N$20)*(1-AC166)+'General Inputs'!N$27,2)</f>
        <v>0</v>
      </c>
      <c r="Y166" s="163"/>
      <c r="Z166" s="191">
        <f>IF(T166="",0,'General Inputs'!K$23)</f>
        <v>0</v>
      </c>
      <c r="AA166" s="191">
        <f>IF(U166="",0,'General Inputs'!L$23)</f>
        <v>-0.02</v>
      </c>
      <c r="AB166" s="191">
        <f>IF(V166="",0,'General Inputs'!M$23)</f>
        <v>-0.02</v>
      </c>
      <c r="AC166" s="191">
        <f>IF(W166="",0,'General Inputs'!N$23)</f>
        <v>-0.02</v>
      </c>
      <c r="AD166" s="36"/>
      <c r="AE166" s="36"/>
      <c r="AF166" s="36"/>
      <c r="AG166" s="36"/>
      <c r="AH166" s="214" t="str" cm="1">
        <f t="array" ref="AH166">IF(SUMPRODUCT(--_xlfn.ISFORMULA(U166:X166))+SUMPRODUCT(--_xlfn.ISFORMULA(H166:L166))=7,"OK","CHECK")</f>
        <v>OK</v>
      </c>
      <c r="AI166" s="36"/>
      <c r="AJ166" s="36"/>
      <c r="AK166" s="36"/>
    </row>
    <row r="167" spans="1:37" hidden="1" outlineLevel="2" x14ac:dyDescent="0.2">
      <c r="A167" s="36"/>
      <c r="B167" s="36"/>
      <c r="C167" s="158"/>
      <c r="D167" s="158"/>
      <c r="E167" s="71" t="s">
        <v>33</v>
      </c>
      <c r="F167" s="71"/>
      <c r="G167" s="92"/>
      <c r="H167" s="93">
        <f t="shared" si="20"/>
        <v>0</v>
      </c>
      <c r="I167" s="159"/>
      <c r="J167" s="93">
        <f t="shared" si="21"/>
        <v>0</v>
      </c>
      <c r="K167" s="159"/>
      <c r="L167" s="159" t="str">
        <f t="shared" si="22"/>
        <v/>
      </c>
      <c r="M167" s="39"/>
      <c r="N167" s="160">
        <f t="shared" si="23"/>
        <v>0</v>
      </c>
      <c r="O167" s="160">
        <f t="shared" si="24"/>
        <v>0</v>
      </c>
      <c r="P167" s="160">
        <f t="shared" si="25"/>
        <v>0</v>
      </c>
      <c r="Q167" s="160">
        <f t="shared" si="26"/>
        <v>0</v>
      </c>
      <c r="R167" s="160">
        <f t="shared" si="27"/>
        <v>0</v>
      </c>
      <c r="S167" s="39"/>
      <c r="T167" s="161"/>
      <c r="U167" s="162">
        <f>ROUND(ROUND(T167,2)*(1+'General Inputs'!K$20)*(1-Z167)+'General Inputs'!K$27,2)</f>
        <v>0</v>
      </c>
      <c r="V167" s="162">
        <f>ROUND(ROUND(U167,2)*(1+'General Inputs'!L$20)*(1-AA167)+'General Inputs'!L$27,2)</f>
        <v>0</v>
      </c>
      <c r="W167" s="162">
        <f>ROUND(ROUND(V167,2)*(1+'General Inputs'!M$20)*(1-AB167)+'General Inputs'!M$27,2)</f>
        <v>0</v>
      </c>
      <c r="X167" s="162">
        <f>ROUND(ROUND(W167,2)*(1+'General Inputs'!N$20)*(1-AC167)+'General Inputs'!N$27,2)</f>
        <v>0</v>
      </c>
      <c r="Y167" s="163"/>
      <c r="Z167" s="191">
        <f>IF(T167="",0,'General Inputs'!K$23)</f>
        <v>0</v>
      </c>
      <c r="AA167" s="191">
        <f>IF(U167="",0,'General Inputs'!L$23)</f>
        <v>-0.02</v>
      </c>
      <c r="AB167" s="191">
        <f>IF(V167="",0,'General Inputs'!M$23)</f>
        <v>-0.02</v>
      </c>
      <c r="AC167" s="191">
        <f>IF(W167="",0,'General Inputs'!N$23)</f>
        <v>-0.02</v>
      </c>
      <c r="AD167" s="36"/>
      <c r="AE167" s="36"/>
      <c r="AF167" s="36"/>
      <c r="AG167" s="36"/>
      <c r="AH167" s="214" t="str" cm="1">
        <f t="array" ref="AH167">IF(SUMPRODUCT(--_xlfn.ISFORMULA(U167:X167))+SUMPRODUCT(--_xlfn.ISFORMULA(H167:L167))=7,"OK","CHECK")</f>
        <v>OK</v>
      </c>
      <c r="AI167" s="36"/>
      <c r="AJ167" s="36"/>
      <c r="AK167" s="36"/>
    </row>
    <row r="168" spans="1:37" hidden="1" outlineLevel="2" x14ac:dyDescent="0.2">
      <c r="A168" s="36"/>
      <c r="B168" s="36"/>
      <c r="C168" s="158"/>
      <c r="D168" s="158"/>
      <c r="E168" s="71" t="s">
        <v>33</v>
      </c>
      <c r="F168" s="71"/>
      <c r="G168" s="92"/>
      <c r="H168" s="93">
        <f t="shared" si="20"/>
        <v>0</v>
      </c>
      <c r="I168" s="159"/>
      <c r="J168" s="93">
        <f t="shared" si="21"/>
        <v>0</v>
      </c>
      <c r="K168" s="159"/>
      <c r="L168" s="159" t="str">
        <f t="shared" si="22"/>
        <v/>
      </c>
      <c r="M168" s="39"/>
      <c r="N168" s="160">
        <f t="shared" si="23"/>
        <v>0</v>
      </c>
      <c r="O168" s="160">
        <f t="shared" si="24"/>
        <v>0</v>
      </c>
      <c r="P168" s="160">
        <f t="shared" si="25"/>
        <v>0</v>
      </c>
      <c r="Q168" s="160">
        <f t="shared" si="26"/>
        <v>0</v>
      </c>
      <c r="R168" s="160">
        <f t="shared" si="27"/>
        <v>0</v>
      </c>
      <c r="S168" s="39"/>
      <c r="T168" s="161"/>
      <c r="U168" s="162">
        <f>ROUND(ROUND(T168,2)*(1+'General Inputs'!K$20)*(1-Z168)+'General Inputs'!K$27,2)</f>
        <v>0</v>
      </c>
      <c r="V168" s="162">
        <f>ROUND(ROUND(U168,2)*(1+'General Inputs'!L$20)*(1-AA168)+'General Inputs'!L$27,2)</f>
        <v>0</v>
      </c>
      <c r="W168" s="162">
        <f>ROUND(ROUND(V168,2)*(1+'General Inputs'!M$20)*(1-AB168)+'General Inputs'!M$27,2)</f>
        <v>0</v>
      </c>
      <c r="X168" s="162">
        <f>ROUND(ROUND(W168,2)*(1+'General Inputs'!N$20)*(1-AC168)+'General Inputs'!N$27,2)</f>
        <v>0</v>
      </c>
      <c r="Y168" s="163"/>
      <c r="Z168" s="191">
        <f>IF(T168="",0,'General Inputs'!K$23)</f>
        <v>0</v>
      </c>
      <c r="AA168" s="191">
        <f>IF(U168="",0,'General Inputs'!L$23)</f>
        <v>-0.02</v>
      </c>
      <c r="AB168" s="191">
        <f>IF(V168="",0,'General Inputs'!M$23)</f>
        <v>-0.02</v>
      </c>
      <c r="AC168" s="191">
        <f>IF(W168="",0,'General Inputs'!N$23)</f>
        <v>-0.02</v>
      </c>
      <c r="AD168" s="36"/>
      <c r="AE168" s="36"/>
      <c r="AF168" s="36"/>
      <c r="AG168" s="36"/>
      <c r="AH168" s="214" t="str" cm="1">
        <f t="array" ref="AH168">IF(SUMPRODUCT(--_xlfn.ISFORMULA(U168:X168))+SUMPRODUCT(--_xlfn.ISFORMULA(H168:L168))=7,"OK","CHECK")</f>
        <v>OK</v>
      </c>
      <c r="AI168" s="36"/>
      <c r="AJ168" s="36"/>
      <c r="AK168" s="36"/>
    </row>
    <row r="169" spans="1:37" hidden="1" outlineLevel="2" x14ac:dyDescent="0.2">
      <c r="A169" s="36"/>
      <c r="B169" s="36"/>
      <c r="C169" s="158"/>
      <c r="D169" s="158"/>
      <c r="E169" s="71" t="s">
        <v>33</v>
      </c>
      <c r="F169" s="71"/>
      <c r="G169" s="92"/>
      <c r="H169" s="93">
        <f t="shared" si="20"/>
        <v>0</v>
      </c>
      <c r="I169" s="159"/>
      <c r="J169" s="93">
        <f t="shared" si="21"/>
        <v>0</v>
      </c>
      <c r="K169" s="159"/>
      <c r="L169" s="159" t="str">
        <f t="shared" si="22"/>
        <v/>
      </c>
      <c r="M169" s="39"/>
      <c r="N169" s="160">
        <f t="shared" si="23"/>
        <v>0</v>
      </c>
      <c r="O169" s="160">
        <f t="shared" si="24"/>
        <v>0</v>
      </c>
      <c r="P169" s="160">
        <f t="shared" si="25"/>
        <v>0</v>
      </c>
      <c r="Q169" s="160">
        <f t="shared" si="26"/>
        <v>0</v>
      </c>
      <c r="R169" s="160">
        <f t="shared" si="27"/>
        <v>0</v>
      </c>
      <c r="S169" s="39"/>
      <c r="T169" s="161"/>
      <c r="U169" s="162">
        <f>ROUND(ROUND(T169,2)*(1+'General Inputs'!K$20)*(1-Z169)+'General Inputs'!K$27,2)</f>
        <v>0</v>
      </c>
      <c r="V169" s="162">
        <f>ROUND(ROUND(U169,2)*(1+'General Inputs'!L$20)*(1-AA169)+'General Inputs'!L$27,2)</f>
        <v>0</v>
      </c>
      <c r="W169" s="162">
        <f>ROUND(ROUND(V169,2)*(1+'General Inputs'!M$20)*(1-AB169)+'General Inputs'!M$27,2)</f>
        <v>0</v>
      </c>
      <c r="X169" s="162">
        <f>ROUND(ROUND(W169,2)*(1+'General Inputs'!N$20)*(1-AC169)+'General Inputs'!N$27,2)</f>
        <v>0</v>
      </c>
      <c r="Y169" s="163"/>
      <c r="Z169" s="191">
        <f>IF(T169="",0,'General Inputs'!K$23)</f>
        <v>0</v>
      </c>
      <c r="AA169" s="191">
        <f>IF(U169="",0,'General Inputs'!L$23)</f>
        <v>-0.02</v>
      </c>
      <c r="AB169" s="191">
        <f>IF(V169="",0,'General Inputs'!M$23)</f>
        <v>-0.02</v>
      </c>
      <c r="AC169" s="191">
        <f>IF(W169="",0,'General Inputs'!N$23)</f>
        <v>-0.02</v>
      </c>
      <c r="AD169" s="36"/>
      <c r="AE169" s="36"/>
      <c r="AF169" s="36"/>
      <c r="AG169" s="36"/>
      <c r="AH169" s="214" t="str" cm="1">
        <f t="array" ref="AH169">IF(SUMPRODUCT(--_xlfn.ISFORMULA(U169:X169))+SUMPRODUCT(--_xlfn.ISFORMULA(H169:L169))=7,"OK","CHECK")</f>
        <v>OK</v>
      </c>
      <c r="AI169" s="36"/>
      <c r="AJ169" s="36"/>
      <c r="AK169" s="36"/>
    </row>
    <row r="170" spans="1:37" hidden="1" outlineLevel="2" x14ac:dyDescent="0.2">
      <c r="A170" s="36"/>
      <c r="B170" s="36"/>
      <c r="C170" s="158"/>
      <c r="D170" s="158"/>
      <c r="E170" s="71" t="s">
        <v>33</v>
      </c>
      <c r="F170" s="71"/>
      <c r="G170" s="92"/>
      <c r="H170" s="93">
        <f t="shared" si="20"/>
        <v>0</v>
      </c>
      <c r="I170" s="159"/>
      <c r="J170" s="93">
        <f t="shared" si="21"/>
        <v>0</v>
      </c>
      <c r="K170" s="159"/>
      <c r="L170" s="159" t="str">
        <f t="shared" si="22"/>
        <v/>
      </c>
      <c r="M170" s="39"/>
      <c r="N170" s="160">
        <f t="shared" si="23"/>
        <v>0</v>
      </c>
      <c r="O170" s="160">
        <f t="shared" si="24"/>
        <v>0</v>
      </c>
      <c r="P170" s="160">
        <f t="shared" si="25"/>
        <v>0</v>
      </c>
      <c r="Q170" s="160">
        <f t="shared" si="26"/>
        <v>0</v>
      </c>
      <c r="R170" s="160">
        <f t="shared" si="27"/>
        <v>0</v>
      </c>
      <c r="S170" s="39"/>
      <c r="T170" s="161"/>
      <c r="U170" s="162">
        <f>ROUND(ROUND(T170,2)*(1+'General Inputs'!K$20)*(1-Z170)+'General Inputs'!K$27,2)</f>
        <v>0</v>
      </c>
      <c r="V170" s="162">
        <f>ROUND(ROUND(U170,2)*(1+'General Inputs'!L$20)*(1-AA170)+'General Inputs'!L$27,2)</f>
        <v>0</v>
      </c>
      <c r="W170" s="162">
        <f>ROUND(ROUND(V170,2)*(1+'General Inputs'!M$20)*(1-AB170)+'General Inputs'!M$27,2)</f>
        <v>0</v>
      </c>
      <c r="X170" s="162">
        <f>ROUND(ROUND(W170,2)*(1+'General Inputs'!N$20)*(1-AC170)+'General Inputs'!N$27,2)</f>
        <v>0</v>
      </c>
      <c r="Y170" s="163"/>
      <c r="Z170" s="191">
        <f>IF(T170="",0,'General Inputs'!K$23)</f>
        <v>0</v>
      </c>
      <c r="AA170" s="191">
        <f>IF(U170="",0,'General Inputs'!L$23)</f>
        <v>-0.02</v>
      </c>
      <c r="AB170" s="191">
        <f>IF(V170="",0,'General Inputs'!M$23)</f>
        <v>-0.02</v>
      </c>
      <c r="AC170" s="191">
        <f>IF(W170="",0,'General Inputs'!N$23)</f>
        <v>-0.02</v>
      </c>
      <c r="AD170" s="36"/>
      <c r="AE170" s="36"/>
      <c r="AF170" s="36"/>
      <c r="AG170" s="36"/>
      <c r="AH170" s="214" t="str" cm="1">
        <f t="array" ref="AH170">IF(SUMPRODUCT(--_xlfn.ISFORMULA(U170:X170))+SUMPRODUCT(--_xlfn.ISFORMULA(H170:L170))=7,"OK","CHECK")</f>
        <v>OK</v>
      </c>
      <c r="AI170" s="36"/>
      <c r="AJ170" s="36"/>
      <c r="AK170" s="36"/>
    </row>
    <row r="171" spans="1:37" hidden="1" outlineLevel="2" x14ac:dyDescent="0.2">
      <c r="A171" s="36"/>
      <c r="B171" s="36"/>
      <c r="C171" s="158"/>
      <c r="D171" s="158"/>
      <c r="E171" s="71" t="s">
        <v>33</v>
      </c>
      <c r="F171" s="71"/>
      <c r="G171" s="92"/>
      <c r="H171" s="93">
        <f t="shared" si="20"/>
        <v>0</v>
      </c>
      <c r="I171" s="159"/>
      <c r="J171" s="93">
        <f t="shared" si="21"/>
        <v>0</v>
      </c>
      <c r="K171" s="159"/>
      <c r="L171" s="159" t="str">
        <f t="shared" si="22"/>
        <v/>
      </c>
      <c r="M171" s="39"/>
      <c r="N171" s="160">
        <f t="shared" si="23"/>
        <v>0</v>
      </c>
      <c r="O171" s="160">
        <f t="shared" si="24"/>
        <v>0</v>
      </c>
      <c r="P171" s="160">
        <f t="shared" si="25"/>
        <v>0</v>
      </c>
      <c r="Q171" s="160">
        <f t="shared" si="26"/>
        <v>0</v>
      </c>
      <c r="R171" s="160">
        <f t="shared" si="27"/>
        <v>0</v>
      </c>
      <c r="S171" s="39"/>
      <c r="T171" s="161"/>
      <c r="U171" s="162">
        <f>ROUND(ROUND(T171,2)*(1+'General Inputs'!K$20)*(1-Z171)+'General Inputs'!K$27,2)</f>
        <v>0</v>
      </c>
      <c r="V171" s="162">
        <f>ROUND(ROUND(U171,2)*(1+'General Inputs'!L$20)*(1-AA171)+'General Inputs'!L$27,2)</f>
        <v>0</v>
      </c>
      <c r="W171" s="162">
        <f>ROUND(ROUND(V171,2)*(1+'General Inputs'!M$20)*(1-AB171)+'General Inputs'!M$27,2)</f>
        <v>0</v>
      </c>
      <c r="X171" s="162">
        <f>ROUND(ROUND(W171,2)*(1+'General Inputs'!N$20)*(1-AC171)+'General Inputs'!N$27,2)</f>
        <v>0</v>
      </c>
      <c r="Y171" s="163"/>
      <c r="Z171" s="191">
        <f>IF(T171="",0,'General Inputs'!K$23)</f>
        <v>0</v>
      </c>
      <c r="AA171" s="191">
        <f>IF(U171="",0,'General Inputs'!L$23)</f>
        <v>-0.02</v>
      </c>
      <c r="AB171" s="191">
        <f>IF(V171="",0,'General Inputs'!M$23)</f>
        <v>-0.02</v>
      </c>
      <c r="AC171" s="191">
        <f>IF(W171="",0,'General Inputs'!N$23)</f>
        <v>-0.02</v>
      </c>
      <c r="AD171" s="36"/>
      <c r="AE171" s="36"/>
      <c r="AF171" s="36"/>
      <c r="AG171" s="36"/>
      <c r="AH171" s="214" t="str" cm="1">
        <f t="array" ref="AH171">IF(SUMPRODUCT(--_xlfn.ISFORMULA(U171:X171))+SUMPRODUCT(--_xlfn.ISFORMULA(H171:L171))=7,"OK","CHECK")</f>
        <v>OK</v>
      </c>
      <c r="AI171" s="36"/>
      <c r="AJ171" s="36"/>
      <c r="AK171" s="36"/>
    </row>
    <row r="172" spans="1:37" hidden="1" outlineLevel="2" x14ac:dyDescent="0.2">
      <c r="A172" s="36"/>
      <c r="B172" s="36"/>
      <c r="C172" s="158"/>
      <c r="D172" s="158"/>
      <c r="E172" s="71" t="s">
        <v>33</v>
      </c>
      <c r="F172" s="71"/>
      <c r="G172" s="92"/>
      <c r="H172" s="93">
        <f t="shared" si="20"/>
        <v>0</v>
      </c>
      <c r="I172" s="159"/>
      <c r="J172" s="93">
        <f t="shared" si="21"/>
        <v>0</v>
      </c>
      <c r="K172" s="159"/>
      <c r="L172" s="159" t="str">
        <f t="shared" si="22"/>
        <v/>
      </c>
      <c r="M172" s="39"/>
      <c r="N172" s="160">
        <f t="shared" si="23"/>
        <v>0</v>
      </c>
      <c r="O172" s="160">
        <f t="shared" si="24"/>
        <v>0</v>
      </c>
      <c r="P172" s="160">
        <f t="shared" si="25"/>
        <v>0</v>
      </c>
      <c r="Q172" s="160">
        <f t="shared" si="26"/>
        <v>0</v>
      </c>
      <c r="R172" s="160">
        <f t="shared" si="27"/>
        <v>0</v>
      </c>
      <c r="S172" s="39"/>
      <c r="T172" s="161"/>
      <c r="U172" s="162">
        <f>ROUND(ROUND(T172,2)*(1+'General Inputs'!K$20)*(1-Z172)+'General Inputs'!K$27,2)</f>
        <v>0</v>
      </c>
      <c r="V172" s="162">
        <f>ROUND(ROUND(U172,2)*(1+'General Inputs'!L$20)*(1-AA172)+'General Inputs'!L$27,2)</f>
        <v>0</v>
      </c>
      <c r="W172" s="162">
        <f>ROUND(ROUND(V172,2)*(1+'General Inputs'!M$20)*(1-AB172)+'General Inputs'!M$27,2)</f>
        <v>0</v>
      </c>
      <c r="X172" s="162">
        <f>ROUND(ROUND(W172,2)*(1+'General Inputs'!N$20)*(1-AC172)+'General Inputs'!N$27,2)</f>
        <v>0</v>
      </c>
      <c r="Y172" s="163"/>
      <c r="Z172" s="191">
        <f>IF(T172="",0,'General Inputs'!K$23)</f>
        <v>0</v>
      </c>
      <c r="AA172" s="191">
        <f>IF(U172="",0,'General Inputs'!L$23)</f>
        <v>-0.02</v>
      </c>
      <c r="AB172" s="191">
        <f>IF(V172="",0,'General Inputs'!M$23)</f>
        <v>-0.02</v>
      </c>
      <c r="AC172" s="191">
        <f>IF(W172="",0,'General Inputs'!N$23)</f>
        <v>-0.02</v>
      </c>
      <c r="AD172" s="36"/>
      <c r="AE172" s="36"/>
      <c r="AF172" s="36"/>
      <c r="AG172" s="36"/>
      <c r="AH172" s="214" t="str" cm="1">
        <f t="array" ref="AH172">IF(SUMPRODUCT(--_xlfn.ISFORMULA(U172:X172))+SUMPRODUCT(--_xlfn.ISFORMULA(H172:L172))=7,"OK","CHECK")</f>
        <v>OK</v>
      </c>
      <c r="AI172" s="36"/>
      <c r="AJ172" s="36"/>
      <c r="AK172" s="36"/>
    </row>
    <row r="173" spans="1:37" hidden="1" outlineLevel="2" x14ac:dyDescent="0.2">
      <c r="A173" s="36"/>
      <c r="B173" s="36"/>
      <c r="C173" s="158"/>
      <c r="D173" s="158"/>
      <c r="E173" s="71" t="s">
        <v>33</v>
      </c>
      <c r="F173" s="71"/>
      <c r="G173" s="92"/>
      <c r="H173" s="93">
        <f t="shared" si="20"/>
        <v>0</v>
      </c>
      <c r="I173" s="159"/>
      <c r="J173" s="93">
        <f t="shared" si="21"/>
        <v>0</v>
      </c>
      <c r="K173" s="159"/>
      <c r="L173" s="159" t="str">
        <f t="shared" si="22"/>
        <v/>
      </c>
      <c r="M173" s="39"/>
      <c r="N173" s="160">
        <f t="shared" si="23"/>
        <v>0</v>
      </c>
      <c r="O173" s="160">
        <f t="shared" si="24"/>
        <v>0</v>
      </c>
      <c r="P173" s="160">
        <f t="shared" si="25"/>
        <v>0</v>
      </c>
      <c r="Q173" s="160">
        <f t="shared" si="26"/>
        <v>0</v>
      </c>
      <c r="R173" s="160">
        <f t="shared" si="27"/>
        <v>0</v>
      </c>
      <c r="S173" s="39"/>
      <c r="T173" s="161"/>
      <c r="U173" s="162">
        <f>ROUND(ROUND(T173,2)*(1+'General Inputs'!K$20)*(1-Z173)+'General Inputs'!K$27,2)</f>
        <v>0</v>
      </c>
      <c r="V173" s="162">
        <f>ROUND(ROUND(U173,2)*(1+'General Inputs'!L$20)*(1-AA173)+'General Inputs'!L$27,2)</f>
        <v>0</v>
      </c>
      <c r="W173" s="162">
        <f>ROUND(ROUND(V173,2)*(1+'General Inputs'!M$20)*(1-AB173)+'General Inputs'!M$27,2)</f>
        <v>0</v>
      </c>
      <c r="X173" s="162">
        <f>ROUND(ROUND(W173,2)*(1+'General Inputs'!N$20)*(1-AC173)+'General Inputs'!N$27,2)</f>
        <v>0</v>
      </c>
      <c r="Y173" s="163"/>
      <c r="Z173" s="191">
        <f>IF(T173="",0,'General Inputs'!K$23)</f>
        <v>0</v>
      </c>
      <c r="AA173" s="191">
        <f>IF(U173="",0,'General Inputs'!L$23)</f>
        <v>-0.02</v>
      </c>
      <c r="AB173" s="191">
        <f>IF(V173="",0,'General Inputs'!M$23)</f>
        <v>-0.02</v>
      </c>
      <c r="AC173" s="191">
        <f>IF(W173="",0,'General Inputs'!N$23)</f>
        <v>-0.02</v>
      </c>
      <c r="AD173" s="36"/>
      <c r="AE173" s="36"/>
      <c r="AF173" s="36"/>
      <c r="AG173" s="36"/>
      <c r="AH173" s="214" t="str" cm="1">
        <f t="array" ref="AH173">IF(SUMPRODUCT(--_xlfn.ISFORMULA(U173:X173))+SUMPRODUCT(--_xlfn.ISFORMULA(H173:L173))=7,"OK","CHECK")</f>
        <v>OK</v>
      </c>
      <c r="AI173" s="36"/>
      <c r="AJ173" s="36"/>
      <c r="AK173" s="36"/>
    </row>
    <row r="174" spans="1:37" hidden="1" outlineLevel="2" x14ac:dyDescent="0.2">
      <c r="A174" s="36"/>
      <c r="B174" s="36"/>
      <c r="C174" s="158"/>
      <c r="D174" s="158"/>
      <c r="E174" s="71" t="s">
        <v>33</v>
      </c>
      <c r="F174" s="71"/>
      <c r="G174" s="92"/>
      <c r="H174" s="93">
        <f t="shared" si="20"/>
        <v>0</v>
      </c>
      <c r="I174" s="159"/>
      <c r="J174" s="93">
        <f t="shared" si="21"/>
        <v>0</v>
      </c>
      <c r="K174" s="159"/>
      <c r="L174" s="159" t="str">
        <f t="shared" si="22"/>
        <v/>
      </c>
      <c r="M174" s="39"/>
      <c r="N174" s="160">
        <f t="shared" si="23"/>
        <v>0</v>
      </c>
      <c r="O174" s="160">
        <f t="shared" si="24"/>
        <v>0</v>
      </c>
      <c r="P174" s="160">
        <f t="shared" si="25"/>
        <v>0</v>
      </c>
      <c r="Q174" s="160">
        <f t="shared" si="26"/>
        <v>0</v>
      </c>
      <c r="R174" s="160">
        <f t="shared" si="27"/>
        <v>0</v>
      </c>
      <c r="S174" s="39"/>
      <c r="T174" s="161"/>
      <c r="U174" s="162">
        <f>ROUND(ROUND(T174,2)*(1+'General Inputs'!K$20)*(1-Z174)+'General Inputs'!K$27,2)</f>
        <v>0</v>
      </c>
      <c r="V174" s="162">
        <f>ROUND(ROUND(U174,2)*(1+'General Inputs'!L$20)*(1-AA174)+'General Inputs'!L$27,2)</f>
        <v>0</v>
      </c>
      <c r="W174" s="162">
        <f>ROUND(ROUND(V174,2)*(1+'General Inputs'!M$20)*(1-AB174)+'General Inputs'!M$27,2)</f>
        <v>0</v>
      </c>
      <c r="X174" s="162">
        <f>ROUND(ROUND(W174,2)*(1+'General Inputs'!N$20)*(1-AC174)+'General Inputs'!N$27,2)</f>
        <v>0</v>
      </c>
      <c r="Y174" s="163"/>
      <c r="Z174" s="191">
        <f>IF(T174="",0,'General Inputs'!K$23)</f>
        <v>0</v>
      </c>
      <c r="AA174" s="191">
        <f>IF(U174="",0,'General Inputs'!L$23)</f>
        <v>-0.02</v>
      </c>
      <c r="AB174" s="191">
        <f>IF(V174="",0,'General Inputs'!M$23)</f>
        <v>-0.02</v>
      </c>
      <c r="AC174" s="191">
        <f>IF(W174="",0,'General Inputs'!N$23)</f>
        <v>-0.02</v>
      </c>
      <c r="AD174" s="36"/>
      <c r="AE174" s="36"/>
      <c r="AF174" s="36"/>
      <c r="AG174" s="36"/>
      <c r="AH174" s="214" t="str" cm="1">
        <f t="array" ref="AH174">IF(SUMPRODUCT(--_xlfn.ISFORMULA(U174:X174))+SUMPRODUCT(--_xlfn.ISFORMULA(H174:L174))=7,"OK","CHECK")</f>
        <v>OK</v>
      </c>
      <c r="AI174" s="36"/>
      <c r="AJ174" s="36"/>
      <c r="AK174" s="36"/>
    </row>
    <row r="175" spans="1:37" hidden="1" outlineLevel="2" x14ac:dyDescent="0.2">
      <c r="A175" s="36"/>
      <c r="B175" s="36"/>
      <c r="C175" s="158"/>
      <c r="D175" s="158"/>
      <c r="E175" s="71" t="s">
        <v>33</v>
      </c>
      <c r="F175" s="71"/>
      <c r="G175" s="92"/>
      <c r="H175" s="93">
        <f t="shared" si="20"/>
        <v>0</v>
      </c>
      <c r="I175" s="159"/>
      <c r="J175" s="93">
        <f t="shared" si="21"/>
        <v>0</v>
      </c>
      <c r="K175" s="159"/>
      <c r="L175" s="159" t="str">
        <f t="shared" si="22"/>
        <v/>
      </c>
      <c r="M175" s="39"/>
      <c r="N175" s="160">
        <f t="shared" si="23"/>
        <v>0</v>
      </c>
      <c r="O175" s="160">
        <f t="shared" si="24"/>
        <v>0</v>
      </c>
      <c r="P175" s="160">
        <f t="shared" si="25"/>
        <v>0</v>
      </c>
      <c r="Q175" s="160">
        <f t="shared" si="26"/>
        <v>0</v>
      </c>
      <c r="R175" s="160">
        <f t="shared" si="27"/>
        <v>0</v>
      </c>
      <c r="S175" s="39"/>
      <c r="T175" s="161"/>
      <c r="U175" s="162">
        <f>ROUND(ROUND(T175,2)*(1+'General Inputs'!K$20)*(1-Z175)+'General Inputs'!K$27,2)</f>
        <v>0</v>
      </c>
      <c r="V175" s="162">
        <f>ROUND(ROUND(U175,2)*(1+'General Inputs'!L$20)*(1-AA175)+'General Inputs'!L$27,2)</f>
        <v>0</v>
      </c>
      <c r="W175" s="162">
        <f>ROUND(ROUND(V175,2)*(1+'General Inputs'!M$20)*(1-AB175)+'General Inputs'!M$27,2)</f>
        <v>0</v>
      </c>
      <c r="X175" s="162">
        <f>ROUND(ROUND(W175,2)*(1+'General Inputs'!N$20)*(1-AC175)+'General Inputs'!N$27,2)</f>
        <v>0</v>
      </c>
      <c r="Y175" s="163"/>
      <c r="Z175" s="191">
        <f>IF(T175="",0,'General Inputs'!K$23)</f>
        <v>0</v>
      </c>
      <c r="AA175" s="191">
        <f>IF(U175="",0,'General Inputs'!L$23)</f>
        <v>-0.02</v>
      </c>
      <c r="AB175" s="191">
        <f>IF(V175="",0,'General Inputs'!M$23)</f>
        <v>-0.02</v>
      </c>
      <c r="AC175" s="191">
        <f>IF(W175="",0,'General Inputs'!N$23)</f>
        <v>-0.02</v>
      </c>
      <c r="AD175" s="36"/>
      <c r="AE175" s="36"/>
      <c r="AF175" s="36"/>
      <c r="AG175" s="36"/>
      <c r="AH175" s="214" t="str" cm="1">
        <f t="array" ref="AH175">IF(SUMPRODUCT(--_xlfn.ISFORMULA(U175:X175))+SUMPRODUCT(--_xlfn.ISFORMULA(H175:L175))=7,"OK","CHECK")</f>
        <v>OK</v>
      </c>
      <c r="AI175" s="36"/>
      <c r="AJ175" s="36"/>
      <c r="AK175" s="36"/>
    </row>
    <row r="176" spans="1:37" hidden="1" outlineLevel="2" x14ac:dyDescent="0.2">
      <c r="A176" s="36"/>
      <c r="B176" s="36"/>
      <c r="C176" s="158"/>
      <c r="D176" s="158"/>
      <c r="E176" s="71" t="s">
        <v>33</v>
      </c>
      <c r="F176" s="71"/>
      <c r="G176" s="92"/>
      <c r="H176" s="93">
        <f t="shared" si="20"/>
        <v>0</v>
      </c>
      <c r="I176" s="159"/>
      <c r="J176" s="93">
        <f t="shared" si="21"/>
        <v>0</v>
      </c>
      <c r="K176" s="159"/>
      <c r="L176" s="159" t="str">
        <f t="shared" si="22"/>
        <v/>
      </c>
      <c r="M176" s="39"/>
      <c r="N176" s="160">
        <f t="shared" si="23"/>
        <v>0</v>
      </c>
      <c r="O176" s="160">
        <f t="shared" si="24"/>
        <v>0</v>
      </c>
      <c r="P176" s="160">
        <f t="shared" si="25"/>
        <v>0</v>
      </c>
      <c r="Q176" s="160">
        <f t="shared" si="26"/>
        <v>0</v>
      </c>
      <c r="R176" s="160">
        <f t="shared" si="27"/>
        <v>0</v>
      </c>
      <c r="S176" s="39"/>
      <c r="T176" s="161"/>
      <c r="U176" s="162">
        <f>ROUND(ROUND(T176,2)*(1+'General Inputs'!K$20)*(1-Z176)+'General Inputs'!K$27,2)</f>
        <v>0</v>
      </c>
      <c r="V176" s="162">
        <f>ROUND(ROUND(U176,2)*(1+'General Inputs'!L$20)*(1-AA176)+'General Inputs'!L$27,2)</f>
        <v>0</v>
      </c>
      <c r="W176" s="162">
        <f>ROUND(ROUND(V176,2)*(1+'General Inputs'!M$20)*(1-AB176)+'General Inputs'!M$27,2)</f>
        <v>0</v>
      </c>
      <c r="X176" s="162">
        <f>ROUND(ROUND(W176,2)*(1+'General Inputs'!N$20)*(1-AC176)+'General Inputs'!N$27,2)</f>
        <v>0</v>
      </c>
      <c r="Y176" s="163"/>
      <c r="Z176" s="191">
        <f>IF(T176="",0,'General Inputs'!K$23)</f>
        <v>0</v>
      </c>
      <c r="AA176" s="191">
        <f>IF(U176="",0,'General Inputs'!L$23)</f>
        <v>-0.02</v>
      </c>
      <c r="AB176" s="191">
        <f>IF(V176="",0,'General Inputs'!M$23)</f>
        <v>-0.02</v>
      </c>
      <c r="AC176" s="191">
        <f>IF(W176="",0,'General Inputs'!N$23)</f>
        <v>-0.02</v>
      </c>
      <c r="AD176" s="36"/>
      <c r="AE176" s="36"/>
      <c r="AF176" s="36"/>
      <c r="AG176" s="36"/>
      <c r="AH176" s="214" t="str" cm="1">
        <f t="array" ref="AH176">IF(SUMPRODUCT(--_xlfn.ISFORMULA(U176:X176))+SUMPRODUCT(--_xlfn.ISFORMULA(H176:L176))=7,"OK","CHECK")</f>
        <v>OK</v>
      </c>
      <c r="AI176" s="36"/>
      <c r="AJ176" s="36"/>
      <c r="AK176" s="36"/>
    </row>
    <row r="177" spans="1:37" hidden="1" outlineLevel="2" x14ac:dyDescent="0.2">
      <c r="A177" s="36"/>
      <c r="B177" s="36"/>
      <c r="C177" s="158"/>
      <c r="D177" s="158"/>
      <c r="E177" s="71" t="s">
        <v>33</v>
      </c>
      <c r="F177" s="71"/>
      <c r="G177" s="92"/>
      <c r="H177" s="93">
        <f t="shared" si="20"/>
        <v>0</v>
      </c>
      <c r="I177" s="159"/>
      <c r="J177" s="93">
        <f t="shared" si="21"/>
        <v>0</v>
      </c>
      <c r="K177" s="159"/>
      <c r="L177" s="159" t="str">
        <f t="shared" si="22"/>
        <v/>
      </c>
      <c r="M177" s="39"/>
      <c r="N177" s="160">
        <f t="shared" si="23"/>
        <v>0</v>
      </c>
      <c r="O177" s="160">
        <f t="shared" si="24"/>
        <v>0</v>
      </c>
      <c r="P177" s="160">
        <f t="shared" si="25"/>
        <v>0</v>
      </c>
      <c r="Q177" s="160">
        <f t="shared" si="26"/>
        <v>0</v>
      </c>
      <c r="R177" s="160">
        <f t="shared" si="27"/>
        <v>0</v>
      </c>
      <c r="S177" s="39"/>
      <c r="T177" s="161"/>
      <c r="U177" s="162">
        <f>ROUND(ROUND(T177,2)*(1+'General Inputs'!K$20)*(1-Z177)+'General Inputs'!K$27,2)</f>
        <v>0</v>
      </c>
      <c r="V177" s="162">
        <f>ROUND(ROUND(U177,2)*(1+'General Inputs'!L$20)*(1-AA177)+'General Inputs'!L$27,2)</f>
        <v>0</v>
      </c>
      <c r="W177" s="162">
        <f>ROUND(ROUND(V177,2)*(1+'General Inputs'!M$20)*(1-AB177)+'General Inputs'!M$27,2)</f>
        <v>0</v>
      </c>
      <c r="X177" s="162">
        <f>ROUND(ROUND(W177,2)*(1+'General Inputs'!N$20)*(1-AC177)+'General Inputs'!N$27,2)</f>
        <v>0</v>
      </c>
      <c r="Y177" s="163"/>
      <c r="Z177" s="191">
        <f>IF(T177="",0,'General Inputs'!K$23)</f>
        <v>0</v>
      </c>
      <c r="AA177" s="191">
        <f>IF(U177="",0,'General Inputs'!L$23)</f>
        <v>-0.02</v>
      </c>
      <c r="AB177" s="191">
        <f>IF(V177="",0,'General Inputs'!M$23)</f>
        <v>-0.02</v>
      </c>
      <c r="AC177" s="191">
        <f>IF(W177="",0,'General Inputs'!N$23)</f>
        <v>-0.02</v>
      </c>
      <c r="AD177" s="36"/>
      <c r="AE177" s="36"/>
      <c r="AF177" s="36"/>
      <c r="AG177" s="36"/>
      <c r="AH177" s="214" t="str" cm="1">
        <f t="array" ref="AH177">IF(SUMPRODUCT(--_xlfn.ISFORMULA(U177:X177))+SUMPRODUCT(--_xlfn.ISFORMULA(H177:L177))=7,"OK","CHECK")</f>
        <v>OK</v>
      </c>
      <c r="AI177" s="36"/>
      <c r="AJ177" s="36"/>
      <c r="AK177" s="36"/>
    </row>
    <row r="178" spans="1:37" hidden="1" outlineLevel="2" x14ac:dyDescent="0.2">
      <c r="A178" s="36"/>
      <c r="B178" s="36"/>
      <c r="C178" s="158"/>
      <c r="D178" s="158"/>
      <c r="E178" s="71" t="s">
        <v>33</v>
      </c>
      <c r="F178" s="71"/>
      <c r="G178" s="92"/>
      <c r="H178" s="93">
        <f t="shared" si="20"/>
        <v>0</v>
      </c>
      <c r="I178" s="159"/>
      <c r="J178" s="93">
        <f t="shared" si="21"/>
        <v>0</v>
      </c>
      <c r="K178" s="159"/>
      <c r="L178" s="159" t="str">
        <f t="shared" si="22"/>
        <v/>
      </c>
      <c r="M178" s="39"/>
      <c r="N178" s="160">
        <f t="shared" si="23"/>
        <v>0</v>
      </c>
      <c r="O178" s="160">
        <f t="shared" si="24"/>
        <v>0</v>
      </c>
      <c r="P178" s="160">
        <f t="shared" si="25"/>
        <v>0</v>
      </c>
      <c r="Q178" s="160">
        <f t="shared" si="26"/>
        <v>0</v>
      </c>
      <c r="R178" s="160">
        <f t="shared" si="27"/>
        <v>0</v>
      </c>
      <c r="S178" s="39"/>
      <c r="T178" s="161"/>
      <c r="U178" s="162">
        <f>ROUND(ROUND(T178,2)*(1+'General Inputs'!K$20)*(1-Z178)+'General Inputs'!K$27,2)</f>
        <v>0</v>
      </c>
      <c r="V178" s="162">
        <f>ROUND(ROUND(U178,2)*(1+'General Inputs'!L$20)*(1-AA178)+'General Inputs'!L$27,2)</f>
        <v>0</v>
      </c>
      <c r="W178" s="162">
        <f>ROUND(ROUND(V178,2)*(1+'General Inputs'!M$20)*(1-AB178)+'General Inputs'!M$27,2)</f>
        <v>0</v>
      </c>
      <c r="X178" s="162">
        <f>ROUND(ROUND(W178,2)*(1+'General Inputs'!N$20)*(1-AC178)+'General Inputs'!N$27,2)</f>
        <v>0</v>
      </c>
      <c r="Y178" s="163"/>
      <c r="Z178" s="191">
        <f>IF(T178="",0,'General Inputs'!K$23)</f>
        <v>0</v>
      </c>
      <c r="AA178" s="191">
        <f>IF(U178="",0,'General Inputs'!L$23)</f>
        <v>-0.02</v>
      </c>
      <c r="AB178" s="191">
        <f>IF(V178="",0,'General Inputs'!M$23)</f>
        <v>-0.02</v>
      </c>
      <c r="AC178" s="191">
        <f>IF(W178="",0,'General Inputs'!N$23)</f>
        <v>-0.02</v>
      </c>
      <c r="AD178" s="36"/>
      <c r="AE178" s="36"/>
      <c r="AF178" s="36"/>
      <c r="AG178" s="36"/>
      <c r="AH178" s="214" t="str" cm="1">
        <f t="array" ref="AH178">IF(SUMPRODUCT(--_xlfn.ISFORMULA(U178:X178))+SUMPRODUCT(--_xlfn.ISFORMULA(H178:L178))=7,"OK","CHECK")</f>
        <v>OK</v>
      </c>
      <c r="AI178" s="36"/>
      <c r="AJ178" s="36"/>
      <c r="AK178" s="36"/>
    </row>
    <row r="179" spans="1:37" hidden="1" outlineLevel="2" x14ac:dyDescent="0.2">
      <c r="A179" s="36"/>
      <c r="B179" s="36"/>
      <c r="C179" s="158"/>
      <c r="D179" s="158"/>
      <c r="E179" s="71" t="s">
        <v>33</v>
      </c>
      <c r="F179" s="71"/>
      <c r="G179" s="92"/>
      <c r="H179" s="93">
        <f t="shared" si="20"/>
        <v>0</v>
      </c>
      <c r="I179" s="159"/>
      <c r="J179" s="93">
        <f t="shared" si="21"/>
        <v>0</v>
      </c>
      <c r="K179" s="159"/>
      <c r="L179" s="159" t="str">
        <f t="shared" si="22"/>
        <v/>
      </c>
      <c r="M179" s="39"/>
      <c r="N179" s="160">
        <f t="shared" si="23"/>
        <v>0</v>
      </c>
      <c r="O179" s="160">
        <f t="shared" si="24"/>
        <v>0</v>
      </c>
      <c r="P179" s="160">
        <f t="shared" si="25"/>
        <v>0</v>
      </c>
      <c r="Q179" s="160">
        <f t="shared" si="26"/>
        <v>0</v>
      </c>
      <c r="R179" s="160">
        <f t="shared" si="27"/>
        <v>0</v>
      </c>
      <c r="S179" s="39"/>
      <c r="T179" s="161"/>
      <c r="U179" s="162">
        <f>ROUND(ROUND(T179,2)*(1+'General Inputs'!K$20)*(1-Z179)+'General Inputs'!K$27,2)</f>
        <v>0</v>
      </c>
      <c r="V179" s="162">
        <f>ROUND(ROUND(U179,2)*(1+'General Inputs'!L$20)*(1-AA179)+'General Inputs'!L$27,2)</f>
        <v>0</v>
      </c>
      <c r="W179" s="162">
        <f>ROUND(ROUND(V179,2)*(1+'General Inputs'!M$20)*(1-AB179)+'General Inputs'!M$27,2)</f>
        <v>0</v>
      </c>
      <c r="X179" s="162">
        <f>ROUND(ROUND(W179,2)*(1+'General Inputs'!N$20)*(1-AC179)+'General Inputs'!N$27,2)</f>
        <v>0</v>
      </c>
      <c r="Y179" s="163"/>
      <c r="Z179" s="191">
        <f>IF(T179="",0,'General Inputs'!K$23)</f>
        <v>0</v>
      </c>
      <c r="AA179" s="191">
        <f>IF(U179="",0,'General Inputs'!L$23)</f>
        <v>-0.02</v>
      </c>
      <c r="AB179" s="191">
        <f>IF(V179="",0,'General Inputs'!M$23)</f>
        <v>-0.02</v>
      </c>
      <c r="AC179" s="191">
        <f>IF(W179="",0,'General Inputs'!N$23)</f>
        <v>-0.02</v>
      </c>
      <c r="AD179" s="36"/>
      <c r="AE179" s="36"/>
      <c r="AF179" s="36"/>
      <c r="AG179" s="36"/>
      <c r="AH179" s="214" t="str" cm="1">
        <f t="array" ref="AH179">IF(SUMPRODUCT(--_xlfn.ISFORMULA(U179:X179))+SUMPRODUCT(--_xlfn.ISFORMULA(H179:L179))=7,"OK","CHECK")</f>
        <v>OK</v>
      </c>
      <c r="AI179" s="36"/>
      <c r="AJ179" s="36"/>
      <c r="AK179" s="36"/>
    </row>
    <row r="180" spans="1:37" hidden="1" outlineLevel="2" x14ac:dyDescent="0.2">
      <c r="A180" s="36"/>
      <c r="B180" s="36"/>
      <c r="C180" s="158"/>
      <c r="D180" s="158"/>
      <c r="E180" s="71" t="s">
        <v>33</v>
      </c>
      <c r="F180" s="71"/>
      <c r="G180" s="92"/>
      <c r="H180" s="93">
        <f t="shared" si="20"/>
        <v>0</v>
      </c>
      <c r="I180" s="159"/>
      <c r="J180" s="93">
        <f t="shared" si="21"/>
        <v>0</v>
      </c>
      <c r="K180" s="159"/>
      <c r="L180" s="159" t="str">
        <f t="shared" si="22"/>
        <v/>
      </c>
      <c r="M180" s="39"/>
      <c r="N180" s="160">
        <f t="shared" si="23"/>
        <v>0</v>
      </c>
      <c r="O180" s="160">
        <f t="shared" si="24"/>
        <v>0</v>
      </c>
      <c r="P180" s="160">
        <f t="shared" si="25"/>
        <v>0</v>
      </c>
      <c r="Q180" s="160">
        <f t="shared" si="26"/>
        <v>0</v>
      </c>
      <c r="R180" s="160">
        <f t="shared" si="27"/>
        <v>0</v>
      </c>
      <c r="S180" s="39"/>
      <c r="T180" s="161"/>
      <c r="U180" s="162">
        <f>ROUND(ROUND(T180,2)*(1+'General Inputs'!K$20)*(1-Z180)+'General Inputs'!K$27,2)</f>
        <v>0</v>
      </c>
      <c r="V180" s="162">
        <f>ROUND(ROUND(U180,2)*(1+'General Inputs'!L$20)*(1-AA180)+'General Inputs'!L$27,2)</f>
        <v>0</v>
      </c>
      <c r="W180" s="162">
        <f>ROUND(ROUND(V180,2)*(1+'General Inputs'!M$20)*(1-AB180)+'General Inputs'!M$27,2)</f>
        <v>0</v>
      </c>
      <c r="X180" s="162">
        <f>ROUND(ROUND(W180,2)*(1+'General Inputs'!N$20)*(1-AC180)+'General Inputs'!N$27,2)</f>
        <v>0</v>
      </c>
      <c r="Y180" s="163"/>
      <c r="Z180" s="191">
        <f>IF(T180="",0,'General Inputs'!K$23)</f>
        <v>0</v>
      </c>
      <c r="AA180" s="191">
        <f>IF(U180="",0,'General Inputs'!L$23)</f>
        <v>-0.02</v>
      </c>
      <c r="AB180" s="191">
        <f>IF(V180="",0,'General Inputs'!M$23)</f>
        <v>-0.02</v>
      </c>
      <c r="AC180" s="191">
        <f>IF(W180="",0,'General Inputs'!N$23)</f>
        <v>-0.02</v>
      </c>
      <c r="AD180" s="36"/>
      <c r="AE180" s="36"/>
      <c r="AF180" s="36"/>
      <c r="AG180" s="36"/>
      <c r="AH180" s="214" t="str" cm="1">
        <f t="array" ref="AH180">IF(SUMPRODUCT(--_xlfn.ISFORMULA(U180:X180))+SUMPRODUCT(--_xlfn.ISFORMULA(H180:L180))=7,"OK","CHECK")</f>
        <v>OK</v>
      </c>
      <c r="AI180" s="36"/>
      <c r="AJ180" s="36"/>
      <c r="AK180" s="36"/>
    </row>
    <row r="181" spans="1:37" hidden="1" outlineLevel="2" x14ac:dyDescent="0.2">
      <c r="A181" s="36"/>
      <c r="B181" s="36"/>
      <c r="C181" s="158"/>
      <c r="D181" s="158"/>
      <c r="E181" s="71" t="s">
        <v>33</v>
      </c>
      <c r="F181" s="71"/>
      <c r="G181" s="92"/>
      <c r="H181" s="93">
        <f t="shared" si="20"/>
        <v>0</v>
      </c>
      <c r="I181" s="159"/>
      <c r="J181" s="93">
        <f t="shared" si="21"/>
        <v>0</v>
      </c>
      <c r="K181" s="159"/>
      <c r="L181" s="159" t="str">
        <f t="shared" si="22"/>
        <v/>
      </c>
      <c r="M181" s="39"/>
      <c r="N181" s="160">
        <f t="shared" si="23"/>
        <v>0</v>
      </c>
      <c r="O181" s="160">
        <f t="shared" si="24"/>
        <v>0</v>
      </c>
      <c r="P181" s="160">
        <f t="shared" si="25"/>
        <v>0</v>
      </c>
      <c r="Q181" s="160">
        <f t="shared" si="26"/>
        <v>0</v>
      </c>
      <c r="R181" s="160">
        <f t="shared" si="27"/>
        <v>0</v>
      </c>
      <c r="S181" s="39"/>
      <c r="T181" s="161"/>
      <c r="U181" s="162">
        <f>ROUND(ROUND(T181,2)*(1+'General Inputs'!K$20)*(1-Z181)+'General Inputs'!K$27,2)</f>
        <v>0</v>
      </c>
      <c r="V181" s="162">
        <f>ROUND(ROUND(U181,2)*(1+'General Inputs'!L$20)*(1-AA181)+'General Inputs'!L$27,2)</f>
        <v>0</v>
      </c>
      <c r="W181" s="162">
        <f>ROUND(ROUND(V181,2)*(1+'General Inputs'!M$20)*(1-AB181)+'General Inputs'!M$27,2)</f>
        <v>0</v>
      </c>
      <c r="X181" s="162">
        <f>ROUND(ROUND(W181,2)*(1+'General Inputs'!N$20)*(1-AC181)+'General Inputs'!N$27,2)</f>
        <v>0</v>
      </c>
      <c r="Y181" s="163"/>
      <c r="Z181" s="191">
        <f>IF(T181="",0,'General Inputs'!K$23)</f>
        <v>0</v>
      </c>
      <c r="AA181" s="191">
        <f>IF(U181="",0,'General Inputs'!L$23)</f>
        <v>-0.02</v>
      </c>
      <c r="AB181" s="191">
        <f>IF(V181="",0,'General Inputs'!M$23)</f>
        <v>-0.02</v>
      </c>
      <c r="AC181" s="191">
        <f>IF(W181="",0,'General Inputs'!N$23)</f>
        <v>-0.02</v>
      </c>
      <c r="AD181" s="36"/>
      <c r="AE181" s="36"/>
      <c r="AF181" s="36"/>
      <c r="AG181" s="36"/>
      <c r="AH181" s="214" t="str" cm="1">
        <f t="array" ref="AH181">IF(SUMPRODUCT(--_xlfn.ISFORMULA(U181:X181))+SUMPRODUCT(--_xlfn.ISFORMULA(H181:L181))=7,"OK","CHECK")</f>
        <v>OK</v>
      </c>
      <c r="AI181" s="36"/>
      <c r="AJ181" s="36"/>
      <c r="AK181" s="36"/>
    </row>
    <row r="182" spans="1:37" hidden="1" outlineLevel="2" x14ac:dyDescent="0.2">
      <c r="A182" s="36"/>
      <c r="B182" s="36"/>
      <c r="C182" s="158"/>
      <c r="D182" s="158"/>
      <c r="E182" s="71" t="s">
        <v>33</v>
      </c>
      <c r="F182" s="71"/>
      <c r="G182" s="92"/>
      <c r="H182" s="93">
        <f t="shared" si="20"/>
        <v>0</v>
      </c>
      <c r="I182" s="159"/>
      <c r="J182" s="93">
        <f t="shared" si="21"/>
        <v>0</v>
      </c>
      <c r="K182" s="159"/>
      <c r="L182" s="159" t="str">
        <f t="shared" si="22"/>
        <v/>
      </c>
      <c r="M182" s="39"/>
      <c r="N182" s="160">
        <f t="shared" si="23"/>
        <v>0</v>
      </c>
      <c r="O182" s="160">
        <f t="shared" si="24"/>
        <v>0</v>
      </c>
      <c r="P182" s="160">
        <f t="shared" si="25"/>
        <v>0</v>
      </c>
      <c r="Q182" s="160">
        <f t="shared" si="26"/>
        <v>0</v>
      </c>
      <c r="R182" s="160">
        <f t="shared" si="27"/>
        <v>0</v>
      </c>
      <c r="S182" s="39"/>
      <c r="T182" s="161"/>
      <c r="U182" s="162">
        <f>ROUND(ROUND(T182,2)*(1+'General Inputs'!K$20)*(1-Z182)+'General Inputs'!K$27,2)</f>
        <v>0</v>
      </c>
      <c r="V182" s="162">
        <f>ROUND(ROUND(U182,2)*(1+'General Inputs'!L$20)*(1-AA182)+'General Inputs'!L$27,2)</f>
        <v>0</v>
      </c>
      <c r="W182" s="162">
        <f>ROUND(ROUND(V182,2)*(1+'General Inputs'!M$20)*(1-AB182)+'General Inputs'!M$27,2)</f>
        <v>0</v>
      </c>
      <c r="X182" s="162">
        <f>ROUND(ROUND(W182,2)*(1+'General Inputs'!N$20)*(1-AC182)+'General Inputs'!N$27,2)</f>
        <v>0</v>
      </c>
      <c r="Y182" s="163"/>
      <c r="Z182" s="191">
        <f>IF(T182="",0,'General Inputs'!K$23)</f>
        <v>0</v>
      </c>
      <c r="AA182" s="191">
        <f>IF(U182="",0,'General Inputs'!L$23)</f>
        <v>-0.02</v>
      </c>
      <c r="AB182" s="191">
        <f>IF(V182="",0,'General Inputs'!M$23)</f>
        <v>-0.02</v>
      </c>
      <c r="AC182" s="191">
        <f>IF(W182="",0,'General Inputs'!N$23)</f>
        <v>-0.02</v>
      </c>
      <c r="AD182" s="36"/>
      <c r="AE182" s="36"/>
      <c r="AF182" s="36"/>
      <c r="AG182" s="36"/>
      <c r="AH182" s="214" t="str" cm="1">
        <f t="array" ref="AH182">IF(SUMPRODUCT(--_xlfn.ISFORMULA(U182:X182))+SUMPRODUCT(--_xlfn.ISFORMULA(H182:L182))=7,"OK","CHECK")</f>
        <v>OK</v>
      </c>
      <c r="AI182" s="36"/>
      <c r="AJ182" s="36"/>
      <c r="AK182" s="36"/>
    </row>
    <row r="183" spans="1:37" hidden="1" outlineLevel="2" x14ac:dyDescent="0.2">
      <c r="A183" s="36"/>
      <c r="B183" s="36"/>
      <c r="C183" s="158"/>
      <c r="D183" s="158"/>
      <c r="E183" s="71" t="s">
        <v>33</v>
      </c>
      <c r="F183" s="71"/>
      <c r="G183" s="92"/>
      <c r="H183" s="93">
        <f t="shared" si="20"/>
        <v>0</v>
      </c>
      <c r="I183" s="159"/>
      <c r="J183" s="93">
        <f t="shared" si="21"/>
        <v>0</v>
      </c>
      <c r="K183" s="159"/>
      <c r="L183" s="159" t="str">
        <f t="shared" si="22"/>
        <v/>
      </c>
      <c r="M183" s="39"/>
      <c r="N183" s="160">
        <f t="shared" si="23"/>
        <v>0</v>
      </c>
      <c r="O183" s="160">
        <f t="shared" si="24"/>
        <v>0</v>
      </c>
      <c r="P183" s="160">
        <f t="shared" si="25"/>
        <v>0</v>
      </c>
      <c r="Q183" s="160">
        <f t="shared" si="26"/>
        <v>0</v>
      </c>
      <c r="R183" s="160">
        <f t="shared" si="27"/>
        <v>0</v>
      </c>
      <c r="S183" s="39"/>
      <c r="T183" s="161"/>
      <c r="U183" s="162">
        <f>ROUND(ROUND(T183,2)*(1+'General Inputs'!K$20)*(1-Z183)+'General Inputs'!K$27,2)</f>
        <v>0</v>
      </c>
      <c r="V183" s="162">
        <f>ROUND(ROUND(U183,2)*(1+'General Inputs'!L$20)*(1-AA183)+'General Inputs'!L$27,2)</f>
        <v>0</v>
      </c>
      <c r="W183" s="162">
        <f>ROUND(ROUND(V183,2)*(1+'General Inputs'!M$20)*(1-AB183)+'General Inputs'!M$27,2)</f>
        <v>0</v>
      </c>
      <c r="X183" s="162">
        <f>ROUND(ROUND(W183,2)*(1+'General Inputs'!N$20)*(1-AC183)+'General Inputs'!N$27,2)</f>
        <v>0</v>
      </c>
      <c r="Y183" s="163"/>
      <c r="Z183" s="191">
        <f>IF(T183="",0,'General Inputs'!K$23)</f>
        <v>0</v>
      </c>
      <c r="AA183" s="191">
        <f>IF(U183="",0,'General Inputs'!L$23)</f>
        <v>-0.02</v>
      </c>
      <c r="AB183" s="191">
        <f>IF(V183="",0,'General Inputs'!M$23)</f>
        <v>-0.02</v>
      </c>
      <c r="AC183" s="191">
        <f>IF(W183="",0,'General Inputs'!N$23)</f>
        <v>-0.02</v>
      </c>
      <c r="AD183" s="36"/>
      <c r="AE183" s="36"/>
      <c r="AF183" s="36"/>
      <c r="AG183" s="36"/>
      <c r="AH183" s="214" t="str" cm="1">
        <f t="array" ref="AH183">IF(SUMPRODUCT(--_xlfn.ISFORMULA(U183:X183))+SUMPRODUCT(--_xlfn.ISFORMULA(H183:L183))=7,"OK","CHECK")</f>
        <v>OK</v>
      </c>
      <c r="AI183" s="36"/>
      <c r="AJ183" s="36"/>
      <c r="AK183" s="36"/>
    </row>
    <row r="184" spans="1:37" hidden="1" outlineLevel="2" x14ac:dyDescent="0.2">
      <c r="A184" s="36"/>
      <c r="B184" s="36"/>
      <c r="C184" s="158"/>
      <c r="D184" s="158"/>
      <c r="E184" s="71" t="s">
        <v>33</v>
      </c>
      <c r="F184" s="71"/>
      <c r="G184" s="92"/>
      <c r="H184" s="93">
        <f t="shared" si="20"/>
        <v>0</v>
      </c>
      <c r="I184" s="159"/>
      <c r="J184" s="93">
        <f t="shared" si="21"/>
        <v>0</v>
      </c>
      <c r="K184" s="159"/>
      <c r="L184" s="159" t="str">
        <f t="shared" si="22"/>
        <v/>
      </c>
      <c r="M184" s="39"/>
      <c r="N184" s="160">
        <f t="shared" si="23"/>
        <v>0</v>
      </c>
      <c r="O184" s="160">
        <f t="shared" si="24"/>
        <v>0</v>
      </c>
      <c r="P184" s="160">
        <f t="shared" si="25"/>
        <v>0</v>
      </c>
      <c r="Q184" s="160">
        <f t="shared" si="26"/>
        <v>0</v>
      </c>
      <c r="R184" s="160">
        <f t="shared" si="27"/>
        <v>0</v>
      </c>
      <c r="S184" s="39"/>
      <c r="T184" s="161"/>
      <c r="U184" s="162">
        <f>ROUND(ROUND(T184,2)*(1+'General Inputs'!K$20)*(1-Z184)+'General Inputs'!K$27,2)</f>
        <v>0</v>
      </c>
      <c r="V184" s="162">
        <f>ROUND(ROUND(U184,2)*(1+'General Inputs'!L$20)*(1-AA184)+'General Inputs'!L$27,2)</f>
        <v>0</v>
      </c>
      <c r="W184" s="162">
        <f>ROUND(ROUND(V184,2)*(1+'General Inputs'!M$20)*(1-AB184)+'General Inputs'!M$27,2)</f>
        <v>0</v>
      </c>
      <c r="X184" s="162">
        <f>ROUND(ROUND(W184,2)*(1+'General Inputs'!N$20)*(1-AC184)+'General Inputs'!N$27,2)</f>
        <v>0</v>
      </c>
      <c r="Y184" s="163"/>
      <c r="Z184" s="191">
        <f>IF(T184="",0,'General Inputs'!K$23)</f>
        <v>0</v>
      </c>
      <c r="AA184" s="191">
        <f>IF(U184="",0,'General Inputs'!L$23)</f>
        <v>-0.02</v>
      </c>
      <c r="AB184" s="191">
        <f>IF(V184="",0,'General Inputs'!M$23)</f>
        <v>-0.02</v>
      </c>
      <c r="AC184" s="191">
        <f>IF(W184="",0,'General Inputs'!N$23)</f>
        <v>-0.02</v>
      </c>
      <c r="AD184" s="36"/>
      <c r="AE184" s="36"/>
      <c r="AF184" s="36"/>
      <c r="AG184" s="36"/>
      <c r="AH184" s="214" t="str" cm="1">
        <f t="array" ref="AH184">IF(SUMPRODUCT(--_xlfn.ISFORMULA(U184:X184))+SUMPRODUCT(--_xlfn.ISFORMULA(H184:L184))=7,"OK","CHECK")</f>
        <v>OK</v>
      </c>
      <c r="AI184" s="36"/>
      <c r="AJ184" s="36"/>
      <c r="AK184" s="36"/>
    </row>
    <row r="185" spans="1:37" hidden="1" outlineLevel="2" x14ac:dyDescent="0.2">
      <c r="A185" s="36"/>
      <c r="B185" s="36"/>
      <c r="C185" s="158"/>
      <c r="D185" s="158"/>
      <c r="E185" s="71" t="s">
        <v>33</v>
      </c>
      <c r="F185" s="71"/>
      <c r="G185" s="92"/>
      <c r="H185" s="93">
        <f t="shared" si="20"/>
        <v>0</v>
      </c>
      <c r="I185" s="159"/>
      <c r="J185" s="93">
        <f t="shared" si="21"/>
        <v>0</v>
      </c>
      <c r="K185" s="159"/>
      <c r="L185" s="159" t="str">
        <f t="shared" si="22"/>
        <v/>
      </c>
      <c r="M185" s="39"/>
      <c r="N185" s="160">
        <f t="shared" si="23"/>
        <v>0</v>
      </c>
      <c r="O185" s="160">
        <f t="shared" si="24"/>
        <v>0</v>
      </c>
      <c r="P185" s="160">
        <f t="shared" si="25"/>
        <v>0</v>
      </c>
      <c r="Q185" s="160">
        <f t="shared" si="26"/>
        <v>0</v>
      </c>
      <c r="R185" s="160">
        <f t="shared" si="27"/>
        <v>0</v>
      </c>
      <c r="S185" s="39"/>
      <c r="T185" s="161"/>
      <c r="U185" s="162">
        <f>ROUND(ROUND(T185,2)*(1+'General Inputs'!K$20)*(1-Z185)+'General Inputs'!K$27,2)</f>
        <v>0</v>
      </c>
      <c r="V185" s="162">
        <f>ROUND(ROUND(U185,2)*(1+'General Inputs'!L$20)*(1-AA185)+'General Inputs'!L$27,2)</f>
        <v>0</v>
      </c>
      <c r="W185" s="162">
        <f>ROUND(ROUND(V185,2)*(1+'General Inputs'!M$20)*(1-AB185)+'General Inputs'!M$27,2)</f>
        <v>0</v>
      </c>
      <c r="X185" s="162">
        <f>ROUND(ROUND(W185,2)*(1+'General Inputs'!N$20)*(1-AC185)+'General Inputs'!N$27,2)</f>
        <v>0</v>
      </c>
      <c r="Y185" s="163"/>
      <c r="Z185" s="191">
        <f>IF(T185="",0,'General Inputs'!K$23)</f>
        <v>0</v>
      </c>
      <c r="AA185" s="191">
        <f>IF(U185="",0,'General Inputs'!L$23)</f>
        <v>-0.02</v>
      </c>
      <c r="AB185" s="191">
        <f>IF(V185="",0,'General Inputs'!M$23)</f>
        <v>-0.02</v>
      </c>
      <c r="AC185" s="191">
        <f>IF(W185="",0,'General Inputs'!N$23)</f>
        <v>-0.02</v>
      </c>
      <c r="AD185" s="36"/>
      <c r="AE185" s="36"/>
      <c r="AF185" s="36"/>
      <c r="AG185" s="36"/>
      <c r="AH185" s="214" t="str" cm="1">
        <f t="array" ref="AH185">IF(SUMPRODUCT(--_xlfn.ISFORMULA(U185:X185))+SUMPRODUCT(--_xlfn.ISFORMULA(H185:L185))=7,"OK","CHECK")</f>
        <v>OK</v>
      </c>
      <c r="AI185" s="36"/>
      <c r="AJ185" s="36"/>
      <c r="AK185" s="36"/>
    </row>
    <row r="186" spans="1:37" hidden="1" outlineLevel="2" x14ac:dyDescent="0.2">
      <c r="A186" s="36"/>
      <c r="B186" s="36"/>
      <c r="C186" s="158"/>
      <c r="D186" s="158"/>
      <c r="E186" s="71" t="s">
        <v>33</v>
      </c>
      <c r="F186" s="71"/>
      <c r="G186" s="92"/>
      <c r="H186" s="93">
        <f t="shared" si="20"/>
        <v>0</v>
      </c>
      <c r="I186" s="159"/>
      <c r="J186" s="93">
        <f t="shared" si="21"/>
        <v>0</v>
      </c>
      <c r="K186" s="159"/>
      <c r="L186" s="159" t="str">
        <f t="shared" si="22"/>
        <v/>
      </c>
      <c r="M186" s="39"/>
      <c r="N186" s="160">
        <f t="shared" si="23"/>
        <v>0</v>
      </c>
      <c r="O186" s="160">
        <f t="shared" si="24"/>
        <v>0</v>
      </c>
      <c r="P186" s="160">
        <f t="shared" si="25"/>
        <v>0</v>
      </c>
      <c r="Q186" s="160">
        <f t="shared" si="26"/>
        <v>0</v>
      </c>
      <c r="R186" s="160">
        <f t="shared" si="27"/>
        <v>0</v>
      </c>
      <c r="S186" s="39"/>
      <c r="T186" s="161"/>
      <c r="U186" s="162">
        <f>ROUND(ROUND(T186,2)*(1+'General Inputs'!K$20)*(1-Z186)+'General Inputs'!K$27,2)</f>
        <v>0</v>
      </c>
      <c r="V186" s="162">
        <f>ROUND(ROUND(U186,2)*(1+'General Inputs'!L$20)*(1-AA186)+'General Inputs'!L$27,2)</f>
        <v>0</v>
      </c>
      <c r="W186" s="162">
        <f>ROUND(ROUND(V186,2)*(1+'General Inputs'!M$20)*(1-AB186)+'General Inputs'!M$27,2)</f>
        <v>0</v>
      </c>
      <c r="X186" s="162">
        <f>ROUND(ROUND(W186,2)*(1+'General Inputs'!N$20)*(1-AC186)+'General Inputs'!N$27,2)</f>
        <v>0</v>
      </c>
      <c r="Y186" s="163"/>
      <c r="Z186" s="191">
        <f>IF(T186="",0,'General Inputs'!K$23)</f>
        <v>0</v>
      </c>
      <c r="AA186" s="191">
        <f>IF(U186="",0,'General Inputs'!L$23)</f>
        <v>-0.02</v>
      </c>
      <c r="AB186" s="191">
        <f>IF(V186="",0,'General Inputs'!M$23)</f>
        <v>-0.02</v>
      </c>
      <c r="AC186" s="191">
        <f>IF(W186="",0,'General Inputs'!N$23)</f>
        <v>-0.02</v>
      </c>
      <c r="AD186" s="36"/>
      <c r="AE186" s="36"/>
      <c r="AF186" s="36"/>
      <c r="AG186" s="36"/>
      <c r="AH186" s="214" t="str" cm="1">
        <f t="array" ref="AH186">IF(SUMPRODUCT(--_xlfn.ISFORMULA(U186:X186))+SUMPRODUCT(--_xlfn.ISFORMULA(H186:L186))=7,"OK","CHECK")</f>
        <v>OK</v>
      </c>
      <c r="AI186" s="36"/>
      <c r="AJ186" s="36"/>
      <c r="AK186" s="36"/>
    </row>
    <row r="187" spans="1:37" hidden="1" outlineLevel="2" x14ac:dyDescent="0.2">
      <c r="A187" s="36"/>
      <c r="B187" s="36"/>
      <c r="C187" s="158"/>
      <c r="D187" s="158"/>
      <c r="E187" s="71" t="s">
        <v>33</v>
      </c>
      <c r="F187" s="71"/>
      <c r="G187" s="92"/>
      <c r="H187" s="93">
        <f t="shared" si="20"/>
        <v>0</v>
      </c>
      <c r="I187" s="159"/>
      <c r="J187" s="93">
        <f t="shared" si="21"/>
        <v>0</v>
      </c>
      <c r="K187" s="159"/>
      <c r="L187" s="159" t="str">
        <f t="shared" si="22"/>
        <v/>
      </c>
      <c r="M187" s="39"/>
      <c r="N187" s="160">
        <f t="shared" si="23"/>
        <v>0</v>
      </c>
      <c r="O187" s="160">
        <f t="shared" si="24"/>
        <v>0</v>
      </c>
      <c r="P187" s="160">
        <f t="shared" si="25"/>
        <v>0</v>
      </c>
      <c r="Q187" s="160">
        <f t="shared" si="26"/>
        <v>0</v>
      </c>
      <c r="R187" s="160">
        <f t="shared" si="27"/>
        <v>0</v>
      </c>
      <c r="S187" s="39"/>
      <c r="T187" s="161"/>
      <c r="U187" s="162">
        <f>ROUND(ROUND(T187,2)*(1+'General Inputs'!K$20)*(1-Z187)+'General Inputs'!K$27,2)</f>
        <v>0</v>
      </c>
      <c r="V187" s="162">
        <f>ROUND(ROUND(U187,2)*(1+'General Inputs'!L$20)*(1-AA187)+'General Inputs'!L$27,2)</f>
        <v>0</v>
      </c>
      <c r="W187" s="162">
        <f>ROUND(ROUND(V187,2)*(1+'General Inputs'!M$20)*(1-AB187)+'General Inputs'!M$27,2)</f>
        <v>0</v>
      </c>
      <c r="X187" s="162">
        <f>ROUND(ROUND(W187,2)*(1+'General Inputs'!N$20)*(1-AC187)+'General Inputs'!N$27,2)</f>
        <v>0</v>
      </c>
      <c r="Y187" s="163"/>
      <c r="Z187" s="191">
        <f>IF(T187="",0,'General Inputs'!K$23)</f>
        <v>0</v>
      </c>
      <c r="AA187" s="191">
        <f>IF(U187="",0,'General Inputs'!L$23)</f>
        <v>-0.02</v>
      </c>
      <c r="AB187" s="191">
        <f>IF(V187="",0,'General Inputs'!M$23)</f>
        <v>-0.02</v>
      </c>
      <c r="AC187" s="191">
        <f>IF(W187="",0,'General Inputs'!N$23)</f>
        <v>-0.02</v>
      </c>
      <c r="AD187" s="36"/>
      <c r="AE187" s="36"/>
      <c r="AF187" s="36"/>
      <c r="AG187" s="36"/>
      <c r="AH187" s="214" t="str" cm="1">
        <f t="array" ref="AH187">IF(SUMPRODUCT(--_xlfn.ISFORMULA(U187:X187))+SUMPRODUCT(--_xlfn.ISFORMULA(H187:L187))=7,"OK","CHECK")</f>
        <v>OK</v>
      </c>
      <c r="AI187" s="36"/>
      <c r="AJ187" s="36"/>
      <c r="AK187" s="36"/>
    </row>
    <row r="188" spans="1:37" hidden="1" outlineLevel="2" x14ac:dyDescent="0.2">
      <c r="A188" s="36"/>
      <c r="B188" s="36"/>
      <c r="C188" s="158"/>
      <c r="D188" s="158"/>
      <c r="E188" s="71" t="s">
        <v>33</v>
      </c>
      <c r="F188" s="71"/>
      <c r="G188" s="92"/>
      <c r="H188" s="93">
        <f t="shared" si="20"/>
        <v>0</v>
      </c>
      <c r="I188" s="159"/>
      <c r="J188" s="93">
        <f t="shared" si="21"/>
        <v>0</v>
      </c>
      <c r="K188" s="159"/>
      <c r="L188" s="159" t="str">
        <f t="shared" si="22"/>
        <v/>
      </c>
      <c r="M188" s="39"/>
      <c r="N188" s="160">
        <f t="shared" si="23"/>
        <v>0</v>
      </c>
      <c r="O188" s="160">
        <f t="shared" si="24"/>
        <v>0</v>
      </c>
      <c r="P188" s="160">
        <f t="shared" si="25"/>
        <v>0</v>
      </c>
      <c r="Q188" s="160">
        <f t="shared" si="26"/>
        <v>0</v>
      </c>
      <c r="R188" s="160">
        <f t="shared" si="27"/>
        <v>0</v>
      </c>
      <c r="S188" s="39"/>
      <c r="T188" s="161"/>
      <c r="U188" s="162">
        <f>ROUND(ROUND(T188,2)*(1+'General Inputs'!K$20)*(1-Z188)+'General Inputs'!K$27,2)</f>
        <v>0</v>
      </c>
      <c r="V188" s="162">
        <f>ROUND(ROUND(U188,2)*(1+'General Inputs'!L$20)*(1-AA188)+'General Inputs'!L$27,2)</f>
        <v>0</v>
      </c>
      <c r="W188" s="162">
        <f>ROUND(ROUND(V188,2)*(1+'General Inputs'!M$20)*(1-AB188)+'General Inputs'!M$27,2)</f>
        <v>0</v>
      </c>
      <c r="X188" s="162">
        <f>ROUND(ROUND(W188,2)*(1+'General Inputs'!N$20)*(1-AC188)+'General Inputs'!N$27,2)</f>
        <v>0</v>
      </c>
      <c r="Y188" s="163"/>
      <c r="Z188" s="191">
        <f>IF(T188="",0,'General Inputs'!K$23)</f>
        <v>0</v>
      </c>
      <c r="AA188" s="191">
        <f>IF(U188="",0,'General Inputs'!L$23)</f>
        <v>-0.02</v>
      </c>
      <c r="AB188" s="191">
        <f>IF(V188="",0,'General Inputs'!M$23)</f>
        <v>-0.02</v>
      </c>
      <c r="AC188" s="191">
        <f>IF(W188="",0,'General Inputs'!N$23)</f>
        <v>-0.02</v>
      </c>
      <c r="AD188" s="36"/>
      <c r="AE188" s="36"/>
      <c r="AF188" s="36"/>
      <c r="AG188" s="36"/>
      <c r="AH188" s="214" t="str" cm="1">
        <f t="array" ref="AH188">IF(SUMPRODUCT(--_xlfn.ISFORMULA(U188:X188))+SUMPRODUCT(--_xlfn.ISFORMULA(H188:L188))=7,"OK","CHECK")</f>
        <v>OK</v>
      </c>
      <c r="AI188" s="36"/>
      <c r="AJ188" s="36"/>
      <c r="AK188" s="36"/>
    </row>
    <row r="189" spans="1:37" hidden="1" outlineLevel="2" x14ac:dyDescent="0.2">
      <c r="A189" s="36"/>
      <c r="B189" s="36"/>
      <c r="C189" s="158"/>
      <c r="D189" s="158"/>
      <c r="E189" s="71" t="s">
        <v>33</v>
      </c>
      <c r="F189" s="71"/>
      <c r="G189" s="92"/>
      <c r="H189" s="93">
        <f t="shared" si="20"/>
        <v>0</v>
      </c>
      <c r="I189" s="159"/>
      <c r="J189" s="93">
        <f t="shared" si="21"/>
        <v>0</v>
      </c>
      <c r="K189" s="159"/>
      <c r="L189" s="159" t="str">
        <f t="shared" si="22"/>
        <v/>
      </c>
      <c r="M189" s="39"/>
      <c r="N189" s="160">
        <f t="shared" si="23"/>
        <v>0</v>
      </c>
      <c r="O189" s="160">
        <f t="shared" si="24"/>
        <v>0</v>
      </c>
      <c r="P189" s="160">
        <f t="shared" si="25"/>
        <v>0</v>
      </c>
      <c r="Q189" s="160">
        <f t="shared" si="26"/>
        <v>0</v>
      </c>
      <c r="R189" s="160">
        <f t="shared" si="27"/>
        <v>0</v>
      </c>
      <c r="S189" s="39"/>
      <c r="T189" s="161"/>
      <c r="U189" s="162">
        <f>ROUND(ROUND(T189,2)*(1+'General Inputs'!K$20)*(1-Z189)+'General Inputs'!K$27,2)</f>
        <v>0</v>
      </c>
      <c r="V189" s="162">
        <f>ROUND(ROUND(U189,2)*(1+'General Inputs'!L$20)*(1-AA189)+'General Inputs'!L$27,2)</f>
        <v>0</v>
      </c>
      <c r="W189" s="162">
        <f>ROUND(ROUND(V189,2)*(1+'General Inputs'!M$20)*(1-AB189)+'General Inputs'!M$27,2)</f>
        <v>0</v>
      </c>
      <c r="X189" s="162">
        <f>ROUND(ROUND(W189,2)*(1+'General Inputs'!N$20)*(1-AC189)+'General Inputs'!N$27,2)</f>
        <v>0</v>
      </c>
      <c r="Y189" s="163"/>
      <c r="Z189" s="191">
        <f>IF(T189="",0,'General Inputs'!K$23)</f>
        <v>0</v>
      </c>
      <c r="AA189" s="191">
        <f>IF(U189="",0,'General Inputs'!L$23)</f>
        <v>-0.02</v>
      </c>
      <c r="AB189" s="191">
        <f>IF(V189="",0,'General Inputs'!M$23)</f>
        <v>-0.02</v>
      </c>
      <c r="AC189" s="191">
        <f>IF(W189="",0,'General Inputs'!N$23)</f>
        <v>-0.02</v>
      </c>
      <c r="AD189" s="36"/>
      <c r="AE189" s="36"/>
      <c r="AF189" s="36"/>
      <c r="AG189" s="36"/>
      <c r="AH189" s="214" t="str" cm="1">
        <f t="array" ref="AH189">IF(SUMPRODUCT(--_xlfn.ISFORMULA(U189:X189))+SUMPRODUCT(--_xlfn.ISFORMULA(H189:L189))=7,"OK","CHECK")</f>
        <v>OK</v>
      </c>
      <c r="AI189" s="36"/>
      <c r="AJ189" s="36"/>
      <c r="AK189" s="36"/>
    </row>
    <row r="190" spans="1:37" hidden="1" outlineLevel="2" x14ac:dyDescent="0.2">
      <c r="A190" s="36"/>
      <c r="B190" s="36"/>
      <c r="C190" s="158"/>
      <c r="D190" s="158"/>
      <c r="E190" s="71" t="s">
        <v>33</v>
      </c>
      <c r="F190" s="71"/>
      <c r="G190" s="92"/>
      <c r="H190" s="93">
        <f t="shared" si="20"/>
        <v>0</v>
      </c>
      <c r="I190" s="159"/>
      <c r="J190" s="93">
        <f t="shared" si="21"/>
        <v>0</v>
      </c>
      <c r="K190" s="159"/>
      <c r="L190" s="159" t="str">
        <f t="shared" si="22"/>
        <v/>
      </c>
      <c r="M190" s="39"/>
      <c r="N190" s="160">
        <f t="shared" si="23"/>
        <v>0</v>
      </c>
      <c r="O190" s="160">
        <f t="shared" si="24"/>
        <v>0</v>
      </c>
      <c r="P190" s="160">
        <f t="shared" si="25"/>
        <v>0</v>
      </c>
      <c r="Q190" s="160">
        <f t="shared" si="26"/>
        <v>0</v>
      </c>
      <c r="R190" s="160">
        <f t="shared" si="27"/>
        <v>0</v>
      </c>
      <c r="S190" s="39"/>
      <c r="T190" s="161"/>
      <c r="U190" s="162">
        <f>ROUND(ROUND(T190,2)*(1+'General Inputs'!K$20)*(1-Z190)+'General Inputs'!K$27,2)</f>
        <v>0</v>
      </c>
      <c r="V190" s="162">
        <f>ROUND(ROUND(U190,2)*(1+'General Inputs'!L$20)*(1-AA190)+'General Inputs'!L$27,2)</f>
        <v>0</v>
      </c>
      <c r="W190" s="162">
        <f>ROUND(ROUND(V190,2)*(1+'General Inputs'!M$20)*(1-AB190)+'General Inputs'!M$27,2)</f>
        <v>0</v>
      </c>
      <c r="X190" s="162">
        <f>ROUND(ROUND(W190,2)*(1+'General Inputs'!N$20)*(1-AC190)+'General Inputs'!N$27,2)</f>
        <v>0</v>
      </c>
      <c r="Y190" s="163"/>
      <c r="Z190" s="191">
        <f>IF(T190="",0,'General Inputs'!K$23)</f>
        <v>0</v>
      </c>
      <c r="AA190" s="191">
        <f>IF(U190="",0,'General Inputs'!L$23)</f>
        <v>-0.02</v>
      </c>
      <c r="AB190" s="191">
        <f>IF(V190="",0,'General Inputs'!M$23)</f>
        <v>-0.02</v>
      </c>
      <c r="AC190" s="191">
        <f>IF(W190="",0,'General Inputs'!N$23)</f>
        <v>-0.02</v>
      </c>
      <c r="AD190" s="36"/>
      <c r="AE190" s="36"/>
      <c r="AF190" s="36"/>
      <c r="AG190" s="36"/>
      <c r="AH190" s="214" t="str" cm="1">
        <f t="array" ref="AH190">IF(SUMPRODUCT(--_xlfn.ISFORMULA(U190:X190))+SUMPRODUCT(--_xlfn.ISFORMULA(H190:L190))=7,"OK","CHECK")</f>
        <v>OK</v>
      </c>
      <c r="AI190" s="36"/>
      <c r="AJ190" s="36"/>
      <c r="AK190" s="36"/>
    </row>
    <row r="191" spans="1:37" hidden="1" outlineLevel="2" x14ac:dyDescent="0.2">
      <c r="A191" s="36"/>
      <c r="B191" s="36"/>
      <c r="C191" s="158"/>
      <c r="D191" s="158"/>
      <c r="E191" s="71" t="s">
        <v>33</v>
      </c>
      <c r="F191" s="71"/>
      <c r="G191" s="92"/>
      <c r="H191" s="93">
        <f t="shared" si="20"/>
        <v>0</v>
      </c>
      <c r="I191" s="159"/>
      <c r="J191" s="93">
        <f t="shared" si="21"/>
        <v>0</v>
      </c>
      <c r="K191" s="159"/>
      <c r="L191" s="159" t="str">
        <f t="shared" si="22"/>
        <v/>
      </c>
      <c r="M191" s="39"/>
      <c r="N191" s="160">
        <f t="shared" si="23"/>
        <v>0</v>
      </c>
      <c r="O191" s="160">
        <f t="shared" si="24"/>
        <v>0</v>
      </c>
      <c r="P191" s="160">
        <f t="shared" si="25"/>
        <v>0</v>
      </c>
      <c r="Q191" s="160">
        <f t="shared" si="26"/>
        <v>0</v>
      </c>
      <c r="R191" s="160">
        <f t="shared" si="27"/>
        <v>0</v>
      </c>
      <c r="S191" s="39"/>
      <c r="T191" s="161"/>
      <c r="U191" s="162">
        <f>ROUND(ROUND(T191,2)*(1+'General Inputs'!K$20)*(1-Z191)+'General Inputs'!K$27,2)</f>
        <v>0</v>
      </c>
      <c r="V191" s="162">
        <f>ROUND(ROUND(U191,2)*(1+'General Inputs'!L$20)*(1-AA191)+'General Inputs'!L$27,2)</f>
        <v>0</v>
      </c>
      <c r="W191" s="162">
        <f>ROUND(ROUND(V191,2)*(1+'General Inputs'!M$20)*(1-AB191)+'General Inputs'!M$27,2)</f>
        <v>0</v>
      </c>
      <c r="X191" s="162">
        <f>ROUND(ROUND(W191,2)*(1+'General Inputs'!N$20)*(1-AC191)+'General Inputs'!N$27,2)</f>
        <v>0</v>
      </c>
      <c r="Y191" s="163"/>
      <c r="Z191" s="191">
        <f>IF(T191="",0,'General Inputs'!K$23)</f>
        <v>0</v>
      </c>
      <c r="AA191" s="191">
        <f>IF(U191="",0,'General Inputs'!L$23)</f>
        <v>-0.02</v>
      </c>
      <c r="AB191" s="191">
        <f>IF(V191="",0,'General Inputs'!M$23)</f>
        <v>-0.02</v>
      </c>
      <c r="AC191" s="191">
        <f>IF(W191="",0,'General Inputs'!N$23)</f>
        <v>-0.02</v>
      </c>
      <c r="AD191" s="36"/>
      <c r="AE191" s="36"/>
      <c r="AF191" s="36"/>
      <c r="AG191" s="36"/>
      <c r="AH191" s="214" t="str" cm="1">
        <f t="array" ref="AH191">IF(SUMPRODUCT(--_xlfn.ISFORMULA(U191:X191))+SUMPRODUCT(--_xlfn.ISFORMULA(H191:L191))=7,"OK","CHECK")</f>
        <v>OK</v>
      </c>
      <c r="AI191" s="36"/>
      <c r="AJ191" s="36"/>
      <c r="AK191" s="36"/>
    </row>
    <row r="192" spans="1:37" hidden="1" outlineLevel="2" x14ac:dyDescent="0.2">
      <c r="A192" s="36"/>
      <c r="B192" s="36"/>
      <c r="C192" s="158"/>
      <c r="D192" s="158"/>
      <c r="E192" s="71" t="s">
        <v>33</v>
      </c>
      <c r="F192" s="71"/>
      <c r="G192" s="92"/>
      <c r="H192" s="93">
        <f t="shared" si="20"/>
        <v>0</v>
      </c>
      <c r="I192" s="159"/>
      <c r="J192" s="93">
        <f t="shared" si="21"/>
        <v>0</v>
      </c>
      <c r="K192" s="159"/>
      <c r="L192" s="159" t="str">
        <f t="shared" si="22"/>
        <v/>
      </c>
      <c r="M192" s="39"/>
      <c r="N192" s="160">
        <f t="shared" si="23"/>
        <v>0</v>
      </c>
      <c r="O192" s="160">
        <f t="shared" si="24"/>
        <v>0</v>
      </c>
      <c r="P192" s="160">
        <f t="shared" si="25"/>
        <v>0</v>
      </c>
      <c r="Q192" s="160">
        <f t="shared" si="26"/>
        <v>0</v>
      </c>
      <c r="R192" s="160">
        <f t="shared" si="27"/>
        <v>0</v>
      </c>
      <c r="S192" s="39"/>
      <c r="T192" s="161"/>
      <c r="U192" s="162">
        <f>ROUND(ROUND(T192,2)*(1+'General Inputs'!K$20)*(1-Z192)+'General Inputs'!K$27,2)</f>
        <v>0</v>
      </c>
      <c r="V192" s="162">
        <f>ROUND(ROUND(U192,2)*(1+'General Inputs'!L$20)*(1-AA192)+'General Inputs'!L$27,2)</f>
        <v>0</v>
      </c>
      <c r="W192" s="162">
        <f>ROUND(ROUND(V192,2)*(1+'General Inputs'!M$20)*(1-AB192)+'General Inputs'!M$27,2)</f>
        <v>0</v>
      </c>
      <c r="X192" s="162">
        <f>ROUND(ROUND(W192,2)*(1+'General Inputs'!N$20)*(1-AC192)+'General Inputs'!N$27,2)</f>
        <v>0</v>
      </c>
      <c r="Y192" s="163"/>
      <c r="Z192" s="191">
        <f>IF(T192="",0,'General Inputs'!K$23)</f>
        <v>0</v>
      </c>
      <c r="AA192" s="191">
        <f>IF(U192="",0,'General Inputs'!L$23)</f>
        <v>-0.02</v>
      </c>
      <c r="AB192" s="191">
        <f>IF(V192="",0,'General Inputs'!M$23)</f>
        <v>-0.02</v>
      </c>
      <c r="AC192" s="191">
        <f>IF(W192="",0,'General Inputs'!N$23)</f>
        <v>-0.02</v>
      </c>
      <c r="AD192" s="36"/>
      <c r="AE192" s="36"/>
      <c r="AF192" s="36"/>
      <c r="AG192" s="36"/>
      <c r="AH192" s="214" t="str" cm="1">
        <f t="array" ref="AH192">IF(SUMPRODUCT(--_xlfn.ISFORMULA(U192:X192))+SUMPRODUCT(--_xlfn.ISFORMULA(H192:L192))=7,"OK","CHECK")</f>
        <v>OK</v>
      </c>
      <c r="AI192" s="36"/>
      <c r="AJ192" s="36"/>
      <c r="AK192" s="36"/>
    </row>
    <row r="193" spans="1:37" hidden="1" outlineLevel="2" x14ac:dyDescent="0.2">
      <c r="A193" s="36"/>
      <c r="B193" s="36"/>
      <c r="C193" s="158"/>
      <c r="D193" s="158"/>
      <c r="E193" s="71" t="s">
        <v>33</v>
      </c>
      <c r="F193" s="71"/>
      <c r="G193" s="92"/>
      <c r="H193" s="93">
        <f t="shared" si="20"/>
        <v>0</v>
      </c>
      <c r="I193" s="159"/>
      <c r="J193" s="93">
        <f t="shared" si="21"/>
        <v>0</v>
      </c>
      <c r="K193" s="159"/>
      <c r="L193" s="159" t="str">
        <f t="shared" si="22"/>
        <v/>
      </c>
      <c r="M193" s="39"/>
      <c r="N193" s="160">
        <f t="shared" si="23"/>
        <v>0</v>
      </c>
      <c r="O193" s="160">
        <f t="shared" si="24"/>
        <v>0</v>
      </c>
      <c r="P193" s="160">
        <f t="shared" si="25"/>
        <v>0</v>
      </c>
      <c r="Q193" s="160">
        <f t="shared" si="26"/>
        <v>0</v>
      </c>
      <c r="R193" s="160">
        <f t="shared" si="27"/>
        <v>0</v>
      </c>
      <c r="S193" s="39"/>
      <c r="T193" s="161"/>
      <c r="U193" s="162">
        <f>ROUND(ROUND(T193,2)*(1+'General Inputs'!K$20)*(1-Z193)+'General Inputs'!K$27,2)</f>
        <v>0</v>
      </c>
      <c r="V193" s="162">
        <f>ROUND(ROUND(U193,2)*(1+'General Inputs'!L$20)*(1-AA193)+'General Inputs'!L$27,2)</f>
        <v>0</v>
      </c>
      <c r="W193" s="162">
        <f>ROUND(ROUND(V193,2)*(1+'General Inputs'!M$20)*(1-AB193)+'General Inputs'!M$27,2)</f>
        <v>0</v>
      </c>
      <c r="X193" s="162">
        <f>ROUND(ROUND(W193,2)*(1+'General Inputs'!N$20)*(1-AC193)+'General Inputs'!N$27,2)</f>
        <v>0</v>
      </c>
      <c r="Y193" s="163"/>
      <c r="Z193" s="191">
        <f>IF(T193="",0,'General Inputs'!K$23)</f>
        <v>0</v>
      </c>
      <c r="AA193" s="191">
        <f>IF(U193="",0,'General Inputs'!L$23)</f>
        <v>-0.02</v>
      </c>
      <c r="AB193" s="191">
        <f>IF(V193="",0,'General Inputs'!M$23)</f>
        <v>-0.02</v>
      </c>
      <c r="AC193" s="191">
        <f>IF(W193="",0,'General Inputs'!N$23)</f>
        <v>-0.02</v>
      </c>
      <c r="AD193" s="36"/>
      <c r="AE193" s="36"/>
      <c r="AF193" s="36"/>
      <c r="AG193" s="36"/>
      <c r="AH193" s="214" t="str" cm="1">
        <f t="array" ref="AH193">IF(SUMPRODUCT(--_xlfn.ISFORMULA(U193:X193))+SUMPRODUCT(--_xlfn.ISFORMULA(H193:L193))=7,"OK","CHECK")</f>
        <v>OK</v>
      </c>
      <c r="AI193" s="36"/>
      <c r="AJ193" s="36"/>
      <c r="AK193" s="36"/>
    </row>
    <row r="194" spans="1:37" hidden="1" outlineLevel="2" x14ac:dyDescent="0.2">
      <c r="A194" s="36"/>
      <c r="B194" s="36"/>
      <c r="C194" s="158"/>
      <c r="D194" s="158"/>
      <c r="E194" s="71" t="s">
        <v>33</v>
      </c>
      <c r="F194" s="71"/>
      <c r="G194" s="92"/>
      <c r="H194" s="93">
        <f t="shared" si="20"/>
        <v>0</v>
      </c>
      <c r="I194" s="159"/>
      <c r="J194" s="93">
        <f t="shared" si="21"/>
        <v>0</v>
      </c>
      <c r="K194" s="159"/>
      <c r="L194" s="159" t="str">
        <f t="shared" si="22"/>
        <v/>
      </c>
      <c r="M194" s="39"/>
      <c r="N194" s="160">
        <f t="shared" si="23"/>
        <v>0</v>
      </c>
      <c r="O194" s="160">
        <f t="shared" si="24"/>
        <v>0</v>
      </c>
      <c r="P194" s="160">
        <f t="shared" si="25"/>
        <v>0</v>
      </c>
      <c r="Q194" s="160">
        <f t="shared" si="26"/>
        <v>0</v>
      </c>
      <c r="R194" s="160">
        <f t="shared" si="27"/>
        <v>0</v>
      </c>
      <c r="S194" s="39"/>
      <c r="T194" s="161"/>
      <c r="U194" s="162">
        <f>ROUND(ROUND(T194,2)*(1+'General Inputs'!K$20)*(1-Z194)+'General Inputs'!K$27,2)</f>
        <v>0</v>
      </c>
      <c r="V194" s="162">
        <f>ROUND(ROUND(U194,2)*(1+'General Inputs'!L$20)*(1-AA194)+'General Inputs'!L$27,2)</f>
        <v>0</v>
      </c>
      <c r="W194" s="162">
        <f>ROUND(ROUND(V194,2)*(1+'General Inputs'!M$20)*(1-AB194)+'General Inputs'!M$27,2)</f>
        <v>0</v>
      </c>
      <c r="X194" s="162">
        <f>ROUND(ROUND(W194,2)*(1+'General Inputs'!N$20)*(1-AC194)+'General Inputs'!N$27,2)</f>
        <v>0</v>
      </c>
      <c r="Y194" s="163"/>
      <c r="Z194" s="191">
        <f>IF(T194="",0,'General Inputs'!K$23)</f>
        <v>0</v>
      </c>
      <c r="AA194" s="191">
        <f>IF(U194="",0,'General Inputs'!L$23)</f>
        <v>-0.02</v>
      </c>
      <c r="AB194" s="191">
        <f>IF(V194="",0,'General Inputs'!M$23)</f>
        <v>-0.02</v>
      </c>
      <c r="AC194" s="191">
        <f>IF(W194="",0,'General Inputs'!N$23)</f>
        <v>-0.02</v>
      </c>
      <c r="AD194" s="36"/>
      <c r="AE194" s="36"/>
      <c r="AF194" s="36"/>
      <c r="AG194" s="36"/>
      <c r="AH194" s="214" t="str" cm="1">
        <f t="array" ref="AH194">IF(SUMPRODUCT(--_xlfn.ISFORMULA(U194:X194))+SUMPRODUCT(--_xlfn.ISFORMULA(H194:L194))=7,"OK","CHECK")</f>
        <v>OK</v>
      </c>
      <c r="AI194" s="36"/>
      <c r="AJ194" s="36"/>
      <c r="AK194" s="36"/>
    </row>
    <row r="195" spans="1:37" hidden="1" outlineLevel="2" x14ac:dyDescent="0.2">
      <c r="A195" s="36"/>
      <c r="B195" s="36"/>
      <c r="C195" s="158"/>
      <c r="D195" s="158"/>
      <c r="E195" s="71" t="s">
        <v>33</v>
      </c>
      <c r="F195" s="71"/>
      <c r="G195" s="92"/>
      <c r="H195" s="93">
        <f t="shared" si="20"/>
        <v>0</v>
      </c>
      <c r="I195" s="159"/>
      <c r="J195" s="93">
        <f t="shared" si="21"/>
        <v>0</v>
      </c>
      <c r="K195" s="159"/>
      <c r="L195" s="159" t="str">
        <f t="shared" si="22"/>
        <v/>
      </c>
      <c r="M195" s="39"/>
      <c r="N195" s="160">
        <f t="shared" si="23"/>
        <v>0</v>
      </c>
      <c r="O195" s="160">
        <f t="shared" si="24"/>
        <v>0</v>
      </c>
      <c r="P195" s="160">
        <f t="shared" si="25"/>
        <v>0</v>
      </c>
      <c r="Q195" s="160">
        <f t="shared" si="26"/>
        <v>0</v>
      </c>
      <c r="R195" s="160">
        <f t="shared" si="27"/>
        <v>0</v>
      </c>
      <c r="S195" s="39"/>
      <c r="T195" s="161"/>
      <c r="U195" s="162">
        <f>ROUND(ROUND(T195,2)*(1+'General Inputs'!K$20)*(1-Z195)+'General Inputs'!K$27,2)</f>
        <v>0</v>
      </c>
      <c r="V195" s="162">
        <f>ROUND(ROUND(U195,2)*(1+'General Inputs'!L$20)*(1-AA195)+'General Inputs'!L$27,2)</f>
        <v>0</v>
      </c>
      <c r="W195" s="162">
        <f>ROUND(ROUND(V195,2)*(1+'General Inputs'!M$20)*(1-AB195)+'General Inputs'!M$27,2)</f>
        <v>0</v>
      </c>
      <c r="X195" s="162">
        <f>ROUND(ROUND(W195,2)*(1+'General Inputs'!N$20)*(1-AC195)+'General Inputs'!N$27,2)</f>
        <v>0</v>
      </c>
      <c r="Y195" s="163"/>
      <c r="Z195" s="191">
        <f>IF(T195="",0,'General Inputs'!K$23)</f>
        <v>0</v>
      </c>
      <c r="AA195" s="191">
        <f>IF(U195="",0,'General Inputs'!L$23)</f>
        <v>-0.02</v>
      </c>
      <c r="AB195" s="191">
        <f>IF(V195="",0,'General Inputs'!M$23)</f>
        <v>-0.02</v>
      </c>
      <c r="AC195" s="191">
        <f>IF(W195="",0,'General Inputs'!N$23)</f>
        <v>-0.02</v>
      </c>
      <c r="AD195" s="36"/>
      <c r="AE195" s="36"/>
      <c r="AF195" s="36"/>
      <c r="AG195" s="36"/>
      <c r="AH195" s="214" t="str" cm="1">
        <f t="array" ref="AH195">IF(SUMPRODUCT(--_xlfn.ISFORMULA(U195:X195))+SUMPRODUCT(--_xlfn.ISFORMULA(H195:L195))=7,"OK","CHECK")</f>
        <v>OK</v>
      </c>
      <c r="AI195" s="36"/>
      <c r="AJ195" s="36"/>
      <c r="AK195" s="36"/>
    </row>
    <row r="196" spans="1:37" hidden="1" outlineLevel="2" x14ac:dyDescent="0.2">
      <c r="A196" s="36"/>
      <c r="B196" s="36"/>
      <c r="C196" s="158"/>
      <c r="D196" s="158"/>
      <c r="E196" s="71" t="s">
        <v>33</v>
      </c>
      <c r="F196" s="71"/>
      <c r="G196" s="92"/>
      <c r="H196" s="93">
        <f t="shared" si="20"/>
        <v>0</v>
      </c>
      <c r="I196" s="159"/>
      <c r="J196" s="93">
        <f t="shared" si="21"/>
        <v>0</v>
      </c>
      <c r="K196" s="159"/>
      <c r="L196" s="159" t="str">
        <f t="shared" si="22"/>
        <v/>
      </c>
      <c r="M196" s="39"/>
      <c r="N196" s="160">
        <f t="shared" si="23"/>
        <v>0</v>
      </c>
      <c r="O196" s="160">
        <f t="shared" si="24"/>
        <v>0</v>
      </c>
      <c r="P196" s="160">
        <f t="shared" si="25"/>
        <v>0</v>
      </c>
      <c r="Q196" s="160">
        <f t="shared" si="26"/>
        <v>0</v>
      </c>
      <c r="R196" s="160">
        <f t="shared" si="27"/>
        <v>0</v>
      </c>
      <c r="S196" s="39"/>
      <c r="T196" s="161"/>
      <c r="U196" s="162">
        <f>ROUND(ROUND(T196,2)*(1+'General Inputs'!K$20)*(1-Z196)+'General Inputs'!K$27,2)</f>
        <v>0</v>
      </c>
      <c r="V196" s="162">
        <f>ROUND(ROUND(U196,2)*(1+'General Inputs'!L$20)*(1-AA196)+'General Inputs'!L$27,2)</f>
        <v>0</v>
      </c>
      <c r="W196" s="162">
        <f>ROUND(ROUND(V196,2)*(1+'General Inputs'!M$20)*(1-AB196)+'General Inputs'!M$27,2)</f>
        <v>0</v>
      </c>
      <c r="X196" s="162">
        <f>ROUND(ROUND(W196,2)*(1+'General Inputs'!N$20)*(1-AC196)+'General Inputs'!N$27,2)</f>
        <v>0</v>
      </c>
      <c r="Y196" s="163"/>
      <c r="Z196" s="191">
        <f>IF(T196="",0,'General Inputs'!K$23)</f>
        <v>0</v>
      </c>
      <c r="AA196" s="191">
        <f>IF(U196="",0,'General Inputs'!L$23)</f>
        <v>-0.02</v>
      </c>
      <c r="AB196" s="191">
        <f>IF(V196="",0,'General Inputs'!M$23)</f>
        <v>-0.02</v>
      </c>
      <c r="AC196" s="191">
        <f>IF(W196="",0,'General Inputs'!N$23)</f>
        <v>-0.02</v>
      </c>
      <c r="AD196" s="36"/>
      <c r="AE196" s="36"/>
      <c r="AF196" s="36"/>
      <c r="AG196" s="36"/>
      <c r="AH196" s="214" t="str" cm="1">
        <f t="array" ref="AH196">IF(SUMPRODUCT(--_xlfn.ISFORMULA(U196:X196))+SUMPRODUCT(--_xlfn.ISFORMULA(H196:L196))=7,"OK","CHECK")</f>
        <v>OK</v>
      </c>
      <c r="AI196" s="36"/>
      <c r="AJ196" s="36"/>
      <c r="AK196" s="36"/>
    </row>
    <row r="197" spans="1:37" hidden="1" outlineLevel="2" x14ac:dyDescent="0.2">
      <c r="A197" s="36"/>
      <c r="B197" s="36"/>
      <c r="C197" s="158"/>
      <c r="D197" s="158"/>
      <c r="E197" s="71" t="s">
        <v>33</v>
      </c>
      <c r="F197" s="71"/>
      <c r="G197" s="92"/>
      <c r="H197" s="93">
        <f t="shared" si="20"/>
        <v>0</v>
      </c>
      <c r="I197" s="159"/>
      <c r="J197" s="93">
        <f t="shared" si="21"/>
        <v>0</v>
      </c>
      <c r="K197" s="159"/>
      <c r="L197" s="159" t="str">
        <f t="shared" si="22"/>
        <v/>
      </c>
      <c r="M197" s="39"/>
      <c r="N197" s="160">
        <f t="shared" si="23"/>
        <v>0</v>
      </c>
      <c r="O197" s="160">
        <f t="shared" si="24"/>
        <v>0</v>
      </c>
      <c r="P197" s="160">
        <f t="shared" si="25"/>
        <v>0</v>
      </c>
      <c r="Q197" s="160">
        <f t="shared" si="26"/>
        <v>0</v>
      </c>
      <c r="R197" s="160">
        <f t="shared" si="27"/>
        <v>0</v>
      </c>
      <c r="S197" s="39"/>
      <c r="T197" s="161"/>
      <c r="U197" s="162">
        <f>ROUND(ROUND(T197,2)*(1+'General Inputs'!K$20)*(1-Z197)+'General Inputs'!K$27,2)</f>
        <v>0</v>
      </c>
      <c r="V197" s="162">
        <f>ROUND(ROUND(U197,2)*(1+'General Inputs'!L$20)*(1-AA197)+'General Inputs'!L$27,2)</f>
        <v>0</v>
      </c>
      <c r="W197" s="162">
        <f>ROUND(ROUND(V197,2)*(1+'General Inputs'!M$20)*(1-AB197)+'General Inputs'!M$27,2)</f>
        <v>0</v>
      </c>
      <c r="X197" s="162">
        <f>ROUND(ROUND(W197,2)*(1+'General Inputs'!N$20)*(1-AC197)+'General Inputs'!N$27,2)</f>
        <v>0</v>
      </c>
      <c r="Y197" s="163"/>
      <c r="Z197" s="191">
        <f>IF(T197="",0,'General Inputs'!K$23)</f>
        <v>0</v>
      </c>
      <c r="AA197" s="191">
        <f>IF(U197="",0,'General Inputs'!L$23)</f>
        <v>-0.02</v>
      </c>
      <c r="AB197" s="191">
        <f>IF(V197="",0,'General Inputs'!M$23)</f>
        <v>-0.02</v>
      </c>
      <c r="AC197" s="191">
        <f>IF(W197="",0,'General Inputs'!N$23)</f>
        <v>-0.02</v>
      </c>
      <c r="AD197" s="36"/>
      <c r="AE197" s="36"/>
      <c r="AF197" s="36"/>
      <c r="AG197" s="36"/>
      <c r="AH197" s="214" t="str" cm="1">
        <f t="array" ref="AH197">IF(SUMPRODUCT(--_xlfn.ISFORMULA(U197:X197))+SUMPRODUCT(--_xlfn.ISFORMULA(H197:L197))=7,"OK","CHECK")</f>
        <v>OK</v>
      </c>
      <c r="AI197" s="36"/>
      <c r="AJ197" s="36"/>
      <c r="AK197" s="36"/>
    </row>
    <row r="198" spans="1:37" hidden="1" outlineLevel="2" x14ac:dyDescent="0.2">
      <c r="A198" s="36"/>
      <c r="B198" s="36"/>
      <c r="C198" s="158"/>
      <c r="D198" s="158"/>
      <c r="E198" s="71" t="s">
        <v>33</v>
      </c>
      <c r="F198" s="71"/>
      <c r="G198" s="92"/>
      <c r="H198" s="93">
        <f t="shared" si="20"/>
        <v>0</v>
      </c>
      <c r="I198" s="159"/>
      <c r="J198" s="93">
        <f t="shared" si="21"/>
        <v>0</v>
      </c>
      <c r="K198" s="159"/>
      <c r="L198" s="159" t="str">
        <f t="shared" si="22"/>
        <v/>
      </c>
      <c r="M198" s="39"/>
      <c r="N198" s="160">
        <f t="shared" si="23"/>
        <v>0</v>
      </c>
      <c r="O198" s="160">
        <f t="shared" si="24"/>
        <v>0</v>
      </c>
      <c r="P198" s="160">
        <f t="shared" si="25"/>
        <v>0</v>
      </c>
      <c r="Q198" s="160">
        <f t="shared" si="26"/>
        <v>0</v>
      </c>
      <c r="R198" s="160">
        <f t="shared" si="27"/>
        <v>0</v>
      </c>
      <c r="S198" s="39"/>
      <c r="T198" s="161"/>
      <c r="U198" s="162">
        <f>ROUND(ROUND(T198,2)*(1+'General Inputs'!K$20)*(1-Z198)+'General Inputs'!K$27,2)</f>
        <v>0</v>
      </c>
      <c r="V198" s="162">
        <f>ROUND(ROUND(U198,2)*(1+'General Inputs'!L$20)*(1-AA198)+'General Inputs'!L$27,2)</f>
        <v>0</v>
      </c>
      <c r="W198" s="162">
        <f>ROUND(ROUND(V198,2)*(1+'General Inputs'!M$20)*(1-AB198)+'General Inputs'!M$27,2)</f>
        <v>0</v>
      </c>
      <c r="X198" s="162">
        <f>ROUND(ROUND(W198,2)*(1+'General Inputs'!N$20)*(1-AC198)+'General Inputs'!N$27,2)</f>
        <v>0</v>
      </c>
      <c r="Y198" s="163"/>
      <c r="Z198" s="191">
        <f>IF(T198="",0,'General Inputs'!K$23)</f>
        <v>0</v>
      </c>
      <c r="AA198" s="191">
        <f>IF(U198="",0,'General Inputs'!L$23)</f>
        <v>-0.02</v>
      </c>
      <c r="AB198" s="191">
        <f>IF(V198="",0,'General Inputs'!M$23)</f>
        <v>-0.02</v>
      </c>
      <c r="AC198" s="191">
        <f>IF(W198="",0,'General Inputs'!N$23)</f>
        <v>-0.02</v>
      </c>
      <c r="AD198" s="36"/>
      <c r="AE198" s="36"/>
      <c r="AF198" s="36"/>
      <c r="AG198" s="36"/>
      <c r="AH198" s="214" t="str" cm="1">
        <f t="array" ref="AH198">IF(SUMPRODUCT(--_xlfn.ISFORMULA(U198:X198))+SUMPRODUCT(--_xlfn.ISFORMULA(H198:L198))=7,"OK","CHECK")</f>
        <v>OK</v>
      </c>
      <c r="AI198" s="36"/>
      <c r="AJ198" s="36"/>
      <c r="AK198" s="36"/>
    </row>
    <row r="199" spans="1:37" hidden="1" outlineLevel="2" x14ac:dyDescent="0.2">
      <c r="A199" s="36"/>
      <c r="B199" s="36"/>
      <c r="C199" s="158"/>
      <c r="D199" s="158"/>
      <c r="E199" s="71" t="s">
        <v>33</v>
      </c>
      <c r="F199" s="71"/>
      <c r="G199" s="92"/>
      <c r="H199" s="93">
        <f t="shared" ref="H199:H395" si="28">_xlfn.IFNA(INDEX($N199:$R199,1,MATCH(forecastyear,$N$5:$R$5,0)),0)</f>
        <v>0</v>
      </c>
      <c r="I199" s="159"/>
      <c r="J199" s="93">
        <f t="shared" ref="J199:J395" si="29">_xlfn.IFNA(INDEX($T199:$X199,1,MATCH(forecastyear,$T$5:$X$5,0)),0)</f>
        <v>0</v>
      </c>
      <c r="K199" s="159"/>
      <c r="L199" s="159" t="str">
        <f t="shared" si="22"/>
        <v/>
      </c>
      <c r="M199" s="39"/>
      <c r="N199" s="160">
        <f t="shared" si="23"/>
        <v>0</v>
      </c>
      <c r="O199" s="160">
        <f t="shared" si="24"/>
        <v>0</v>
      </c>
      <c r="P199" s="160">
        <f t="shared" si="25"/>
        <v>0</v>
      </c>
      <c r="Q199" s="160">
        <f t="shared" si="26"/>
        <v>0</v>
      </c>
      <c r="R199" s="160">
        <f t="shared" si="27"/>
        <v>0</v>
      </c>
      <c r="S199" s="39"/>
      <c r="T199" s="161"/>
      <c r="U199" s="162">
        <f>ROUND(ROUND(T199,2)*(1+'General Inputs'!K$20)*(1-Z199)+'General Inputs'!K$27,2)</f>
        <v>0</v>
      </c>
      <c r="V199" s="162">
        <f>ROUND(ROUND(U199,2)*(1+'General Inputs'!L$20)*(1-AA199)+'General Inputs'!L$27,2)</f>
        <v>0</v>
      </c>
      <c r="W199" s="162">
        <f>ROUND(ROUND(V199,2)*(1+'General Inputs'!M$20)*(1-AB199)+'General Inputs'!M$27,2)</f>
        <v>0</v>
      </c>
      <c r="X199" s="162">
        <f>ROUND(ROUND(W199,2)*(1+'General Inputs'!N$20)*(1-AC199)+'General Inputs'!N$27,2)</f>
        <v>0</v>
      </c>
      <c r="Y199" s="163"/>
      <c r="Z199" s="191">
        <f>IF(T199="",0,'General Inputs'!K$23)</f>
        <v>0</v>
      </c>
      <c r="AA199" s="191">
        <f>IF(U199="",0,'General Inputs'!L$23)</f>
        <v>-0.02</v>
      </c>
      <c r="AB199" s="191">
        <f>IF(V199="",0,'General Inputs'!M$23)</f>
        <v>-0.02</v>
      </c>
      <c r="AC199" s="191">
        <f>IF(W199="",0,'General Inputs'!N$23)</f>
        <v>-0.02</v>
      </c>
      <c r="AD199" s="36"/>
      <c r="AE199" s="36"/>
      <c r="AF199" s="36"/>
      <c r="AG199" s="36"/>
      <c r="AH199" s="214" t="str" cm="1">
        <f t="array" ref="AH199">IF(SUMPRODUCT(--_xlfn.ISFORMULA(U199:X199))+SUMPRODUCT(--_xlfn.ISFORMULA(H199:L199))=7,"OK","CHECK")</f>
        <v>OK</v>
      </c>
      <c r="AI199" s="36"/>
      <c r="AJ199" s="36"/>
      <c r="AK199" s="36"/>
    </row>
    <row r="200" spans="1:37" hidden="1" outlineLevel="2" x14ac:dyDescent="0.2">
      <c r="A200" s="36"/>
      <c r="B200" s="36"/>
      <c r="C200" s="158"/>
      <c r="D200" s="158"/>
      <c r="E200" s="71" t="s">
        <v>33</v>
      </c>
      <c r="F200" s="71"/>
      <c r="G200" s="92"/>
      <c r="H200" s="93">
        <f t="shared" si="28"/>
        <v>0</v>
      </c>
      <c r="I200" s="159"/>
      <c r="J200" s="93">
        <f t="shared" si="29"/>
        <v>0</v>
      </c>
      <c r="K200" s="159"/>
      <c r="L200" s="159" t="str">
        <f t="shared" ref="L200:L204" si="30">IF(C200="","",IF(H200&gt;J200,"NON-COMPLIANT","COMPLIANT"))</f>
        <v/>
      </c>
      <c r="M200" s="39"/>
      <c r="N200" s="160">
        <f t="shared" ref="N200:N204" si="31">T200</f>
        <v>0</v>
      </c>
      <c r="O200" s="160">
        <f t="shared" ref="O200:O204" si="32">U200</f>
        <v>0</v>
      </c>
      <c r="P200" s="160">
        <f t="shared" ref="P200:P204" si="33">V200</f>
        <v>0</v>
      </c>
      <c r="Q200" s="160">
        <f t="shared" ref="Q200:Q204" si="34">W200</f>
        <v>0</v>
      </c>
      <c r="R200" s="160">
        <f t="shared" ref="R200:R204" si="35">X200</f>
        <v>0</v>
      </c>
      <c r="S200" s="39"/>
      <c r="T200" s="161"/>
      <c r="U200" s="162">
        <f>ROUND(ROUND(T200,2)*(1+'General Inputs'!K$20)*(1-Z200)+'General Inputs'!K$27,2)</f>
        <v>0</v>
      </c>
      <c r="V200" s="162">
        <f>ROUND(ROUND(U200,2)*(1+'General Inputs'!L$20)*(1-AA200)+'General Inputs'!L$27,2)</f>
        <v>0</v>
      </c>
      <c r="W200" s="162">
        <f>ROUND(ROUND(V200,2)*(1+'General Inputs'!M$20)*(1-AB200)+'General Inputs'!M$27,2)</f>
        <v>0</v>
      </c>
      <c r="X200" s="162">
        <f>ROUND(ROUND(W200,2)*(1+'General Inputs'!N$20)*(1-AC200)+'General Inputs'!N$27,2)</f>
        <v>0</v>
      </c>
      <c r="Y200" s="163"/>
      <c r="Z200" s="191">
        <f>IF(T200="",0,'General Inputs'!K$23)</f>
        <v>0</v>
      </c>
      <c r="AA200" s="191">
        <f>IF(U200="",0,'General Inputs'!L$23)</f>
        <v>-0.02</v>
      </c>
      <c r="AB200" s="191">
        <f>IF(V200="",0,'General Inputs'!M$23)</f>
        <v>-0.02</v>
      </c>
      <c r="AC200" s="191">
        <f>IF(W200="",0,'General Inputs'!N$23)</f>
        <v>-0.02</v>
      </c>
      <c r="AD200" s="36"/>
      <c r="AE200" s="36"/>
      <c r="AF200" s="36"/>
      <c r="AG200" s="36"/>
      <c r="AH200" s="214" t="str" cm="1">
        <f t="array" ref="AH200">IF(SUMPRODUCT(--_xlfn.ISFORMULA(U200:X200))+SUMPRODUCT(--_xlfn.ISFORMULA(H200:L200))=7,"OK","CHECK")</f>
        <v>OK</v>
      </c>
      <c r="AI200" s="36"/>
      <c r="AJ200" s="36"/>
      <c r="AK200" s="36"/>
    </row>
    <row r="201" spans="1:37" hidden="1" outlineLevel="2" x14ac:dyDescent="0.2">
      <c r="A201" s="36"/>
      <c r="B201" s="36"/>
      <c r="C201" s="158"/>
      <c r="D201" s="158"/>
      <c r="E201" s="71" t="s">
        <v>33</v>
      </c>
      <c r="F201" s="71"/>
      <c r="G201" s="92"/>
      <c r="H201" s="93">
        <f t="shared" si="28"/>
        <v>0</v>
      </c>
      <c r="I201" s="159"/>
      <c r="J201" s="93">
        <f t="shared" si="29"/>
        <v>0</v>
      </c>
      <c r="K201" s="159"/>
      <c r="L201" s="159" t="str">
        <f t="shared" si="30"/>
        <v/>
      </c>
      <c r="M201" s="39"/>
      <c r="N201" s="160">
        <f t="shared" si="31"/>
        <v>0</v>
      </c>
      <c r="O201" s="160">
        <f t="shared" si="32"/>
        <v>0</v>
      </c>
      <c r="P201" s="160">
        <f t="shared" si="33"/>
        <v>0</v>
      </c>
      <c r="Q201" s="160">
        <f t="shared" si="34"/>
        <v>0</v>
      </c>
      <c r="R201" s="160">
        <f t="shared" si="35"/>
        <v>0</v>
      </c>
      <c r="S201" s="39"/>
      <c r="T201" s="161"/>
      <c r="U201" s="162">
        <f>ROUND(ROUND(T201,2)*(1+'General Inputs'!K$20)*(1-Z201)+'General Inputs'!K$27,2)</f>
        <v>0</v>
      </c>
      <c r="V201" s="162">
        <f>ROUND(ROUND(U201,2)*(1+'General Inputs'!L$20)*(1-AA201)+'General Inputs'!L$27,2)</f>
        <v>0</v>
      </c>
      <c r="W201" s="162">
        <f>ROUND(ROUND(V201,2)*(1+'General Inputs'!M$20)*(1-AB201)+'General Inputs'!M$27,2)</f>
        <v>0</v>
      </c>
      <c r="X201" s="162">
        <f>ROUND(ROUND(W201,2)*(1+'General Inputs'!N$20)*(1-AC201)+'General Inputs'!N$27,2)</f>
        <v>0</v>
      </c>
      <c r="Y201" s="163"/>
      <c r="Z201" s="191">
        <f>IF(T201="",0,'General Inputs'!K$23)</f>
        <v>0</v>
      </c>
      <c r="AA201" s="191">
        <f>IF(U201="",0,'General Inputs'!L$23)</f>
        <v>-0.02</v>
      </c>
      <c r="AB201" s="191">
        <f>IF(V201="",0,'General Inputs'!M$23)</f>
        <v>-0.02</v>
      </c>
      <c r="AC201" s="191">
        <f>IF(W201="",0,'General Inputs'!N$23)</f>
        <v>-0.02</v>
      </c>
      <c r="AD201" s="36"/>
      <c r="AE201" s="36"/>
      <c r="AF201" s="36"/>
      <c r="AG201" s="36"/>
      <c r="AH201" s="214" t="str" cm="1">
        <f t="array" ref="AH201">IF(SUMPRODUCT(--_xlfn.ISFORMULA(U201:X201))+SUMPRODUCT(--_xlfn.ISFORMULA(H201:L201))=7,"OK","CHECK")</f>
        <v>OK</v>
      </c>
      <c r="AI201" s="36"/>
      <c r="AJ201" s="36"/>
      <c r="AK201" s="36"/>
    </row>
    <row r="202" spans="1:37" hidden="1" outlineLevel="2" x14ac:dyDescent="0.2">
      <c r="A202" s="36"/>
      <c r="B202" s="36"/>
      <c r="C202" s="158"/>
      <c r="D202" s="158"/>
      <c r="E202" s="71" t="s">
        <v>33</v>
      </c>
      <c r="F202" s="71"/>
      <c r="G202" s="92"/>
      <c r="H202" s="93">
        <f t="shared" si="28"/>
        <v>0</v>
      </c>
      <c r="I202" s="159"/>
      <c r="J202" s="93">
        <f t="shared" si="29"/>
        <v>0</v>
      </c>
      <c r="K202" s="159"/>
      <c r="L202" s="159" t="str">
        <f t="shared" si="30"/>
        <v/>
      </c>
      <c r="M202" s="39"/>
      <c r="N202" s="160">
        <f t="shared" si="31"/>
        <v>0</v>
      </c>
      <c r="O202" s="160">
        <f t="shared" si="32"/>
        <v>0</v>
      </c>
      <c r="P202" s="160">
        <f t="shared" si="33"/>
        <v>0</v>
      </c>
      <c r="Q202" s="160">
        <f t="shared" si="34"/>
        <v>0</v>
      </c>
      <c r="R202" s="160">
        <f t="shared" si="35"/>
        <v>0</v>
      </c>
      <c r="S202" s="39"/>
      <c r="T202" s="161"/>
      <c r="U202" s="162">
        <f>ROUND(ROUND(T202,2)*(1+'General Inputs'!K$20)*(1-Z202)+'General Inputs'!K$27,2)</f>
        <v>0</v>
      </c>
      <c r="V202" s="162">
        <f>ROUND(ROUND(U202,2)*(1+'General Inputs'!L$20)*(1-AA202)+'General Inputs'!L$27,2)</f>
        <v>0</v>
      </c>
      <c r="W202" s="162">
        <f>ROUND(ROUND(V202,2)*(1+'General Inputs'!M$20)*(1-AB202)+'General Inputs'!M$27,2)</f>
        <v>0</v>
      </c>
      <c r="X202" s="162">
        <f>ROUND(ROUND(W202,2)*(1+'General Inputs'!N$20)*(1-AC202)+'General Inputs'!N$27,2)</f>
        <v>0</v>
      </c>
      <c r="Y202" s="163"/>
      <c r="Z202" s="191">
        <f>IF(T202="",0,'General Inputs'!K$23)</f>
        <v>0</v>
      </c>
      <c r="AA202" s="191">
        <f>IF(U202="",0,'General Inputs'!L$23)</f>
        <v>-0.02</v>
      </c>
      <c r="AB202" s="191">
        <f>IF(V202="",0,'General Inputs'!M$23)</f>
        <v>-0.02</v>
      </c>
      <c r="AC202" s="191">
        <f>IF(W202="",0,'General Inputs'!N$23)</f>
        <v>-0.02</v>
      </c>
      <c r="AD202" s="36"/>
      <c r="AE202" s="36"/>
      <c r="AF202" s="36"/>
      <c r="AG202" s="36"/>
      <c r="AH202" s="214" t="str" cm="1">
        <f t="array" ref="AH202">IF(SUMPRODUCT(--_xlfn.ISFORMULA(U202:X202))+SUMPRODUCT(--_xlfn.ISFORMULA(H202:L202))=7,"OK","CHECK")</f>
        <v>OK</v>
      </c>
      <c r="AI202" s="36"/>
      <c r="AJ202" s="36"/>
      <c r="AK202" s="36"/>
    </row>
    <row r="203" spans="1:37" hidden="1" outlineLevel="2" x14ac:dyDescent="0.2">
      <c r="A203" s="36"/>
      <c r="B203" s="36"/>
      <c r="C203" s="158"/>
      <c r="D203" s="158"/>
      <c r="E203" s="71" t="s">
        <v>33</v>
      </c>
      <c r="F203" s="71"/>
      <c r="G203" s="92"/>
      <c r="H203" s="93">
        <f t="shared" si="28"/>
        <v>0</v>
      </c>
      <c r="I203" s="159"/>
      <c r="J203" s="93">
        <f t="shared" si="29"/>
        <v>0</v>
      </c>
      <c r="K203" s="159"/>
      <c r="L203" s="159" t="str">
        <f t="shared" si="30"/>
        <v/>
      </c>
      <c r="M203" s="39"/>
      <c r="N203" s="160">
        <f t="shared" si="31"/>
        <v>0</v>
      </c>
      <c r="O203" s="160">
        <f t="shared" si="32"/>
        <v>0</v>
      </c>
      <c r="P203" s="160">
        <f t="shared" si="33"/>
        <v>0</v>
      </c>
      <c r="Q203" s="160">
        <f t="shared" si="34"/>
        <v>0</v>
      </c>
      <c r="R203" s="160">
        <f t="shared" si="35"/>
        <v>0</v>
      </c>
      <c r="S203" s="39"/>
      <c r="T203" s="161"/>
      <c r="U203" s="162">
        <f>ROUND(ROUND(T203,2)*(1+'General Inputs'!K$20)*(1-Z203)+'General Inputs'!K$27,2)</f>
        <v>0</v>
      </c>
      <c r="V203" s="162">
        <f>ROUND(ROUND(U203,2)*(1+'General Inputs'!L$20)*(1-AA203)+'General Inputs'!L$27,2)</f>
        <v>0</v>
      </c>
      <c r="W203" s="162">
        <f>ROUND(ROUND(V203,2)*(1+'General Inputs'!M$20)*(1-AB203)+'General Inputs'!M$27,2)</f>
        <v>0</v>
      </c>
      <c r="X203" s="162">
        <f>ROUND(ROUND(W203,2)*(1+'General Inputs'!N$20)*(1-AC203)+'General Inputs'!N$27,2)</f>
        <v>0</v>
      </c>
      <c r="Y203" s="163"/>
      <c r="Z203" s="191">
        <f>IF(T203="",0,'General Inputs'!K$23)</f>
        <v>0</v>
      </c>
      <c r="AA203" s="191">
        <f>IF(U203="",0,'General Inputs'!L$23)</f>
        <v>-0.02</v>
      </c>
      <c r="AB203" s="191">
        <f>IF(V203="",0,'General Inputs'!M$23)</f>
        <v>-0.02</v>
      </c>
      <c r="AC203" s="191">
        <f>IF(W203="",0,'General Inputs'!N$23)</f>
        <v>-0.02</v>
      </c>
      <c r="AD203" s="36"/>
      <c r="AE203" s="36"/>
      <c r="AF203" s="36"/>
      <c r="AG203" s="36"/>
      <c r="AH203" s="214" t="str" cm="1">
        <f t="array" ref="AH203">IF(SUMPRODUCT(--_xlfn.ISFORMULA(U203:X203))+SUMPRODUCT(--_xlfn.ISFORMULA(H203:L203))=7,"OK","CHECK")</f>
        <v>OK</v>
      </c>
      <c r="AI203" s="36"/>
      <c r="AJ203" s="36"/>
      <c r="AK203" s="36"/>
    </row>
    <row r="204" spans="1:37" hidden="1" outlineLevel="2" x14ac:dyDescent="0.2">
      <c r="A204" s="36"/>
      <c r="B204" s="36"/>
      <c r="C204" s="158"/>
      <c r="D204" s="158"/>
      <c r="E204" s="71" t="s">
        <v>33</v>
      </c>
      <c r="F204" s="71"/>
      <c r="G204" s="92"/>
      <c r="H204" s="93">
        <f t="shared" si="28"/>
        <v>0</v>
      </c>
      <c r="I204" s="159"/>
      <c r="J204" s="93">
        <f t="shared" si="29"/>
        <v>0</v>
      </c>
      <c r="K204" s="159"/>
      <c r="L204" s="159" t="str">
        <f t="shared" si="30"/>
        <v/>
      </c>
      <c r="M204" s="39"/>
      <c r="N204" s="160">
        <f t="shared" si="31"/>
        <v>0</v>
      </c>
      <c r="O204" s="160">
        <f t="shared" si="32"/>
        <v>0</v>
      </c>
      <c r="P204" s="160">
        <f t="shared" si="33"/>
        <v>0</v>
      </c>
      <c r="Q204" s="160">
        <f t="shared" si="34"/>
        <v>0</v>
      </c>
      <c r="R204" s="160">
        <f t="shared" si="35"/>
        <v>0</v>
      </c>
      <c r="S204" s="39"/>
      <c r="T204" s="161"/>
      <c r="U204" s="162">
        <f>ROUND(ROUND(T204,2)*(1+'General Inputs'!K$20)*(1-Z204)+'General Inputs'!K$27,2)</f>
        <v>0</v>
      </c>
      <c r="V204" s="162">
        <f>ROUND(ROUND(U204,2)*(1+'General Inputs'!L$20)*(1-AA204)+'General Inputs'!L$27,2)</f>
        <v>0</v>
      </c>
      <c r="W204" s="162">
        <f>ROUND(ROUND(V204,2)*(1+'General Inputs'!M$20)*(1-AB204)+'General Inputs'!M$27,2)</f>
        <v>0</v>
      </c>
      <c r="X204" s="162">
        <f>ROUND(ROUND(W204,2)*(1+'General Inputs'!N$20)*(1-AC204)+'General Inputs'!N$27,2)</f>
        <v>0</v>
      </c>
      <c r="Y204" s="163"/>
      <c r="Z204" s="191">
        <f>IF(T204="",0,'General Inputs'!K$23)</f>
        <v>0</v>
      </c>
      <c r="AA204" s="191">
        <f>IF(U204="",0,'General Inputs'!L$23)</f>
        <v>-0.02</v>
      </c>
      <c r="AB204" s="191">
        <f>IF(V204="",0,'General Inputs'!M$23)</f>
        <v>-0.02</v>
      </c>
      <c r="AC204" s="191">
        <f>IF(W204="",0,'General Inputs'!N$23)</f>
        <v>-0.02</v>
      </c>
      <c r="AD204" s="36"/>
      <c r="AE204" s="36"/>
      <c r="AF204" s="36"/>
      <c r="AG204" s="36"/>
      <c r="AH204" s="214" t="str" cm="1">
        <f t="array" ref="AH204">IF(SUMPRODUCT(--_xlfn.ISFORMULA(U204:X204))+SUMPRODUCT(--_xlfn.ISFORMULA(H204:L204))=7,"OK","CHECK")</f>
        <v>OK</v>
      </c>
      <c r="AI204" s="36"/>
      <c r="AJ204" s="36"/>
      <c r="AK204" s="36"/>
    </row>
    <row r="205" spans="1:37" hidden="1" outlineLevel="2" x14ac:dyDescent="0.2">
      <c r="A205" s="36"/>
      <c r="B205" s="36"/>
      <c r="C205" s="158"/>
      <c r="D205" s="158"/>
      <c r="E205" s="71" t="s">
        <v>33</v>
      </c>
      <c r="F205" s="71"/>
      <c r="G205" s="92"/>
      <c r="H205" s="93">
        <f t="shared" si="28"/>
        <v>0</v>
      </c>
      <c r="I205" s="159"/>
      <c r="J205" s="93">
        <f t="shared" si="29"/>
        <v>0</v>
      </c>
      <c r="K205" s="159"/>
      <c r="L205" s="159" t="str">
        <f t="shared" ref="L205:L268" si="36">IF(C205="","",IF(H205&gt;J205,"NON-COMPLIANT","COMPLIANT"))</f>
        <v/>
      </c>
      <c r="M205" s="39"/>
      <c r="N205" s="160">
        <f t="shared" ref="N205:N268" si="37">T205</f>
        <v>0</v>
      </c>
      <c r="O205" s="160">
        <f t="shared" ref="O205:O268" si="38">U205</f>
        <v>0</v>
      </c>
      <c r="P205" s="160">
        <f t="shared" ref="P205:P268" si="39">V205</f>
        <v>0</v>
      </c>
      <c r="Q205" s="160">
        <f t="shared" ref="Q205:Q268" si="40">W205</f>
        <v>0</v>
      </c>
      <c r="R205" s="160">
        <f t="shared" ref="R205:R268" si="41">X205</f>
        <v>0</v>
      </c>
      <c r="S205" s="39"/>
      <c r="T205" s="161"/>
      <c r="U205" s="162">
        <f>ROUND(ROUND(T205,2)*(1+'General Inputs'!K$20)*(1-Z205)+'General Inputs'!K$27,2)</f>
        <v>0</v>
      </c>
      <c r="V205" s="162">
        <f>ROUND(ROUND(U205,2)*(1+'General Inputs'!L$20)*(1-AA205)+'General Inputs'!L$27,2)</f>
        <v>0</v>
      </c>
      <c r="W205" s="162">
        <f>ROUND(ROUND(V205,2)*(1+'General Inputs'!M$20)*(1-AB205)+'General Inputs'!M$27,2)</f>
        <v>0</v>
      </c>
      <c r="X205" s="162">
        <f>ROUND(ROUND(W205,2)*(1+'General Inputs'!N$20)*(1-AC205)+'General Inputs'!N$27,2)</f>
        <v>0</v>
      </c>
      <c r="Y205" s="163"/>
      <c r="Z205" s="191">
        <f>IF(T205="",0,'General Inputs'!K$23)</f>
        <v>0</v>
      </c>
      <c r="AA205" s="191">
        <f>IF(U205="",0,'General Inputs'!L$23)</f>
        <v>-0.02</v>
      </c>
      <c r="AB205" s="191">
        <f>IF(V205="",0,'General Inputs'!M$23)</f>
        <v>-0.02</v>
      </c>
      <c r="AC205" s="191">
        <f>IF(W205="",0,'General Inputs'!N$23)</f>
        <v>-0.02</v>
      </c>
      <c r="AD205" s="36"/>
      <c r="AE205" s="36"/>
      <c r="AF205" s="36"/>
      <c r="AG205" s="36"/>
      <c r="AH205" s="214" t="str" cm="1">
        <f t="array" ref="AH205">IF(SUMPRODUCT(--_xlfn.ISFORMULA(U205:X205))+SUMPRODUCT(--_xlfn.ISFORMULA(H205:L205))=7,"OK","CHECK")</f>
        <v>OK</v>
      </c>
      <c r="AI205" s="36"/>
      <c r="AJ205" s="36"/>
      <c r="AK205" s="36"/>
    </row>
    <row r="206" spans="1:37" hidden="1" outlineLevel="2" x14ac:dyDescent="0.2">
      <c r="A206" s="36"/>
      <c r="B206" s="36"/>
      <c r="C206" s="158"/>
      <c r="D206" s="158"/>
      <c r="E206" s="71" t="s">
        <v>33</v>
      </c>
      <c r="F206" s="71"/>
      <c r="G206" s="92"/>
      <c r="H206" s="93">
        <f t="shared" si="28"/>
        <v>0</v>
      </c>
      <c r="I206" s="159"/>
      <c r="J206" s="93">
        <f t="shared" si="29"/>
        <v>0</v>
      </c>
      <c r="K206" s="159"/>
      <c r="L206" s="159" t="str">
        <f t="shared" si="36"/>
        <v/>
      </c>
      <c r="M206" s="39"/>
      <c r="N206" s="160">
        <f t="shared" si="37"/>
        <v>0</v>
      </c>
      <c r="O206" s="160">
        <f t="shared" si="38"/>
        <v>0</v>
      </c>
      <c r="P206" s="160">
        <f t="shared" si="39"/>
        <v>0</v>
      </c>
      <c r="Q206" s="160">
        <f t="shared" si="40"/>
        <v>0</v>
      </c>
      <c r="R206" s="160">
        <f t="shared" si="41"/>
        <v>0</v>
      </c>
      <c r="S206" s="39"/>
      <c r="T206" s="161"/>
      <c r="U206" s="162">
        <f>ROUND(ROUND(T206,2)*(1+'General Inputs'!K$20)*(1-Z206)+'General Inputs'!K$27,2)</f>
        <v>0</v>
      </c>
      <c r="V206" s="162">
        <f>ROUND(ROUND(U206,2)*(1+'General Inputs'!L$20)*(1-AA206)+'General Inputs'!L$27,2)</f>
        <v>0</v>
      </c>
      <c r="W206" s="162">
        <f>ROUND(ROUND(V206,2)*(1+'General Inputs'!M$20)*(1-AB206)+'General Inputs'!M$27,2)</f>
        <v>0</v>
      </c>
      <c r="X206" s="162">
        <f>ROUND(ROUND(W206,2)*(1+'General Inputs'!N$20)*(1-AC206)+'General Inputs'!N$27,2)</f>
        <v>0</v>
      </c>
      <c r="Y206" s="163"/>
      <c r="Z206" s="191">
        <f>IF(T206="",0,'General Inputs'!K$23)</f>
        <v>0</v>
      </c>
      <c r="AA206" s="191">
        <f>IF(U206="",0,'General Inputs'!L$23)</f>
        <v>-0.02</v>
      </c>
      <c r="AB206" s="191">
        <f>IF(V206="",0,'General Inputs'!M$23)</f>
        <v>-0.02</v>
      </c>
      <c r="AC206" s="191">
        <f>IF(W206="",0,'General Inputs'!N$23)</f>
        <v>-0.02</v>
      </c>
      <c r="AD206" s="36"/>
      <c r="AE206" s="36"/>
      <c r="AF206" s="36"/>
      <c r="AG206" s="36"/>
      <c r="AH206" s="214" t="str" cm="1">
        <f t="array" ref="AH206">IF(SUMPRODUCT(--_xlfn.ISFORMULA(U206:X206))+SUMPRODUCT(--_xlfn.ISFORMULA(H206:L206))=7,"OK","CHECK")</f>
        <v>OK</v>
      </c>
      <c r="AI206" s="36"/>
      <c r="AJ206" s="36"/>
      <c r="AK206" s="36"/>
    </row>
    <row r="207" spans="1:37" hidden="1" outlineLevel="2" x14ac:dyDescent="0.2">
      <c r="A207" s="36"/>
      <c r="B207" s="36"/>
      <c r="C207" s="158"/>
      <c r="D207" s="158"/>
      <c r="E207" s="71" t="s">
        <v>33</v>
      </c>
      <c r="F207" s="71"/>
      <c r="G207" s="92"/>
      <c r="H207" s="93">
        <f t="shared" si="28"/>
        <v>0</v>
      </c>
      <c r="I207" s="159"/>
      <c r="J207" s="93">
        <f t="shared" si="29"/>
        <v>0</v>
      </c>
      <c r="K207" s="159"/>
      <c r="L207" s="159" t="str">
        <f t="shared" si="36"/>
        <v/>
      </c>
      <c r="M207" s="39"/>
      <c r="N207" s="160">
        <f t="shared" si="37"/>
        <v>0</v>
      </c>
      <c r="O207" s="160">
        <f t="shared" si="38"/>
        <v>0</v>
      </c>
      <c r="P207" s="160">
        <f t="shared" si="39"/>
        <v>0</v>
      </c>
      <c r="Q207" s="160">
        <f t="shared" si="40"/>
        <v>0</v>
      </c>
      <c r="R207" s="160">
        <f t="shared" si="41"/>
        <v>0</v>
      </c>
      <c r="S207" s="39"/>
      <c r="T207" s="161"/>
      <c r="U207" s="162">
        <f>ROUND(ROUND(T207,2)*(1+'General Inputs'!K$20)*(1-Z207)+'General Inputs'!K$27,2)</f>
        <v>0</v>
      </c>
      <c r="V207" s="162">
        <f>ROUND(ROUND(U207,2)*(1+'General Inputs'!L$20)*(1-AA207)+'General Inputs'!L$27,2)</f>
        <v>0</v>
      </c>
      <c r="W207" s="162">
        <f>ROUND(ROUND(V207,2)*(1+'General Inputs'!M$20)*(1-AB207)+'General Inputs'!M$27,2)</f>
        <v>0</v>
      </c>
      <c r="X207" s="162">
        <f>ROUND(ROUND(W207,2)*(1+'General Inputs'!N$20)*(1-AC207)+'General Inputs'!N$27,2)</f>
        <v>0</v>
      </c>
      <c r="Y207" s="163"/>
      <c r="Z207" s="191">
        <f>IF(T207="",0,'General Inputs'!K$23)</f>
        <v>0</v>
      </c>
      <c r="AA207" s="191">
        <f>IF(U207="",0,'General Inputs'!L$23)</f>
        <v>-0.02</v>
      </c>
      <c r="AB207" s="191">
        <f>IF(V207="",0,'General Inputs'!M$23)</f>
        <v>-0.02</v>
      </c>
      <c r="AC207" s="191">
        <f>IF(W207="",0,'General Inputs'!N$23)</f>
        <v>-0.02</v>
      </c>
      <c r="AD207" s="36"/>
      <c r="AE207" s="36"/>
      <c r="AF207" s="36"/>
      <c r="AG207" s="36"/>
      <c r="AH207" s="214" t="str" cm="1">
        <f t="array" ref="AH207">IF(SUMPRODUCT(--_xlfn.ISFORMULA(U207:X207))+SUMPRODUCT(--_xlfn.ISFORMULA(H207:L207))=7,"OK","CHECK")</f>
        <v>OK</v>
      </c>
      <c r="AI207" s="36"/>
      <c r="AJ207" s="36"/>
      <c r="AK207" s="36"/>
    </row>
    <row r="208" spans="1:37" hidden="1" outlineLevel="2" x14ac:dyDescent="0.2">
      <c r="A208" s="36"/>
      <c r="B208" s="36"/>
      <c r="C208" s="158"/>
      <c r="D208" s="158"/>
      <c r="E208" s="71" t="s">
        <v>33</v>
      </c>
      <c r="F208" s="71"/>
      <c r="G208" s="92"/>
      <c r="H208" s="93">
        <f t="shared" si="28"/>
        <v>0</v>
      </c>
      <c r="I208" s="159"/>
      <c r="J208" s="93">
        <f t="shared" si="29"/>
        <v>0</v>
      </c>
      <c r="K208" s="159"/>
      <c r="L208" s="159" t="str">
        <f t="shared" si="36"/>
        <v/>
      </c>
      <c r="M208" s="39"/>
      <c r="N208" s="160">
        <f t="shared" si="37"/>
        <v>0</v>
      </c>
      <c r="O208" s="160">
        <f t="shared" si="38"/>
        <v>0</v>
      </c>
      <c r="P208" s="160">
        <f t="shared" si="39"/>
        <v>0</v>
      </c>
      <c r="Q208" s="160">
        <f t="shared" si="40"/>
        <v>0</v>
      </c>
      <c r="R208" s="160">
        <f t="shared" si="41"/>
        <v>0</v>
      </c>
      <c r="S208" s="39"/>
      <c r="T208" s="161"/>
      <c r="U208" s="162">
        <f>ROUND(ROUND(T208,2)*(1+'General Inputs'!K$20)*(1-Z208)+'General Inputs'!K$27,2)</f>
        <v>0</v>
      </c>
      <c r="V208" s="162">
        <f>ROUND(ROUND(U208,2)*(1+'General Inputs'!L$20)*(1-AA208)+'General Inputs'!L$27,2)</f>
        <v>0</v>
      </c>
      <c r="W208" s="162">
        <f>ROUND(ROUND(V208,2)*(1+'General Inputs'!M$20)*(1-AB208)+'General Inputs'!M$27,2)</f>
        <v>0</v>
      </c>
      <c r="X208" s="162">
        <f>ROUND(ROUND(W208,2)*(1+'General Inputs'!N$20)*(1-AC208)+'General Inputs'!N$27,2)</f>
        <v>0</v>
      </c>
      <c r="Y208" s="163"/>
      <c r="Z208" s="191">
        <f>IF(T208="",0,'General Inputs'!K$23)</f>
        <v>0</v>
      </c>
      <c r="AA208" s="191">
        <f>IF(U208="",0,'General Inputs'!L$23)</f>
        <v>-0.02</v>
      </c>
      <c r="AB208" s="191">
        <f>IF(V208="",0,'General Inputs'!M$23)</f>
        <v>-0.02</v>
      </c>
      <c r="AC208" s="191">
        <f>IF(W208="",0,'General Inputs'!N$23)</f>
        <v>-0.02</v>
      </c>
      <c r="AD208" s="36"/>
      <c r="AE208" s="36"/>
      <c r="AF208" s="36"/>
      <c r="AG208" s="36"/>
      <c r="AH208" s="214" t="str" cm="1">
        <f t="array" ref="AH208">IF(SUMPRODUCT(--_xlfn.ISFORMULA(U208:X208))+SUMPRODUCT(--_xlfn.ISFORMULA(H208:L208))=7,"OK","CHECK")</f>
        <v>OK</v>
      </c>
      <c r="AI208" s="36"/>
      <c r="AJ208" s="36"/>
      <c r="AK208" s="36"/>
    </row>
    <row r="209" spans="1:37" hidden="1" outlineLevel="2" x14ac:dyDescent="0.2">
      <c r="A209" s="36"/>
      <c r="B209" s="36"/>
      <c r="C209" s="158"/>
      <c r="D209" s="158"/>
      <c r="E209" s="71" t="s">
        <v>33</v>
      </c>
      <c r="F209" s="71"/>
      <c r="G209" s="92"/>
      <c r="H209" s="93">
        <f t="shared" si="28"/>
        <v>0</v>
      </c>
      <c r="I209" s="159"/>
      <c r="J209" s="93">
        <f t="shared" si="29"/>
        <v>0</v>
      </c>
      <c r="K209" s="159"/>
      <c r="L209" s="159" t="str">
        <f t="shared" si="36"/>
        <v/>
      </c>
      <c r="M209" s="39"/>
      <c r="N209" s="160">
        <f t="shared" si="37"/>
        <v>0</v>
      </c>
      <c r="O209" s="160">
        <f t="shared" si="38"/>
        <v>0</v>
      </c>
      <c r="P209" s="160">
        <f t="shared" si="39"/>
        <v>0</v>
      </c>
      <c r="Q209" s="160">
        <f t="shared" si="40"/>
        <v>0</v>
      </c>
      <c r="R209" s="160">
        <f t="shared" si="41"/>
        <v>0</v>
      </c>
      <c r="S209" s="39"/>
      <c r="T209" s="161"/>
      <c r="U209" s="162">
        <f>ROUND(ROUND(T209,2)*(1+'General Inputs'!K$20)*(1-Z209)+'General Inputs'!K$27,2)</f>
        <v>0</v>
      </c>
      <c r="V209" s="162">
        <f>ROUND(ROUND(U209,2)*(1+'General Inputs'!L$20)*(1-AA209)+'General Inputs'!L$27,2)</f>
        <v>0</v>
      </c>
      <c r="W209" s="162">
        <f>ROUND(ROUND(V209,2)*(1+'General Inputs'!M$20)*(1-AB209)+'General Inputs'!M$27,2)</f>
        <v>0</v>
      </c>
      <c r="X209" s="162">
        <f>ROUND(ROUND(W209,2)*(1+'General Inputs'!N$20)*(1-AC209)+'General Inputs'!N$27,2)</f>
        <v>0</v>
      </c>
      <c r="Y209" s="163"/>
      <c r="Z209" s="191">
        <f>IF(T209="",0,'General Inputs'!K$23)</f>
        <v>0</v>
      </c>
      <c r="AA209" s="191">
        <f>IF(U209="",0,'General Inputs'!L$23)</f>
        <v>-0.02</v>
      </c>
      <c r="AB209" s="191">
        <f>IF(V209="",0,'General Inputs'!M$23)</f>
        <v>-0.02</v>
      </c>
      <c r="AC209" s="191">
        <f>IF(W209="",0,'General Inputs'!N$23)</f>
        <v>-0.02</v>
      </c>
      <c r="AD209" s="36"/>
      <c r="AE209" s="36"/>
      <c r="AF209" s="36"/>
      <c r="AG209" s="36"/>
      <c r="AH209" s="214" t="str" cm="1">
        <f t="array" ref="AH209">IF(SUMPRODUCT(--_xlfn.ISFORMULA(U209:X209))+SUMPRODUCT(--_xlfn.ISFORMULA(H209:L209))=7,"OK","CHECK")</f>
        <v>OK</v>
      </c>
      <c r="AI209" s="36"/>
      <c r="AJ209" s="36"/>
      <c r="AK209" s="36"/>
    </row>
    <row r="210" spans="1:37" hidden="1" outlineLevel="2" x14ac:dyDescent="0.2">
      <c r="A210" s="36"/>
      <c r="B210" s="36"/>
      <c r="C210" s="158"/>
      <c r="D210" s="158"/>
      <c r="E210" s="71" t="s">
        <v>33</v>
      </c>
      <c r="F210" s="71"/>
      <c r="G210" s="92"/>
      <c r="H210" s="93">
        <f t="shared" si="28"/>
        <v>0</v>
      </c>
      <c r="I210" s="159"/>
      <c r="J210" s="93">
        <f t="shared" si="29"/>
        <v>0</v>
      </c>
      <c r="K210" s="159"/>
      <c r="L210" s="159" t="str">
        <f t="shared" si="36"/>
        <v/>
      </c>
      <c r="M210" s="39"/>
      <c r="N210" s="160">
        <f t="shared" si="37"/>
        <v>0</v>
      </c>
      <c r="O210" s="160">
        <f t="shared" si="38"/>
        <v>0</v>
      </c>
      <c r="P210" s="160">
        <f t="shared" si="39"/>
        <v>0</v>
      </c>
      <c r="Q210" s="160">
        <f t="shared" si="40"/>
        <v>0</v>
      </c>
      <c r="R210" s="160">
        <f t="shared" si="41"/>
        <v>0</v>
      </c>
      <c r="S210" s="39"/>
      <c r="T210" s="161"/>
      <c r="U210" s="162">
        <f>ROUND(ROUND(T210,2)*(1+'General Inputs'!K$20)*(1-Z210)+'General Inputs'!K$27,2)</f>
        <v>0</v>
      </c>
      <c r="V210" s="162">
        <f>ROUND(ROUND(U210,2)*(1+'General Inputs'!L$20)*(1-AA210)+'General Inputs'!L$27,2)</f>
        <v>0</v>
      </c>
      <c r="W210" s="162">
        <f>ROUND(ROUND(V210,2)*(1+'General Inputs'!M$20)*(1-AB210)+'General Inputs'!M$27,2)</f>
        <v>0</v>
      </c>
      <c r="X210" s="162">
        <f>ROUND(ROUND(W210,2)*(1+'General Inputs'!N$20)*(1-AC210)+'General Inputs'!N$27,2)</f>
        <v>0</v>
      </c>
      <c r="Y210" s="163"/>
      <c r="Z210" s="191">
        <f>IF(T210="",0,'General Inputs'!K$23)</f>
        <v>0</v>
      </c>
      <c r="AA210" s="191">
        <f>IF(U210="",0,'General Inputs'!L$23)</f>
        <v>-0.02</v>
      </c>
      <c r="AB210" s="191">
        <f>IF(V210="",0,'General Inputs'!M$23)</f>
        <v>-0.02</v>
      </c>
      <c r="AC210" s="191">
        <f>IF(W210="",0,'General Inputs'!N$23)</f>
        <v>-0.02</v>
      </c>
      <c r="AD210" s="36"/>
      <c r="AE210" s="36"/>
      <c r="AF210" s="36"/>
      <c r="AG210" s="36"/>
      <c r="AH210" s="214" t="str" cm="1">
        <f t="array" ref="AH210">IF(SUMPRODUCT(--_xlfn.ISFORMULA(U210:X210))+SUMPRODUCT(--_xlfn.ISFORMULA(H210:L210))=7,"OK","CHECK")</f>
        <v>OK</v>
      </c>
      <c r="AI210" s="36"/>
      <c r="AJ210" s="36"/>
      <c r="AK210" s="36"/>
    </row>
    <row r="211" spans="1:37" hidden="1" outlineLevel="2" x14ac:dyDescent="0.2">
      <c r="A211" s="36"/>
      <c r="B211" s="36"/>
      <c r="C211" s="158"/>
      <c r="D211" s="158"/>
      <c r="E211" s="71" t="s">
        <v>33</v>
      </c>
      <c r="F211" s="71"/>
      <c r="G211" s="92"/>
      <c r="H211" s="93">
        <f t="shared" si="28"/>
        <v>0</v>
      </c>
      <c r="I211" s="159"/>
      <c r="J211" s="93">
        <f t="shared" si="29"/>
        <v>0</v>
      </c>
      <c r="K211" s="159"/>
      <c r="L211" s="159" t="str">
        <f t="shared" si="36"/>
        <v/>
      </c>
      <c r="M211" s="39"/>
      <c r="N211" s="160">
        <f t="shared" si="37"/>
        <v>0</v>
      </c>
      <c r="O211" s="160">
        <f t="shared" si="38"/>
        <v>0</v>
      </c>
      <c r="P211" s="160">
        <f t="shared" si="39"/>
        <v>0</v>
      </c>
      <c r="Q211" s="160">
        <f t="shared" si="40"/>
        <v>0</v>
      </c>
      <c r="R211" s="160">
        <f t="shared" si="41"/>
        <v>0</v>
      </c>
      <c r="S211" s="39"/>
      <c r="T211" s="161"/>
      <c r="U211" s="162">
        <f>ROUND(ROUND(T211,2)*(1+'General Inputs'!K$20)*(1-Z211)+'General Inputs'!K$27,2)</f>
        <v>0</v>
      </c>
      <c r="V211" s="162">
        <f>ROUND(ROUND(U211,2)*(1+'General Inputs'!L$20)*(1-AA211)+'General Inputs'!L$27,2)</f>
        <v>0</v>
      </c>
      <c r="W211" s="162">
        <f>ROUND(ROUND(V211,2)*(1+'General Inputs'!M$20)*(1-AB211)+'General Inputs'!M$27,2)</f>
        <v>0</v>
      </c>
      <c r="X211" s="162">
        <f>ROUND(ROUND(W211,2)*(1+'General Inputs'!N$20)*(1-AC211)+'General Inputs'!N$27,2)</f>
        <v>0</v>
      </c>
      <c r="Y211" s="163"/>
      <c r="Z211" s="191">
        <f>IF(T211="",0,'General Inputs'!K$23)</f>
        <v>0</v>
      </c>
      <c r="AA211" s="191">
        <f>IF(U211="",0,'General Inputs'!L$23)</f>
        <v>-0.02</v>
      </c>
      <c r="AB211" s="191">
        <f>IF(V211="",0,'General Inputs'!M$23)</f>
        <v>-0.02</v>
      </c>
      <c r="AC211" s="191">
        <f>IF(W211="",0,'General Inputs'!N$23)</f>
        <v>-0.02</v>
      </c>
      <c r="AD211" s="36"/>
      <c r="AE211" s="36"/>
      <c r="AF211" s="36"/>
      <c r="AG211" s="36"/>
      <c r="AH211" s="214" t="str" cm="1">
        <f t="array" ref="AH211">IF(SUMPRODUCT(--_xlfn.ISFORMULA(U211:X211))+SUMPRODUCT(--_xlfn.ISFORMULA(H211:L211))=7,"OK","CHECK")</f>
        <v>OK</v>
      </c>
      <c r="AI211" s="36"/>
      <c r="AJ211" s="36"/>
      <c r="AK211" s="36"/>
    </row>
    <row r="212" spans="1:37" hidden="1" outlineLevel="2" x14ac:dyDescent="0.2">
      <c r="A212" s="36"/>
      <c r="B212" s="36"/>
      <c r="C212" s="158"/>
      <c r="D212" s="158"/>
      <c r="E212" s="71" t="s">
        <v>33</v>
      </c>
      <c r="F212" s="71"/>
      <c r="G212" s="92"/>
      <c r="H212" s="93">
        <f t="shared" si="28"/>
        <v>0</v>
      </c>
      <c r="I212" s="159"/>
      <c r="J212" s="93">
        <f t="shared" si="29"/>
        <v>0</v>
      </c>
      <c r="K212" s="159"/>
      <c r="L212" s="159" t="str">
        <f t="shared" si="36"/>
        <v/>
      </c>
      <c r="M212" s="39"/>
      <c r="N212" s="160">
        <f t="shared" si="37"/>
        <v>0</v>
      </c>
      <c r="O212" s="160">
        <f t="shared" si="38"/>
        <v>0</v>
      </c>
      <c r="P212" s="160">
        <f t="shared" si="39"/>
        <v>0</v>
      </c>
      <c r="Q212" s="160">
        <f t="shared" si="40"/>
        <v>0</v>
      </c>
      <c r="R212" s="160">
        <f t="shared" si="41"/>
        <v>0</v>
      </c>
      <c r="S212" s="39"/>
      <c r="T212" s="161"/>
      <c r="U212" s="162">
        <f>ROUND(ROUND(T212,2)*(1+'General Inputs'!K$20)*(1-Z212)+'General Inputs'!K$27,2)</f>
        <v>0</v>
      </c>
      <c r="V212" s="162">
        <f>ROUND(ROUND(U212,2)*(1+'General Inputs'!L$20)*(1-AA212)+'General Inputs'!L$27,2)</f>
        <v>0</v>
      </c>
      <c r="W212" s="162">
        <f>ROUND(ROUND(V212,2)*(1+'General Inputs'!M$20)*(1-AB212)+'General Inputs'!M$27,2)</f>
        <v>0</v>
      </c>
      <c r="X212" s="162">
        <f>ROUND(ROUND(W212,2)*(1+'General Inputs'!N$20)*(1-AC212)+'General Inputs'!N$27,2)</f>
        <v>0</v>
      </c>
      <c r="Y212" s="163"/>
      <c r="Z212" s="191">
        <f>IF(T212="",0,'General Inputs'!K$23)</f>
        <v>0</v>
      </c>
      <c r="AA212" s="191">
        <f>IF(U212="",0,'General Inputs'!L$23)</f>
        <v>-0.02</v>
      </c>
      <c r="AB212" s="191">
        <f>IF(V212="",0,'General Inputs'!M$23)</f>
        <v>-0.02</v>
      </c>
      <c r="AC212" s="191">
        <f>IF(W212="",0,'General Inputs'!N$23)</f>
        <v>-0.02</v>
      </c>
      <c r="AD212" s="36"/>
      <c r="AE212" s="36"/>
      <c r="AF212" s="36"/>
      <c r="AG212" s="36"/>
      <c r="AH212" s="214" t="str" cm="1">
        <f t="array" ref="AH212">IF(SUMPRODUCT(--_xlfn.ISFORMULA(U212:X212))+SUMPRODUCT(--_xlfn.ISFORMULA(H212:L212))=7,"OK","CHECK")</f>
        <v>OK</v>
      </c>
      <c r="AI212" s="36"/>
      <c r="AJ212" s="36"/>
      <c r="AK212" s="36"/>
    </row>
    <row r="213" spans="1:37" hidden="1" outlineLevel="2" x14ac:dyDescent="0.2">
      <c r="A213" s="36"/>
      <c r="B213" s="36"/>
      <c r="C213" s="158"/>
      <c r="D213" s="158"/>
      <c r="E213" s="71" t="s">
        <v>33</v>
      </c>
      <c r="F213" s="71"/>
      <c r="G213" s="92"/>
      <c r="H213" s="93">
        <f t="shared" si="28"/>
        <v>0</v>
      </c>
      <c r="I213" s="159"/>
      <c r="J213" s="93">
        <f t="shared" si="29"/>
        <v>0</v>
      </c>
      <c r="K213" s="159"/>
      <c r="L213" s="159" t="str">
        <f t="shared" si="36"/>
        <v/>
      </c>
      <c r="M213" s="39"/>
      <c r="N213" s="160">
        <f t="shared" si="37"/>
        <v>0</v>
      </c>
      <c r="O213" s="160">
        <f t="shared" si="38"/>
        <v>0</v>
      </c>
      <c r="P213" s="160">
        <f t="shared" si="39"/>
        <v>0</v>
      </c>
      <c r="Q213" s="160">
        <f t="shared" si="40"/>
        <v>0</v>
      </c>
      <c r="R213" s="160">
        <f t="shared" si="41"/>
        <v>0</v>
      </c>
      <c r="S213" s="39"/>
      <c r="T213" s="161"/>
      <c r="U213" s="162">
        <f>ROUND(ROUND(T213,2)*(1+'General Inputs'!K$20)*(1-Z213)+'General Inputs'!K$27,2)</f>
        <v>0</v>
      </c>
      <c r="V213" s="162">
        <f>ROUND(ROUND(U213,2)*(1+'General Inputs'!L$20)*(1-AA213)+'General Inputs'!L$27,2)</f>
        <v>0</v>
      </c>
      <c r="W213" s="162">
        <f>ROUND(ROUND(V213,2)*(1+'General Inputs'!M$20)*(1-AB213)+'General Inputs'!M$27,2)</f>
        <v>0</v>
      </c>
      <c r="X213" s="162">
        <f>ROUND(ROUND(W213,2)*(1+'General Inputs'!N$20)*(1-AC213)+'General Inputs'!N$27,2)</f>
        <v>0</v>
      </c>
      <c r="Y213" s="163"/>
      <c r="Z213" s="191">
        <f>IF(T213="",0,'General Inputs'!K$23)</f>
        <v>0</v>
      </c>
      <c r="AA213" s="191">
        <f>IF(U213="",0,'General Inputs'!L$23)</f>
        <v>-0.02</v>
      </c>
      <c r="AB213" s="191">
        <f>IF(V213="",0,'General Inputs'!M$23)</f>
        <v>-0.02</v>
      </c>
      <c r="AC213" s="191">
        <f>IF(W213="",0,'General Inputs'!N$23)</f>
        <v>-0.02</v>
      </c>
      <c r="AD213" s="36"/>
      <c r="AE213" s="36"/>
      <c r="AF213" s="36"/>
      <c r="AG213" s="36"/>
      <c r="AH213" s="214" t="str" cm="1">
        <f t="array" ref="AH213">IF(SUMPRODUCT(--_xlfn.ISFORMULA(U213:X213))+SUMPRODUCT(--_xlfn.ISFORMULA(H213:L213))=7,"OK","CHECK")</f>
        <v>OK</v>
      </c>
      <c r="AI213" s="36"/>
      <c r="AJ213" s="36"/>
      <c r="AK213" s="36"/>
    </row>
    <row r="214" spans="1:37" hidden="1" outlineLevel="2" x14ac:dyDescent="0.2">
      <c r="A214" s="36"/>
      <c r="B214" s="36"/>
      <c r="C214" s="158"/>
      <c r="D214" s="158"/>
      <c r="E214" s="71" t="s">
        <v>33</v>
      </c>
      <c r="F214" s="71"/>
      <c r="G214" s="92"/>
      <c r="H214" s="93">
        <f t="shared" si="28"/>
        <v>0</v>
      </c>
      <c r="I214" s="159"/>
      <c r="J214" s="93">
        <f t="shared" si="29"/>
        <v>0</v>
      </c>
      <c r="K214" s="159"/>
      <c r="L214" s="159" t="str">
        <f t="shared" si="36"/>
        <v/>
      </c>
      <c r="M214" s="39"/>
      <c r="N214" s="160">
        <f t="shared" si="37"/>
        <v>0</v>
      </c>
      <c r="O214" s="160">
        <f t="shared" si="38"/>
        <v>0</v>
      </c>
      <c r="P214" s="160">
        <f t="shared" si="39"/>
        <v>0</v>
      </c>
      <c r="Q214" s="160">
        <f t="shared" si="40"/>
        <v>0</v>
      </c>
      <c r="R214" s="160">
        <f t="shared" si="41"/>
        <v>0</v>
      </c>
      <c r="S214" s="39"/>
      <c r="T214" s="161"/>
      <c r="U214" s="162">
        <f>ROUND(ROUND(T214,2)*(1+'General Inputs'!K$20)*(1-Z214)+'General Inputs'!K$27,2)</f>
        <v>0</v>
      </c>
      <c r="V214" s="162">
        <f>ROUND(ROUND(U214,2)*(1+'General Inputs'!L$20)*(1-AA214)+'General Inputs'!L$27,2)</f>
        <v>0</v>
      </c>
      <c r="W214" s="162">
        <f>ROUND(ROUND(V214,2)*(1+'General Inputs'!M$20)*(1-AB214)+'General Inputs'!M$27,2)</f>
        <v>0</v>
      </c>
      <c r="X214" s="162">
        <f>ROUND(ROUND(W214,2)*(1+'General Inputs'!N$20)*(1-AC214)+'General Inputs'!N$27,2)</f>
        <v>0</v>
      </c>
      <c r="Y214" s="163"/>
      <c r="Z214" s="191">
        <f>IF(T214="",0,'General Inputs'!K$23)</f>
        <v>0</v>
      </c>
      <c r="AA214" s="191">
        <f>IF(U214="",0,'General Inputs'!L$23)</f>
        <v>-0.02</v>
      </c>
      <c r="AB214" s="191">
        <f>IF(V214="",0,'General Inputs'!M$23)</f>
        <v>-0.02</v>
      </c>
      <c r="AC214" s="191">
        <f>IF(W214="",0,'General Inputs'!N$23)</f>
        <v>-0.02</v>
      </c>
      <c r="AD214" s="36"/>
      <c r="AE214" s="36"/>
      <c r="AF214" s="36"/>
      <c r="AG214" s="36"/>
      <c r="AH214" s="214" t="str" cm="1">
        <f t="array" ref="AH214">IF(SUMPRODUCT(--_xlfn.ISFORMULA(U214:X214))+SUMPRODUCT(--_xlfn.ISFORMULA(H214:L214))=7,"OK","CHECK")</f>
        <v>OK</v>
      </c>
      <c r="AI214" s="36"/>
      <c r="AJ214" s="36"/>
      <c r="AK214" s="36"/>
    </row>
    <row r="215" spans="1:37" hidden="1" outlineLevel="2" x14ac:dyDescent="0.2">
      <c r="A215" s="36"/>
      <c r="B215" s="36"/>
      <c r="C215" s="158"/>
      <c r="D215" s="158"/>
      <c r="E215" s="71" t="s">
        <v>33</v>
      </c>
      <c r="F215" s="71"/>
      <c r="G215" s="92"/>
      <c r="H215" s="93">
        <f t="shared" si="28"/>
        <v>0</v>
      </c>
      <c r="I215" s="159"/>
      <c r="J215" s="93">
        <f t="shared" si="29"/>
        <v>0</v>
      </c>
      <c r="K215" s="159"/>
      <c r="L215" s="159" t="str">
        <f t="shared" si="36"/>
        <v/>
      </c>
      <c r="M215" s="39"/>
      <c r="N215" s="160">
        <f t="shared" si="37"/>
        <v>0</v>
      </c>
      <c r="O215" s="160">
        <f t="shared" si="38"/>
        <v>0</v>
      </c>
      <c r="P215" s="160">
        <f t="shared" si="39"/>
        <v>0</v>
      </c>
      <c r="Q215" s="160">
        <f t="shared" si="40"/>
        <v>0</v>
      </c>
      <c r="R215" s="160">
        <f t="shared" si="41"/>
        <v>0</v>
      </c>
      <c r="S215" s="39"/>
      <c r="T215" s="161"/>
      <c r="U215" s="162">
        <f>ROUND(ROUND(T215,2)*(1+'General Inputs'!K$20)*(1-Z215)+'General Inputs'!K$27,2)</f>
        <v>0</v>
      </c>
      <c r="V215" s="162">
        <f>ROUND(ROUND(U215,2)*(1+'General Inputs'!L$20)*(1-AA215)+'General Inputs'!L$27,2)</f>
        <v>0</v>
      </c>
      <c r="W215" s="162">
        <f>ROUND(ROUND(V215,2)*(1+'General Inputs'!M$20)*(1-AB215)+'General Inputs'!M$27,2)</f>
        <v>0</v>
      </c>
      <c r="X215" s="162">
        <f>ROUND(ROUND(W215,2)*(1+'General Inputs'!N$20)*(1-AC215)+'General Inputs'!N$27,2)</f>
        <v>0</v>
      </c>
      <c r="Y215" s="163"/>
      <c r="Z215" s="191">
        <f>IF(T215="",0,'General Inputs'!K$23)</f>
        <v>0</v>
      </c>
      <c r="AA215" s="191">
        <f>IF(U215="",0,'General Inputs'!L$23)</f>
        <v>-0.02</v>
      </c>
      <c r="AB215" s="191">
        <f>IF(V215="",0,'General Inputs'!M$23)</f>
        <v>-0.02</v>
      </c>
      <c r="AC215" s="191">
        <f>IF(W215="",0,'General Inputs'!N$23)</f>
        <v>-0.02</v>
      </c>
      <c r="AD215" s="36"/>
      <c r="AE215" s="36"/>
      <c r="AF215" s="36"/>
      <c r="AG215" s="36"/>
      <c r="AH215" s="214" t="str" cm="1">
        <f t="array" ref="AH215">IF(SUMPRODUCT(--_xlfn.ISFORMULA(U215:X215))+SUMPRODUCT(--_xlfn.ISFORMULA(H215:L215))=7,"OK","CHECK")</f>
        <v>OK</v>
      </c>
      <c r="AI215" s="36"/>
      <c r="AJ215" s="36"/>
      <c r="AK215" s="36"/>
    </row>
    <row r="216" spans="1:37" hidden="1" outlineLevel="2" x14ac:dyDescent="0.2">
      <c r="A216" s="36"/>
      <c r="B216" s="36"/>
      <c r="C216" s="158"/>
      <c r="D216" s="158"/>
      <c r="E216" s="71" t="s">
        <v>33</v>
      </c>
      <c r="F216" s="71"/>
      <c r="G216" s="92"/>
      <c r="H216" s="93">
        <f t="shared" si="28"/>
        <v>0</v>
      </c>
      <c r="I216" s="159"/>
      <c r="J216" s="93">
        <f t="shared" si="29"/>
        <v>0</v>
      </c>
      <c r="K216" s="159"/>
      <c r="L216" s="159" t="str">
        <f t="shared" si="36"/>
        <v/>
      </c>
      <c r="M216" s="39"/>
      <c r="N216" s="160">
        <f t="shared" si="37"/>
        <v>0</v>
      </c>
      <c r="O216" s="160">
        <f t="shared" si="38"/>
        <v>0</v>
      </c>
      <c r="P216" s="160">
        <f t="shared" si="39"/>
        <v>0</v>
      </c>
      <c r="Q216" s="160">
        <f t="shared" si="40"/>
        <v>0</v>
      </c>
      <c r="R216" s="160">
        <f t="shared" si="41"/>
        <v>0</v>
      </c>
      <c r="S216" s="39"/>
      <c r="T216" s="161"/>
      <c r="U216" s="162">
        <f>ROUND(ROUND(T216,2)*(1+'General Inputs'!K$20)*(1-Z216)+'General Inputs'!K$27,2)</f>
        <v>0</v>
      </c>
      <c r="V216" s="162">
        <f>ROUND(ROUND(U216,2)*(1+'General Inputs'!L$20)*(1-AA216)+'General Inputs'!L$27,2)</f>
        <v>0</v>
      </c>
      <c r="W216" s="162">
        <f>ROUND(ROUND(V216,2)*(1+'General Inputs'!M$20)*(1-AB216)+'General Inputs'!M$27,2)</f>
        <v>0</v>
      </c>
      <c r="X216" s="162">
        <f>ROUND(ROUND(W216,2)*(1+'General Inputs'!N$20)*(1-AC216)+'General Inputs'!N$27,2)</f>
        <v>0</v>
      </c>
      <c r="Y216" s="163"/>
      <c r="Z216" s="191">
        <f>IF(T216="",0,'General Inputs'!K$23)</f>
        <v>0</v>
      </c>
      <c r="AA216" s="191">
        <f>IF(U216="",0,'General Inputs'!L$23)</f>
        <v>-0.02</v>
      </c>
      <c r="AB216" s="191">
        <f>IF(V216="",0,'General Inputs'!M$23)</f>
        <v>-0.02</v>
      </c>
      <c r="AC216" s="191">
        <f>IF(W216="",0,'General Inputs'!N$23)</f>
        <v>-0.02</v>
      </c>
      <c r="AD216" s="36"/>
      <c r="AE216" s="36"/>
      <c r="AF216" s="36"/>
      <c r="AG216" s="36"/>
      <c r="AH216" s="214" t="str" cm="1">
        <f t="array" ref="AH216">IF(SUMPRODUCT(--_xlfn.ISFORMULA(U216:X216))+SUMPRODUCT(--_xlfn.ISFORMULA(H216:L216))=7,"OK","CHECK")</f>
        <v>OK</v>
      </c>
      <c r="AI216" s="36"/>
      <c r="AJ216" s="36"/>
      <c r="AK216" s="36"/>
    </row>
    <row r="217" spans="1:37" hidden="1" outlineLevel="2" x14ac:dyDescent="0.2">
      <c r="A217" s="36"/>
      <c r="B217" s="36"/>
      <c r="C217" s="158"/>
      <c r="D217" s="158"/>
      <c r="E217" s="71" t="s">
        <v>33</v>
      </c>
      <c r="F217" s="71"/>
      <c r="G217" s="92"/>
      <c r="H217" s="93">
        <f t="shared" si="28"/>
        <v>0</v>
      </c>
      <c r="I217" s="159"/>
      <c r="J217" s="93">
        <f t="shared" si="29"/>
        <v>0</v>
      </c>
      <c r="K217" s="159"/>
      <c r="L217" s="159" t="str">
        <f t="shared" si="36"/>
        <v/>
      </c>
      <c r="M217" s="39"/>
      <c r="N217" s="160">
        <f t="shared" si="37"/>
        <v>0</v>
      </c>
      <c r="O217" s="160">
        <f t="shared" si="38"/>
        <v>0</v>
      </c>
      <c r="P217" s="160">
        <f t="shared" si="39"/>
        <v>0</v>
      </c>
      <c r="Q217" s="160">
        <f t="shared" si="40"/>
        <v>0</v>
      </c>
      <c r="R217" s="160">
        <f t="shared" si="41"/>
        <v>0</v>
      </c>
      <c r="S217" s="39"/>
      <c r="T217" s="161"/>
      <c r="U217" s="162">
        <f>ROUND(ROUND(T217,2)*(1+'General Inputs'!K$20)*(1-Z217)+'General Inputs'!K$27,2)</f>
        <v>0</v>
      </c>
      <c r="V217" s="162">
        <f>ROUND(ROUND(U217,2)*(1+'General Inputs'!L$20)*(1-AA217)+'General Inputs'!L$27,2)</f>
        <v>0</v>
      </c>
      <c r="W217" s="162">
        <f>ROUND(ROUND(V217,2)*(1+'General Inputs'!M$20)*(1-AB217)+'General Inputs'!M$27,2)</f>
        <v>0</v>
      </c>
      <c r="X217" s="162">
        <f>ROUND(ROUND(W217,2)*(1+'General Inputs'!N$20)*(1-AC217)+'General Inputs'!N$27,2)</f>
        <v>0</v>
      </c>
      <c r="Y217" s="163"/>
      <c r="Z217" s="191">
        <f>IF(T217="",0,'General Inputs'!K$23)</f>
        <v>0</v>
      </c>
      <c r="AA217" s="191">
        <f>IF(U217="",0,'General Inputs'!L$23)</f>
        <v>-0.02</v>
      </c>
      <c r="AB217" s="191">
        <f>IF(V217="",0,'General Inputs'!M$23)</f>
        <v>-0.02</v>
      </c>
      <c r="AC217" s="191">
        <f>IF(W217="",0,'General Inputs'!N$23)</f>
        <v>-0.02</v>
      </c>
      <c r="AD217" s="36"/>
      <c r="AE217" s="36"/>
      <c r="AF217" s="36"/>
      <c r="AG217" s="36"/>
      <c r="AH217" s="214" t="str" cm="1">
        <f t="array" ref="AH217">IF(SUMPRODUCT(--_xlfn.ISFORMULA(U217:X217))+SUMPRODUCT(--_xlfn.ISFORMULA(H217:L217))=7,"OK","CHECK")</f>
        <v>OK</v>
      </c>
      <c r="AI217" s="36"/>
      <c r="AJ217" s="36"/>
      <c r="AK217" s="36"/>
    </row>
    <row r="218" spans="1:37" hidden="1" outlineLevel="2" x14ac:dyDescent="0.2">
      <c r="A218" s="36"/>
      <c r="B218" s="36"/>
      <c r="C218" s="158"/>
      <c r="D218" s="158"/>
      <c r="E218" s="71" t="s">
        <v>33</v>
      </c>
      <c r="F218" s="71"/>
      <c r="G218" s="92"/>
      <c r="H218" s="93">
        <f t="shared" si="28"/>
        <v>0</v>
      </c>
      <c r="I218" s="159"/>
      <c r="J218" s="93">
        <f t="shared" si="29"/>
        <v>0</v>
      </c>
      <c r="K218" s="159"/>
      <c r="L218" s="159" t="str">
        <f t="shared" si="36"/>
        <v/>
      </c>
      <c r="M218" s="39"/>
      <c r="N218" s="160">
        <f t="shared" si="37"/>
        <v>0</v>
      </c>
      <c r="O218" s="160">
        <f t="shared" si="38"/>
        <v>0</v>
      </c>
      <c r="P218" s="160">
        <f t="shared" si="39"/>
        <v>0</v>
      </c>
      <c r="Q218" s="160">
        <f t="shared" si="40"/>
        <v>0</v>
      </c>
      <c r="R218" s="160">
        <f t="shared" si="41"/>
        <v>0</v>
      </c>
      <c r="S218" s="39"/>
      <c r="T218" s="161"/>
      <c r="U218" s="162">
        <f>ROUND(ROUND(T218,2)*(1+'General Inputs'!K$20)*(1-Z218)+'General Inputs'!K$27,2)</f>
        <v>0</v>
      </c>
      <c r="V218" s="162">
        <f>ROUND(ROUND(U218,2)*(1+'General Inputs'!L$20)*(1-AA218)+'General Inputs'!L$27,2)</f>
        <v>0</v>
      </c>
      <c r="W218" s="162">
        <f>ROUND(ROUND(V218,2)*(1+'General Inputs'!M$20)*(1-AB218)+'General Inputs'!M$27,2)</f>
        <v>0</v>
      </c>
      <c r="X218" s="162">
        <f>ROUND(ROUND(W218,2)*(1+'General Inputs'!N$20)*(1-AC218)+'General Inputs'!N$27,2)</f>
        <v>0</v>
      </c>
      <c r="Y218" s="163"/>
      <c r="Z218" s="191">
        <f>IF(T218="",0,'General Inputs'!K$23)</f>
        <v>0</v>
      </c>
      <c r="AA218" s="191">
        <f>IF(U218="",0,'General Inputs'!L$23)</f>
        <v>-0.02</v>
      </c>
      <c r="AB218" s="191">
        <f>IF(V218="",0,'General Inputs'!M$23)</f>
        <v>-0.02</v>
      </c>
      <c r="AC218" s="191">
        <f>IF(W218="",0,'General Inputs'!N$23)</f>
        <v>-0.02</v>
      </c>
      <c r="AD218" s="36"/>
      <c r="AE218" s="36"/>
      <c r="AF218" s="36"/>
      <c r="AG218" s="36"/>
      <c r="AH218" s="214" t="str" cm="1">
        <f t="array" ref="AH218">IF(SUMPRODUCT(--_xlfn.ISFORMULA(U218:X218))+SUMPRODUCT(--_xlfn.ISFORMULA(H218:L218))=7,"OK","CHECK")</f>
        <v>OK</v>
      </c>
      <c r="AI218" s="36"/>
      <c r="AJ218" s="36"/>
      <c r="AK218" s="36"/>
    </row>
    <row r="219" spans="1:37" hidden="1" outlineLevel="2" x14ac:dyDescent="0.2">
      <c r="A219" s="36"/>
      <c r="B219" s="36"/>
      <c r="C219" s="158"/>
      <c r="D219" s="158"/>
      <c r="E219" s="71" t="s">
        <v>33</v>
      </c>
      <c r="F219" s="71"/>
      <c r="G219" s="92"/>
      <c r="H219" s="93">
        <f t="shared" si="28"/>
        <v>0</v>
      </c>
      <c r="I219" s="159"/>
      <c r="J219" s="93">
        <f t="shared" si="29"/>
        <v>0</v>
      </c>
      <c r="K219" s="159"/>
      <c r="L219" s="159" t="str">
        <f t="shared" si="36"/>
        <v/>
      </c>
      <c r="M219" s="39"/>
      <c r="N219" s="160">
        <f t="shared" si="37"/>
        <v>0</v>
      </c>
      <c r="O219" s="160">
        <f t="shared" si="38"/>
        <v>0</v>
      </c>
      <c r="P219" s="160">
        <f t="shared" si="39"/>
        <v>0</v>
      </c>
      <c r="Q219" s="160">
        <f t="shared" si="40"/>
        <v>0</v>
      </c>
      <c r="R219" s="160">
        <f t="shared" si="41"/>
        <v>0</v>
      </c>
      <c r="S219" s="39"/>
      <c r="T219" s="161"/>
      <c r="U219" s="162">
        <f>ROUND(ROUND(T219,2)*(1+'General Inputs'!K$20)*(1-Z219)+'General Inputs'!K$27,2)</f>
        <v>0</v>
      </c>
      <c r="V219" s="162">
        <f>ROUND(ROUND(U219,2)*(1+'General Inputs'!L$20)*(1-AA219)+'General Inputs'!L$27,2)</f>
        <v>0</v>
      </c>
      <c r="W219" s="162">
        <f>ROUND(ROUND(V219,2)*(1+'General Inputs'!M$20)*(1-AB219)+'General Inputs'!M$27,2)</f>
        <v>0</v>
      </c>
      <c r="X219" s="162">
        <f>ROUND(ROUND(W219,2)*(1+'General Inputs'!N$20)*(1-AC219)+'General Inputs'!N$27,2)</f>
        <v>0</v>
      </c>
      <c r="Y219" s="163"/>
      <c r="Z219" s="191">
        <f>IF(T219="",0,'General Inputs'!K$23)</f>
        <v>0</v>
      </c>
      <c r="AA219" s="191">
        <f>IF(U219="",0,'General Inputs'!L$23)</f>
        <v>-0.02</v>
      </c>
      <c r="AB219" s="191">
        <f>IF(V219="",0,'General Inputs'!M$23)</f>
        <v>-0.02</v>
      </c>
      <c r="AC219" s="191">
        <f>IF(W219="",0,'General Inputs'!N$23)</f>
        <v>-0.02</v>
      </c>
      <c r="AD219" s="36"/>
      <c r="AE219" s="36"/>
      <c r="AF219" s="36"/>
      <c r="AG219" s="36"/>
      <c r="AH219" s="214" t="str" cm="1">
        <f t="array" ref="AH219">IF(SUMPRODUCT(--_xlfn.ISFORMULA(U219:X219))+SUMPRODUCT(--_xlfn.ISFORMULA(H219:L219))=7,"OK","CHECK")</f>
        <v>OK</v>
      </c>
      <c r="AI219" s="36"/>
      <c r="AJ219" s="36"/>
      <c r="AK219" s="36"/>
    </row>
    <row r="220" spans="1:37" hidden="1" outlineLevel="2" x14ac:dyDescent="0.2">
      <c r="A220" s="36"/>
      <c r="B220" s="36"/>
      <c r="C220" s="158"/>
      <c r="D220" s="158"/>
      <c r="E220" s="71" t="s">
        <v>33</v>
      </c>
      <c r="F220" s="71"/>
      <c r="G220" s="92"/>
      <c r="H220" s="93">
        <f t="shared" si="28"/>
        <v>0</v>
      </c>
      <c r="I220" s="159"/>
      <c r="J220" s="93">
        <f t="shared" si="29"/>
        <v>0</v>
      </c>
      <c r="K220" s="159"/>
      <c r="L220" s="159" t="str">
        <f t="shared" si="36"/>
        <v/>
      </c>
      <c r="M220" s="39"/>
      <c r="N220" s="160">
        <f t="shared" si="37"/>
        <v>0</v>
      </c>
      <c r="O220" s="160">
        <f t="shared" si="38"/>
        <v>0</v>
      </c>
      <c r="P220" s="160">
        <f t="shared" si="39"/>
        <v>0</v>
      </c>
      <c r="Q220" s="160">
        <f t="shared" si="40"/>
        <v>0</v>
      </c>
      <c r="R220" s="160">
        <f t="shared" si="41"/>
        <v>0</v>
      </c>
      <c r="S220" s="39"/>
      <c r="T220" s="161"/>
      <c r="U220" s="162">
        <f>ROUND(ROUND(T220,2)*(1+'General Inputs'!K$20)*(1-Z220)+'General Inputs'!K$27,2)</f>
        <v>0</v>
      </c>
      <c r="V220" s="162">
        <f>ROUND(ROUND(U220,2)*(1+'General Inputs'!L$20)*(1-AA220)+'General Inputs'!L$27,2)</f>
        <v>0</v>
      </c>
      <c r="W220" s="162">
        <f>ROUND(ROUND(V220,2)*(1+'General Inputs'!M$20)*(1-AB220)+'General Inputs'!M$27,2)</f>
        <v>0</v>
      </c>
      <c r="X220" s="162">
        <f>ROUND(ROUND(W220,2)*(1+'General Inputs'!N$20)*(1-AC220)+'General Inputs'!N$27,2)</f>
        <v>0</v>
      </c>
      <c r="Y220" s="163"/>
      <c r="Z220" s="191">
        <f>IF(T220="",0,'General Inputs'!K$23)</f>
        <v>0</v>
      </c>
      <c r="AA220" s="191">
        <f>IF(U220="",0,'General Inputs'!L$23)</f>
        <v>-0.02</v>
      </c>
      <c r="AB220" s="191">
        <f>IF(V220="",0,'General Inputs'!M$23)</f>
        <v>-0.02</v>
      </c>
      <c r="AC220" s="191">
        <f>IF(W220="",0,'General Inputs'!N$23)</f>
        <v>-0.02</v>
      </c>
      <c r="AD220" s="36"/>
      <c r="AE220" s="36"/>
      <c r="AF220" s="36"/>
      <c r="AG220" s="36"/>
      <c r="AH220" s="214" t="str" cm="1">
        <f t="array" ref="AH220">IF(SUMPRODUCT(--_xlfn.ISFORMULA(U220:X220))+SUMPRODUCT(--_xlfn.ISFORMULA(H220:L220))=7,"OK","CHECK")</f>
        <v>OK</v>
      </c>
      <c r="AI220" s="36"/>
      <c r="AJ220" s="36"/>
      <c r="AK220" s="36"/>
    </row>
    <row r="221" spans="1:37" hidden="1" outlineLevel="2" x14ac:dyDescent="0.2">
      <c r="A221" s="36"/>
      <c r="B221" s="36"/>
      <c r="C221" s="158"/>
      <c r="D221" s="158"/>
      <c r="E221" s="71" t="s">
        <v>33</v>
      </c>
      <c r="F221" s="71"/>
      <c r="G221" s="92"/>
      <c r="H221" s="93">
        <f t="shared" si="28"/>
        <v>0</v>
      </c>
      <c r="I221" s="159"/>
      <c r="J221" s="93">
        <f t="shared" si="29"/>
        <v>0</v>
      </c>
      <c r="K221" s="159"/>
      <c r="L221" s="159" t="str">
        <f t="shared" si="36"/>
        <v/>
      </c>
      <c r="M221" s="39"/>
      <c r="N221" s="160">
        <f t="shared" si="37"/>
        <v>0</v>
      </c>
      <c r="O221" s="160">
        <f t="shared" si="38"/>
        <v>0</v>
      </c>
      <c r="P221" s="160">
        <f t="shared" si="39"/>
        <v>0</v>
      </c>
      <c r="Q221" s="160">
        <f t="shared" si="40"/>
        <v>0</v>
      </c>
      <c r="R221" s="160">
        <f t="shared" si="41"/>
        <v>0</v>
      </c>
      <c r="S221" s="39"/>
      <c r="T221" s="161"/>
      <c r="U221" s="162">
        <f>ROUND(ROUND(T221,2)*(1+'General Inputs'!K$20)*(1-Z221)+'General Inputs'!K$27,2)</f>
        <v>0</v>
      </c>
      <c r="V221" s="162">
        <f>ROUND(ROUND(U221,2)*(1+'General Inputs'!L$20)*(1-AA221)+'General Inputs'!L$27,2)</f>
        <v>0</v>
      </c>
      <c r="W221" s="162">
        <f>ROUND(ROUND(V221,2)*(1+'General Inputs'!M$20)*(1-AB221)+'General Inputs'!M$27,2)</f>
        <v>0</v>
      </c>
      <c r="X221" s="162">
        <f>ROUND(ROUND(W221,2)*(1+'General Inputs'!N$20)*(1-AC221)+'General Inputs'!N$27,2)</f>
        <v>0</v>
      </c>
      <c r="Y221" s="163"/>
      <c r="Z221" s="191">
        <f>IF(T221="",0,'General Inputs'!K$23)</f>
        <v>0</v>
      </c>
      <c r="AA221" s="191">
        <f>IF(U221="",0,'General Inputs'!L$23)</f>
        <v>-0.02</v>
      </c>
      <c r="AB221" s="191">
        <f>IF(V221="",0,'General Inputs'!M$23)</f>
        <v>-0.02</v>
      </c>
      <c r="AC221" s="191">
        <f>IF(W221="",0,'General Inputs'!N$23)</f>
        <v>-0.02</v>
      </c>
      <c r="AD221" s="36"/>
      <c r="AE221" s="36"/>
      <c r="AF221" s="36"/>
      <c r="AG221" s="36"/>
      <c r="AH221" s="214" t="str" cm="1">
        <f t="array" ref="AH221">IF(SUMPRODUCT(--_xlfn.ISFORMULA(U221:X221))+SUMPRODUCT(--_xlfn.ISFORMULA(H221:L221))=7,"OK","CHECK")</f>
        <v>OK</v>
      </c>
      <c r="AI221" s="36"/>
      <c r="AJ221" s="36"/>
      <c r="AK221" s="36"/>
    </row>
    <row r="222" spans="1:37" hidden="1" outlineLevel="2" x14ac:dyDescent="0.2">
      <c r="A222" s="36"/>
      <c r="B222" s="36"/>
      <c r="C222" s="158"/>
      <c r="D222" s="158"/>
      <c r="E222" s="71" t="s">
        <v>33</v>
      </c>
      <c r="F222" s="71"/>
      <c r="G222" s="92"/>
      <c r="H222" s="93">
        <f t="shared" si="28"/>
        <v>0</v>
      </c>
      <c r="I222" s="159"/>
      <c r="J222" s="93">
        <f t="shared" si="29"/>
        <v>0</v>
      </c>
      <c r="K222" s="159"/>
      <c r="L222" s="159" t="str">
        <f t="shared" si="36"/>
        <v/>
      </c>
      <c r="M222" s="39"/>
      <c r="N222" s="160">
        <f t="shared" si="37"/>
        <v>0</v>
      </c>
      <c r="O222" s="160">
        <f t="shared" si="38"/>
        <v>0</v>
      </c>
      <c r="P222" s="160">
        <f t="shared" si="39"/>
        <v>0</v>
      </c>
      <c r="Q222" s="160">
        <f t="shared" si="40"/>
        <v>0</v>
      </c>
      <c r="R222" s="160">
        <f t="shared" si="41"/>
        <v>0</v>
      </c>
      <c r="S222" s="39"/>
      <c r="T222" s="161"/>
      <c r="U222" s="162">
        <f>ROUND(ROUND(T222,2)*(1+'General Inputs'!K$20)*(1-Z222)+'General Inputs'!K$27,2)</f>
        <v>0</v>
      </c>
      <c r="V222" s="162">
        <f>ROUND(ROUND(U222,2)*(1+'General Inputs'!L$20)*(1-AA222)+'General Inputs'!L$27,2)</f>
        <v>0</v>
      </c>
      <c r="W222" s="162">
        <f>ROUND(ROUND(V222,2)*(1+'General Inputs'!M$20)*(1-AB222)+'General Inputs'!M$27,2)</f>
        <v>0</v>
      </c>
      <c r="X222" s="162">
        <f>ROUND(ROUND(W222,2)*(1+'General Inputs'!N$20)*(1-AC222)+'General Inputs'!N$27,2)</f>
        <v>0</v>
      </c>
      <c r="Y222" s="163"/>
      <c r="Z222" s="191">
        <f>IF(T222="",0,'General Inputs'!K$23)</f>
        <v>0</v>
      </c>
      <c r="AA222" s="191">
        <f>IF(U222="",0,'General Inputs'!L$23)</f>
        <v>-0.02</v>
      </c>
      <c r="AB222" s="191">
        <f>IF(V222="",0,'General Inputs'!M$23)</f>
        <v>-0.02</v>
      </c>
      <c r="AC222" s="191">
        <f>IF(W222="",0,'General Inputs'!N$23)</f>
        <v>-0.02</v>
      </c>
      <c r="AD222" s="36"/>
      <c r="AE222" s="36"/>
      <c r="AF222" s="36"/>
      <c r="AG222" s="36"/>
      <c r="AH222" s="214" t="str" cm="1">
        <f t="array" ref="AH222">IF(SUMPRODUCT(--_xlfn.ISFORMULA(U222:X222))+SUMPRODUCT(--_xlfn.ISFORMULA(H222:L222))=7,"OK","CHECK")</f>
        <v>OK</v>
      </c>
      <c r="AI222" s="36"/>
      <c r="AJ222" s="36"/>
      <c r="AK222" s="36"/>
    </row>
    <row r="223" spans="1:37" hidden="1" outlineLevel="2" x14ac:dyDescent="0.2">
      <c r="A223" s="36"/>
      <c r="B223" s="36"/>
      <c r="C223" s="158"/>
      <c r="D223" s="158"/>
      <c r="E223" s="71" t="s">
        <v>33</v>
      </c>
      <c r="F223" s="71"/>
      <c r="G223" s="92"/>
      <c r="H223" s="93">
        <f t="shared" si="28"/>
        <v>0</v>
      </c>
      <c r="I223" s="159"/>
      <c r="J223" s="93">
        <f t="shared" si="29"/>
        <v>0</v>
      </c>
      <c r="K223" s="159"/>
      <c r="L223" s="159" t="str">
        <f t="shared" si="36"/>
        <v/>
      </c>
      <c r="M223" s="39"/>
      <c r="N223" s="160">
        <f t="shared" si="37"/>
        <v>0</v>
      </c>
      <c r="O223" s="160">
        <f t="shared" si="38"/>
        <v>0</v>
      </c>
      <c r="P223" s="160">
        <f t="shared" si="39"/>
        <v>0</v>
      </c>
      <c r="Q223" s="160">
        <f t="shared" si="40"/>
        <v>0</v>
      </c>
      <c r="R223" s="160">
        <f t="shared" si="41"/>
        <v>0</v>
      </c>
      <c r="S223" s="39"/>
      <c r="T223" s="161"/>
      <c r="U223" s="162">
        <f>ROUND(ROUND(T223,2)*(1+'General Inputs'!K$20)*(1-Z223)+'General Inputs'!K$27,2)</f>
        <v>0</v>
      </c>
      <c r="V223" s="162">
        <f>ROUND(ROUND(U223,2)*(1+'General Inputs'!L$20)*(1-AA223)+'General Inputs'!L$27,2)</f>
        <v>0</v>
      </c>
      <c r="W223" s="162">
        <f>ROUND(ROUND(V223,2)*(1+'General Inputs'!M$20)*(1-AB223)+'General Inputs'!M$27,2)</f>
        <v>0</v>
      </c>
      <c r="X223" s="162">
        <f>ROUND(ROUND(W223,2)*(1+'General Inputs'!N$20)*(1-AC223)+'General Inputs'!N$27,2)</f>
        <v>0</v>
      </c>
      <c r="Y223" s="163"/>
      <c r="Z223" s="191">
        <f>IF(T223="",0,'General Inputs'!K$23)</f>
        <v>0</v>
      </c>
      <c r="AA223" s="191">
        <f>IF(U223="",0,'General Inputs'!L$23)</f>
        <v>-0.02</v>
      </c>
      <c r="AB223" s="191">
        <f>IF(V223="",0,'General Inputs'!M$23)</f>
        <v>-0.02</v>
      </c>
      <c r="AC223" s="191">
        <f>IF(W223="",0,'General Inputs'!N$23)</f>
        <v>-0.02</v>
      </c>
      <c r="AD223" s="36"/>
      <c r="AE223" s="36"/>
      <c r="AF223" s="36"/>
      <c r="AG223" s="36"/>
      <c r="AH223" s="214" t="str" cm="1">
        <f t="array" ref="AH223">IF(SUMPRODUCT(--_xlfn.ISFORMULA(U223:X223))+SUMPRODUCT(--_xlfn.ISFORMULA(H223:L223))=7,"OK","CHECK")</f>
        <v>OK</v>
      </c>
      <c r="AI223" s="36"/>
      <c r="AJ223" s="36"/>
      <c r="AK223" s="36"/>
    </row>
    <row r="224" spans="1:37" hidden="1" outlineLevel="2" x14ac:dyDescent="0.2">
      <c r="A224" s="36"/>
      <c r="B224" s="36"/>
      <c r="C224" s="158"/>
      <c r="D224" s="158"/>
      <c r="E224" s="71" t="s">
        <v>33</v>
      </c>
      <c r="F224" s="71"/>
      <c r="G224" s="92"/>
      <c r="H224" s="93">
        <f t="shared" si="28"/>
        <v>0</v>
      </c>
      <c r="I224" s="159"/>
      <c r="J224" s="93">
        <f t="shared" si="29"/>
        <v>0</v>
      </c>
      <c r="K224" s="159"/>
      <c r="L224" s="159" t="str">
        <f t="shared" si="36"/>
        <v/>
      </c>
      <c r="M224" s="39"/>
      <c r="N224" s="160">
        <f t="shared" si="37"/>
        <v>0</v>
      </c>
      <c r="O224" s="160">
        <f t="shared" si="38"/>
        <v>0</v>
      </c>
      <c r="P224" s="160">
        <f t="shared" si="39"/>
        <v>0</v>
      </c>
      <c r="Q224" s="160">
        <f t="shared" si="40"/>
        <v>0</v>
      </c>
      <c r="R224" s="160">
        <f t="shared" si="41"/>
        <v>0</v>
      </c>
      <c r="S224" s="39"/>
      <c r="T224" s="161"/>
      <c r="U224" s="162">
        <f>ROUND(ROUND(T224,2)*(1+'General Inputs'!K$20)*(1-Z224)+'General Inputs'!K$27,2)</f>
        <v>0</v>
      </c>
      <c r="V224" s="162">
        <f>ROUND(ROUND(U224,2)*(1+'General Inputs'!L$20)*(1-AA224)+'General Inputs'!L$27,2)</f>
        <v>0</v>
      </c>
      <c r="W224" s="162">
        <f>ROUND(ROUND(V224,2)*(1+'General Inputs'!M$20)*(1-AB224)+'General Inputs'!M$27,2)</f>
        <v>0</v>
      </c>
      <c r="X224" s="162">
        <f>ROUND(ROUND(W224,2)*(1+'General Inputs'!N$20)*(1-AC224)+'General Inputs'!N$27,2)</f>
        <v>0</v>
      </c>
      <c r="Y224" s="163"/>
      <c r="Z224" s="191">
        <f>IF(T224="",0,'General Inputs'!K$23)</f>
        <v>0</v>
      </c>
      <c r="AA224" s="191">
        <f>IF(U224="",0,'General Inputs'!L$23)</f>
        <v>-0.02</v>
      </c>
      <c r="AB224" s="191">
        <f>IF(V224="",0,'General Inputs'!M$23)</f>
        <v>-0.02</v>
      </c>
      <c r="AC224" s="191">
        <f>IF(W224="",0,'General Inputs'!N$23)</f>
        <v>-0.02</v>
      </c>
      <c r="AD224" s="36"/>
      <c r="AE224" s="36"/>
      <c r="AF224" s="36"/>
      <c r="AG224" s="36"/>
      <c r="AH224" s="214" t="str" cm="1">
        <f t="array" ref="AH224">IF(SUMPRODUCT(--_xlfn.ISFORMULA(U224:X224))+SUMPRODUCT(--_xlfn.ISFORMULA(H224:L224))=7,"OK","CHECK")</f>
        <v>OK</v>
      </c>
      <c r="AI224" s="36"/>
      <c r="AJ224" s="36"/>
      <c r="AK224" s="36"/>
    </row>
    <row r="225" spans="1:37" hidden="1" outlineLevel="2" x14ac:dyDescent="0.2">
      <c r="A225" s="36"/>
      <c r="B225" s="36"/>
      <c r="C225" s="158"/>
      <c r="D225" s="158"/>
      <c r="E225" s="71" t="s">
        <v>33</v>
      </c>
      <c r="F225" s="71"/>
      <c r="G225" s="92"/>
      <c r="H225" s="93">
        <f t="shared" si="28"/>
        <v>0</v>
      </c>
      <c r="I225" s="159"/>
      <c r="J225" s="93">
        <f t="shared" si="29"/>
        <v>0</v>
      </c>
      <c r="K225" s="159"/>
      <c r="L225" s="159" t="str">
        <f t="shared" si="36"/>
        <v/>
      </c>
      <c r="M225" s="39"/>
      <c r="N225" s="160">
        <f t="shared" si="37"/>
        <v>0</v>
      </c>
      <c r="O225" s="160">
        <f t="shared" si="38"/>
        <v>0</v>
      </c>
      <c r="P225" s="160">
        <f t="shared" si="39"/>
        <v>0</v>
      </c>
      <c r="Q225" s="160">
        <f t="shared" si="40"/>
        <v>0</v>
      </c>
      <c r="R225" s="160">
        <f t="shared" si="41"/>
        <v>0</v>
      </c>
      <c r="S225" s="39"/>
      <c r="T225" s="161"/>
      <c r="U225" s="162">
        <f>ROUND(ROUND(T225,2)*(1+'General Inputs'!K$20)*(1-Z225)+'General Inputs'!K$27,2)</f>
        <v>0</v>
      </c>
      <c r="V225" s="162">
        <f>ROUND(ROUND(U225,2)*(1+'General Inputs'!L$20)*(1-AA225)+'General Inputs'!L$27,2)</f>
        <v>0</v>
      </c>
      <c r="W225" s="162">
        <f>ROUND(ROUND(V225,2)*(1+'General Inputs'!M$20)*(1-AB225)+'General Inputs'!M$27,2)</f>
        <v>0</v>
      </c>
      <c r="X225" s="162">
        <f>ROUND(ROUND(W225,2)*(1+'General Inputs'!N$20)*(1-AC225)+'General Inputs'!N$27,2)</f>
        <v>0</v>
      </c>
      <c r="Y225" s="163"/>
      <c r="Z225" s="191">
        <f>IF(T225="",0,'General Inputs'!K$23)</f>
        <v>0</v>
      </c>
      <c r="AA225" s="191">
        <f>IF(U225="",0,'General Inputs'!L$23)</f>
        <v>-0.02</v>
      </c>
      <c r="AB225" s="191">
        <f>IF(V225="",0,'General Inputs'!M$23)</f>
        <v>-0.02</v>
      </c>
      <c r="AC225" s="191">
        <f>IF(W225="",0,'General Inputs'!N$23)</f>
        <v>-0.02</v>
      </c>
      <c r="AD225" s="36"/>
      <c r="AE225" s="36"/>
      <c r="AF225" s="36"/>
      <c r="AG225" s="36"/>
      <c r="AH225" s="214" t="str" cm="1">
        <f t="array" ref="AH225">IF(SUMPRODUCT(--_xlfn.ISFORMULA(U225:X225))+SUMPRODUCT(--_xlfn.ISFORMULA(H225:L225))=7,"OK","CHECK")</f>
        <v>OK</v>
      </c>
      <c r="AI225" s="36"/>
      <c r="AJ225" s="36"/>
      <c r="AK225" s="36"/>
    </row>
    <row r="226" spans="1:37" hidden="1" outlineLevel="2" x14ac:dyDescent="0.2">
      <c r="A226" s="36"/>
      <c r="B226" s="36"/>
      <c r="C226" s="158"/>
      <c r="D226" s="158"/>
      <c r="E226" s="71" t="s">
        <v>33</v>
      </c>
      <c r="F226" s="71"/>
      <c r="G226" s="92"/>
      <c r="H226" s="93">
        <f t="shared" si="28"/>
        <v>0</v>
      </c>
      <c r="I226" s="159"/>
      <c r="J226" s="93">
        <f t="shared" si="29"/>
        <v>0</v>
      </c>
      <c r="K226" s="159"/>
      <c r="L226" s="159" t="str">
        <f t="shared" si="36"/>
        <v/>
      </c>
      <c r="M226" s="39"/>
      <c r="N226" s="160">
        <f t="shared" si="37"/>
        <v>0</v>
      </c>
      <c r="O226" s="160">
        <f t="shared" si="38"/>
        <v>0</v>
      </c>
      <c r="P226" s="160">
        <f t="shared" si="39"/>
        <v>0</v>
      </c>
      <c r="Q226" s="160">
        <f t="shared" si="40"/>
        <v>0</v>
      </c>
      <c r="R226" s="160">
        <f t="shared" si="41"/>
        <v>0</v>
      </c>
      <c r="S226" s="39"/>
      <c r="T226" s="161"/>
      <c r="U226" s="162">
        <f>ROUND(ROUND(T226,2)*(1+'General Inputs'!K$20)*(1-Z226)+'General Inputs'!K$27,2)</f>
        <v>0</v>
      </c>
      <c r="V226" s="162">
        <f>ROUND(ROUND(U226,2)*(1+'General Inputs'!L$20)*(1-AA226)+'General Inputs'!L$27,2)</f>
        <v>0</v>
      </c>
      <c r="W226" s="162">
        <f>ROUND(ROUND(V226,2)*(1+'General Inputs'!M$20)*(1-AB226)+'General Inputs'!M$27,2)</f>
        <v>0</v>
      </c>
      <c r="X226" s="162">
        <f>ROUND(ROUND(W226,2)*(1+'General Inputs'!N$20)*(1-AC226)+'General Inputs'!N$27,2)</f>
        <v>0</v>
      </c>
      <c r="Y226" s="163"/>
      <c r="Z226" s="191">
        <f>IF(T226="",0,'General Inputs'!K$23)</f>
        <v>0</v>
      </c>
      <c r="AA226" s="191">
        <f>IF(U226="",0,'General Inputs'!L$23)</f>
        <v>-0.02</v>
      </c>
      <c r="AB226" s="191">
        <f>IF(V226="",0,'General Inputs'!M$23)</f>
        <v>-0.02</v>
      </c>
      <c r="AC226" s="191">
        <f>IF(W226="",0,'General Inputs'!N$23)</f>
        <v>-0.02</v>
      </c>
      <c r="AD226" s="36"/>
      <c r="AE226" s="36"/>
      <c r="AF226" s="36"/>
      <c r="AG226" s="36"/>
      <c r="AH226" s="214" t="str" cm="1">
        <f t="array" ref="AH226">IF(SUMPRODUCT(--_xlfn.ISFORMULA(U226:X226))+SUMPRODUCT(--_xlfn.ISFORMULA(H226:L226))=7,"OK","CHECK")</f>
        <v>OK</v>
      </c>
      <c r="AI226" s="36"/>
      <c r="AJ226" s="36"/>
      <c r="AK226" s="36"/>
    </row>
    <row r="227" spans="1:37" hidden="1" outlineLevel="2" x14ac:dyDescent="0.2">
      <c r="A227" s="36"/>
      <c r="B227" s="36"/>
      <c r="C227" s="158"/>
      <c r="D227" s="158"/>
      <c r="E227" s="71" t="s">
        <v>33</v>
      </c>
      <c r="F227" s="71"/>
      <c r="G227" s="92"/>
      <c r="H227" s="93">
        <f t="shared" si="28"/>
        <v>0</v>
      </c>
      <c r="I227" s="159"/>
      <c r="J227" s="93">
        <f t="shared" si="29"/>
        <v>0</v>
      </c>
      <c r="K227" s="159"/>
      <c r="L227" s="159" t="str">
        <f t="shared" si="36"/>
        <v/>
      </c>
      <c r="M227" s="39"/>
      <c r="N227" s="160">
        <f t="shared" si="37"/>
        <v>0</v>
      </c>
      <c r="O227" s="160">
        <f t="shared" si="38"/>
        <v>0</v>
      </c>
      <c r="P227" s="160">
        <f t="shared" si="39"/>
        <v>0</v>
      </c>
      <c r="Q227" s="160">
        <f t="shared" si="40"/>
        <v>0</v>
      </c>
      <c r="R227" s="160">
        <f t="shared" si="41"/>
        <v>0</v>
      </c>
      <c r="S227" s="39"/>
      <c r="T227" s="161"/>
      <c r="U227" s="162">
        <f>ROUND(ROUND(T227,2)*(1+'General Inputs'!K$20)*(1-Z227)+'General Inputs'!K$27,2)</f>
        <v>0</v>
      </c>
      <c r="V227" s="162">
        <f>ROUND(ROUND(U227,2)*(1+'General Inputs'!L$20)*(1-AA227)+'General Inputs'!L$27,2)</f>
        <v>0</v>
      </c>
      <c r="W227" s="162">
        <f>ROUND(ROUND(V227,2)*(1+'General Inputs'!M$20)*(1-AB227)+'General Inputs'!M$27,2)</f>
        <v>0</v>
      </c>
      <c r="X227" s="162">
        <f>ROUND(ROUND(W227,2)*(1+'General Inputs'!N$20)*(1-AC227)+'General Inputs'!N$27,2)</f>
        <v>0</v>
      </c>
      <c r="Y227" s="163"/>
      <c r="Z227" s="191">
        <f>IF(T227="",0,'General Inputs'!K$23)</f>
        <v>0</v>
      </c>
      <c r="AA227" s="191">
        <f>IF(U227="",0,'General Inputs'!L$23)</f>
        <v>-0.02</v>
      </c>
      <c r="AB227" s="191">
        <f>IF(V227="",0,'General Inputs'!M$23)</f>
        <v>-0.02</v>
      </c>
      <c r="AC227" s="191">
        <f>IF(W227="",0,'General Inputs'!N$23)</f>
        <v>-0.02</v>
      </c>
      <c r="AD227" s="36"/>
      <c r="AE227" s="36"/>
      <c r="AF227" s="36"/>
      <c r="AG227" s="36"/>
      <c r="AH227" s="214" t="str" cm="1">
        <f t="array" ref="AH227">IF(SUMPRODUCT(--_xlfn.ISFORMULA(U227:X227))+SUMPRODUCT(--_xlfn.ISFORMULA(H227:L227))=7,"OK","CHECK")</f>
        <v>OK</v>
      </c>
      <c r="AI227" s="36"/>
      <c r="AJ227" s="36"/>
      <c r="AK227" s="36"/>
    </row>
    <row r="228" spans="1:37" hidden="1" outlineLevel="2" x14ac:dyDescent="0.2">
      <c r="A228" s="36"/>
      <c r="B228" s="36"/>
      <c r="C228" s="158"/>
      <c r="D228" s="158"/>
      <c r="E228" s="71" t="s">
        <v>33</v>
      </c>
      <c r="F228" s="71"/>
      <c r="G228" s="92"/>
      <c r="H228" s="93">
        <f t="shared" si="28"/>
        <v>0</v>
      </c>
      <c r="I228" s="159"/>
      <c r="J228" s="93">
        <f t="shared" si="29"/>
        <v>0</v>
      </c>
      <c r="K228" s="159"/>
      <c r="L228" s="159" t="str">
        <f t="shared" si="36"/>
        <v/>
      </c>
      <c r="M228" s="39"/>
      <c r="N228" s="160">
        <f t="shared" si="37"/>
        <v>0</v>
      </c>
      <c r="O228" s="160">
        <f t="shared" si="38"/>
        <v>0</v>
      </c>
      <c r="P228" s="160">
        <f t="shared" si="39"/>
        <v>0</v>
      </c>
      <c r="Q228" s="160">
        <f t="shared" si="40"/>
        <v>0</v>
      </c>
      <c r="R228" s="160">
        <f t="shared" si="41"/>
        <v>0</v>
      </c>
      <c r="S228" s="39"/>
      <c r="T228" s="161"/>
      <c r="U228" s="162">
        <f>ROUND(ROUND(T228,2)*(1+'General Inputs'!K$20)*(1-Z228)+'General Inputs'!K$27,2)</f>
        <v>0</v>
      </c>
      <c r="V228" s="162">
        <f>ROUND(ROUND(U228,2)*(1+'General Inputs'!L$20)*(1-AA228)+'General Inputs'!L$27,2)</f>
        <v>0</v>
      </c>
      <c r="W228" s="162">
        <f>ROUND(ROUND(V228,2)*(1+'General Inputs'!M$20)*(1-AB228)+'General Inputs'!M$27,2)</f>
        <v>0</v>
      </c>
      <c r="X228" s="162">
        <f>ROUND(ROUND(W228,2)*(1+'General Inputs'!N$20)*(1-AC228)+'General Inputs'!N$27,2)</f>
        <v>0</v>
      </c>
      <c r="Y228" s="163"/>
      <c r="Z228" s="191">
        <f>IF(T228="",0,'General Inputs'!K$23)</f>
        <v>0</v>
      </c>
      <c r="AA228" s="191">
        <f>IF(U228="",0,'General Inputs'!L$23)</f>
        <v>-0.02</v>
      </c>
      <c r="AB228" s="191">
        <f>IF(V228="",0,'General Inputs'!M$23)</f>
        <v>-0.02</v>
      </c>
      <c r="AC228" s="191">
        <f>IF(W228="",0,'General Inputs'!N$23)</f>
        <v>-0.02</v>
      </c>
      <c r="AD228" s="36"/>
      <c r="AE228" s="36"/>
      <c r="AF228" s="36"/>
      <c r="AG228" s="36"/>
      <c r="AH228" s="214" t="str" cm="1">
        <f t="array" ref="AH228">IF(SUMPRODUCT(--_xlfn.ISFORMULA(U228:X228))+SUMPRODUCT(--_xlfn.ISFORMULA(H228:L228))=7,"OK","CHECK")</f>
        <v>OK</v>
      </c>
      <c r="AI228" s="36"/>
      <c r="AJ228" s="36"/>
      <c r="AK228" s="36"/>
    </row>
    <row r="229" spans="1:37" hidden="1" outlineLevel="2" x14ac:dyDescent="0.2">
      <c r="A229" s="36"/>
      <c r="B229" s="36"/>
      <c r="C229" s="158"/>
      <c r="D229" s="158"/>
      <c r="E229" s="71" t="s">
        <v>33</v>
      </c>
      <c r="F229" s="71"/>
      <c r="G229" s="92"/>
      <c r="H229" s="93">
        <f t="shared" si="28"/>
        <v>0</v>
      </c>
      <c r="I229" s="159"/>
      <c r="J229" s="93">
        <f t="shared" si="29"/>
        <v>0</v>
      </c>
      <c r="K229" s="159"/>
      <c r="L229" s="159" t="str">
        <f t="shared" si="36"/>
        <v/>
      </c>
      <c r="M229" s="39"/>
      <c r="N229" s="160">
        <f t="shared" si="37"/>
        <v>0</v>
      </c>
      <c r="O229" s="160">
        <f t="shared" si="38"/>
        <v>0</v>
      </c>
      <c r="P229" s="160">
        <f t="shared" si="39"/>
        <v>0</v>
      </c>
      <c r="Q229" s="160">
        <f t="shared" si="40"/>
        <v>0</v>
      </c>
      <c r="R229" s="160">
        <f t="shared" si="41"/>
        <v>0</v>
      </c>
      <c r="S229" s="39"/>
      <c r="T229" s="161"/>
      <c r="U229" s="162">
        <f>ROUND(ROUND(T229,2)*(1+'General Inputs'!K$20)*(1-Z229)+'General Inputs'!K$27,2)</f>
        <v>0</v>
      </c>
      <c r="V229" s="162">
        <f>ROUND(ROUND(U229,2)*(1+'General Inputs'!L$20)*(1-AA229)+'General Inputs'!L$27,2)</f>
        <v>0</v>
      </c>
      <c r="W229" s="162">
        <f>ROUND(ROUND(V229,2)*(1+'General Inputs'!M$20)*(1-AB229)+'General Inputs'!M$27,2)</f>
        <v>0</v>
      </c>
      <c r="X229" s="162">
        <f>ROUND(ROUND(W229,2)*(1+'General Inputs'!N$20)*(1-AC229)+'General Inputs'!N$27,2)</f>
        <v>0</v>
      </c>
      <c r="Y229" s="163"/>
      <c r="Z229" s="191">
        <f>IF(T229="",0,'General Inputs'!K$23)</f>
        <v>0</v>
      </c>
      <c r="AA229" s="191">
        <f>IF(U229="",0,'General Inputs'!L$23)</f>
        <v>-0.02</v>
      </c>
      <c r="AB229" s="191">
        <f>IF(V229="",0,'General Inputs'!M$23)</f>
        <v>-0.02</v>
      </c>
      <c r="AC229" s="191">
        <f>IF(W229="",0,'General Inputs'!N$23)</f>
        <v>-0.02</v>
      </c>
      <c r="AD229" s="36"/>
      <c r="AE229" s="36"/>
      <c r="AF229" s="36"/>
      <c r="AG229" s="36"/>
      <c r="AH229" s="214" t="str" cm="1">
        <f t="array" ref="AH229">IF(SUMPRODUCT(--_xlfn.ISFORMULA(U229:X229))+SUMPRODUCT(--_xlfn.ISFORMULA(H229:L229))=7,"OK","CHECK")</f>
        <v>OK</v>
      </c>
      <c r="AI229" s="36"/>
      <c r="AJ229" s="36"/>
      <c r="AK229" s="36"/>
    </row>
    <row r="230" spans="1:37" hidden="1" outlineLevel="2" x14ac:dyDescent="0.2">
      <c r="A230" s="36"/>
      <c r="B230" s="36"/>
      <c r="C230" s="158"/>
      <c r="D230" s="158"/>
      <c r="E230" s="71" t="s">
        <v>33</v>
      </c>
      <c r="F230" s="71"/>
      <c r="G230" s="92"/>
      <c r="H230" s="93">
        <f t="shared" si="28"/>
        <v>0</v>
      </c>
      <c r="I230" s="159"/>
      <c r="J230" s="93">
        <f t="shared" si="29"/>
        <v>0</v>
      </c>
      <c r="K230" s="159"/>
      <c r="L230" s="159" t="str">
        <f t="shared" si="36"/>
        <v/>
      </c>
      <c r="M230" s="39"/>
      <c r="N230" s="160">
        <f t="shared" si="37"/>
        <v>0</v>
      </c>
      <c r="O230" s="160">
        <f t="shared" si="38"/>
        <v>0</v>
      </c>
      <c r="P230" s="160">
        <f t="shared" si="39"/>
        <v>0</v>
      </c>
      <c r="Q230" s="160">
        <f t="shared" si="40"/>
        <v>0</v>
      </c>
      <c r="R230" s="160">
        <f t="shared" si="41"/>
        <v>0</v>
      </c>
      <c r="S230" s="39"/>
      <c r="T230" s="161"/>
      <c r="U230" s="162">
        <f>ROUND(ROUND(T230,2)*(1+'General Inputs'!K$20)*(1-Z230)+'General Inputs'!K$27,2)</f>
        <v>0</v>
      </c>
      <c r="V230" s="162">
        <f>ROUND(ROUND(U230,2)*(1+'General Inputs'!L$20)*(1-AA230)+'General Inputs'!L$27,2)</f>
        <v>0</v>
      </c>
      <c r="W230" s="162">
        <f>ROUND(ROUND(V230,2)*(1+'General Inputs'!M$20)*(1-AB230)+'General Inputs'!M$27,2)</f>
        <v>0</v>
      </c>
      <c r="X230" s="162">
        <f>ROUND(ROUND(W230,2)*(1+'General Inputs'!N$20)*(1-AC230)+'General Inputs'!N$27,2)</f>
        <v>0</v>
      </c>
      <c r="Y230" s="163"/>
      <c r="Z230" s="191">
        <f>IF(T230="",0,'General Inputs'!K$23)</f>
        <v>0</v>
      </c>
      <c r="AA230" s="191">
        <f>IF(U230="",0,'General Inputs'!L$23)</f>
        <v>-0.02</v>
      </c>
      <c r="AB230" s="191">
        <f>IF(V230="",0,'General Inputs'!M$23)</f>
        <v>-0.02</v>
      </c>
      <c r="AC230" s="191">
        <f>IF(W230="",0,'General Inputs'!N$23)</f>
        <v>-0.02</v>
      </c>
      <c r="AD230" s="36"/>
      <c r="AE230" s="36"/>
      <c r="AF230" s="36"/>
      <c r="AG230" s="36"/>
      <c r="AH230" s="214" t="str" cm="1">
        <f t="array" ref="AH230">IF(SUMPRODUCT(--_xlfn.ISFORMULA(U230:X230))+SUMPRODUCT(--_xlfn.ISFORMULA(H230:L230))=7,"OK","CHECK")</f>
        <v>OK</v>
      </c>
      <c r="AI230" s="36"/>
      <c r="AJ230" s="36"/>
      <c r="AK230" s="36"/>
    </row>
    <row r="231" spans="1:37" hidden="1" outlineLevel="2" x14ac:dyDescent="0.2">
      <c r="A231" s="36"/>
      <c r="B231" s="36"/>
      <c r="C231" s="158"/>
      <c r="D231" s="158"/>
      <c r="E231" s="71" t="s">
        <v>33</v>
      </c>
      <c r="F231" s="71"/>
      <c r="G231" s="92"/>
      <c r="H231" s="93">
        <f t="shared" si="28"/>
        <v>0</v>
      </c>
      <c r="I231" s="159"/>
      <c r="J231" s="93">
        <f t="shared" si="29"/>
        <v>0</v>
      </c>
      <c r="K231" s="159"/>
      <c r="L231" s="159" t="str">
        <f t="shared" si="36"/>
        <v/>
      </c>
      <c r="M231" s="39"/>
      <c r="N231" s="160">
        <f t="shared" si="37"/>
        <v>0</v>
      </c>
      <c r="O231" s="160">
        <f t="shared" si="38"/>
        <v>0</v>
      </c>
      <c r="P231" s="160">
        <f t="shared" si="39"/>
        <v>0</v>
      </c>
      <c r="Q231" s="160">
        <f t="shared" si="40"/>
        <v>0</v>
      </c>
      <c r="R231" s="160">
        <f t="shared" si="41"/>
        <v>0</v>
      </c>
      <c r="S231" s="39"/>
      <c r="T231" s="161"/>
      <c r="U231" s="162">
        <f>ROUND(ROUND(T231,2)*(1+'General Inputs'!K$20)*(1-Z231)+'General Inputs'!K$27,2)</f>
        <v>0</v>
      </c>
      <c r="V231" s="162">
        <f>ROUND(ROUND(U231,2)*(1+'General Inputs'!L$20)*(1-AA231)+'General Inputs'!L$27,2)</f>
        <v>0</v>
      </c>
      <c r="W231" s="162">
        <f>ROUND(ROUND(V231,2)*(1+'General Inputs'!M$20)*(1-AB231)+'General Inputs'!M$27,2)</f>
        <v>0</v>
      </c>
      <c r="X231" s="162">
        <f>ROUND(ROUND(W231,2)*(1+'General Inputs'!N$20)*(1-AC231)+'General Inputs'!N$27,2)</f>
        <v>0</v>
      </c>
      <c r="Y231" s="163"/>
      <c r="Z231" s="191">
        <f>IF(T231="",0,'General Inputs'!K$23)</f>
        <v>0</v>
      </c>
      <c r="AA231" s="191">
        <f>IF(U231="",0,'General Inputs'!L$23)</f>
        <v>-0.02</v>
      </c>
      <c r="AB231" s="191">
        <f>IF(V231="",0,'General Inputs'!M$23)</f>
        <v>-0.02</v>
      </c>
      <c r="AC231" s="191">
        <f>IF(W231="",0,'General Inputs'!N$23)</f>
        <v>-0.02</v>
      </c>
      <c r="AD231" s="36"/>
      <c r="AE231" s="36"/>
      <c r="AF231" s="36"/>
      <c r="AG231" s="36"/>
      <c r="AH231" s="214" t="str" cm="1">
        <f t="array" ref="AH231">IF(SUMPRODUCT(--_xlfn.ISFORMULA(U231:X231))+SUMPRODUCT(--_xlfn.ISFORMULA(H231:L231))=7,"OK","CHECK")</f>
        <v>OK</v>
      </c>
      <c r="AI231" s="36"/>
      <c r="AJ231" s="36"/>
      <c r="AK231" s="36"/>
    </row>
    <row r="232" spans="1:37" hidden="1" outlineLevel="2" x14ac:dyDescent="0.2">
      <c r="A232" s="36"/>
      <c r="B232" s="36"/>
      <c r="C232" s="158"/>
      <c r="D232" s="158"/>
      <c r="E232" s="71" t="s">
        <v>33</v>
      </c>
      <c r="F232" s="71"/>
      <c r="G232" s="92"/>
      <c r="H232" s="93">
        <f t="shared" si="28"/>
        <v>0</v>
      </c>
      <c r="I232" s="159"/>
      <c r="J232" s="93">
        <f t="shared" si="29"/>
        <v>0</v>
      </c>
      <c r="K232" s="159"/>
      <c r="L232" s="159" t="str">
        <f t="shared" si="36"/>
        <v/>
      </c>
      <c r="M232" s="39"/>
      <c r="N232" s="160">
        <f t="shared" si="37"/>
        <v>0</v>
      </c>
      <c r="O232" s="160">
        <f t="shared" si="38"/>
        <v>0</v>
      </c>
      <c r="P232" s="160">
        <f t="shared" si="39"/>
        <v>0</v>
      </c>
      <c r="Q232" s="160">
        <f t="shared" si="40"/>
        <v>0</v>
      </c>
      <c r="R232" s="160">
        <f t="shared" si="41"/>
        <v>0</v>
      </c>
      <c r="S232" s="39"/>
      <c r="T232" s="161"/>
      <c r="U232" s="162">
        <f>ROUND(ROUND(T232,2)*(1+'General Inputs'!K$20)*(1-Z232)+'General Inputs'!K$27,2)</f>
        <v>0</v>
      </c>
      <c r="V232" s="162">
        <f>ROUND(ROUND(U232,2)*(1+'General Inputs'!L$20)*(1-AA232)+'General Inputs'!L$27,2)</f>
        <v>0</v>
      </c>
      <c r="W232" s="162">
        <f>ROUND(ROUND(V232,2)*(1+'General Inputs'!M$20)*(1-AB232)+'General Inputs'!M$27,2)</f>
        <v>0</v>
      </c>
      <c r="X232" s="162">
        <f>ROUND(ROUND(W232,2)*(1+'General Inputs'!N$20)*(1-AC232)+'General Inputs'!N$27,2)</f>
        <v>0</v>
      </c>
      <c r="Y232" s="163"/>
      <c r="Z232" s="191">
        <f>IF(T232="",0,'General Inputs'!K$23)</f>
        <v>0</v>
      </c>
      <c r="AA232" s="191">
        <f>IF(U232="",0,'General Inputs'!L$23)</f>
        <v>-0.02</v>
      </c>
      <c r="AB232" s="191">
        <f>IF(V232="",0,'General Inputs'!M$23)</f>
        <v>-0.02</v>
      </c>
      <c r="AC232" s="191">
        <f>IF(W232="",0,'General Inputs'!N$23)</f>
        <v>-0.02</v>
      </c>
      <c r="AD232" s="36"/>
      <c r="AE232" s="36"/>
      <c r="AF232" s="36"/>
      <c r="AG232" s="36"/>
      <c r="AH232" s="214" t="str" cm="1">
        <f t="array" ref="AH232">IF(SUMPRODUCT(--_xlfn.ISFORMULA(U232:X232))+SUMPRODUCT(--_xlfn.ISFORMULA(H232:L232))=7,"OK","CHECK")</f>
        <v>OK</v>
      </c>
      <c r="AI232" s="36"/>
      <c r="AJ232" s="36"/>
      <c r="AK232" s="36"/>
    </row>
    <row r="233" spans="1:37" hidden="1" outlineLevel="2" x14ac:dyDescent="0.2">
      <c r="A233" s="36"/>
      <c r="B233" s="36"/>
      <c r="C233" s="158"/>
      <c r="D233" s="158"/>
      <c r="E233" s="71" t="s">
        <v>33</v>
      </c>
      <c r="F233" s="71"/>
      <c r="G233" s="92"/>
      <c r="H233" s="93">
        <f t="shared" si="28"/>
        <v>0</v>
      </c>
      <c r="I233" s="159"/>
      <c r="J233" s="93">
        <f t="shared" si="29"/>
        <v>0</v>
      </c>
      <c r="K233" s="159"/>
      <c r="L233" s="159" t="str">
        <f t="shared" si="36"/>
        <v/>
      </c>
      <c r="M233" s="39"/>
      <c r="N233" s="160">
        <f t="shared" si="37"/>
        <v>0</v>
      </c>
      <c r="O233" s="160">
        <f t="shared" si="38"/>
        <v>0</v>
      </c>
      <c r="P233" s="160">
        <f t="shared" si="39"/>
        <v>0</v>
      </c>
      <c r="Q233" s="160">
        <f t="shared" si="40"/>
        <v>0</v>
      </c>
      <c r="R233" s="160">
        <f t="shared" si="41"/>
        <v>0</v>
      </c>
      <c r="S233" s="39"/>
      <c r="T233" s="161"/>
      <c r="U233" s="162">
        <f>ROUND(ROUND(T233,2)*(1+'General Inputs'!K$20)*(1-Z233)+'General Inputs'!K$27,2)</f>
        <v>0</v>
      </c>
      <c r="V233" s="162">
        <f>ROUND(ROUND(U233,2)*(1+'General Inputs'!L$20)*(1-AA233)+'General Inputs'!L$27,2)</f>
        <v>0</v>
      </c>
      <c r="W233" s="162">
        <f>ROUND(ROUND(V233,2)*(1+'General Inputs'!M$20)*(1-AB233)+'General Inputs'!M$27,2)</f>
        <v>0</v>
      </c>
      <c r="X233" s="162">
        <f>ROUND(ROUND(W233,2)*(1+'General Inputs'!N$20)*(1-AC233)+'General Inputs'!N$27,2)</f>
        <v>0</v>
      </c>
      <c r="Y233" s="163"/>
      <c r="Z233" s="191">
        <f>IF(T233="",0,'General Inputs'!K$23)</f>
        <v>0</v>
      </c>
      <c r="AA233" s="191">
        <f>IF(U233="",0,'General Inputs'!L$23)</f>
        <v>-0.02</v>
      </c>
      <c r="AB233" s="191">
        <f>IF(V233="",0,'General Inputs'!M$23)</f>
        <v>-0.02</v>
      </c>
      <c r="AC233" s="191">
        <f>IF(W233="",0,'General Inputs'!N$23)</f>
        <v>-0.02</v>
      </c>
      <c r="AD233" s="36"/>
      <c r="AE233" s="36"/>
      <c r="AF233" s="36"/>
      <c r="AG233" s="36"/>
      <c r="AH233" s="214" t="str" cm="1">
        <f t="array" ref="AH233">IF(SUMPRODUCT(--_xlfn.ISFORMULA(U233:X233))+SUMPRODUCT(--_xlfn.ISFORMULA(H233:L233))=7,"OK","CHECK")</f>
        <v>OK</v>
      </c>
      <c r="AI233" s="36"/>
      <c r="AJ233" s="36"/>
      <c r="AK233" s="36"/>
    </row>
    <row r="234" spans="1:37" hidden="1" outlineLevel="2" x14ac:dyDescent="0.2">
      <c r="A234" s="36"/>
      <c r="B234" s="36"/>
      <c r="C234" s="158"/>
      <c r="D234" s="158"/>
      <c r="E234" s="71" t="s">
        <v>33</v>
      </c>
      <c r="F234" s="71"/>
      <c r="G234" s="92"/>
      <c r="H234" s="93">
        <f t="shared" si="28"/>
        <v>0</v>
      </c>
      <c r="I234" s="159"/>
      <c r="J234" s="93">
        <f t="shared" si="29"/>
        <v>0</v>
      </c>
      <c r="K234" s="159"/>
      <c r="L234" s="159" t="str">
        <f t="shared" si="36"/>
        <v/>
      </c>
      <c r="M234" s="39"/>
      <c r="N234" s="160">
        <f t="shared" si="37"/>
        <v>0</v>
      </c>
      <c r="O234" s="160">
        <f t="shared" si="38"/>
        <v>0</v>
      </c>
      <c r="P234" s="160">
        <f t="shared" si="39"/>
        <v>0</v>
      </c>
      <c r="Q234" s="160">
        <f t="shared" si="40"/>
        <v>0</v>
      </c>
      <c r="R234" s="160">
        <f t="shared" si="41"/>
        <v>0</v>
      </c>
      <c r="S234" s="39"/>
      <c r="T234" s="161"/>
      <c r="U234" s="162">
        <f>ROUND(ROUND(T234,2)*(1+'General Inputs'!K$20)*(1-Z234)+'General Inputs'!K$27,2)</f>
        <v>0</v>
      </c>
      <c r="V234" s="162">
        <f>ROUND(ROUND(U234,2)*(1+'General Inputs'!L$20)*(1-AA234)+'General Inputs'!L$27,2)</f>
        <v>0</v>
      </c>
      <c r="W234" s="162">
        <f>ROUND(ROUND(V234,2)*(1+'General Inputs'!M$20)*(1-AB234)+'General Inputs'!M$27,2)</f>
        <v>0</v>
      </c>
      <c r="X234" s="162">
        <f>ROUND(ROUND(W234,2)*(1+'General Inputs'!N$20)*(1-AC234)+'General Inputs'!N$27,2)</f>
        <v>0</v>
      </c>
      <c r="Y234" s="163"/>
      <c r="Z234" s="191">
        <f>IF(T234="",0,'General Inputs'!K$23)</f>
        <v>0</v>
      </c>
      <c r="AA234" s="191">
        <f>IF(U234="",0,'General Inputs'!L$23)</f>
        <v>-0.02</v>
      </c>
      <c r="AB234" s="191">
        <f>IF(V234="",0,'General Inputs'!M$23)</f>
        <v>-0.02</v>
      </c>
      <c r="AC234" s="191">
        <f>IF(W234="",0,'General Inputs'!N$23)</f>
        <v>-0.02</v>
      </c>
      <c r="AD234" s="36"/>
      <c r="AE234" s="36"/>
      <c r="AF234" s="36"/>
      <c r="AG234" s="36"/>
      <c r="AH234" s="214" t="str" cm="1">
        <f t="array" ref="AH234">IF(SUMPRODUCT(--_xlfn.ISFORMULA(U234:X234))+SUMPRODUCT(--_xlfn.ISFORMULA(H234:L234))=7,"OK","CHECK")</f>
        <v>OK</v>
      </c>
      <c r="AI234" s="36"/>
      <c r="AJ234" s="36"/>
      <c r="AK234" s="36"/>
    </row>
    <row r="235" spans="1:37" hidden="1" outlineLevel="2" x14ac:dyDescent="0.2">
      <c r="A235" s="36"/>
      <c r="B235" s="36"/>
      <c r="C235" s="158"/>
      <c r="D235" s="158"/>
      <c r="E235" s="71" t="s">
        <v>33</v>
      </c>
      <c r="F235" s="71"/>
      <c r="G235" s="92"/>
      <c r="H235" s="93">
        <f t="shared" si="28"/>
        <v>0</v>
      </c>
      <c r="I235" s="159"/>
      <c r="J235" s="93">
        <f t="shared" si="29"/>
        <v>0</v>
      </c>
      <c r="K235" s="159"/>
      <c r="L235" s="159" t="str">
        <f t="shared" si="36"/>
        <v/>
      </c>
      <c r="M235" s="39"/>
      <c r="N235" s="160">
        <f t="shared" si="37"/>
        <v>0</v>
      </c>
      <c r="O235" s="160">
        <f t="shared" si="38"/>
        <v>0</v>
      </c>
      <c r="P235" s="160">
        <f t="shared" si="39"/>
        <v>0</v>
      </c>
      <c r="Q235" s="160">
        <f t="shared" si="40"/>
        <v>0</v>
      </c>
      <c r="R235" s="160">
        <f t="shared" si="41"/>
        <v>0</v>
      </c>
      <c r="S235" s="39"/>
      <c r="T235" s="161"/>
      <c r="U235" s="162">
        <f>ROUND(ROUND(T235,2)*(1+'General Inputs'!K$20)*(1-Z235)+'General Inputs'!K$27,2)</f>
        <v>0</v>
      </c>
      <c r="V235" s="162">
        <f>ROUND(ROUND(U235,2)*(1+'General Inputs'!L$20)*(1-AA235)+'General Inputs'!L$27,2)</f>
        <v>0</v>
      </c>
      <c r="W235" s="162">
        <f>ROUND(ROUND(V235,2)*(1+'General Inputs'!M$20)*(1-AB235)+'General Inputs'!M$27,2)</f>
        <v>0</v>
      </c>
      <c r="X235" s="162">
        <f>ROUND(ROUND(W235,2)*(1+'General Inputs'!N$20)*(1-AC235)+'General Inputs'!N$27,2)</f>
        <v>0</v>
      </c>
      <c r="Y235" s="163"/>
      <c r="Z235" s="191">
        <f>IF(T235="",0,'General Inputs'!K$23)</f>
        <v>0</v>
      </c>
      <c r="AA235" s="191">
        <f>IF(U235="",0,'General Inputs'!L$23)</f>
        <v>-0.02</v>
      </c>
      <c r="AB235" s="191">
        <f>IF(V235="",0,'General Inputs'!M$23)</f>
        <v>-0.02</v>
      </c>
      <c r="AC235" s="191">
        <f>IF(W235="",0,'General Inputs'!N$23)</f>
        <v>-0.02</v>
      </c>
      <c r="AD235" s="36"/>
      <c r="AE235" s="36"/>
      <c r="AF235" s="36"/>
      <c r="AG235" s="36"/>
      <c r="AH235" s="214" t="str" cm="1">
        <f t="array" ref="AH235">IF(SUMPRODUCT(--_xlfn.ISFORMULA(U235:X235))+SUMPRODUCT(--_xlfn.ISFORMULA(H235:L235))=7,"OK","CHECK")</f>
        <v>OK</v>
      </c>
      <c r="AI235" s="36"/>
      <c r="AJ235" s="36"/>
      <c r="AK235" s="36"/>
    </row>
    <row r="236" spans="1:37" hidden="1" outlineLevel="2" x14ac:dyDescent="0.2">
      <c r="A236" s="36"/>
      <c r="B236" s="36"/>
      <c r="C236" s="158"/>
      <c r="D236" s="158"/>
      <c r="E236" s="71" t="s">
        <v>33</v>
      </c>
      <c r="F236" s="71"/>
      <c r="G236" s="92"/>
      <c r="H236" s="93">
        <f t="shared" si="28"/>
        <v>0</v>
      </c>
      <c r="I236" s="159"/>
      <c r="J236" s="93">
        <f t="shared" si="29"/>
        <v>0</v>
      </c>
      <c r="K236" s="159"/>
      <c r="L236" s="159" t="str">
        <f t="shared" si="36"/>
        <v/>
      </c>
      <c r="M236" s="39"/>
      <c r="N236" s="160">
        <f t="shared" si="37"/>
        <v>0</v>
      </c>
      <c r="O236" s="160">
        <f t="shared" si="38"/>
        <v>0</v>
      </c>
      <c r="P236" s="160">
        <f t="shared" si="39"/>
        <v>0</v>
      </c>
      <c r="Q236" s="160">
        <f t="shared" si="40"/>
        <v>0</v>
      </c>
      <c r="R236" s="160">
        <f t="shared" si="41"/>
        <v>0</v>
      </c>
      <c r="S236" s="39"/>
      <c r="T236" s="161"/>
      <c r="U236" s="162">
        <f>ROUND(ROUND(T236,2)*(1+'General Inputs'!K$20)*(1-Z236)+'General Inputs'!K$27,2)</f>
        <v>0</v>
      </c>
      <c r="V236" s="162">
        <f>ROUND(ROUND(U236,2)*(1+'General Inputs'!L$20)*(1-AA236)+'General Inputs'!L$27,2)</f>
        <v>0</v>
      </c>
      <c r="W236" s="162">
        <f>ROUND(ROUND(V236,2)*(1+'General Inputs'!M$20)*(1-AB236)+'General Inputs'!M$27,2)</f>
        <v>0</v>
      </c>
      <c r="X236" s="162">
        <f>ROUND(ROUND(W236,2)*(1+'General Inputs'!N$20)*(1-AC236)+'General Inputs'!N$27,2)</f>
        <v>0</v>
      </c>
      <c r="Y236" s="163"/>
      <c r="Z236" s="191">
        <f>IF(T236="",0,'General Inputs'!K$23)</f>
        <v>0</v>
      </c>
      <c r="AA236" s="191">
        <f>IF(U236="",0,'General Inputs'!L$23)</f>
        <v>-0.02</v>
      </c>
      <c r="AB236" s="191">
        <f>IF(V236="",0,'General Inputs'!M$23)</f>
        <v>-0.02</v>
      </c>
      <c r="AC236" s="191">
        <f>IF(W236="",0,'General Inputs'!N$23)</f>
        <v>-0.02</v>
      </c>
      <c r="AD236" s="36"/>
      <c r="AE236" s="36"/>
      <c r="AF236" s="36"/>
      <c r="AG236" s="36"/>
      <c r="AH236" s="214" t="str" cm="1">
        <f t="array" ref="AH236">IF(SUMPRODUCT(--_xlfn.ISFORMULA(U236:X236))+SUMPRODUCT(--_xlfn.ISFORMULA(H236:L236))=7,"OK","CHECK")</f>
        <v>OK</v>
      </c>
      <c r="AI236" s="36"/>
      <c r="AJ236" s="36"/>
      <c r="AK236" s="36"/>
    </row>
    <row r="237" spans="1:37" hidden="1" outlineLevel="2" x14ac:dyDescent="0.2">
      <c r="A237" s="36"/>
      <c r="B237" s="36"/>
      <c r="C237" s="158"/>
      <c r="D237" s="158"/>
      <c r="E237" s="71" t="s">
        <v>33</v>
      </c>
      <c r="F237" s="71"/>
      <c r="G237" s="92"/>
      <c r="H237" s="93">
        <f t="shared" si="28"/>
        <v>0</v>
      </c>
      <c r="I237" s="159"/>
      <c r="J237" s="93">
        <f t="shared" si="29"/>
        <v>0</v>
      </c>
      <c r="K237" s="159"/>
      <c r="L237" s="159" t="str">
        <f t="shared" si="36"/>
        <v/>
      </c>
      <c r="M237" s="39"/>
      <c r="N237" s="160">
        <f t="shared" si="37"/>
        <v>0</v>
      </c>
      <c r="O237" s="160">
        <f t="shared" si="38"/>
        <v>0</v>
      </c>
      <c r="P237" s="160">
        <f t="shared" si="39"/>
        <v>0</v>
      </c>
      <c r="Q237" s="160">
        <f t="shared" si="40"/>
        <v>0</v>
      </c>
      <c r="R237" s="160">
        <f t="shared" si="41"/>
        <v>0</v>
      </c>
      <c r="S237" s="39"/>
      <c r="T237" s="161"/>
      <c r="U237" s="162">
        <f>ROUND(ROUND(T237,2)*(1+'General Inputs'!K$20)*(1-Z237)+'General Inputs'!K$27,2)</f>
        <v>0</v>
      </c>
      <c r="V237" s="162">
        <f>ROUND(ROUND(U237,2)*(1+'General Inputs'!L$20)*(1-AA237)+'General Inputs'!L$27,2)</f>
        <v>0</v>
      </c>
      <c r="W237" s="162">
        <f>ROUND(ROUND(V237,2)*(1+'General Inputs'!M$20)*(1-AB237)+'General Inputs'!M$27,2)</f>
        <v>0</v>
      </c>
      <c r="X237" s="162">
        <f>ROUND(ROUND(W237,2)*(1+'General Inputs'!N$20)*(1-AC237)+'General Inputs'!N$27,2)</f>
        <v>0</v>
      </c>
      <c r="Y237" s="163"/>
      <c r="Z237" s="191">
        <f>IF(T237="",0,'General Inputs'!K$23)</f>
        <v>0</v>
      </c>
      <c r="AA237" s="191">
        <f>IF(U237="",0,'General Inputs'!L$23)</f>
        <v>-0.02</v>
      </c>
      <c r="AB237" s="191">
        <f>IF(V237="",0,'General Inputs'!M$23)</f>
        <v>-0.02</v>
      </c>
      <c r="AC237" s="191">
        <f>IF(W237="",0,'General Inputs'!N$23)</f>
        <v>-0.02</v>
      </c>
      <c r="AD237" s="36"/>
      <c r="AE237" s="36"/>
      <c r="AF237" s="36"/>
      <c r="AG237" s="36"/>
      <c r="AH237" s="214" t="str" cm="1">
        <f t="array" ref="AH237">IF(SUMPRODUCT(--_xlfn.ISFORMULA(U237:X237))+SUMPRODUCT(--_xlfn.ISFORMULA(H237:L237))=7,"OK","CHECK")</f>
        <v>OK</v>
      </c>
      <c r="AI237" s="36"/>
      <c r="AJ237" s="36"/>
      <c r="AK237" s="36"/>
    </row>
    <row r="238" spans="1:37" hidden="1" outlineLevel="2" x14ac:dyDescent="0.2">
      <c r="A238" s="36"/>
      <c r="B238" s="36"/>
      <c r="C238" s="158"/>
      <c r="D238" s="158"/>
      <c r="E238" s="71" t="s">
        <v>33</v>
      </c>
      <c r="F238" s="71"/>
      <c r="G238" s="92"/>
      <c r="H238" s="93">
        <f t="shared" si="28"/>
        <v>0</v>
      </c>
      <c r="I238" s="159"/>
      <c r="J238" s="93">
        <f t="shared" si="29"/>
        <v>0</v>
      </c>
      <c r="K238" s="159"/>
      <c r="L238" s="159" t="str">
        <f t="shared" si="36"/>
        <v/>
      </c>
      <c r="M238" s="39"/>
      <c r="N238" s="160">
        <f t="shared" si="37"/>
        <v>0</v>
      </c>
      <c r="O238" s="160">
        <f t="shared" si="38"/>
        <v>0</v>
      </c>
      <c r="P238" s="160">
        <f t="shared" si="39"/>
        <v>0</v>
      </c>
      <c r="Q238" s="160">
        <f t="shared" si="40"/>
        <v>0</v>
      </c>
      <c r="R238" s="160">
        <f t="shared" si="41"/>
        <v>0</v>
      </c>
      <c r="S238" s="39"/>
      <c r="T238" s="161"/>
      <c r="U238" s="162">
        <f>ROUND(ROUND(T238,2)*(1+'General Inputs'!K$20)*(1-Z238)+'General Inputs'!K$27,2)</f>
        <v>0</v>
      </c>
      <c r="V238" s="162">
        <f>ROUND(ROUND(U238,2)*(1+'General Inputs'!L$20)*(1-AA238)+'General Inputs'!L$27,2)</f>
        <v>0</v>
      </c>
      <c r="W238" s="162">
        <f>ROUND(ROUND(V238,2)*(1+'General Inputs'!M$20)*(1-AB238)+'General Inputs'!M$27,2)</f>
        <v>0</v>
      </c>
      <c r="X238" s="162">
        <f>ROUND(ROUND(W238,2)*(1+'General Inputs'!N$20)*(1-AC238)+'General Inputs'!N$27,2)</f>
        <v>0</v>
      </c>
      <c r="Y238" s="163"/>
      <c r="Z238" s="191">
        <f>IF(T238="",0,'General Inputs'!K$23)</f>
        <v>0</v>
      </c>
      <c r="AA238" s="191">
        <f>IF(U238="",0,'General Inputs'!L$23)</f>
        <v>-0.02</v>
      </c>
      <c r="AB238" s="191">
        <f>IF(V238="",0,'General Inputs'!M$23)</f>
        <v>-0.02</v>
      </c>
      <c r="AC238" s="191">
        <f>IF(W238="",0,'General Inputs'!N$23)</f>
        <v>-0.02</v>
      </c>
      <c r="AD238" s="36"/>
      <c r="AE238" s="36"/>
      <c r="AF238" s="36"/>
      <c r="AG238" s="36"/>
      <c r="AH238" s="214" t="str" cm="1">
        <f t="array" ref="AH238">IF(SUMPRODUCT(--_xlfn.ISFORMULA(U238:X238))+SUMPRODUCT(--_xlfn.ISFORMULA(H238:L238))=7,"OK","CHECK")</f>
        <v>OK</v>
      </c>
      <c r="AI238" s="36"/>
      <c r="AJ238" s="36"/>
      <c r="AK238" s="36"/>
    </row>
    <row r="239" spans="1:37" hidden="1" outlineLevel="2" x14ac:dyDescent="0.2">
      <c r="A239" s="36"/>
      <c r="B239" s="36"/>
      <c r="C239" s="158"/>
      <c r="D239" s="158"/>
      <c r="E239" s="71" t="s">
        <v>33</v>
      </c>
      <c r="F239" s="71"/>
      <c r="G239" s="92"/>
      <c r="H239" s="93">
        <f t="shared" si="28"/>
        <v>0</v>
      </c>
      <c r="I239" s="159"/>
      <c r="J239" s="93">
        <f t="shared" si="29"/>
        <v>0</v>
      </c>
      <c r="K239" s="159"/>
      <c r="L239" s="159" t="str">
        <f t="shared" si="36"/>
        <v/>
      </c>
      <c r="M239" s="39"/>
      <c r="N239" s="160">
        <f t="shared" si="37"/>
        <v>0</v>
      </c>
      <c r="O239" s="160">
        <f t="shared" si="38"/>
        <v>0</v>
      </c>
      <c r="P239" s="160">
        <f t="shared" si="39"/>
        <v>0</v>
      </c>
      <c r="Q239" s="160">
        <f t="shared" si="40"/>
        <v>0</v>
      </c>
      <c r="R239" s="160">
        <f t="shared" si="41"/>
        <v>0</v>
      </c>
      <c r="S239" s="39"/>
      <c r="T239" s="161"/>
      <c r="U239" s="162">
        <f>ROUND(ROUND(T239,2)*(1+'General Inputs'!K$20)*(1-Z239)+'General Inputs'!K$27,2)</f>
        <v>0</v>
      </c>
      <c r="V239" s="162">
        <f>ROUND(ROUND(U239,2)*(1+'General Inputs'!L$20)*(1-AA239)+'General Inputs'!L$27,2)</f>
        <v>0</v>
      </c>
      <c r="W239" s="162">
        <f>ROUND(ROUND(V239,2)*(1+'General Inputs'!M$20)*(1-AB239)+'General Inputs'!M$27,2)</f>
        <v>0</v>
      </c>
      <c r="X239" s="162">
        <f>ROUND(ROUND(W239,2)*(1+'General Inputs'!N$20)*(1-AC239)+'General Inputs'!N$27,2)</f>
        <v>0</v>
      </c>
      <c r="Y239" s="163"/>
      <c r="Z239" s="191">
        <f>IF(T239="",0,'General Inputs'!K$23)</f>
        <v>0</v>
      </c>
      <c r="AA239" s="191">
        <f>IF(U239="",0,'General Inputs'!L$23)</f>
        <v>-0.02</v>
      </c>
      <c r="AB239" s="191">
        <f>IF(V239="",0,'General Inputs'!M$23)</f>
        <v>-0.02</v>
      </c>
      <c r="AC239" s="191">
        <f>IF(W239="",0,'General Inputs'!N$23)</f>
        <v>-0.02</v>
      </c>
      <c r="AD239" s="36"/>
      <c r="AE239" s="36"/>
      <c r="AF239" s="36"/>
      <c r="AG239" s="36"/>
      <c r="AH239" s="214" t="str" cm="1">
        <f t="array" ref="AH239">IF(SUMPRODUCT(--_xlfn.ISFORMULA(U239:X239))+SUMPRODUCT(--_xlfn.ISFORMULA(H239:L239))=7,"OK","CHECK")</f>
        <v>OK</v>
      </c>
      <c r="AI239" s="36"/>
      <c r="AJ239" s="36"/>
      <c r="AK239" s="36"/>
    </row>
    <row r="240" spans="1:37" hidden="1" outlineLevel="2" x14ac:dyDescent="0.2">
      <c r="A240" s="36"/>
      <c r="B240" s="36"/>
      <c r="C240" s="158"/>
      <c r="D240" s="158"/>
      <c r="E240" s="71" t="s">
        <v>33</v>
      </c>
      <c r="F240" s="71"/>
      <c r="G240" s="92"/>
      <c r="H240" s="93">
        <f t="shared" si="28"/>
        <v>0</v>
      </c>
      <c r="I240" s="159"/>
      <c r="J240" s="93">
        <f t="shared" si="29"/>
        <v>0</v>
      </c>
      <c r="K240" s="159"/>
      <c r="L240" s="159" t="str">
        <f t="shared" si="36"/>
        <v/>
      </c>
      <c r="M240" s="39"/>
      <c r="N240" s="160">
        <f t="shared" si="37"/>
        <v>0</v>
      </c>
      <c r="O240" s="160">
        <f t="shared" si="38"/>
        <v>0</v>
      </c>
      <c r="P240" s="160">
        <f t="shared" si="39"/>
        <v>0</v>
      </c>
      <c r="Q240" s="160">
        <f t="shared" si="40"/>
        <v>0</v>
      </c>
      <c r="R240" s="160">
        <f t="shared" si="41"/>
        <v>0</v>
      </c>
      <c r="S240" s="39"/>
      <c r="T240" s="161"/>
      <c r="U240" s="162">
        <f>ROUND(ROUND(T240,2)*(1+'General Inputs'!K$20)*(1-Z240)+'General Inputs'!K$27,2)</f>
        <v>0</v>
      </c>
      <c r="V240" s="162">
        <f>ROUND(ROUND(U240,2)*(1+'General Inputs'!L$20)*(1-AA240)+'General Inputs'!L$27,2)</f>
        <v>0</v>
      </c>
      <c r="W240" s="162">
        <f>ROUND(ROUND(V240,2)*(1+'General Inputs'!M$20)*(1-AB240)+'General Inputs'!M$27,2)</f>
        <v>0</v>
      </c>
      <c r="X240" s="162">
        <f>ROUND(ROUND(W240,2)*(1+'General Inputs'!N$20)*(1-AC240)+'General Inputs'!N$27,2)</f>
        <v>0</v>
      </c>
      <c r="Y240" s="163"/>
      <c r="Z240" s="191">
        <f>IF(T240="",0,'General Inputs'!K$23)</f>
        <v>0</v>
      </c>
      <c r="AA240" s="191">
        <f>IF(U240="",0,'General Inputs'!L$23)</f>
        <v>-0.02</v>
      </c>
      <c r="AB240" s="191">
        <f>IF(V240="",0,'General Inputs'!M$23)</f>
        <v>-0.02</v>
      </c>
      <c r="AC240" s="191">
        <f>IF(W240="",0,'General Inputs'!N$23)</f>
        <v>-0.02</v>
      </c>
      <c r="AD240" s="36"/>
      <c r="AE240" s="36"/>
      <c r="AF240" s="36"/>
      <c r="AG240" s="36"/>
      <c r="AH240" s="214" t="str" cm="1">
        <f t="array" ref="AH240">IF(SUMPRODUCT(--_xlfn.ISFORMULA(U240:X240))+SUMPRODUCT(--_xlfn.ISFORMULA(H240:L240))=7,"OK","CHECK")</f>
        <v>OK</v>
      </c>
      <c r="AI240" s="36"/>
      <c r="AJ240" s="36"/>
      <c r="AK240" s="36"/>
    </row>
    <row r="241" spans="1:37" hidden="1" outlineLevel="2" x14ac:dyDescent="0.2">
      <c r="A241" s="36"/>
      <c r="B241" s="36"/>
      <c r="C241" s="158"/>
      <c r="D241" s="158"/>
      <c r="E241" s="71" t="s">
        <v>33</v>
      </c>
      <c r="F241" s="71"/>
      <c r="G241" s="92"/>
      <c r="H241" s="93">
        <f t="shared" si="28"/>
        <v>0</v>
      </c>
      <c r="I241" s="159"/>
      <c r="J241" s="93">
        <f t="shared" si="29"/>
        <v>0</v>
      </c>
      <c r="K241" s="159"/>
      <c r="L241" s="159" t="str">
        <f t="shared" si="36"/>
        <v/>
      </c>
      <c r="M241" s="39"/>
      <c r="N241" s="160">
        <f t="shared" si="37"/>
        <v>0</v>
      </c>
      <c r="O241" s="160">
        <f t="shared" si="38"/>
        <v>0</v>
      </c>
      <c r="P241" s="160">
        <f t="shared" si="39"/>
        <v>0</v>
      </c>
      <c r="Q241" s="160">
        <f t="shared" si="40"/>
        <v>0</v>
      </c>
      <c r="R241" s="160">
        <f t="shared" si="41"/>
        <v>0</v>
      </c>
      <c r="S241" s="39"/>
      <c r="T241" s="161"/>
      <c r="U241" s="162">
        <f>ROUND(ROUND(T241,2)*(1+'General Inputs'!K$20)*(1-Z241)+'General Inputs'!K$27,2)</f>
        <v>0</v>
      </c>
      <c r="V241" s="162">
        <f>ROUND(ROUND(U241,2)*(1+'General Inputs'!L$20)*(1-AA241)+'General Inputs'!L$27,2)</f>
        <v>0</v>
      </c>
      <c r="W241" s="162">
        <f>ROUND(ROUND(V241,2)*(1+'General Inputs'!M$20)*(1-AB241)+'General Inputs'!M$27,2)</f>
        <v>0</v>
      </c>
      <c r="X241" s="162">
        <f>ROUND(ROUND(W241,2)*(1+'General Inputs'!N$20)*(1-AC241)+'General Inputs'!N$27,2)</f>
        <v>0</v>
      </c>
      <c r="Y241" s="163"/>
      <c r="Z241" s="191">
        <f>IF(T241="",0,'General Inputs'!K$23)</f>
        <v>0</v>
      </c>
      <c r="AA241" s="191">
        <f>IF(U241="",0,'General Inputs'!L$23)</f>
        <v>-0.02</v>
      </c>
      <c r="AB241" s="191">
        <f>IF(V241="",0,'General Inputs'!M$23)</f>
        <v>-0.02</v>
      </c>
      <c r="AC241" s="191">
        <f>IF(W241="",0,'General Inputs'!N$23)</f>
        <v>-0.02</v>
      </c>
      <c r="AD241" s="36"/>
      <c r="AE241" s="36"/>
      <c r="AF241" s="36"/>
      <c r="AG241" s="36"/>
      <c r="AH241" s="214" t="str" cm="1">
        <f t="array" ref="AH241">IF(SUMPRODUCT(--_xlfn.ISFORMULA(U241:X241))+SUMPRODUCT(--_xlfn.ISFORMULA(H241:L241))=7,"OK","CHECK")</f>
        <v>OK</v>
      </c>
      <c r="AI241" s="36"/>
      <c r="AJ241" s="36"/>
      <c r="AK241" s="36"/>
    </row>
    <row r="242" spans="1:37" hidden="1" outlineLevel="2" x14ac:dyDescent="0.2">
      <c r="A242" s="36"/>
      <c r="B242" s="36"/>
      <c r="C242" s="158"/>
      <c r="D242" s="158"/>
      <c r="E242" s="71" t="s">
        <v>33</v>
      </c>
      <c r="F242" s="71"/>
      <c r="G242" s="92"/>
      <c r="H242" s="93">
        <f t="shared" si="28"/>
        <v>0</v>
      </c>
      <c r="I242" s="159"/>
      <c r="J242" s="93">
        <f t="shared" si="29"/>
        <v>0</v>
      </c>
      <c r="K242" s="159"/>
      <c r="L242" s="159" t="str">
        <f t="shared" si="36"/>
        <v/>
      </c>
      <c r="M242" s="39"/>
      <c r="N242" s="160">
        <f t="shared" si="37"/>
        <v>0</v>
      </c>
      <c r="O242" s="160">
        <f t="shared" si="38"/>
        <v>0</v>
      </c>
      <c r="P242" s="160">
        <f t="shared" si="39"/>
        <v>0</v>
      </c>
      <c r="Q242" s="160">
        <f t="shared" si="40"/>
        <v>0</v>
      </c>
      <c r="R242" s="160">
        <f t="shared" si="41"/>
        <v>0</v>
      </c>
      <c r="S242" s="39"/>
      <c r="T242" s="161"/>
      <c r="U242" s="162">
        <f>ROUND(ROUND(T242,2)*(1+'General Inputs'!K$20)*(1-Z242)+'General Inputs'!K$27,2)</f>
        <v>0</v>
      </c>
      <c r="V242" s="162">
        <f>ROUND(ROUND(U242,2)*(1+'General Inputs'!L$20)*(1-AA242)+'General Inputs'!L$27,2)</f>
        <v>0</v>
      </c>
      <c r="W242" s="162">
        <f>ROUND(ROUND(V242,2)*(1+'General Inputs'!M$20)*(1-AB242)+'General Inputs'!M$27,2)</f>
        <v>0</v>
      </c>
      <c r="X242" s="162">
        <f>ROUND(ROUND(W242,2)*(1+'General Inputs'!N$20)*(1-AC242)+'General Inputs'!N$27,2)</f>
        <v>0</v>
      </c>
      <c r="Y242" s="163"/>
      <c r="Z242" s="191">
        <f>IF(T242="",0,'General Inputs'!K$23)</f>
        <v>0</v>
      </c>
      <c r="AA242" s="191">
        <f>IF(U242="",0,'General Inputs'!L$23)</f>
        <v>-0.02</v>
      </c>
      <c r="AB242" s="191">
        <f>IF(V242="",0,'General Inputs'!M$23)</f>
        <v>-0.02</v>
      </c>
      <c r="AC242" s="191">
        <f>IF(W242="",0,'General Inputs'!N$23)</f>
        <v>-0.02</v>
      </c>
      <c r="AD242" s="36"/>
      <c r="AE242" s="36"/>
      <c r="AF242" s="36"/>
      <c r="AG242" s="36"/>
      <c r="AH242" s="214" t="str" cm="1">
        <f t="array" ref="AH242">IF(SUMPRODUCT(--_xlfn.ISFORMULA(U242:X242))+SUMPRODUCT(--_xlfn.ISFORMULA(H242:L242))=7,"OK","CHECK")</f>
        <v>OK</v>
      </c>
      <c r="AI242" s="36"/>
      <c r="AJ242" s="36"/>
      <c r="AK242" s="36"/>
    </row>
    <row r="243" spans="1:37" hidden="1" outlineLevel="2" x14ac:dyDescent="0.2">
      <c r="A243" s="36"/>
      <c r="B243" s="36"/>
      <c r="C243" s="158"/>
      <c r="D243" s="158"/>
      <c r="E243" s="71" t="s">
        <v>33</v>
      </c>
      <c r="F243" s="71"/>
      <c r="G243" s="92"/>
      <c r="H243" s="93">
        <f t="shared" si="28"/>
        <v>0</v>
      </c>
      <c r="I243" s="159"/>
      <c r="J243" s="93">
        <f t="shared" si="29"/>
        <v>0</v>
      </c>
      <c r="K243" s="159"/>
      <c r="L243" s="159" t="str">
        <f t="shared" si="36"/>
        <v/>
      </c>
      <c r="M243" s="39"/>
      <c r="N243" s="160">
        <f t="shared" si="37"/>
        <v>0</v>
      </c>
      <c r="O243" s="160">
        <f t="shared" si="38"/>
        <v>0</v>
      </c>
      <c r="P243" s="160">
        <f t="shared" si="39"/>
        <v>0</v>
      </c>
      <c r="Q243" s="160">
        <f t="shared" si="40"/>
        <v>0</v>
      </c>
      <c r="R243" s="160">
        <f t="shared" si="41"/>
        <v>0</v>
      </c>
      <c r="S243" s="39"/>
      <c r="T243" s="161"/>
      <c r="U243" s="162">
        <f>ROUND(ROUND(T243,2)*(1+'General Inputs'!K$20)*(1-Z243)+'General Inputs'!K$27,2)</f>
        <v>0</v>
      </c>
      <c r="V243" s="162">
        <f>ROUND(ROUND(U243,2)*(1+'General Inputs'!L$20)*(1-AA243)+'General Inputs'!L$27,2)</f>
        <v>0</v>
      </c>
      <c r="W243" s="162">
        <f>ROUND(ROUND(V243,2)*(1+'General Inputs'!M$20)*(1-AB243)+'General Inputs'!M$27,2)</f>
        <v>0</v>
      </c>
      <c r="X243" s="162">
        <f>ROUND(ROUND(W243,2)*(1+'General Inputs'!N$20)*(1-AC243)+'General Inputs'!N$27,2)</f>
        <v>0</v>
      </c>
      <c r="Y243" s="163"/>
      <c r="Z243" s="191">
        <f>IF(T243="",0,'General Inputs'!K$23)</f>
        <v>0</v>
      </c>
      <c r="AA243" s="191">
        <f>IF(U243="",0,'General Inputs'!L$23)</f>
        <v>-0.02</v>
      </c>
      <c r="AB243" s="191">
        <f>IF(V243="",0,'General Inputs'!M$23)</f>
        <v>-0.02</v>
      </c>
      <c r="AC243" s="191">
        <f>IF(W243="",0,'General Inputs'!N$23)</f>
        <v>-0.02</v>
      </c>
      <c r="AD243" s="36"/>
      <c r="AE243" s="36"/>
      <c r="AF243" s="36"/>
      <c r="AG243" s="36"/>
      <c r="AH243" s="214" t="str" cm="1">
        <f t="array" ref="AH243">IF(SUMPRODUCT(--_xlfn.ISFORMULA(U243:X243))+SUMPRODUCT(--_xlfn.ISFORMULA(H243:L243))=7,"OK","CHECK")</f>
        <v>OK</v>
      </c>
      <c r="AI243" s="36"/>
      <c r="AJ243" s="36"/>
      <c r="AK243" s="36"/>
    </row>
    <row r="244" spans="1:37" hidden="1" outlineLevel="2" x14ac:dyDescent="0.2">
      <c r="A244" s="36"/>
      <c r="B244" s="36"/>
      <c r="C244" s="158"/>
      <c r="D244" s="158"/>
      <c r="E244" s="71" t="s">
        <v>33</v>
      </c>
      <c r="F244" s="71"/>
      <c r="G244" s="92"/>
      <c r="H244" s="93">
        <f t="shared" si="28"/>
        <v>0</v>
      </c>
      <c r="I244" s="159"/>
      <c r="J244" s="93">
        <f t="shared" si="29"/>
        <v>0</v>
      </c>
      <c r="K244" s="159"/>
      <c r="L244" s="159" t="str">
        <f t="shared" si="36"/>
        <v/>
      </c>
      <c r="M244" s="39"/>
      <c r="N244" s="160">
        <f t="shared" si="37"/>
        <v>0</v>
      </c>
      <c r="O244" s="160">
        <f t="shared" si="38"/>
        <v>0</v>
      </c>
      <c r="P244" s="160">
        <f t="shared" si="39"/>
        <v>0</v>
      </c>
      <c r="Q244" s="160">
        <f t="shared" si="40"/>
        <v>0</v>
      </c>
      <c r="R244" s="160">
        <f t="shared" si="41"/>
        <v>0</v>
      </c>
      <c r="S244" s="39"/>
      <c r="T244" s="161"/>
      <c r="U244" s="162">
        <f>ROUND(ROUND(T244,2)*(1+'General Inputs'!K$20)*(1-Z244)+'General Inputs'!K$27,2)</f>
        <v>0</v>
      </c>
      <c r="V244" s="162">
        <f>ROUND(ROUND(U244,2)*(1+'General Inputs'!L$20)*(1-AA244)+'General Inputs'!L$27,2)</f>
        <v>0</v>
      </c>
      <c r="W244" s="162">
        <f>ROUND(ROUND(V244,2)*(1+'General Inputs'!M$20)*(1-AB244)+'General Inputs'!M$27,2)</f>
        <v>0</v>
      </c>
      <c r="X244" s="162">
        <f>ROUND(ROUND(W244,2)*(1+'General Inputs'!N$20)*(1-AC244)+'General Inputs'!N$27,2)</f>
        <v>0</v>
      </c>
      <c r="Y244" s="163"/>
      <c r="Z244" s="191">
        <f>IF(T244="",0,'General Inputs'!K$23)</f>
        <v>0</v>
      </c>
      <c r="AA244" s="191">
        <f>IF(U244="",0,'General Inputs'!L$23)</f>
        <v>-0.02</v>
      </c>
      <c r="AB244" s="191">
        <f>IF(V244="",0,'General Inputs'!M$23)</f>
        <v>-0.02</v>
      </c>
      <c r="AC244" s="191">
        <f>IF(W244="",0,'General Inputs'!N$23)</f>
        <v>-0.02</v>
      </c>
      <c r="AD244" s="36"/>
      <c r="AE244" s="36"/>
      <c r="AF244" s="36"/>
      <c r="AG244" s="36"/>
      <c r="AH244" s="214" t="str" cm="1">
        <f t="array" ref="AH244">IF(SUMPRODUCT(--_xlfn.ISFORMULA(U244:X244))+SUMPRODUCT(--_xlfn.ISFORMULA(H244:L244))=7,"OK","CHECK")</f>
        <v>OK</v>
      </c>
      <c r="AI244" s="36"/>
      <c r="AJ244" s="36"/>
      <c r="AK244" s="36"/>
    </row>
    <row r="245" spans="1:37" hidden="1" outlineLevel="2" x14ac:dyDescent="0.2">
      <c r="A245" s="36"/>
      <c r="B245" s="36"/>
      <c r="C245" s="158"/>
      <c r="D245" s="158"/>
      <c r="E245" s="71" t="s">
        <v>33</v>
      </c>
      <c r="F245" s="71"/>
      <c r="G245" s="92"/>
      <c r="H245" s="93">
        <f t="shared" si="28"/>
        <v>0</v>
      </c>
      <c r="I245" s="159"/>
      <c r="J245" s="93">
        <f t="shared" si="29"/>
        <v>0</v>
      </c>
      <c r="K245" s="159"/>
      <c r="L245" s="159" t="str">
        <f t="shared" si="36"/>
        <v/>
      </c>
      <c r="M245" s="39"/>
      <c r="N245" s="160">
        <f t="shared" si="37"/>
        <v>0</v>
      </c>
      <c r="O245" s="160">
        <f t="shared" si="38"/>
        <v>0</v>
      </c>
      <c r="P245" s="160">
        <f t="shared" si="39"/>
        <v>0</v>
      </c>
      <c r="Q245" s="160">
        <f t="shared" si="40"/>
        <v>0</v>
      </c>
      <c r="R245" s="160">
        <f t="shared" si="41"/>
        <v>0</v>
      </c>
      <c r="S245" s="39"/>
      <c r="T245" s="161"/>
      <c r="U245" s="162">
        <f>ROUND(ROUND(T245,2)*(1+'General Inputs'!K$20)*(1-Z245)+'General Inputs'!K$27,2)</f>
        <v>0</v>
      </c>
      <c r="V245" s="162">
        <f>ROUND(ROUND(U245,2)*(1+'General Inputs'!L$20)*(1-AA245)+'General Inputs'!L$27,2)</f>
        <v>0</v>
      </c>
      <c r="W245" s="162">
        <f>ROUND(ROUND(V245,2)*(1+'General Inputs'!M$20)*(1-AB245)+'General Inputs'!M$27,2)</f>
        <v>0</v>
      </c>
      <c r="X245" s="162">
        <f>ROUND(ROUND(W245,2)*(1+'General Inputs'!N$20)*(1-AC245)+'General Inputs'!N$27,2)</f>
        <v>0</v>
      </c>
      <c r="Y245" s="163"/>
      <c r="Z245" s="191">
        <f>IF(T245="",0,'General Inputs'!K$23)</f>
        <v>0</v>
      </c>
      <c r="AA245" s="191">
        <f>IF(U245="",0,'General Inputs'!L$23)</f>
        <v>-0.02</v>
      </c>
      <c r="AB245" s="191">
        <f>IF(V245="",0,'General Inputs'!M$23)</f>
        <v>-0.02</v>
      </c>
      <c r="AC245" s="191">
        <f>IF(W245="",0,'General Inputs'!N$23)</f>
        <v>-0.02</v>
      </c>
      <c r="AD245" s="36"/>
      <c r="AE245" s="36"/>
      <c r="AF245" s="36"/>
      <c r="AG245" s="36"/>
      <c r="AH245" s="214" t="str" cm="1">
        <f t="array" ref="AH245">IF(SUMPRODUCT(--_xlfn.ISFORMULA(U245:X245))+SUMPRODUCT(--_xlfn.ISFORMULA(H245:L245))=7,"OK","CHECK")</f>
        <v>OK</v>
      </c>
      <c r="AI245" s="36"/>
      <c r="AJ245" s="36"/>
      <c r="AK245" s="36"/>
    </row>
    <row r="246" spans="1:37" hidden="1" outlineLevel="2" x14ac:dyDescent="0.2">
      <c r="A246" s="36"/>
      <c r="B246" s="36"/>
      <c r="C246" s="158"/>
      <c r="D246" s="158"/>
      <c r="E246" s="71" t="s">
        <v>33</v>
      </c>
      <c r="F246" s="71"/>
      <c r="G246" s="92"/>
      <c r="H246" s="93">
        <f t="shared" si="28"/>
        <v>0</v>
      </c>
      <c r="I246" s="159"/>
      <c r="J246" s="93">
        <f t="shared" si="29"/>
        <v>0</v>
      </c>
      <c r="K246" s="159"/>
      <c r="L246" s="159" t="str">
        <f t="shared" si="36"/>
        <v/>
      </c>
      <c r="M246" s="39"/>
      <c r="N246" s="160">
        <f t="shared" si="37"/>
        <v>0</v>
      </c>
      <c r="O246" s="160">
        <f t="shared" si="38"/>
        <v>0</v>
      </c>
      <c r="P246" s="160">
        <f t="shared" si="39"/>
        <v>0</v>
      </c>
      <c r="Q246" s="160">
        <f t="shared" si="40"/>
        <v>0</v>
      </c>
      <c r="R246" s="160">
        <f t="shared" si="41"/>
        <v>0</v>
      </c>
      <c r="S246" s="39"/>
      <c r="T246" s="161"/>
      <c r="U246" s="162">
        <f>ROUND(ROUND(T246,2)*(1+'General Inputs'!K$20)*(1-Z246)+'General Inputs'!K$27,2)</f>
        <v>0</v>
      </c>
      <c r="V246" s="162">
        <f>ROUND(ROUND(U246,2)*(1+'General Inputs'!L$20)*(1-AA246)+'General Inputs'!L$27,2)</f>
        <v>0</v>
      </c>
      <c r="W246" s="162">
        <f>ROUND(ROUND(V246,2)*(1+'General Inputs'!M$20)*(1-AB246)+'General Inputs'!M$27,2)</f>
        <v>0</v>
      </c>
      <c r="X246" s="162">
        <f>ROUND(ROUND(W246,2)*(1+'General Inputs'!N$20)*(1-AC246)+'General Inputs'!N$27,2)</f>
        <v>0</v>
      </c>
      <c r="Y246" s="163"/>
      <c r="Z246" s="191">
        <f>IF(T246="",0,'General Inputs'!K$23)</f>
        <v>0</v>
      </c>
      <c r="AA246" s="191">
        <f>IF(U246="",0,'General Inputs'!L$23)</f>
        <v>-0.02</v>
      </c>
      <c r="AB246" s="191">
        <f>IF(V246="",0,'General Inputs'!M$23)</f>
        <v>-0.02</v>
      </c>
      <c r="AC246" s="191">
        <f>IF(W246="",0,'General Inputs'!N$23)</f>
        <v>-0.02</v>
      </c>
      <c r="AD246" s="36"/>
      <c r="AE246" s="36"/>
      <c r="AF246" s="36"/>
      <c r="AG246" s="36"/>
      <c r="AH246" s="214" t="str" cm="1">
        <f t="array" ref="AH246">IF(SUMPRODUCT(--_xlfn.ISFORMULA(U246:X246))+SUMPRODUCT(--_xlfn.ISFORMULA(H246:L246))=7,"OK","CHECK")</f>
        <v>OK</v>
      </c>
      <c r="AI246" s="36"/>
      <c r="AJ246" s="36"/>
      <c r="AK246" s="36"/>
    </row>
    <row r="247" spans="1:37" hidden="1" outlineLevel="2" x14ac:dyDescent="0.2">
      <c r="A247" s="36"/>
      <c r="B247" s="36"/>
      <c r="C247" s="158"/>
      <c r="D247" s="158"/>
      <c r="E247" s="71" t="s">
        <v>33</v>
      </c>
      <c r="F247" s="71"/>
      <c r="G247" s="92"/>
      <c r="H247" s="93">
        <f t="shared" si="28"/>
        <v>0</v>
      </c>
      <c r="I247" s="159"/>
      <c r="J247" s="93">
        <f t="shared" si="29"/>
        <v>0</v>
      </c>
      <c r="K247" s="159"/>
      <c r="L247" s="159" t="str">
        <f t="shared" si="36"/>
        <v/>
      </c>
      <c r="M247" s="39"/>
      <c r="N247" s="160">
        <f t="shared" si="37"/>
        <v>0</v>
      </c>
      <c r="O247" s="160">
        <f t="shared" si="38"/>
        <v>0</v>
      </c>
      <c r="P247" s="160">
        <f t="shared" si="39"/>
        <v>0</v>
      </c>
      <c r="Q247" s="160">
        <f t="shared" si="40"/>
        <v>0</v>
      </c>
      <c r="R247" s="160">
        <f t="shared" si="41"/>
        <v>0</v>
      </c>
      <c r="S247" s="39"/>
      <c r="T247" s="161"/>
      <c r="U247" s="162">
        <f>ROUND(ROUND(T247,2)*(1+'General Inputs'!K$20)*(1-Z247)+'General Inputs'!K$27,2)</f>
        <v>0</v>
      </c>
      <c r="V247" s="162">
        <f>ROUND(ROUND(U247,2)*(1+'General Inputs'!L$20)*(1-AA247)+'General Inputs'!L$27,2)</f>
        <v>0</v>
      </c>
      <c r="W247" s="162">
        <f>ROUND(ROUND(V247,2)*(1+'General Inputs'!M$20)*(1-AB247)+'General Inputs'!M$27,2)</f>
        <v>0</v>
      </c>
      <c r="X247" s="162">
        <f>ROUND(ROUND(W247,2)*(1+'General Inputs'!N$20)*(1-AC247)+'General Inputs'!N$27,2)</f>
        <v>0</v>
      </c>
      <c r="Y247" s="163"/>
      <c r="Z247" s="191">
        <f>IF(T247="",0,'General Inputs'!K$23)</f>
        <v>0</v>
      </c>
      <c r="AA247" s="191">
        <f>IF(U247="",0,'General Inputs'!L$23)</f>
        <v>-0.02</v>
      </c>
      <c r="AB247" s="191">
        <f>IF(V247="",0,'General Inputs'!M$23)</f>
        <v>-0.02</v>
      </c>
      <c r="AC247" s="191">
        <f>IF(W247="",0,'General Inputs'!N$23)</f>
        <v>-0.02</v>
      </c>
      <c r="AD247" s="36"/>
      <c r="AE247" s="36"/>
      <c r="AF247" s="36"/>
      <c r="AG247" s="36"/>
      <c r="AH247" s="214" t="str" cm="1">
        <f t="array" ref="AH247">IF(SUMPRODUCT(--_xlfn.ISFORMULA(U247:X247))+SUMPRODUCT(--_xlfn.ISFORMULA(H247:L247))=7,"OK","CHECK")</f>
        <v>OK</v>
      </c>
      <c r="AI247" s="36"/>
      <c r="AJ247" s="36"/>
      <c r="AK247" s="36"/>
    </row>
    <row r="248" spans="1:37" hidden="1" outlineLevel="2" x14ac:dyDescent="0.2">
      <c r="A248" s="36"/>
      <c r="B248" s="36"/>
      <c r="C248" s="158"/>
      <c r="D248" s="158"/>
      <c r="E248" s="71" t="s">
        <v>33</v>
      </c>
      <c r="F248" s="71"/>
      <c r="G248" s="92"/>
      <c r="H248" s="93">
        <f t="shared" si="28"/>
        <v>0</v>
      </c>
      <c r="I248" s="159"/>
      <c r="J248" s="93">
        <f t="shared" si="29"/>
        <v>0</v>
      </c>
      <c r="K248" s="159"/>
      <c r="L248" s="159" t="str">
        <f t="shared" si="36"/>
        <v/>
      </c>
      <c r="M248" s="39"/>
      <c r="N248" s="160">
        <f t="shared" si="37"/>
        <v>0</v>
      </c>
      <c r="O248" s="160">
        <f t="shared" si="38"/>
        <v>0</v>
      </c>
      <c r="P248" s="160">
        <f t="shared" si="39"/>
        <v>0</v>
      </c>
      <c r="Q248" s="160">
        <f t="shared" si="40"/>
        <v>0</v>
      </c>
      <c r="R248" s="160">
        <f t="shared" si="41"/>
        <v>0</v>
      </c>
      <c r="S248" s="39"/>
      <c r="T248" s="161"/>
      <c r="U248" s="162">
        <f>ROUND(ROUND(T248,2)*(1+'General Inputs'!K$20)*(1-Z248)+'General Inputs'!K$27,2)</f>
        <v>0</v>
      </c>
      <c r="V248" s="162">
        <f>ROUND(ROUND(U248,2)*(1+'General Inputs'!L$20)*(1-AA248)+'General Inputs'!L$27,2)</f>
        <v>0</v>
      </c>
      <c r="W248" s="162">
        <f>ROUND(ROUND(V248,2)*(1+'General Inputs'!M$20)*(1-AB248)+'General Inputs'!M$27,2)</f>
        <v>0</v>
      </c>
      <c r="X248" s="162">
        <f>ROUND(ROUND(W248,2)*(1+'General Inputs'!N$20)*(1-AC248)+'General Inputs'!N$27,2)</f>
        <v>0</v>
      </c>
      <c r="Y248" s="163"/>
      <c r="Z248" s="191">
        <f>IF(T248="",0,'General Inputs'!K$23)</f>
        <v>0</v>
      </c>
      <c r="AA248" s="191">
        <f>IF(U248="",0,'General Inputs'!L$23)</f>
        <v>-0.02</v>
      </c>
      <c r="AB248" s="191">
        <f>IF(V248="",0,'General Inputs'!M$23)</f>
        <v>-0.02</v>
      </c>
      <c r="AC248" s="191">
        <f>IF(W248="",0,'General Inputs'!N$23)</f>
        <v>-0.02</v>
      </c>
      <c r="AD248" s="36"/>
      <c r="AE248" s="36"/>
      <c r="AF248" s="36"/>
      <c r="AG248" s="36"/>
      <c r="AH248" s="214" t="str" cm="1">
        <f t="array" ref="AH248">IF(SUMPRODUCT(--_xlfn.ISFORMULA(U248:X248))+SUMPRODUCT(--_xlfn.ISFORMULA(H248:L248))=7,"OK","CHECK")</f>
        <v>OK</v>
      </c>
      <c r="AI248" s="36"/>
      <c r="AJ248" s="36"/>
      <c r="AK248" s="36"/>
    </row>
    <row r="249" spans="1:37" hidden="1" outlineLevel="2" x14ac:dyDescent="0.2">
      <c r="A249" s="36"/>
      <c r="B249" s="36"/>
      <c r="C249" s="158"/>
      <c r="D249" s="158"/>
      <c r="E249" s="71" t="s">
        <v>33</v>
      </c>
      <c r="F249" s="71"/>
      <c r="G249" s="92"/>
      <c r="H249" s="93">
        <f t="shared" si="28"/>
        <v>0</v>
      </c>
      <c r="I249" s="159"/>
      <c r="J249" s="93">
        <f t="shared" si="29"/>
        <v>0</v>
      </c>
      <c r="K249" s="159"/>
      <c r="L249" s="159" t="str">
        <f t="shared" si="36"/>
        <v/>
      </c>
      <c r="M249" s="39"/>
      <c r="N249" s="160">
        <f t="shared" si="37"/>
        <v>0</v>
      </c>
      <c r="O249" s="160">
        <f t="shared" si="38"/>
        <v>0</v>
      </c>
      <c r="P249" s="160">
        <f t="shared" si="39"/>
        <v>0</v>
      </c>
      <c r="Q249" s="160">
        <f t="shared" si="40"/>
        <v>0</v>
      </c>
      <c r="R249" s="160">
        <f t="shared" si="41"/>
        <v>0</v>
      </c>
      <c r="S249" s="39"/>
      <c r="T249" s="161"/>
      <c r="U249" s="162">
        <f>ROUND(ROUND(T249,2)*(1+'General Inputs'!K$20)*(1-Z249)+'General Inputs'!K$27,2)</f>
        <v>0</v>
      </c>
      <c r="V249" s="162">
        <f>ROUND(ROUND(U249,2)*(1+'General Inputs'!L$20)*(1-AA249)+'General Inputs'!L$27,2)</f>
        <v>0</v>
      </c>
      <c r="W249" s="162">
        <f>ROUND(ROUND(V249,2)*(1+'General Inputs'!M$20)*(1-AB249)+'General Inputs'!M$27,2)</f>
        <v>0</v>
      </c>
      <c r="X249" s="162">
        <f>ROUND(ROUND(W249,2)*(1+'General Inputs'!N$20)*(1-AC249)+'General Inputs'!N$27,2)</f>
        <v>0</v>
      </c>
      <c r="Y249" s="163"/>
      <c r="Z249" s="191">
        <f>IF(T249="",0,'General Inputs'!K$23)</f>
        <v>0</v>
      </c>
      <c r="AA249" s="191">
        <f>IF(U249="",0,'General Inputs'!L$23)</f>
        <v>-0.02</v>
      </c>
      <c r="AB249" s="191">
        <f>IF(V249="",0,'General Inputs'!M$23)</f>
        <v>-0.02</v>
      </c>
      <c r="AC249" s="191">
        <f>IF(W249="",0,'General Inputs'!N$23)</f>
        <v>-0.02</v>
      </c>
      <c r="AD249" s="36"/>
      <c r="AE249" s="36"/>
      <c r="AF249" s="36"/>
      <c r="AG249" s="36"/>
      <c r="AH249" s="214" t="str" cm="1">
        <f t="array" ref="AH249">IF(SUMPRODUCT(--_xlfn.ISFORMULA(U249:X249))+SUMPRODUCT(--_xlfn.ISFORMULA(H249:L249))=7,"OK","CHECK")</f>
        <v>OK</v>
      </c>
      <c r="AI249" s="36"/>
      <c r="AJ249" s="36"/>
      <c r="AK249" s="36"/>
    </row>
    <row r="250" spans="1:37" hidden="1" outlineLevel="2" x14ac:dyDescent="0.2">
      <c r="A250" s="36"/>
      <c r="B250" s="36"/>
      <c r="C250" s="158"/>
      <c r="D250" s="158"/>
      <c r="E250" s="71" t="s">
        <v>33</v>
      </c>
      <c r="F250" s="71"/>
      <c r="G250" s="92"/>
      <c r="H250" s="93">
        <f t="shared" si="28"/>
        <v>0</v>
      </c>
      <c r="I250" s="159"/>
      <c r="J250" s="93">
        <f t="shared" si="29"/>
        <v>0</v>
      </c>
      <c r="K250" s="159"/>
      <c r="L250" s="159" t="str">
        <f t="shared" si="36"/>
        <v/>
      </c>
      <c r="M250" s="39"/>
      <c r="N250" s="160">
        <f t="shared" si="37"/>
        <v>0</v>
      </c>
      <c r="O250" s="160">
        <f t="shared" si="38"/>
        <v>0</v>
      </c>
      <c r="P250" s="160">
        <f t="shared" si="39"/>
        <v>0</v>
      </c>
      <c r="Q250" s="160">
        <f t="shared" si="40"/>
        <v>0</v>
      </c>
      <c r="R250" s="160">
        <f t="shared" si="41"/>
        <v>0</v>
      </c>
      <c r="S250" s="39"/>
      <c r="T250" s="161"/>
      <c r="U250" s="162">
        <f>ROUND(ROUND(T250,2)*(1+'General Inputs'!K$20)*(1-Z250)+'General Inputs'!K$27,2)</f>
        <v>0</v>
      </c>
      <c r="V250" s="162">
        <f>ROUND(ROUND(U250,2)*(1+'General Inputs'!L$20)*(1-AA250)+'General Inputs'!L$27,2)</f>
        <v>0</v>
      </c>
      <c r="W250" s="162">
        <f>ROUND(ROUND(V250,2)*(1+'General Inputs'!M$20)*(1-AB250)+'General Inputs'!M$27,2)</f>
        <v>0</v>
      </c>
      <c r="X250" s="162">
        <f>ROUND(ROUND(W250,2)*(1+'General Inputs'!N$20)*(1-AC250)+'General Inputs'!N$27,2)</f>
        <v>0</v>
      </c>
      <c r="Y250" s="163"/>
      <c r="Z250" s="191">
        <f>IF(T250="",0,'General Inputs'!K$23)</f>
        <v>0</v>
      </c>
      <c r="AA250" s="191">
        <f>IF(U250="",0,'General Inputs'!L$23)</f>
        <v>-0.02</v>
      </c>
      <c r="AB250" s="191">
        <f>IF(V250="",0,'General Inputs'!M$23)</f>
        <v>-0.02</v>
      </c>
      <c r="AC250" s="191">
        <f>IF(W250="",0,'General Inputs'!N$23)</f>
        <v>-0.02</v>
      </c>
      <c r="AD250" s="36"/>
      <c r="AE250" s="36"/>
      <c r="AF250" s="36"/>
      <c r="AG250" s="36"/>
      <c r="AH250" s="214" t="str" cm="1">
        <f t="array" ref="AH250">IF(SUMPRODUCT(--_xlfn.ISFORMULA(U250:X250))+SUMPRODUCT(--_xlfn.ISFORMULA(H250:L250))=7,"OK","CHECK")</f>
        <v>OK</v>
      </c>
      <c r="AI250" s="36"/>
      <c r="AJ250" s="36"/>
      <c r="AK250" s="36"/>
    </row>
    <row r="251" spans="1:37" hidden="1" outlineLevel="2" x14ac:dyDescent="0.2">
      <c r="A251" s="36"/>
      <c r="B251" s="36"/>
      <c r="C251" s="158"/>
      <c r="D251" s="158"/>
      <c r="E251" s="71" t="s">
        <v>33</v>
      </c>
      <c r="F251" s="71"/>
      <c r="G251" s="92"/>
      <c r="H251" s="93">
        <f t="shared" si="28"/>
        <v>0</v>
      </c>
      <c r="I251" s="159"/>
      <c r="J251" s="93">
        <f t="shared" si="29"/>
        <v>0</v>
      </c>
      <c r="K251" s="159"/>
      <c r="L251" s="159" t="str">
        <f t="shared" si="36"/>
        <v/>
      </c>
      <c r="M251" s="39"/>
      <c r="N251" s="160">
        <f t="shared" si="37"/>
        <v>0</v>
      </c>
      <c r="O251" s="160">
        <f t="shared" si="38"/>
        <v>0</v>
      </c>
      <c r="P251" s="160">
        <f t="shared" si="39"/>
        <v>0</v>
      </c>
      <c r="Q251" s="160">
        <f t="shared" si="40"/>
        <v>0</v>
      </c>
      <c r="R251" s="160">
        <f t="shared" si="41"/>
        <v>0</v>
      </c>
      <c r="S251" s="39"/>
      <c r="T251" s="161"/>
      <c r="U251" s="162">
        <f>ROUND(ROUND(T251,2)*(1+'General Inputs'!K$20)*(1-Z251)+'General Inputs'!K$27,2)</f>
        <v>0</v>
      </c>
      <c r="V251" s="162">
        <f>ROUND(ROUND(U251,2)*(1+'General Inputs'!L$20)*(1-AA251)+'General Inputs'!L$27,2)</f>
        <v>0</v>
      </c>
      <c r="W251" s="162">
        <f>ROUND(ROUND(V251,2)*(1+'General Inputs'!M$20)*(1-AB251)+'General Inputs'!M$27,2)</f>
        <v>0</v>
      </c>
      <c r="X251" s="162">
        <f>ROUND(ROUND(W251,2)*(1+'General Inputs'!N$20)*(1-AC251)+'General Inputs'!N$27,2)</f>
        <v>0</v>
      </c>
      <c r="Y251" s="163"/>
      <c r="Z251" s="191">
        <f>IF(T251="",0,'General Inputs'!K$23)</f>
        <v>0</v>
      </c>
      <c r="AA251" s="191">
        <f>IF(U251="",0,'General Inputs'!L$23)</f>
        <v>-0.02</v>
      </c>
      <c r="AB251" s="191">
        <f>IF(V251="",0,'General Inputs'!M$23)</f>
        <v>-0.02</v>
      </c>
      <c r="AC251" s="191">
        <f>IF(W251="",0,'General Inputs'!N$23)</f>
        <v>-0.02</v>
      </c>
      <c r="AD251" s="36"/>
      <c r="AE251" s="36"/>
      <c r="AF251" s="36"/>
      <c r="AG251" s="36"/>
      <c r="AH251" s="214" t="str" cm="1">
        <f t="array" ref="AH251">IF(SUMPRODUCT(--_xlfn.ISFORMULA(U251:X251))+SUMPRODUCT(--_xlfn.ISFORMULA(H251:L251))=7,"OK","CHECK")</f>
        <v>OK</v>
      </c>
      <c r="AI251" s="36"/>
      <c r="AJ251" s="36"/>
      <c r="AK251" s="36"/>
    </row>
    <row r="252" spans="1:37" hidden="1" outlineLevel="2" x14ac:dyDescent="0.2">
      <c r="A252" s="36"/>
      <c r="B252" s="36"/>
      <c r="C252" s="158"/>
      <c r="D252" s="158"/>
      <c r="E252" s="71" t="s">
        <v>33</v>
      </c>
      <c r="F252" s="71"/>
      <c r="G252" s="92"/>
      <c r="H252" s="93">
        <f t="shared" si="28"/>
        <v>0</v>
      </c>
      <c r="I252" s="159"/>
      <c r="J252" s="93">
        <f t="shared" si="29"/>
        <v>0</v>
      </c>
      <c r="K252" s="159"/>
      <c r="L252" s="159" t="str">
        <f t="shared" si="36"/>
        <v/>
      </c>
      <c r="M252" s="39"/>
      <c r="N252" s="160">
        <f t="shared" si="37"/>
        <v>0</v>
      </c>
      <c r="O252" s="160">
        <f t="shared" si="38"/>
        <v>0</v>
      </c>
      <c r="P252" s="160">
        <f t="shared" si="39"/>
        <v>0</v>
      </c>
      <c r="Q252" s="160">
        <f t="shared" si="40"/>
        <v>0</v>
      </c>
      <c r="R252" s="160">
        <f t="shared" si="41"/>
        <v>0</v>
      </c>
      <c r="S252" s="39"/>
      <c r="T252" s="161"/>
      <c r="U252" s="162">
        <f>ROUND(ROUND(T252,2)*(1+'General Inputs'!K$20)*(1-Z252)+'General Inputs'!K$27,2)</f>
        <v>0</v>
      </c>
      <c r="V252" s="162">
        <f>ROUND(ROUND(U252,2)*(1+'General Inputs'!L$20)*(1-AA252)+'General Inputs'!L$27,2)</f>
        <v>0</v>
      </c>
      <c r="W252" s="162">
        <f>ROUND(ROUND(V252,2)*(1+'General Inputs'!M$20)*(1-AB252)+'General Inputs'!M$27,2)</f>
        <v>0</v>
      </c>
      <c r="X252" s="162">
        <f>ROUND(ROUND(W252,2)*(1+'General Inputs'!N$20)*(1-AC252)+'General Inputs'!N$27,2)</f>
        <v>0</v>
      </c>
      <c r="Y252" s="163"/>
      <c r="Z252" s="191">
        <f>IF(T252="",0,'General Inputs'!K$23)</f>
        <v>0</v>
      </c>
      <c r="AA252" s="191">
        <f>IF(U252="",0,'General Inputs'!L$23)</f>
        <v>-0.02</v>
      </c>
      <c r="AB252" s="191">
        <f>IF(V252="",0,'General Inputs'!M$23)</f>
        <v>-0.02</v>
      </c>
      <c r="AC252" s="191">
        <f>IF(W252="",0,'General Inputs'!N$23)</f>
        <v>-0.02</v>
      </c>
      <c r="AD252" s="36"/>
      <c r="AE252" s="36"/>
      <c r="AF252" s="36"/>
      <c r="AG252" s="36"/>
      <c r="AH252" s="214" t="str" cm="1">
        <f t="array" ref="AH252">IF(SUMPRODUCT(--_xlfn.ISFORMULA(U252:X252))+SUMPRODUCT(--_xlfn.ISFORMULA(H252:L252))=7,"OK","CHECK")</f>
        <v>OK</v>
      </c>
      <c r="AI252" s="36"/>
      <c r="AJ252" s="36"/>
      <c r="AK252" s="36"/>
    </row>
    <row r="253" spans="1:37" hidden="1" outlineLevel="2" x14ac:dyDescent="0.2">
      <c r="A253" s="36"/>
      <c r="B253" s="36"/>
      <c r="C253" s="158"/>
      <c r="D253" s="158"/>
      <c r="E253" s="71" t="s">
        <v>33</v>
      </c>
      <c r="F253" s="71"/>
      <c r="G253" s="92"/>
      <c r="H253" s="93">
        <f t="shared" si="28"/>
        <v>0</v>
      </c>
      <c r="I253" s="159"/>
      <c r="J253" s="93">
        <f t="shared" si="29"/>
        <v>0</v>
      </c>
      <c r="K253" s="159"/>
      <c r="L253" s="159" t="str">
        <f t="shared" si="36"/>
        <v/>
      </c>
      <c r="M253" s="39"/>
      <c r="N253" s="160">
        <f t="shared" si="37"/>
        <v>0</v>
      </c>
      <c r="O253" s="160">
        <f t="shared" si="38"/>
        <v>0</v>
      </c>
      <c r="P253" s="160">
        <f t="shared" si="39"/>
        <v>0</v>
      </c>
      <c r="Q253" s="160">
        <f t="shared" si="40"/>
        <v>0</v>
      </c>
      <c r="R253" s="160">
        <f t="shared" si="41"/>
        <v>0</v>
      </c>
      <c r="S253" s="39"/>
      <c r="T253" s="161"/>
      <c r="U253" s="162">
        <f>ROUND(ROUND(T253,2)*(1+'General Inputs'!K$20)*(1-Z253)+'General Inputs'!K$27,2)</f>
        <v>0</v>
      </c>
      <c r="V253" s="162">
        <f>ROUND(ROUND(U253,2)*(1+'General Inputs'!L$20)*(1-AA253)+'General Inputs'!L$27,2)</f>
        <v>0</v>
      </c>
      <c r="W253" s="162">
        <f>ROUND(ROUND(V253,2)*(1+'General Inputs'!M$20)*(1-AB253)+'General Inputs'!M$27,2)</f>
        <v>0</v>
      </c>
      <c r="X253" s="162">
        <f>ROUND(ROUND(W253,2)*(1+'General Inputs'!N$20)*(1-AC253)+'General Inputs'!N$27,2)</f>
        <v>0</v>
      </c>
      <c r="Y253" s="163"/>
      <c r="Z253" s="191">
        <f>IF(T253="",0,'General Inputs'!K$23)</f>
        <v>0</v>
      </c>
      <c r="AA253" s="191">
        <f>IF(U253="",0,'General Inputs'!L$23)</f>
        <v>-0.02</v>
      </c>
      <c r="AB253" s="191">
        <f>IF(V253="",0,'General Inputs'!M$23)</f>
        <v>-0.02</v>
      </c>
      <c r="AC253" s="191">
        <f>IF(W253="",0,'General Inputs'!N$23)</f>
        <v>-0.02</v>
      </c>
      <c r="AD253" s="36"/>
      <c r="AE253" s="36"/>
      <c r="AF253" s="36"/>
      <c r="AG253" s="36"/>
      <c r="AH253" s="214" t="str" cm="1">
        <f t="array" ref="AH253">IF(SUMPRODUCT(--_xlfn.ISFORMULA(U253:X253))+SUMPRODUCT(--_xlfn.ISFORMULA(H253:L253))=7,"OK","CHECK")</f>
        <v>OK</v>
      </c>
      <c r="AI253" s="36"/>
      <c r="AJ253" s="36"/>
      <c r="AK253" s="36"/>
    </row>
    <row r="254" spans="1:37" hidden="1" outlineLevel="2" x14ac:dyDescent="0.2">
      <c r="A254" s="36"/>
      <c r="B254" s="36"/>
      <c r="C254" s="158"/>
      <c r="D254" s="158"/>
      <c r="E254" s="71" t="s">
        <v>33</v>
      </c>
      <c r="F254" s="71"/>
      <c r="G254" s="92"/>
      <c r="H254" s="93">
        <f t="shared" si="28"/>
        <v>0</v>
      </c>
      <c r="I254" s="159"/>
      <c r="J254" s="93">
        <f t="shared" si="29"/>
        <v>0</v>
      </c>
      <c r="K254" s="159"/>
      <c r="L254" s="159" t="str">
        <f t="shared" si="36"/>
        <v/>
      </c>
      <c r="M254" s="39"/>
      <c r="N254" s="160">
        <f t="shared" si="37"/>
        <v>0</v>
      </c>
      <c r="O254" s="160">
        <f t="shared" si="38"/>
        <v>0</v>
      </c>
      <c r="P254" s="160">
        <f t="shared" si="39"/>
        <v>0</v>
      </c>
      <c r="Q254" s="160">
        <f t="shared" si="40"/>
        <v>0</v>
      </c>
      <c r="R254" s="160">
        <f t="shared" si="41"/>
        <v>0</v>
      </c>
      <c r="S254" s="39"/>
      <c r="T254" s="161"/>
      <c r="U254" s="162">
        <f>ROUND(ROUND(T254,2)*(1+'General Inputs'!K$20)*(1-Z254)+'General Inputs'!K$27,2)</f>
        <v>0</v>
      </c>
      <c r="V254" s="162">
        <f>ROUND(ROUND(U254,2)*(1+'General Inputs'!L$20)*(1-AA254)+'General Inputs'!L$27,2)</f>
        <v>0</v>
      </c>
      <c r="W254" s="162">
        <f>ROUND(ROUND(V254,2)*(1+'General Inputs'!M$20)*(1-AB254)+'General Inputs'!M$27,2)</f>
        <v>0</v>
      </c>
      <c r="X254" s="162">
        <f>ROUND(ROUND(W254,2)*(1+'General Inputs'!N$20)*(1-AC254)+'General Inputs'!N$27,2)</f>
        <v>0</v>
      </c>
      <c r="Y254" s="163"/>
      <c r="Z254" s="191">
        <f>IF(T254="",0,'General Inputs'!K$23)</f>
        <v>0</v>
      </c>
      <c r="AA254" s="191">
        <f>IF(U254="",0,'General Inputs'!L$23)</f>
        <v>-0.02</v>
      </c>
      <c r="AB254" s="191">
        <f>IF(V254="",0,'General Inputs'!M$23)</f>
        <v>-0.02</v>
      </c>
      <c r="AC254" s="191">
        <f>IF(W254="",0,'General Inputs'!N$23)</f>
        <v>-0.02</v>
      </c>
      <c r="AD254" s="36"/>
      <c r="AE254" s="36"/>
      <c r="AF254" s="36"/>
      <c r="AG254" s="36"/>
      <c r="AH254" s="214" t="str" cm="1">
        <f t="array" ref="AH254">IF(SUMPRODUCT(--_xlfn.ISFORMULA(U254:X254))+SUMPRODUCT(--_xlfn.ISFORMULA(H254:L254))=7,"OK","CHECK")</f>
        <v>OK</v>
      </c>
      <c r="AI254" s="36"/>
      <c r="AJ254" s="36"/>
      <c r="AK254" s="36"/>
    </row>
    <row r="255" spans="1:37" hidden="1" outlineLevel="2" x14ac:dyDescent="0.2">
      <c r="A255" s="36"/>
      <c r="B255" s="36"/>
      <c r="C255" s="158"/>
      <c r="D255" s="158"/>
      <c r="E255" s="71" t="s">
        <v>33</v>
      </c>
      <c r="F255" s="71"/>
      <c r="G255" s="92"/>
      <c r="H255" s="93">
        <f t="shared" si="28"/>
        <v>0</v>
      </c>
      <c r="I255" s="159"/>
      <c r="J255" s="93">
        <f t="shared" si="29"/>
        <v>0</v>
      </c>
      <c r="K255" s="159"/>
      <c r="L255" s="159" t="str">
        <f t="shared" si="36"/>
        <v/>
      </c>
      <c r="M255" s="39"/>
      <c r="N255" s="160">
        <f t="shared" si="37"/>
        <v>0</v>
      </c>
      <c r="O255" s="160">
        <f t="shared" si="38"/>
        <v>0</v>
      </c>
      <c r="P255" s="160">
        <f t="shared" si="39"/>
        <v>0</v>
      </c>
      <c r="Q255" s="160">
        <f t="shared" si="40"/>
        <v>0</v>
      </c>
      <c r="R255" s="160">
        <f t="shared" si="41"/>
        <v>0</v>
      </c>
      <c r="S255" s="39"/>
      <c r="T255" s="161"/>
      <c r="U255" s="162">
        <f>ROUND(ROUND(T255,2)*(1+'General Inputs'!K$20)*(1-Z255)+'General Inputs'!K$27,2)</f>
        <v>0</v>
      </c>
      <c r="V255" s="162">
        <f>ROUND(ROUND(U255,2)*(1+'General Inputs'!L$20)*(1-AA255)+'General Inputs'!L$27,2)</f>
        <v>0</v>
      </c>
      <c r="W255" s="162">
        <f>ROUND(ROUND(V255,2)*(1+'General Inputs'!M$20)*(1-AB255)+'General Inputs'!M$27,2)</f>
        <v>0</v>
      </c>
      <c r="X255" s="162">
        <f>ROUND(ROUND(W255,2)*(1+'General Inputs'!N$20)*(1-AC255)+'General Inputs'!N$27,2)</f>
        <v>0</v>
      </c>
      <c r="Y255" s="163"/>
      <c r="Z255" s="191">
        <f>IF(T255="",0,'General Inputs'!K$23)</f>
        <v>0</v>
      </c>
      <c r="AA255" s="191">
        <f>IF(U255="",0,'General Inputs'!L$23)</f>
        <v>-0.02</v>
      </c>
      <c r="AB255" s="191">
        <f>IF(V255="",0,'General Inputs'!M$23)</f>
        <v>-0.02</v>
      </c>
      <c r="AC255" s="191">
        <f>IF(W255="",0,'General Inputs'!N$23)</f>
        <v>-0.02</v>
      </c>
      <c r="AD255" s="36"/>
      <c r="AE255" s="36"/>
      <c r="AF255" s="36"/>
      <c r="AG255" s="36"/>
      <c r="AH255" s="214" t="str" cm="1">
        <f t="array" ref="AH255">IF(SUMPRODUCT(--_xlfn.ISFORMULA(U255:X255))+SUMPRODUCT(--_xlfn.ISFORMULA(H255:L255))=7,"OK","CHECK")</f>
        <v>OK</v>
      </c>
      <c r="AI255" s="36"/>
      <c r="AJ255" s="36"/>
      <c r="AK255" s="36"/>
    </row>
    <row r="256" spans="1:37" hidden="1" outlineLevel="2" x14ac:dyDescent="0.2">
      <c r="A256" s="36"/>
      <c r="B256" s="36"/>
      <c r="C256" s="158"/>
      <c r="D256" s="158"/>
      <c r="E256" s="71" t="s">
        <v>33</v>
      </c>
      <c r="F256" s="71"/>
      <c r="G256" s="92"/>
      <c r="H256" s="93">
        <f t="shared" si="28"/>
        <v>0</v>
      </c>
      <c r="I256" s="159"/>
      <c r="J256" s="93">
        <f t="shared" si="29"/>
        <v>0</v>
      </c>
      <c r="K256" s="159"/>
      <c r="L256" s="159" t="str">
        <f t="shared" si="36"/>
        <v/>
      </c>
      <c r="M256" s="39"/>
      <c r="N256" s="160">
        <f t="shared" si="37"/>
        <v>0</v>
      </c>
      <c r="O256" s="160">
        <f t="shared" si="38"/>
        <v>0</v>
      </c>
      <c r="P256" s="160">
        <f t="shared" si="39"/>
        <v>0</v>
      </c>
      <c r="Q256" s="160">
        <f t="shared" si="40"/>
        <v>0</v>
      </c>
      <c r="R256" s="160">
        <f t="shared" si="41"/>
        <v>0</v>
      </c>
      <c r="S256" s="39"/>
      <c r="T256" s="161"/>
      <c r="U256" s="162">
        <f>ROUND(ROUND(T256,2)*(1+'General Inputs'!K$20)*(1-Z256)+'General Inputs'!K$27,2)</f>
        <v>0</v>
      </c>
      <c r="V256" s="162">
        <f>ROUND(ROUND(U256,2)*(1+'General Inputs'!L$20)*(1-AA256)+'General Inputs'!L$27,2)</f>
        <v>0</v>
      </c>
      <c r="W256" s="162">
        <f>ROUND(ROUND(V256,2)*(1+'General Inputs'!M$20)*(1-AB256)+'General Inputs'!M$27,2)</f>
        <v>0</v>
      </c>
      <c r="X256" s="162">
        <f>ROUND(ROUND(W256,2)*(1+'General Inputs'!N$20)*(1-AC256)+'General Inputs'!N$27,2)</f>
        <v>0</v>
      </c>
      <c r="Y256" s="163"/>
      <c r="Z256" s="191">
        <f>IF(T256="",0,'General Inputs'!K$23)</f>
        <v>0</v>
      </c>
      <c r="AA256" s="191">
        <f>IF(U256="",0,'General Inputs'!L$23)</f>
        <v>-0.02</v>
      </c>
      <c r="AB256" s="191">
        <f>IF(V256="",0,'General Inputs'!M$23)</f>
        <v>-0.02</v>
      </c>
      <c r="AC256" s="191">
        <f>IF(W256="",0,'General Inputs'!N$23)</f>
        <v>-0.02</v>
      </c>
      <c r="AD256" s="36"/>
      <c r="AE256" s="36"/>
      <c r="AF256" s="36"/>
      <c r="AG256" s="36"/>
      <c r="AH256" s="214" t="str" cm="1">
        <f t="array" ref="AH256">IF(SUMPRODUCT(--_xlfn.ISFORMULA(U256:X256))+SUMPRODUCT(--_xlfn.ISFORMULA(H256:L256))=7,"OK","CHECK")</f>
        <v>OK</v>
      </c>
      <c r="AI256" s="36"/>
      <c r="AJ256" s="36"/>
      <c r="AK256" s="36"/>
    </row>
    <row r="257" spans="1:37" hidden="1" outlineLevel="2" x14ac:dyDescent="0.2">
      <c r="A257" s="36"/>
      <c r="B257" s="36"/>
      <c r="C257" s="158"/>
      <c r="D257" s="158"/>
      <c r="E257" s="71" t="s">
        <v>33</v>
      </c>
      <c r="F257" s="71"/>
      <c r="G257" s="92"/>
      <c r="H257" s="93">
        <f t="shared" si="28"/>
        <v>0</v>
      </c>
      <c r="I257" s="159"/>
      <c r="J257" s="93">
        <f t="shared" si="29"/>
        <v>0</v>
      </c>
      <c r="K257" s="159"/>
      <c r="L257" s="159" t="str">
        <f t="shared" si="36"/>
        <v/>
      </c>
      <c r="M257" s="39"/>
      <c r="N257" s="160">
        <f t="shared" si="37"/>
        <v>0</v>
      </c>
      <c r="O257" s="160">
        <f t="shared" si="38"/>
        <v>0</v>
      </c>
      <c r="P257" s="160">
        <f t="shared" si="39"/>
        <v>0</v>
      </c>
      <c r="Q257" s="160">
        <f t="shared" si="40"/>
        <v>0</v>
      </c>
      <c r="R257" s="160">
        <f t="shared" si="41"/>
        <v>0</v>
      </c>
      <c r="S257" s="39"/>
      <c r="T257" s="161"/>
      <c r="U257" s="162">
        <f>ROUND(ROUND(T257,2)*(1+'General Inputs'!K$20)*(1-Z257)+'General Inputs'!K$27,2)</f>
        <v>0</v>
      </c>
      <c r="V257" s="162">
        <f>ROUND(ROUND(U257,2)*(1+'General Inputs'!L$20)*(1-AA257)+'General Inputs'!L$27,2)</f>
        <v>0</v>
      </c>
      <c r="W257" s="162">
        <f>ROUND(ROUND(V257,2)*(1+'General Inputs'!M$20)*(1-AB257)+'General Inputs'!M$27,2)</f>
        <v>0</v>
      </c>
      <c r="X257" s="162">
        <f>ROUND(ROUND(W257,2)*(1+'General Inputs'!N$20)*(1-AC257)+'General Inputs'!N$27,2)</f>
        <v>0</v>
      </c>
      <c r="Y257" s="163"/>
      <c r="Z257" s="191">
        <f>IF(T257="",0,'General Inputs'!K$23)</f>
        <v>0</v>
      </c>
      <c r="AA257" s="191">
        <f>IF(U257="",0,'General Inputs'!L$23)</f>
        <v>-0.02</v>
      </c>
      <c r="AB257" s="191">
        <f>IF(V257="",0,'General Inputs'!M$23)</f>
        <v>-0.02</v>
      </c>
      <c r="AC257" s="191">
        <f>IF(W257="",0,'General Inputs'!N$23)</f>
        <v>-0.02</v>
      </c>
      <c r="AD257" s="36"/>
      <c r="AE257" s="36"/>
      <c r="AF257" s="36"/>
      <c r="AG257" s="36"/>
      <c r="AH257" s="214" t="str" cm="1">
        <f t="array" ref="AH257">IF(SUMPRODUCT(--_xlfn.ISFORMULA(U257:X257))+SUMPRODUCT(--_xlfn.ISFORMULA(H257:L257))=7,"OK","CHECK")</f>
        <v>OK</v>
      </c>
      <c r="AI257" s="36"/>
      <c r="AJ257" s="36"/>
      <c r="AK257" s="36"/>
    </row>
    <row r="258" spans="1:37" hidden="1" outlineLevel="2" x14ac:dyDescent="0.2">
      <c r="A258" s="36"/>
      <c r="B258" s="36"/>
      <c r="C258" s="158"/>
      <c r="D258" s="158"/>
      <c r="E258" s="71" t="s">
        <v>33</v>
      </c>
      <c r="F258" s="71"/>
      <c r="G258" s="92"/>
      <c r="H258" s="93">
        <f t="shared" si="28"/>
        <v>0</v>
      </c>
      <c r="I258" s="159"/>
      <c r="J258" s="93">
        <f t="shared" si="29"/>
        <v>0</v>
      </c>
      <c r="K258" s="159"/>
      <c r="L258" s="159" t="str">
        <f t="shared" si="36"/>
        <v/>
      </c>
      <c r="M258" s="39"/>
      <c r="N258" s="160">
        <f t="shared" si="37"/>
        <v>0</v>
      </c>
      <c r="O258" s="160">
        <f t="shared" si="38"/>
        <v>0</v>
      </c>
      <c r="P258" s="160">
        <f t="shared" si="39"/>
        <v>0</v>
      </c>
      <c r="Q258" s="160">
        <f t="shared" si="40"/>
        <v>0</v>
      </c>
      <c r="R258" s="160">
        <f t="shared" si="41"/>
        <v>0</v>
      </c>
      <c r="S258" s="39"/>
      <c r="T258" s="161"/>
      <c r="U258" s="162">
        <f>ROUND(ROUND(T258,2)*(1+'General Inputs'!K$20)*(1-Z258)+'General Inputs'!K$27,2)</f>
        <v>0</v>
      </c>
      <c r="V258" s="162">
        <f>ROUND(ROUND(U258,2)*(1+'General Inputs'!L$20)*(1-AA258)+'General Inputs'!L$27,2)</f>
        <v>0</v>
      </c>
      <c r="W258" s="162">
        <f>ROUND(ROUND(V258,2)*(1+'General Inputs'!M$20)*(1-AB258)+'General Inputs'!M$27,2)</f>
        <v>0</v>
      </c>
      <c r="X258" s="162">
        <f>ROUND(ROUND(W258,2)*(1+'General Inputs'!N$20)*(1-AC258)+'General Inputs'!N$27,2)</f>
        <v>0</v>
      </c>
      <c r="Y258" s="163"/>
      <c r="Z258" s="191">
        <f>IF(T258="",0,'General Inputs'!K$23)</f>
        <v>0</v>
      </c>
      <c r="AA258" s="191">
        <f>IF(U258="",0,'General Inputs'!L$23)</f>
        <v>-0.02</v>
      </c>
      <c r="AB258" s="191">
        <f>IF(V258="",0,'General Inputs'!M$23)</f>
        <v>-0.02</v>
      </c>
      <c r="AC258" s="191">
        <f>IF(W258="",0,'General Inputs'!N$23)</f>
        <v>-0.02</v>
      </c>
      <c r="AD258" s="36"/>
      <c r="AE258" s="36"/>
      <c r="AF258" s="36"/>
      <c r="AG258" s="36"/>
      <c r="AH258" s="214" t="str" cm="1">
        <f t="array" ref="AH258">IF(SUMPRODUCT(--_xlfn.ISFORMULA(U258:X258))+SUMPRODUCT(--_xlfn.ISFORMULA(H258:L258))=7,"OK","CHECK")</f>
        <v>OK</v>
      </c>
      <c r="AI258" s="36"/>
      <c r="AJ258" s="36"/>
      <c r="AK258" s="36"/>
    </row>
    <row r="259" spans="1:37" hidden="1" outlineLevel="2" x14ac:dyDescent="0.2">
      <c r="A259" s="36"/>
      <c r="B259" s="36"/>
      <c r="C259" s="158"/>
      <c r="D259" s="158"/>
      <c r="E259" s="71" t="s">
        <v>33</v>
      </c>
      <c r="F259" s="71"/>
      <c r="G259" s="92"/>
      <c r="H259" s="93">
        <f t="shared" si="28"/>
        <v>0</v>
      </c>
      <c r="I259" s="159"/>
      <c r="J259" s="93">
        <f t="shared" si="29"/>
        <v>0</v>
      </c>
      <c r="K259" s="159"/>
      <c r="L259" s="159" t="str">
        <f t="shared" si="36"/>
        <v/>
      </c>
      <c r="M259" s="39"/>
      <c r="N259" s="160">
        <f t="shared" si="37"/>
        <v>0</v>
      </c>
      <c r="O259" s="160">
        <f t="shared" si="38"/>
        <v>0</v>
      </c>
      <c r="P259" s="160">
        <f t="shared" si="39"/>
        <v>0</v>
      </c>
      <c r="Q259" s="160">
        <f t="shared" si="40"/>
        <v>0</v>
      </c>
      <c r="R259" s="160">
        <f t="shared" si="41"/>
        <v>0</v>
      </c>
      <c r="S259" s="39"/>
      <c r="T259" s="161"/>
      <c r="U259" s="162">
        <f>ROUND(ROUND(T259,2)*(1+'General Inputs'!K$20)*(1-Z259)+'General Inputs'!K$27,2)</f>
        <v>0</v>
      </c>
      <c r="V259" s="162">
        <f>ROUND(ROUND(U259,2)*(1+'General Inputs'!L$20)*(1-AA259)+'General Inputs'!L$27,2)</f>
        <v>0</v>
      </c>
      <c r="W259" s="162">
        <f>ROUND(ROUND(V259,2)*(1+'General Inputs'!M$20)*(1-AB259)+'General Inputs'!M$27,2)</f>
        <v>0</v>
      </c>
      <c r="X259" s="162">
        <f>ROUND(ROUND(W259,2)*(1+'General Inputs'!N$20)*(1-AC259)+'General Inputs'!N$27,2)</f>
        <v>0</v>
      </c>
      <c r="Y259" s="163"/>
      <c r="Z259" s="191">
        <f>IF(T259="",0,'General Inputs'!K$23)</f>
        <v>0</v>
      </c>
      <c r="AA259" s="191">
        <f>IF(U259="",0,'General Inputs'!L$23)</f>
        <v>-0.02</v>
      </c>
      <c r="AB259" s="191">
        <f>IF(V259="",0,'General Inputs'!M$23)</f>
        <v>-0.02</v>
      </c>
      <c r="AC259" s="191">
        <f>IF(W259="",0,'General Inputs'!N$23)</f>
        <v>-0.02</v>
      </c>
      <c r="AD259" s="36"/>
      <c r="AE259" s="36"/>
      <c r="AF259" s="36"/>
      <c r="AG259" s="36"/>
      <c r="AH259" s="214" t="str" cm="1">
        <f t="array" ref="AH259">IF(SUMPRODUCT(--_xlfn.ISFORMULA(U259:X259))+SUMPRODUCT(--_xlfn.ISFORMULA(H259:L259))=7,"OK","CHECK")</f>
        <v>OK</v>
      </c>
      <c r="AI259" s="36"/>
      <c r="AJ259" s="36"/>
      <c r="AK259" s="36"/>
    </row>
    <row r="260" spans="1:37" hidden="1" outlineLevel="2" x14ac:dyDescent="0.2">
      <c r="A260" s="36"/>
      <c r="B260" s="36"/>
      <c r="C260" s="158"/>
      <c r="D260" s="158"/>
      <c r="E260" s="71" t="s">
        <v>33</v>
      </c>
      <c r="F260" s="71"/>
      <c r="G260" s="92"/>
      <c r="H260" s="93">
        <f t="shared" si="28"/>
        <v>0</v>
      </c>
      <c r="I260" s="159"/>
      <c r="J260" s="93">
        <f t="shared" si="29"/>
        <v>0</v>
      </c>
      <c r="K260" s="159"/>
      <c r="L260" s="159" t="str">
        <f t="shared" si="36"/>
        <v/>
      </c>
      <c r="M260" s="39"/>
      <c r="N260" s="160">
        <f t="shared" si="37"/>
        <v>0</v>
      </c>
      <c r="O260" s="160">
        <f t="shared" si="38"/>
        <v>0</v>
      </c>
      <c r="P260" s="160">
        <f t="shared" si="39"/>
        <v>0</v>
      </c>
      <c r="Q260" s="160">
        <f t="shared" si="40"/>
        <v>0</v>
      </c>
      <c r="R260" s="160">
        <f t="shared" si="41"/>
        <v>0</v>
      </c>
      <c r="S260" s="39"/>
      <c r="T260" s="161"/>
      <c r="U260" s="162">
        <f>ROUND(ROUND(T260,2)*(1+'General Inputs'!K$20)*(1-Z260)+'General Inputs'!K$27,2)</f>
        <v>0</v>
      </c>
      <c r="V260" s="162">
        <f>ROUND(ROUND(U260,2)*(1+'General Inputs'!L$20)*(1-AA260)+'General Inputs'!L$27,2)</f>
        <v>0</v>
      </c>
      <c r="W260" s="162">
        <f>ROUND(ROUND(V260,2)*(1+'General Inputs'!M$20)*(1-AB260)+'General Inputs'!M$27,2)</f>
        <v>0</v>
      </c>
      <c r="X260" s="162">
        <f>ROUND(ROUND(W260,2)*(1+'General Inputs'!N$20)*(1-AC260)+'General Inputs'!N$27,2)</f>
        <v>0</v>
      </c>
      <c r="Y260" s="163"/>
      <c r="Z260" s="191">
        <f>IF(T260="",0,'General Inputs'!K$23)</f>
        <v>0</v>
      </c>
      <c r="AA260" s="191">
        <f>IF(U260="",0,'General Inputs'!L$23)</f>
        <v>-0.02</v>
      </c>
      <c r="AB260" s="191">
        <f>IF(V260="",0,'General Inputs'!M$23)</f>
        <v>-0.02</v>
      </c>
      <c r="AC260" s="191">
        <f>IF(W260="",0,'General Inputs'!N$23)</f>
        <v>-0.02</v>
      </c>
      <c r="AD260" s="36"/>
      <c r="AE260" s="36"/>
      <c r="AF260" s="36"/>
      <c r="AG260" s="36"/>
      <c r="AH260" s="214" t="str" cm="1">
        <f t="array" ref="AH260">IF(SUMPRODUCT(--_xlfn.ISFORMULA(U260:X260))+SUMPRODUCT(--_xlfn.ISFORMULA(H260:L260))=7,"OK","CHECK")</f>
        <v>OK</v>
      </c>
      <c r="AI260" s="36"/>
      <c r="AJ260" s="36"/>
      <c r="AK260" s="36"/>
    </row>
    <row r="261" spans="1:37" hidden="1" outlineLevel="2" x14ac:dyDescent="0.2">
      <c r="A261" s="36"/>
      <c r="B261" s="36"/>
      <c r="C261" s="158"/>
      <c r="D261" s="158"/>
      <c r="E261" s="71" t="s">
        <v>33</v>
      </c>
      <c r="F261" s="71"/>
      <c r="G261" s="92"/>
      <c r="H261" s="93">
        <f t="shared" si="28"/>
        <v>0</v>
      </c>
      <c r="I261" s="159"/>
      <c r="J261" s="93">
        <f t="shared" si="29"/>
        <v>0</v>
      </c>
      <c r="K261" s="159"/>
      <c r="L261" s="159" t="str">
        <f t="shared" si="36"/>
        <v/>
      </c>
      <c r="M261" s="39"/>
      <c r="N261" s="160">
        <f t="shared" si="37"/>
        <v>0</v>
      </c>
      <c r="O261" s="160">
        <f t="shared" si="38"/>
        <v>0</v>
      </c>
      <c r="P261" s="160">
        <f t="shared" si="39"/>
        <v>0</v>
      </c>
      <c r="Q261" s="160">
        <f t="shared" si="40"/>
        <v>0</v>
      </c>
      <c r="R261" s="160">
        <f t="shared" si="41"/>
        <v>0</v>
      </c>
      <c r="S261" s="39"/>
      <c r="T261" s="161"/>
      <c r="U261" s="162">
        <f>ROUND(ROUND(T261,2)*(1+'General Inputs'!K$20)*(1-Z261)+'General Inputs'!K$27,2)</f>
        <v>0</v>
      </c>
      <c r="V261" s="162">
        <f>ROUND(ROUND(U261,2)*(1+'General Inputs'!L$20)*(1-AA261)+'General Inputs'!L$27,2)</f>
        <v>0</v>
      </c>
      <c r="W261" s="162">
        <f>ROUND(ROUND(V261,2)*(1+'General Inputs'!M$20)*(1-AB261)+'General Inputs'!M$27,2)</f>
        <v>0</v>
      </c>
      <c r="X261" s="162">
        <f>ROUND(ROUND(W261,2)*(1+'General Inputs'!N$20)*(1-AC261)+'General Inputs'!N$27,2)</f>
        <v>0</v>
      </c>
      <c r="Y261" s="163"/>
      <c r="Z261" s="191">
        <f>IF(T261="",0,'General Inputs'!K$23)</f>
        <v>0</v>
      </c>
      <c r="AA261" s="191">
        <f>IF(U261="",0,'General Inputs'!L$23)</f>
        <v>-0.02</v>
      </c>
      <c r="AB261" s="191">
        <f>IF(V261="",0,'General Inputs'!M$23)</f>
        <v>-0.02</v>
      </c>
      <c r="AC261" s="191">
        <f>IF(W261="",0,'General Inputs'!N$23)</f>
        <v>-0.02</v>
      </c>
      <c r="AD261" s="36"/>
      <c r="AE261" s="36"/>
      <c r="AF261" s="36"/>
      <c r="AG261" s="36"/>
      <c r="AH261" s="214" t="str" cm="1">
        <f t="array" ref="AH261">IF(SUMPRODUCT(--_xlfn.ISFORMULA(U261:X261))+SUMPRODUCT(--_xlfn.ISFORMULA(H261:L261))=7,"OK","CHECK")</f>
        <v>OK</v>
      </c>
      <c r="AI261" s="36"/>
      <c r="AJ261" s="36"/>
      <c r="AK261" s="36"/>
    </row>
    <row r="262" spans="1:37" hidden="1" outlineLevel="2" x14ac:dyDescent="0.2">
      <c r="A262" s="36"/>
      <c r="B262" s="36"/>
      <c r="C262" s="158"/>
      <c r="D262" s="158"/>
      <c r="E262" s="71" t="s">
        <v>33</v>
      </c>
      <c r="F262" s="71"/>
      <c r="G262" s="92"/>
      <c r="H262" s="93">
        <f t="shared" si="28"/>
        <v>0</v>
      </c>
      <c r="I262" s="159"/>
      <c r="J262" s="93">
        <f t="shared" si="29"/>
        <v>0</v>
      </c>
      <c r="K262" s="159"/>
      <c r="L262" s="159" t="str">
        <f t="shared" si="36"/>
        <v/>
      </c>
      <c r="M262" s="39"/>
      <c r="N262" s="160">
        <f t="shared" si="37"/>
        <v>0</v>
      </c>
      <c r="O262" s="160">
        <f t="shared" si="38"/>
        <v>0</v>
      </c>
      <c r="P262" s="160">
        <f t="shared" si="39"/>
        <v>0</v>
      </c>
      <c r="Q262" s="160">
        <f t="shared" si="40"/>
        <v>0</v>
      </c>
      <c r="R262" s="160">
        <f t="shared" si="41"/>
        <v>0</v>
      </c>
      <c r="S262" s="39"/>
      <c r="T262" s="161"/>
      <c r="U262" s="162">
        <f>ROUND(ROUND(T262,2)*(1+'General Inputs'!K$20)*(1-Z262)+'General Inputs'!K$27,2)</f>
        <v>0</v>
      </c>
      <c r="V262" s="162">
        <f>ROUND(ROUND(U262,2)*(1+'General Inputs'!L$20)*(1-AA262)+'General Inputs'!L$27,2)</f>
        <v>0</v>
      </c>
      <c r="W262" s="162">
        <f>ROUND(ROUND(V262,2)*(1+'General Inputs'!M$20)*(1-AB262)+'General Inputs'!M$27,2)</f>
        <v>0</v>
      </c>
      <c r="X262" s="162">
        <f>ROUND(ROUND(W262,2)*(1+'General Inputs'!N$20)*(1-AC262)+'General Inputs'!N$27,2)</f>
        <v>0</v>
      </c>
      <c r="Y262" s="163"/>
      <c r="Z262" s="191">
        <f>IF(T262="",0,'General Inputs'!K$23)</f>
        <v>0</v>
      </c>
      <c r="AA262" s="191">
        <f>IF(U262="",0,'General Inputs'!L$23)</f>
        <v>-0.02</v>
      </c>
      <c r="AB262" s="191">
        <f>IF(V262="",0,'General Inputs'!M$23)</f>
        <v>-0.02</v>
      </c>
      <c r="AC262" s="191">
        <f>IF(W262="",0,'General Inputs'!N$23)</f>
        <v>-0.02</v>
      </c>
      <c r="AD262" s="36"/>
      <c r="AE262" s="36"/>
      <c r="AF262" s="36"/>
      <c r="AG262" s="36"/>
      <c r="AH262" s="214" t="str" cm="1">
        <f t="array" ref="AH262">IF(SUMPRODUCT(--_xlfn.ISFORMULA(U262:X262))+SUMPRODUCT(--_xlfn.ISFORMULA(H262:L262))=7,"OK","CHECK")</f>
        <v>OK</v>
      </c>
      <c r="AI262" s="36"/>
      <c r="AJ262" s="36"/>
      <c r="AK262" s="36"/>
    </row>
    <row r="263" spans="1:37" hidden="1" outlineLevel="2" x14ac:dyDescent="0.2">
      <c r="A263" s="36"/>
      <c r="B263" s="36"/>
      <c r="C263" s="158"/>
      <c r="D263" s="158"/>
      <c r="E263" s="71" t="s">
        <v>33</v>
      </c>
      <c r="F263" s="71"/>
      <c r="G263" s="92"/>
      <c r="H263" s="93">
        <f t="shared" si="28"/>
        <v>0</v>
      </c>
      <c r="I263" s="159"/>
      <c r="J263" s="93">
        <f t="shared" si="29"/>
        <v>0</v>
      </c>
      <c r="K263" s="159"/>
      <c r="L263" s="159" t="str">
        <f t="shared" si="36"/>
        <v/>
      </c>
      <c r="M263" s="39"/>
      <c r="N263" s="160">
        <f t="shared" si="37"/>
        <v>0</v>
      </c>
      <c r="O263" s="160">
        <f t="shared" si="38"/>
        <v>0</v>
      </c>
      <c r="P263" s="160">
        <f t="shared" si="39"/>
        <v>0</v>
      </c>
      <c r="Q263" s="160">
        <f t="shared" si="40"/>
        <v>0</v>
      </c>
      <c r="R263" s="160">
        <f t="shared" si="41"/>
        <v>0</v>
      </c>
      <c r="S263" s="39"/>
      <c r="T263" s="161"/>
      <c r="U263" s="162">
        <f>ROUND(ROUND(T263,2)*(1+'General Inputs'!K$20)*(1-Z263)+'General Inputs'!K$27,2)</f>
        <v>0</v>
      </c>
      <c r="V263" s="162">
        <f>ROUND(ROUND(U263,2)*(1+'General Inputs'!L$20)*(1-AA263)+'General Inputs'!L$27,2)</f>
        <v>0</v>
      </c>
      <c r="W263" s="162">
        <f>ROUND(ROUND(V263,2)*(1+'General Inputs'!M$20)*(1-AB263)+'General Inputs'!M$27,2)</f>
        <v>0</v>
      </c>
      <c r="X263" s="162">
        <f>ROUND(ROUND(W263,2)*(1+'General Inputs'!N$20)*(1-AC263)+'General Inputs'!N$27,2)</f>
        <v>0</v>
      </c>
      <c r="Y263" s="163"/>
      <c r="Z263" s="191">
        <f>IF(T263="",0,'General Inputs'!K$23)</f>
        <v>0</v>
      </c>
      <c r="AA263" s="191">
        <f>IF(U263="",0,'General Inputs'!L$23)</f>
        <v>-0.02</v>
      </c>
      <c r="AB263" s="191">
        <f>IF(V263="",0,'General Inputs'!M$23)</f>
        <v>-0.02</v>
      </c>
      <c r="AC263" s="191">
        <f>IF(W263="",0,'General Inputs'!N$23)</f>
        <v>-0.02</v>
      </c>
      <c r="AD263" s="36"/>
      <c r="AE263" s="36"/>
      <c r="AF263" s="36"/>
      <c r="AG263" s="36"/>
      <c r="AH263" s="214" t="str" cm="1">
        <f t="array" ref="AH263">IF(SUMPRODUCT(--_xlfn.ISFORMULA(U263:X263))+SUMPRODUCT(--_xlfn.ISFORMULA(H263:L263))=7,"OK","CHECK")</f>
        <v>OK</v>
      </c>
      <c r="AI263" s="36"/>
      <c r="AJ263" s="36"/>
      <c r="AK263" s="36"/>
    </row>
    <row r="264" spans="1:37" hidden="1" outlineLevel="2" x14ac:dyDescent="0.2">
      <c r="A264" s="36"/>
      <c r="B264" s="36"/>
      <c r="C264" s="158"/>
      <c r="D264" s="158"/>
      <c r="E264" s="71" t="s">
        <v>33</v>
      </c>
      <c r="F264" s="71"/>
      <c r="G264" s="92"/>
      <c r="H264" s="93">
        <f t="shared" si="28"/>
        <v>0</v>
      </c>
      <c r="I264" s="159"/>
      <c r="J264" s="93">
        <f t="shared" si="29"/>
        <v>0</v>
      </c>
      <c r="K264" s="159"/>
      <c r="L264" s="159" t="str">
        <f t="shared" si="36"/>
        <v/>
      </c>
      <c r="M264" s="39"/>
      <c r="N264" s="160">
        <f t="shared" si="37"/>
        <v>0</v>
      </c>
      <c r="O264" s="160">
        <f t="shared" si="38"/>
        <v>0</v>
      </c>
      <c r="P264" s="160">
        <f t="shared" si="39"/>
        <v>0</v>
      </c>
      <c r="Q264" s="160">
        <f t="shared" si="40"/>
        <v>0</v>
      </c>
      <c r="R264" s="160">
        <f t="shared" si="41"/>
        <v>0</v>
      </c>
      <c r="S264" s="39"/>
      <c r="T264" s="161"/>
      <c r="U264" s="162">
        <f>ROUND(ROUND(T264,2)*(1+'General Inputs'!K$20)*(1-Z264)+'General Inputs'!K$27,2)</f>
        <v>0</v>
      </c>
      <c r="V264" s="162">
        <f>ROUND(ROUND(U264,2)*(1+'General Inputs'!L$20)*(1-AA264)+'General Inputs'!L$27,2)</f>
        <v>0</v>
      </c>
      <c r="W264" s="162">
        <f>ROUND(ROUND(V264,2)*(1+'General Inputs'!M$20)*(1-AB264)+'General Inputs'!M$27,2)</f>
        <v>0</v>
      </c>
      <c r="X264" s="162">
        <f>ROUND(ROUND(W264,2)*(1+'General Inputs'!N$20)*(1-AC264)+'General Inputs'!N$27,2)</f>
        <v>0</v>
      </c>
      <c r="Y264" s="163"/>
      <c r="Z264" s="191">
        <f>IF(T264="",0,'General Inputs'!K$23)</f>
        <v>0</v>
      </c>
      <c r="AA264" s="191">
        <f>IF(U264="",0,'General Inputs'!L$23)</f>
        <v>-0.02</v>
      </c>
      <c r="AB264" s="191">
        <f>IF(V264="",0,'General Inputs'!M$23)</f>
        <v>-0.02</v>
      </c>
      <c r="AC264" s="191">
        <f>IF(W264="",0,'General Inputs'!N$23)</f>
        <v>-0.02</v>
      </c>
      <c r="AD264" s="36"/>
      <c r="AE264" s="36"/>
      <c r="AF264" s="36"/>
      <c r="AG264" s="36"/>
      <c r="AH264" s="214" t="str" cm="1">
        <f t="array" ref="AH264">IF(SUMPRODUCT(--_xlfn.ISFORMULA(U264:X264))+SUMPRODUCT(--_xlfn.ISFORMULA(H264:L264))=7,"OK","CHECK")</f>
        <v>OK</v>
      </c>
      <c r="AI264" s="36"/>
      <c r="AJ264" s="36"/>
      <c r="AK264" s="36"/>
    </row>
    <row r="265" spans="1:37" hidden="1" outlineLevel="2" x14ac:dyDescent="0.2">
      <c r="A265" s="36"/>
      <c r="B265" s="36"/>
      <c r="C265" s="158"/>
      <c r="D265" s="158"/>
      <c r="E265" s="71" t="s">
        <v>33</v>
      </c>
      <c r="F265" s="71"/>
      <c r="G265" s="92"/>
      <c r="H265" s="93">
        <f t="shared" si="28"/>
        <v>0</v>
      </c>
      <c r="I265" s="159"/>
      <c r="J265" s="93">
        <f t="shared" si="29"/>
        <v>0</v>
      </c>
      <c r="K265" s="159"/>
      <c r="L265" s="159" t="str">
        <f t="shared" si="36"/>
        <v/>
      </c>
      <c r="M265" s="39"/>
      <c r="N265" s="160">
        <f t="shared" si="37"/>
        <v>0</v>
      </c>
      <c r="O265" s="160">
        <f t="shared" si="38"/>
        <v>0</v>
      </c>
      <c r="P265" s="160">
        <f t="shared" si="39"/>
        <v>0</v>
      </c>
      <c r="Q265" s="160">
        <f t="shared" si="40"/>
        <v>0</v>
      </c>
      <c r="R265" s="160">
        <f t="shared" si="41"/>
        <v>0</v>
      </c>
      <c r="S265" s="39"/>
      <c r="T265" s="161"/>
      <c r="U265" s="162">
        <f>ROUND(ROUND(T265,2)*(1+'General Inputs'!K$20)*(1-Z265)+'General Inputs'!K$27,2)</f>
        <v>0</v>
      </c>
      <c r="V265" s="162">
        <f>ROUND(ROUND(U265,2)*(1+'General Inputs'!L$20)*(1-AA265)+'General Inputs'!L$27,2)</f>
        <v>0</v>
      </c>
      <c r="W265" s="162">
        <f>ROUND(ROUND(V265,2)*(1+'General Inputs'!M$20)*(1-AB265)+'General Inputs'!M$27,2)</f>
        <v>0</v>
      </c>
      <c r="X265" s="162">
        <f>ROUND(ROUND(W265,2)*(1+'General Inputs'!N$20)*(1-AC265)+'General Inputs'!N$27,2)</f>
        <v>0</v>
      </c>
      <c r="Y265" s="163"/>
      <c r="Z265" s="191">
        <f>IF(T265="",0,'General Inputs'!K$23)</f>
        <v>0</v>
      </c>
      <c r="AA265" s="191">
        <f>IF(U265="",0,'General Inputs'!L$23)</f>
        <v>-0.02</v>
      </c>
      <c r="AB265" s="191">
        <f>IF(V265="",0,'General Inputs'!M$23)</f>
        <v>-0.02</v>
      </c>
      <c r="AC265" s="191">
        <f>IF(W265="",0,'General Inputs'!N$23)</f>
        <v>-0.02</v>
      </c>
      <c r="AD265" s="36"/>
      <c r="AE265" s="36"/>
      <c r="AF265" s="36"/>
      <c r="AG265" s="36"/>
      <c r="AH265" s="214" t="str" cm="1">
        <f t="array" ref="AH265">IF(SUMPRODUCT(--_xlfn.ISFORMULA(U265:X265))+SUMPRODUCT(--_xlfn.ISFORMULA(H265:L265))=7,"OK","CHECK")</f>
        <v>OK</v>
      </c>
      <c r="AI265" s="36"/>
      <c r="AJ265" s="36"/>
      <c r="AK265" s="36"/>
    </row>
    <row r="266" spans="1:37" hidden="1" outlineLevel="2" x14ac:dyDescent="0.2">
      <c r="A266" s="36"/>
      <c r="B266" s="36"/>
      <c r="C266" s="158"/>
      <c r="D266" s="158"/>
      <c r="E266" s="71" t="s">
        <v>33</v>
      </c>
      <c r="F266" s="71"/>
      <c r="G266" s="92"/>
      <c r="H266" s="93">
        <f t="shared" si="28"/>
        <v>0</v>
      </c>
      <c r="I266" s="159"/>
      <c r="J266" s="93">
        <f t="shared" si="29"/>
        <v>0</v>
      </c>
      <c r="K266" s="159"/>
      <c r="L266" s="159" t="str">
        <f t="shared" si="36"/>
        <v/>
      </c>
      <c r="M266" s="39"/>
      <c r="N266" s="160">
        <f t="shared" si="37"/>
        <v>0</v>
      </c>
      <c r="O266" s="160">
        <f t="shared" si="38"/>
        <v>0</v>
      </c>
      <c r="P266" s="160">
        <f t="shared" si="39"/>
        <v>0</v>
      </c>
      <c r="Q266" s="160">
        <f t="shared" si="40"/>
        <v>0</v>
      </c>
      <c r="R266" s="160">
        <f t="shared" si="41"/>
        <v>0</v>
      </c>
      <c r="S266" s="39"/>
      <c r="T266" s="161"/>
      <c r="U266" s="162">
        <f>ROUND(ROUND(T266,2)*(1+'General Inputs'!K$20)*(1-Z266)+'General Inputs'!K$27,2)</f>
        <v>0</v>
      </c>
      <c r="V266" s="162">
        <f>ROUND(ROUND(U266,2)*(1+'General Inputs'!L$20)*(1-AA266)+'General Inputs'!L$27,2)</f>
        <v>0</v>
      </c>
      <c r="W266" s="162">
        <f>ROUND(ROUND(V266,2)*(1+'General Inputs'!M$20)*(1-AB266)+'General Inputs'!M$27,2)</f>
        <v>0</v>
      </c>
      <c r="X266" s="162">
        <f>ROUND(ROUND(W266,2)*(1+'General Inputs'!N$20)*(1-AC266)+'General Inputs'!N$27,2)</f>
        <v>0</v>
      </c>
      <c r="Y266" s="163"/>
      <c r="Z266" s="191">
        <f>IF(T266="",0,'General Inputs'!K$23)</f>
        <v>0</v>
      </c>
      <c r="AA266" s="191">
        <f>IF(U266="",0,'General Inputs'!L$23)</f>
        <v>-0.02</v>
      </c>
      <c r="AB266" s="191">
        <f>IF(V266="",0,'General Inputs'!M$23)</f>
        <v>-0.02</v>
      </c>
      <c r="AC266" s="191">
        <f>IF(W266="",0,'General Inputs'!N$23)</f>
        <v>-0.02</v>
      </c>
      <c r="AD266" s="36"/>
      <c r="AE266" s="36"/>
      <c r="AF266" s="36"/>
      <c r="AG266" s="36"/>
      <c r="AH266" s="214" t="str" cm="1">
        <f t="array" ref="AH266">IF(SUMPRODUCT(--_xlfn.ISFORMULA(U266:X266))+SUMPRODUCT(--_xlfn.ISFORMULA(H266:L266))=7,"OK","CHECK")</f>
        <v>OK</v>
      </c>
      <c r="AI266" s="36"/>
      <c r="AJ266" s="36"/>
      <c r="AK266" s="36"/>
    </row>
    <row r="267" spans="1:37" hidden="1" outlineLevel="2" x14ac:dyDescent="0.2">
      <c r="A267" s="36"/>
      <c r="B267" s="36"/>
      <c r="C267" s="158"/>
      <c r="D267" s="158"/>
      <c r="E267" s="71" t="s">
        <v>33</v>
      </c>
      <c r="F267" s="71"/>
      <c r="G267" s="92"/>
      <c r="H267" s="93">
        <f t="shared" si="28"/>
        <v>0</v>
      </c>
      <c r="I267" s="159"/>
      <c r="J267" s="93">
        <f t="shared" si="29"/>
        <v>0</v>
      </c>
      <c r="K267" s="159"/>
      <c r="L267" s="159" t="str">
        <f t="shared" si="36"/>
        <v/>
      </c>
      <c r="M267" s="39"/>
      <c r="N267" s="160">
        <f t="shared" si="37"/>
        <v>0</v>
      </c>
      <c r="O267" s="160">
        <f t="shared" si="38"/>
        <v>0</v>
      </c>
      <c r="P267" s="160">
        <f t="shared" si="39"/>
        <v>0</v>
      </c>
      <c r="Q267" s="160">
        <f t="shared" si="40"/>
        <v>0</v>
      </c>
      <c r="R267" s="160">
        <f t="shared" si="41"/>
        <v>0</v>
      </c>
      <c r="S267" s="39"/>
      <c r="T267" s="161"/>
      <c r="U267" s="162">
        <f>ROUND(ROUND(T267,2)*(1+'General Inputs'!K$20)*(1-Z267)+'General Inputs'!K$27,2)</f>
        <v>0</v>
      </c>
      <c r="V267" s="162">
        <f>ROUND(ROUND(U267,2)*(1+'General Inputs'!L$20)*(1-AA267)+'General Inputs'!L$27,2)</f>
        <v>0</v>
      </c>
      <c r="W267" s="162">
        <f>ROUND(ROUND(V267,2)*(1+'General Inputs'!M$20)*(1-AB267)+'General Inputs'!M$27,2)</f>
        <v>0</v>
      </c>
      <c r="X267" s="162">
        <f>ROUND(ROUND(W267,2)*(1+'General Inputs'!N$20)*(1-AC267)+'General Inputs'!N$27,2)</f>
        <v>0</v>
      </c>
      <c r="Y267" s="163"/>
      <c r="Z267" s="191">
        <f>IF(T267="",0,'General Inputs'!K$23)</f>
        <v>0</v>
      </c>
      <c r="AA267" s="191">
        <f>IF(U267="",0,'General Inputs'!L$23)</f>
        <v>-0.02</v>
      </c>
      <c r="AB267" s="191">
        <f>IF(V267="",0,'General Inputs'!M$23)</f>
        <v>-0.02</v>
      </c>
      <c r="AC267" s="191">
        <f>IF(W267="",0,'General Inputs'!N$23)</f>
        <v>-0.02</v>
      </c>
      <c r="AD267" s="36"/>
      <c r="AE267" s="36"/>
      <c r="AF267" s="36"/>
      <c r="AG267" s="36"/>
      <c r="AH267" s="214" t="str" cm="1">
        <f t="array" ref="AH267">IF(SUMPRODUCT(--_xlfn.ISFORMULA(U267:X267))+SUMPRODUCT(--_xlfn.ISFORMULA(H267:L267))=7,"OK","CHECK")</f>
        <v>OK</v>
      </c>
      <c r="AI267" s="36"/>
      <c r="AJ267" s="36"/>
      <c r="AK267" s="36"/>
    </row>
    <row r="268" spans="1:37" hidden="1" outlineLevel="2" x14ac:dyDescent="0.2">
      <c r="A268" s="36"/>
      <c r="B268" s="36"/>
      <c r="C268" s="158"/>
      <c r="D268" s="158"/>
      <c r="E268" s="71" t="s">
        <v>33</v>
      </c>
      <c r="F268" s="71"/>
      <c r="G268" s="92"/>
      <c r="H268" s="93">
        <f t="shared" si="28"/>
        <v>0</v>
      </c>
      <c r="I268" s="159"/>
      <c r="J268" s="93">
        <f t="shared" si="29"/>
        <v>0</v>
      </c>
      <c r="K268" s="159"/>
      <c r="L268" s="159" t="str">
        <f t="shared" si="36"/>
        <v/>
      </c>
      <c r="M268" s="39"/>
      <c r="N268" s="160">
        <f t="shared" si="37"/>
        <v>0</v>
      </c>
      <c r="O268" s="160">
        <f t="shared" si="38"/>
        <v>0</v>
      </c>
      <c r="P268" s="160">
        <f t="shared" si="39"/>
        <v>0</v>
      </c>
      <c r="Q268" s="160">
        <f t="shared" si="40"/>
        <v>0</v>
      </c>
      <c r="R268" s="160">
        <f t="shared" si="41"/>
        <v>0</v>
      </c>
      <c r="S268" s="39"/>
      <c r="T268" s="161"/>
      <c r="U268" s="162">
        <f>ROUND(ROUND(T268,2)*(1+'General Inputs'!K$20)*(1-Z268)+'General Inputs'!K$27,2)</f>
        <v>0</v>
      </c>
      <c r="V268" s="162">
        <f>ROUND(ROUND(U268,2)*(1+'General Inputs'!L$20)*(1-AA268)+'General Inputs'!L$27,2)</f>
        <v>0</v>
      </c>
      <c r="W268" s="162">
        <f>ROUND(ROUND(V268,2)*(1+'General Inputs'!M$20)*(1-AB268)+'General Inputs'!M$27,2)</f>
        <v>0</v>
      </c>
      <c r="X268" s="162">
        <f>ROUND(ROUND(W268,2)*(1+'General Inputs'!N$20)*(1-AC268)+'General Inputs'!N$27,2)</f>
        <v>0</v>
      </c>
      <c r="Y268" s="163"/>
      <c r="Z268" s="191">
        <f>IF(T268="",0,'General Inputs'!K$23)</f>
        <v>0</v>
      </c>
      <c r="AA268" s="191">
        <f>IF(U268="",0,'General Inputs'!L$23)</f>
        <v>-0.02</v>
      </c>
      <c r="AB268" s="191">
        <f>IF(V268="",0,'General Inputs'!M$23)</f>
        <v>-0.02</v>
      </c>
      <c r="AC268" s="191">
        <f>IF(W268="",0,'General Inputs'!N$23)</f>
        <v>-0.02</v>
      </c>
      <c r="AD268" s="36"/>
      <c r="AE268" s="36"/>
      <c r="AF268" s="36"/>
      <c r="AG268" s="36"/>
      <c r="AH268" s="214" t="str" cm="1">
        <f t="array" ref="AH268">IF(SUMPRODUCT(--_xlfn.ISFORMULA(U268:X268))+SUMPRODUCT(--_xlfn.ISFORMULA(H268:L268))=7,"OK","CHECK")</f>
        <v>OK</v>
      </c>
      <c r="AI268" s="36"/>
      <c r="AJ268" s="36"/>
      <c r="AK268" s="36"/>
    </row>
    <row r="269" spans="1:37" hidden="1" outlineLevel="2" x14ac:dyDescent="0.2">
      <c r="A269" s="36"/>
      <c r="B269" s="36"/>
      <c r="C269" s="158"/>
      <c r="D269" s="158"/>
      <c r="E269" s="71" t="s">
        <v>33</v>
      </c>
      <c r="F269" s="71"/>
      <c r="G269" s="92"/>
      <c r="H269" s="93">
        <f t="shared" si="28"/>
        <v>0</v>
      </c>
      <c r="I269" s="159"/>
      <c r="J269" s="93">
        <f t="shared" si="29"/>
        <v>0</v>
      </c>
      <c r="K269" s="159"/>
      <c r="L269" s="159" t="str">
        <f t="shared" ref="L269:L332" si="42">IF(C269="","",IF(H269&gt;J269,"NON-COMPLIANT","COMPLIANT"))</f>
        <v/>
      </c>
      <c r="M269" s="39"/>
      <c r="N269" s="160">
        <f t="shared" ref="N269:N332" si="43">T269</f>
        <v>0</v>
      </c>
      <c r="O269" s="160">
        <f t="shared" ref="O269:O332" si="44">U269</f>
        <v>0</v>
      </c>
      <c r="P269" s="160">
        <f t="shared" ref="P269:P332" si="45">V269</f>
        <v>0</v>
      </c>
      <c r="Q269" s="160">
        <f t="shared" ref="Q269:Q332" si="46">W269</f>
        <v>0</v>
      </c>
      <c r="R269" s="160">
        <f t="shared" ref="R269:R332" si="47">X269</f>
        <v>0</v>
      </c>
      <c r="S269" s="39"/>
      <c r="T269" s="161"/>
      <c r="U269" s="162">
        <f>ROUND(ROUND(T269,2)*(1+'General Inputs'!K$20)*(1-Z269)+'General Inputs'!K$27,2)</f>
        <v>0</v>
      </c>
      <c r="V269" s="162">
        <f>ROUND(ROUND(U269,2)*(1+'General Inputs'!L$20)*(1-AA269)+'General Inputs'!L$27,2)</f>
        <v>0</v>
      </c>
      <c r="W269" s="162">
        <f>ROUND(ROUND(V269,2)*(1+'General Inputs'!M$20)*(1-AB269)+'General Inputs'!M$27,2)</f>
        <v>0</v>
      </c>
      <c r="X269" s="162">
        <f>ROUND(ROUND(W269,2)*(1+'General Inputs'!N$20)*(1-AC269)+'General Inputs'!N$27,2)</f>
        <v>0</v>
      </c>
      <c r="Y269" s="163"/>
      <c r="Z269" s="191">
        <f>IF(T269="",0,'General Inputs'!K$23)</f>
        <v>0</v>
      </c>
      <c r="AA269" s="191">
        <f>IF(U269="",0,'General Inputs'!L$23)</f>
        <v>-0.02</v>
      </c>
      <c r="AB269" s="191">
        <f>IF(V269="",0,'General Inputs'!M$23)</f>
        <v>-0.02</v>
      </c>
      <c r="AC269" s="191">
        <f>IF(W269="",0,'General Inputs'!N$23)</f>
        <v>-0.02</v>
      </c>
      <c r="AD269" s="36"/>
      <c r="AE269" s="36"/>
      <c r="AF269" s="36"/>
      <c r="AG269" s="36"/>
      <c r="AH269" s="214" t="str" cm="1">
        <f t="array" ref="AH269">IF(SUMPRODUCT(--_xlfn.ISFORMULA(U269:X269))+SUMPRODUCT(--_xlfn.ISFORMULA(H269:L269))=7,"OK","CHECK")</f>
        <v>OK</v>
      </c>
      <c r="AI269" s="36"/>
      <c r="AJ269" s="36"/>
      <c r="AK269" s="36"/>
    </row>
    <row r="270" spans="1:37" hidden="1" outlineLevel="2" x14ac:dyDescent="0.2">
      <c r="A270" s="36"/>
      <c r="B270" s="36"/>
      <c r="C270" s="158"/>
      <c r="D270" s="158"/>
      <c r="E270" s="71" t="s">
        <v>33</v>
      </c>
      <c r="F270" s="71"/>
      <c r="G270" s="92"/>
      <c r="H270" s="93">
        <f t="shared" si="28"/>
        <v>0</v>
      </c>
      <c r="I270" s="159"/>
      <c r="J270" s="93">
        <f t="shared" si="29"/>
        <v>0</v>
      </c>
      <c r="K270" s="159"/>
      <c r="L270" s="159" t="str">
        <f t="shared" si="42"/>
        <v/>
      </c>
      <c r="M270" s="39"/>
      <c r="N270" s="160">
        <f t="shared" si="43"/>
        <v>0</v>
      </c>
      <c r="O270" s="160">
        <f t="shared" si="44"/>
        <v>0</v>
      </c>
      <c r="P270" s="160">
        <f t="shared" si="45"/>
        <v>0</v>
      </c>
      <c r="Q270" s="160">
        <f t="shared" si="46"/>
        <v>0</v>
      </c>
      <c r="R270" s="160">
        <f t="shared" si="47"/>
        <v>0</v>
      </c>
      <c r="S270" s="39"/>
      <c r="T270" s="161"/>
      <c r="U270" s="162">
        <f>ROUND(ROUND(T270,2)*(1+'General Inputs'!K$20)*(1-Z270)+'General Inputs'!K$27,2)</f>
        <v>0</v>
      </c>
      <c r="V270" s="162">
        <f>ROUND(ROUND(U270,2)*(1+'General Inputs'!L$20)*(1-AA270)+'General Inputs'!L$27,2)</f>
        <v>0</v>
      </c>
      <c r="W270" s="162">
        <f>ROUND(ROUND(V270,2)*(1+'General Inputs'!M$20)*(1-AB270)+'General Inputs'!M$27,2)</f>
        <v>0</v>
      </c>
      <c r="X270" s="162">
        <f>ROUND(ROUND(W270,2)*(1+'General Inputs'!N$20)*(1-AC270)+'General Inputs'!N$27,2)</f>
        <v>0</v>
      </c>
      <c r="Y270" s="163"/>
      <c r="Z270" s="191">
        <f>IF(T270="",0,'General Inputs'!K$23)</f>
        <v>0</v>
      </c>
      <c r="AA270" s="191">
        <f>IF(U270="",0,'General Inputs'!L$23)</f>
        <v>-0.02</v>
      </c>
      <c r="AB270" s="191">
        <f>IF(V270="",0,'General Inputs'!M$23)</f>
        <v>-0.02</v>
      </c>
      <c r="AC270" s="191">
        <f>IF(W270="",0,'General Inputs'!N$23)</f>
        <v>-0.02</v>
      </c>
      <c r="AD270" s="36"/>
      <c r="AE270" s="36"/>
      <c r="AF270" s="36"/>
      <c r="AG270" s="36"/>
      <c r="AH270" s="214" t="str" cm="1">
        <f t="array" ref="AH270">IF(SUMPRODUCT(--_xlfn.ISFORMULA(U270:X270))+SUMPRODUCT(--_xlfn.ISFORMULA(H270:L270))=7,"OK","CHECK")</f>
        <v>OK</v>
      </c>
      <c r="AI270" s="36"/>
      <c r="AJ270" s="36"/>
      <c r="AK270" s="36"/>
    </row>
    <row r="271" spans="1:37" hidden="1" outlineLevel="2" x14ac:dyDescent="0.2">
      <c r="A271" s="36"/>
      <c r="B271" s="36"/>
      <c r="C271" s="158"/>
      <c r="D271" s="158"/>
      <c r="E271" s="71" t="s">
        <v>33</v>
      </c>
      <c r="F271" s="71"/>
      <c r="G271" s="92"/>
      <c r="H271" s="93">
        <f t="shared" si="28"/>
        <v>0</v>
      </c>
      <c r="I271" s="159"/>
      <c r="J271" s="93">
        <f t="shared" si="29"/>
        <v>0</v>
      </c>
      <c r="K271" s="159"/>
      <c r="L271" s="159" t="str">
        <f t="shared" si="42"/>
        <v/>
      </c>
      <c r="M271" s="39"/>
      <c r="N271" s="160">
        <f t="shared" si="43"/>
        <v>0</v>
      </c>
      <c r="O271" s="160">
        <f t="shared" si="44"/>
        <v>0</v>
      </c>
      <c r="P271" s="160">
        <f t="shared" si="45"/>
        <v>0</v>
      </c>
      <c r="Q271" s="160">
        <f t="shared" si="46"/>
        <v>0</v>
      </c>
      <c r="R271" s="160">
        <f t="shared" si="47"/>
        <v>0</v>
      </c>
      <c r="S271" s="39"/>
      <c r="T271" s="161"/>
      <c r="U271" s="162">
        <f>ROUND(ROUND(T271,2)*(1+'General Inputs'!K$20)*(1-Z271)+'General Inputs'!K$27,2)</f>
        <v>0</v>
      </c>
      <c r="V271" s="162">
        <f>ROUND(ROUND(U271,2)*(1+'General Inputs'!L$20)*(1-AA271)+'General Inputs'!L$27,2)</f>
        <v>0</v>
      </c>
      <c r="W271" s="162">
        <f>ROUND(ROUND(V271,2)*(1+'General Inputs'!M$20)*(1-AB271)+'General Inputs'!M$27,2)</f>
        <v>0</v>
      </c>
      <c r="X271" s="162">
        <f>ROUND(ROUND(W271,2)*(1+'General Inputs'!N$20)*(1-AC271)+'General Inputs'!N$27,2)</f>
        <v>0</v>
      </c>
      <c r="Y271" s="163"/>
      <c r="Z271" s="191">
        <f>IF(T271="",0,'General Inputs'!K$23)</f>
        <v>0</v>
      </c>
      <c r="AA271" s="191">
        <f>IF(U271="",0,'General Inputs'!L$23)</f>
        <v>-0.02</v>
      </c>
      <c r="AB271" s="191">
        <f>IF(V271="",0,'General Inputs'!M$23)</f>
        <v>-0.02</v>
      </c>
      <c r="AC271" s="191">
        <f>IF(W271="",0,'General Inputs'!N$23)</f>
        <v>-0.02</v>
      </c>
      <c r="AD271" s="36"/>
      <c r="AE271" s="36"/>
      <c r="AF271" s="36"/>
      <c r="AG271" s="36"/>
      <c r="AH271" s="214" t="str" cm="1">
        <f t="array" ref="AH271">IF(SUMPRODUCT(--_xlfn.ISFORMULA(U271:X271))+SUMPRODUCT(--_xlfn.ISFORMULA(H271:L271))=7,"OK","CHECK")</f>
        <v>OK</v>
      </c>
      <c r="AI271" s="36"/>
      <c r="AJ271" s="36"/>
      <c r="AK271" s="36"/>
    </row>
    <row r="272" spans="1:37" hidden="1" outlineLevel="2" x14ac:dyDescent="0.2">
      <c r="A272" s="36"/>
      <c r="B272" s="36"/>
      <c r="C272" s="158"/>
      <c r="D272" s="158"/>
      <c r="E272" s="71" t="s">
        <v>33</v>
      </c>
      <c r="F272" s="71"/>
      <c r="G272" s="92"/>
      <c r="H272" s="93">
        <f t="shared" si="28"/>
        <v>0</v>
      </c>
      <c r="I272" s="159"/>
      <c r="J272" s="93">
        <f t="shared" si="29"/>
        <v>0</v>
      </c>
      <c r="K272" s="159"/>
      <c r="L272" s="159" t="str">
        <f t="shared" si="42"/>
        <v/>
      </c>
      <c r="M272" s="39"/>
      <c r="N272" s="160">
        <f t="shared" si="43"/>
        <v>0</v>
      </c>
      <c r="O272" s="160">
        <f t="shared" si="44"/>
        <v>0</v>
      </c>
      <c r="P272" s="160">
        <f t="shared" si="45"/>
        <v>0</v>
      </c>
      <c r="Q272" s="160">
        <f t="shared" si="46"/>
        <v>0</v>
      </c>
      <c r="R272" s="160">
        <f t="shared" si="47"/>
        <v>0</v>
      </c>
      <c r="S272" s="39"/>
      <c r="T272" s="161"/>
      <c r="U272" s="162">
        <f>ROUND(ROUND(T272,2)*(1+'General Inputs'!K$20)*(1-Z272)+'General Inputs'!K$27,2)</f>
        <v>0</v>
      </c>
      <c r="V272" s="162">
        <f>ROUND(ROUND(U272,2)*(1+'General Inputs'!L$20)*(1-AA272)+'General Inputs'!L$27,2)</f>
        <v>0</v>
      </c>
      <c r="W272" s="162">
        <f>ROUND(ROUND(V272,2)*(1+'General Inputs'!M$20)*(1-AB272)+'General Inputs'!M$27,2)</f>
        <v>0</v>
      </c>
      <c r="X272" s="162">
        <f>ROUND(ROUND(W272,2)*(1+'General Inputs'!N$20)*(1-AC272)+'General Inputs'!N$27,2)</f>
        <v>0</v>
      </c>
      <c r="Y272" s="163"/>
      <c r="Z272" s="191">
        <f>IF(T272="",0,'General Inputs'!K$23)</f>
        <v>0</v>
      </c>
      <c r="AA272" s="191">
        <f>IF(U272="",0,'General Inputs'!L$23)</f>
        <v>-0.02</v>
      </c>
      <c r="AB272" s="191">
        <f>IF(V272="",0,'General Inputs'!M$23)</f>
        <v>-0.02</v>
      </c>
      <c r="AC272" s="191">
        <f>IF(W272="",0,'General Inputs'!N$23)</f>
        <v>-0.02</v>
      </c>
      <c r="AD272" s="36"/>
      <c r="AE272" s="36"/>
      <c r="AF272" s="36"/>
      <c r="AG272" s="36"/>
      <c r="AH272" s="214" t="str" cm="1">
        <f t="array" ref="AH272">IF(SUMPRODUCT(--_xlfn.ISFORMULA(U272:X272))+SUMPRODUCT(--_xlfn.ISFORMULA(H272:L272))=7,"OK","CHECK")</f>
        <v>OK</v>
      </c>
      <c r="AI272" s="36"/>
      <c r="AJ272" s="36"/>
      <c r="AK272" s="36"/>
    </row>
    <row r="273" spans="1:37" hidden="1" outlineLevel="2" x14ac:dyDescent="0.2">
      <c r="A273" s="36"/>
      <c r="B273" s="36"/>
      <c r="C273" s="158"/>
      <c r="D273" s="158"/>
      <c r="E273" s="71" t="s">
        <v>33</v>
      </c>
      <c r="F273" s="71"/>
      <c r="G273" s="92"/>
      <c r="H273" s="93">
        <f t="shared" si="28"/>
        <v>0</v>
      </c>
      <c r="I273" s="159"/>
      <c r="J273" s="93">
        <f t="shared" si="29"/>
        <v>0</v>
      </c>
      <c r="K273" s="159"/>
      <c r="L273" s="159" t="str">
        <f t="shared" si="42"/>
        <v/>
      </c>
      <c r="M273" s="39"/>
      <c r="N273" s="160">
        <f t="shared" si="43"/>
        <v>0</v>
      </c>
      <c r="O273" s="160">
        <f t="shared" si="44"/>
        <v>0</v>
      </c>
      <c r="P273" s="160">
        <f t="shared" si="45"/>
        <v>0</v>
      </c>
      <c r="Q273" s="160">
        <f t="shared" si="46"/>
        <v>0</v>
      </c>
      <c r="R273" s="160">
        <f t="shared" si="47"/>
        <v>0</v>
      </c>
      <c r="S273" s="39"/>
      <c r="T273" s="161"/>
      <c r="U273" s="162">
        <f>ROUND(ROUND(T273,2)*(1+'General Inputs'!K$20)*(1-Z273)+'General Inputs'!K$27,2)</f>
        <v>0</v>
      </c>
      <c r="V273" s="162">
        <f>ROUND(ROUND(U273,2)*(1+'General Inputs'!L$20)*(1-AA273)+'General Inputs'!L$27,2)</f>
        <v>0</v>
      </c>
      <c r="W273" s="162">
        <f>ROUND(ROUND(V273,2)*(1+'General Inputs'!M$20)*(1-AB273)+'General Inputs'!M$27,2)</f>
        <v>0</v>
      </c>
      <c r="X273" s="162">
        <f>ROUND(ROUND(W273,2)*(1+'General Inputs'!N$20)*(1-AC273)+'General Inputs'!N$27,2)</f>
        <v>0</v>
      </c>
      <c r="Y273" s="163"/>
      <c r="Z273" s="191">
        <f>IF(T273="",0,'General Inputs'!K$23)</f>
        <v>0</v>
      </c>
      <c r="AA273" s="191">
        <f>IF(U273="",0,'General Inputs'!L$23)</f>
        <v>-0.02</v>
      </c>
      <c r="AB273" s="191">
        <f>IF(V273="",0,'General Inputs'!M$23)</f>
        <v>-0.02</v>
      </c>
      <c r="AC273" s="191">
        <f>IF(W273="",0,'General Inputs'!N$23)</f>
        <v>-0.02</v>
      </c>
      <c r="AD273" s="36"/>
      <c r="AE273" s="36"/>
      <c r="AF273" s="36"/>
      <c r="AG273" s="36"/>
      <c r="AH273" s="214" t="str" cm="1">
        <f t="array" ref="AH273">IF(SUMPRODUCT(--_xlfn.ISFORMULA(U273:X273))+SUMPRODUCT(--_xlfn.ISFORMULA(H273:L273))=7,"OK","CHECK")</f>
        <v>OK</v>
      </c>
      <c r="AI273" s="36"/>
      <c r="AJ273" s="36"/>
      <c r="AK273" s="36"/>
    </row>
    <row r="274" spans="1:37" hidden="1" outlineLevel="2" x14ac:dyDescent="0.2">
      <c r="A274" s="36"/>
      <c r="B274" s="36"/>
      <c r="C274" s="158"/>
      <c r="D274" s="158"/>
      <c r="E274" s="71" t="s">
        <v>33</v>
      </c>
      <c r="F274" s="71"/>
      <c r="G274" s="92"/>
      <c r="H274" s="93">
        <f t="shared" si="28"/>
        <v>0</v>
      </c>
      <c r="I274" s="159"/>
      <c r="J274" s="93">
        <f t="shared" si="29"/>
        <v>0</v>
      </c>
      <c r="K274" s="159"/>
      <c r="L274" s="159" t="str">
        <f t="shared" si="42"/>
        <v/>
      </c>
      <c r="M274" s="39"/>
      <c r="N274" s="160">
        <f t="shared" si="43"/>
        <v>0</v>
      </c>
      <c r="O274" s="160">
        <f t="shared" si="44"/>
        <v>0</v>
      </c>
      <c r="P274" s="160">
        <f t="shared" si="45"/>
        <v>0</v>
      </c>
      <c r="Q274" s="160">
        <f t="shared" si="46"/>
        <v>0</v>
      </c>
      <c r="R274" s="160">
        <f t="shared" si="47"/>
        <v>0</v>
      </c>
      <c r="S274" s="39"/>
      <c r="T274" s="161"/>
      <c r="U274" s="162">
        <f>ROUND(ROUND(T274,2)*(1+'General Inputs'!K$20)*(1-Z274)+'General Inputs'!K$27,2)</f>
        <v>0</v>
      </c>
      <c r="V274" s="162">
        <f>ROUND(ROUND(U274,2)*(1+'General Inputs'!L$20)*(1-AA274)+'General Inputs'!L$27,2)</f>
        <v>0</v>
      </c>
      <c r="W274" s="162">
        <f>ROUND(ROUND(V274,2)*(1+'General Inputs'!M$20)*(1-AB274)+'General Inputs'!M$27,2)</f>
        <v>0</v>
      </c>
      <c r="X274" s="162">
        <f>ROUND(ROUND(W274,2)*(1+'General Inputs'!N$20)*(1-AC274)+'General Inputs'!N$27,2)</f>
        <v>0</v>
      </c>
      <c r="Y274" s="163"/>
      <c r="Z274" s="191">
        <f>IF(T274="",0,'General Inputs'!K$23)</f>
        <v>0</v>
      </c>
      <c r="AA274" s="191">
        <f>IF(U274="",0,'General Inputs'!L$23)</f>
        <v>-0.02</v>
      </c>
      <c r="AB274" s="191">
        <f>IF(V274="",0,'General Inputs'!M$23)</f>
        <v>-0.02</v>
      </c>
      <c r="AC274" s="191">
        <f>IF(W274="",0,'General Inputs'!N$23)</f>
        <v>-0.02</v>
      </c>
      <c r="AD274" s="36"/>
      <c r="AE274" s="36"/>
      <c r="AF274" s="36"/>
      <c r="AG274" s="36"/>
      <c r="AH274" s="214" t="str" cm="1">
        <f t="array" ref="AH274">IF(SUMPRODUCT(--_xlfn.ISFORMULA(U274:X274))+SUMPRODUCT(--_xlfn.ISFORMULA(H274:L274))=7,"OK","CHECK")</f>
        <v>OK</v>
      </c>
      <c r="AI274" s="36"/>
      <c r="AJ274" s="36"/>
      <c r="AK274" s="36"/>
    </row>
    <row r="275" spans="1:37" hidden="1" outlineLevel="2" x14ac:dyDescent="0.2">
      <c r="A275" s="36"/>
      <c r="B275" s="36"/>
      <c r="C275" s="158"/>
      <c r="D275" s="158"/>
      <c r="E275" s="71" t="s">
        <v>33</v>
      </c>
      <c r="F275" s="71"/>
      <c r="G275" s="92"/>
      <c r="H275" s="93">
        <f t="shared" si="28"/>
        <v>0</v>
      </c>
      <c r="I275" s="159"/>
      <c r="J275" s="93">
        <f t="shared" si="29"/>
        <v>0</v>
      </c>
      <c r="K275" s="159"/>
      <c r="L275" s="159" t="str">
        <f t="shared" si="42"/>
        <v/>
      </c>
      <c r="M275" s="39"/>
      <c r="N275" s="160">
        <f t="shared" si="43"/>
        <v>0</v>
      </c>
      <c r="O275" s="160">
        <f t="shared" si="44"/>
        <v>0</v>
      </c>
      <c r="P275" s="160">
        <f t="shared" si="45"/>
        <v>0</v>
      </c>
      <c r="Q275" s="160">
        <f t="shared" si="46"/>
        <v>0</v>
      </c>
      <c r="R275" s="160">
        <f t="shared" si="47"/>
        <v>0</v>
      </c>
      <c r="S275" s="39"/>
      <c r="T275" s="161"/>
      <c r="U275" s="162">
        <f>ROUND(ROUND(T275,2)*(1+'General Inputs'!K$20)*(1-Z275)+'General Inputs'!K$27,2)</f>
        <v>0</v>
      </c>
      <c r="V275" s="162">
        <f>ROUND(ROUND(U275,2)*(1+'General Inputs'!L$20)*(1-AA275)+'General Inputs'!L$27,2)</f>
        <v>0</v>
      </c>
      <c r="W275" s="162">
        <f>ROUND(ROUND(V275,2)*(1+'General Inputs'!M$20)*(1-AB275)+'General Inputs'!M$27,2)</f>
        <v>0</v>
      </c>
      <c r="X275" s="162">
        <f>ROUND(ROUND(W275,2)*(1+'General Inputs'!N$20)*(1-AC275)+'General Inputs'!N$27,2)</f>
        <v>0</v>
      </c>
      <c r="Y275" s="163"/>
      <c r="Z275" s="191">
        <f>IF(T275="",0,'General Inputs'!K$23)</f>
        <v>0</v>
      </c>
      <c r="AA275" s="191">
        <f>IF(U275="",0,'General Inputs'!L$23)</f>
        <v>-0.02</v>
      </c>
      <c r="AB275" s="191">
        <f>IF(V275="",0,'General Inputs'!M$23)</f>
        <v>-0.02</v>
      </c>
      <c r="AC275" s="191">
        <f>IF(W275="",0,'General Inputs'!N$23)</f>
        <v>-0.02</v>
      </c>
      <c r="AD275" s="36"/>
      <c r="AE275" s="36"/>
      <c r="AF275" s="36"/>
      <c r="AG275" s="36"/>
      <c r="AH275" s="214" t="str" cm="1">
        <f t="array" ref="AH275">IF(SUMPRODUCT(--_xlfn.ISFORMULA(U275:X275))+SUMPRODUCT(--_xlfn.ISFORMULA(H275:L275))=7,"OK","CHECK")</f>
        <v>OK</v>
      </c>
      <c r="AI275" s="36"/>
      <c r="AJ275" s="36"/>
      <c r="AK275" s="36"/>
    </row>
    <row r="276" spans="1:37" hidden="1" outlineLevel="2" x14ac:dyDescent="0.2">
      <c r="A276" s="36"/>
      <c r="B276" s="36"/>
      <c r="C276" s="158"/>
      <c r="D276" s="158"/>
      <c r="E276" s="71" t="s">
        <v>33</v>
      </c>
      <c r="F276" s="71"/>
      <c r="G276" s="92"/>
      <c r="H276" s="93">
        <f t="shared" si="28"/>
        <v>0</v>
      </c>
      <c r="I276" s="159"/>
      <c r="J276" s="93">
        <f t="shared" si="29"/>
        <v>0</v>
      </c>
      <c r="K276" s="159"/>
      <c r="L276" s="159" t="str">
        <f t="shared" si="42"/>
        <v/>
      </c>
      <c r="M276" s="39"/>
      <c r="N276" s="160">
        <f t="shared" si="43"/>
        <v>0</v>
      </c>
      <c r="O276" s="160">
        <f t="shared" si="44"/>
        <v>0</v>
      </c>
      <c r="P276" s="160">
        <f t="shared" si="45"/>
        <v>0</v>
      </c>
      <c r="Q276" s="160">
        <f t="shared" si="46"/>
        <v>0</v>
      </c>
      <c r="R276" s="160">
        <f t="shared" si="47"/>
        <v>0</v>
      </c>
      <c r="S276" s="39"/>
      <c r="T276" s="161"/>
      <c r="U276" s="162">
        <f>ROUND(ROUND(T276,2)*(1+'General Inputs'!K$20)*(1-Z276)+'General Inputs'!K$27,2)</f>
        <v>0</v>
      </c>
      <c r="V276" s="162">
        <f>ROUND(ROUND(U276,2)*(1+'General Inputs'!L$20)*(1-AA276)+'General Inputs'!L$27,2)</f>
        <v>0</v>
      </c>
      <c r="W276" s="162">
        <f>ROUND(ROUND(V276,2)*(1+'General Inputs'!M$20)*(1-AB276)+'General Inputs'!M$27,2)</f>
        <v>0</v>
      </c>
      <c r="X276" s="162">
        <f>ROUND(ROUND(W276,2)*(1+'General Inputs'!N$20)*(1-AC276)+'General Inputs'!N$27,2)</f>
        <v>0</v>
      </c>
      <c r="Y276" s="163"/>
      <c r="Z276" s="191">
        <f>IF(T276="",0,'General Inputs'!K$23)</f>
        <v>0</v>
      </c>
      <c r="AA276" s="191">
        <f>IF(U276="",0,'General Inputs'!L$23)</f>
        <v>-0.02</v>
      </c>
      <c r="AB276" s="191">
        <f>IF(V276="",0,'General Inputs'!M$23)</f>
        <v>-0.02</v>
      </c>
      <c r="AC276" s="191">
        <f>IF(W276="",0,'General Inputs'!N$23)</f>
        <v>-0.02</v>
      </c>
      <c r="AD276" s="36"/>
      <c r="AE276" s="36"/>
      <c r="AF276" s="36"/>
      <c r="AG276" s="36"/>
      <c r="AH276" s="214" t="str" cm="1">
        <f t="array" ref="AH276">IF(SUMPRODUCT(--_xlfn.ISFORMULA(U276:X276))+SUMPRODUCT(--_xlfn.ISFORMULA(H276:L276))=7,"OK","CHECK")</f>
        <v>OK</v>
      </c>
      <c r="AI276" s="36"/>
      <c r="AJ276" s="36"/>
      <c r="AK276" s="36"/>
    </row>
    <row r="277" spans="1:37" hidden="1" outlineLevel="2" x14ac:dyDescent="0.2">
      <c r="A277" s="36"/>
      <c r="B277" s="36"/>
      <c r="C277" s="158"/>
      <c r="D277" s="158"/>
      <c r="E277" s="71" t="s">
        <v>33</v>
      </c>
      <c r="F277" s="71"/>
      <c r="G277" s="92"/>
      <c r="H277" s="93">
        <f t="shared" si="28"/>
        <v>0</v>
      </c>
      <c r="I277" s="159"/>
      <c r="J277" s="93">
        <f t="shared" si="29"/>
        <v>0</v>
      </c>
      <c r="K277" s="159"/>
      <c r="L277" s="159" t="str">
        <f t="shared" si="42"/>
        <v/>
      </c>
      <c r="M277" s="39"/>
      <c r="N277" s="160">
        <f t="shared" si="43"/>
        <v>0</v>
      </c>
      <c r="O277" s="160">
        <f t="shared" si="44"/>
        <v>0</v>
      </c>
      <c r="P277" s="160">
        <f t="shared" si="45"/>
        <v>0</v>
      </c>
      <c r="Q277" s="160">
        <f t="shared" si="46"/>
        <v>0</v>
      </c>
      <c r="R277" s="160">
        <f t="shared" si="47"/>
        <v>0</v>
      </c>
      <c r="S277" s="39"/>
      <c r="T277" s="161"/>
      <c r="U277" s="162">
        <f>ROUND(ROUND(T277,2)*(1+'General Inputs'!K$20)*(1-Z277)+'General Inputs'!K$27,2)</f>
        <v>0</v>
      </c>
      <c r="V277" s="162">
        <f>ROUND(ROUND(U277,2)*(1+'General Inputs'!L$20)*(1-AA277)+'General Inputs'!L$27,2)</f>
        <v>0</v>
      </c>
      <c r="W277" s="162">
        <f>ROUND(ROUND(V277,2)*(1+'General Inputs'!M$20)*(1-AB277)+'General Inputs'!M$27,2)</f>
        <v>0</v>
      </c>
      <c r="X277" s="162">
        <f>ROUND(ROUND(W277,2)*(1+'General Inputs'!N$20)*(1-AC277)+'General Inputs'!N$27,2)</f>
        <v>0</v>
      </c>
      <c r="Y277" s="163"/>
      <c r="Z277" s="191">
        <f>IF(T277="",0,'General Inputs'!K$23)</f>
        <v>0</v>
      </c>
      <c r="AA277" s="191">
        <f>IF(U277="",0,'General Inputs'!L$23)</f>
        <v>-0.02</v>
      </c>
      <c r="AB277" s="191">
        <f>IF(V277="",0,'General Inputs'!M$23)</f>
        <v>-0.02</v>
      </c>
      <c r="AC277" s="191">
        <f>IF(W277="",0,'General Inputs'!N$23)</f>
        <v>-0.02</v>
      </c>
      <c r="AD277" s="36"/>
      <c r="AE277" s="36"/>
      <c r="AF277" s="36"/>
      <c r="AG277" s="36"/>
      <c r="AH277" s="214" t="str" cm="1">
        <f t="array" ref="AH277">IF(SUMPRODUCT(--_xlfn.ISFORMULA(U277:X277))+SUMPRODUCT(--_xlfn.ISFORMULA(H277:L277))=7,"OK","CHECK")</f>
        <v>OK</v>
      </c>
      <c r="AI277" s="36"/>
      <c r="AJ277" s="36"/>
      <c r="AK277" s="36"/>
    </row>
    <row r="278" spans="1:37" hidden="1" outlineLevel="2" x14ac:dyDescent="0.2">
      <c r="A278" s="36"/>
      <c r="B278" s="36"/>
      <c r="C278" s="158"/>
      <c r="D278" s="158"/>
      <c r="E278" s="71" t="s">
        <v>33</v>
      </c>
      <c r="F278" s="71"/>
      <c r="G278" s="92"/>
      <c r="H278" s="93">
        <f t="shared" si="28"/>
        <v>0</v>
      </c>
      <c r="I278" s="159"/>
      <c r="J278" s="93">
        <f t="shared" si="29"/>
        <v>0</v>
      </c>
      <c r="K278" s="159"/>
      <c r="L278" s="159" t="str">
        <f t="shared" si="42"/>
        <v/>
      </c>
      <c r="M278" s="39"/>
      <c r="N278" s="160">
        <f t="shared" si="43"/>
        <v>0</v>
      </c>
      <c r="O278" s="160">
        <f t="shared" si="44"/>
        <v>0</v>
      </c>
      <c r="P278" s="160">
        <f t="shared" si="45"/>
        <v>0</v>
      </c>
      <c r="Q278" s="160">
        <f t="shared" si="46"/>
        <v>0</v>
      </c>
      <c r="R278" s="160">
        <f t="shared" si="47"/>
        <v>0</v>
      </c>
      <c r="S278" s="39"/>
      <c r="T278" s="161"/>
      <c r="U278" s="162">
        <f>ROUND(ROUND(T278,2)*(1+'General Inputs'!K$20)*(1-Z278)+'General Inputs'!K$27,2)</f>
        <v>0</v>
      </c>
      <c r="V278" s="162">
        <f>ROUND(ROUND(U278,2)*(1+'General Inputs'!L$20)*(1-AA278)+'General Inputs'!L$27,2)</f>
        <v>0</v>
      </c>
      <c r="W278" s="162">
        <f>ROUND(ROUND(V278,2)*(1+'General Inputs'!M$20)*(1-AB278)+'General Inputs'!M$27,2)</f>
        <v>0</v>
      </c>
      <c r="X278" s="162">
        <f>ROUND(ROUND(W278,2)*(1+'General Inputs'!N$20)*(1-AC278)+'General Inputs'!N$27,2)</f>
        <v>0</v>
      </c>
      <c r="Y278" s="163"/>
      <c r="Z278" s="191">
        <f>IF(T278="",0,'General Inputs'!K$23)</f>
        <v>0</v>
      </c>
      <c r="AA278" s="191">
        <f>IF(U278="",0,'General Inputs'!L$23)</f>
        <v>-0.02</v>
      </c>
      <c r="AB278" s="191">
        <f>IF(V278="",0,'General Inputs'!M$23)</f>
        <v>-0.02</v>
      </c>
      <c r="AC278" s="191">
        <f>IF(W278="",0,'General Inputs'!N$23)</f>
        <v>-0.02</v>
      </c>
      <c r="AD278" s="36"/>
      <c r="AE278" s="36"/>
      <c r="AF278" s="36"/>
      <c r="AG278" s="36"/>
      <c r="AH278" s="214" t="str" cm="1">
        <f t="array" ref="AH278">IF(SUMPRODUCT(--_xlfn.ISFORMULA(U278:X278))+SUMPRODUCT(--_xlfn.ISFORMULA(H278:L278))=7,"OK","CHECK")</f>
        <v>OK</v>
      </c>
      <c r="AI278" s="36"/>
      <c r="AJ278" s="36"/>
      <c r="AK278" s="36"/>
    </row>
    <row r="279" spans="1:37" hidden="1" outlineLevel="2" x14ac:dyDescent="0.2">
      <c r="A279" s="36"/>
      <c r="B279" s="36"/>
      <c r="C279" s="158"/>
      <c r="D279" s="158"/>
      <c r="E279" s="71" t="s">
        <v>33</v>
      </c>
      <c r="F279" s="71"/>
      <c r="G279" s="92"/>
      <c r="H279" s="93">
        <f t="shared" si="28"/>
        <v>0</v>
      </c>
      <c r="I279" s="159"/>
      <c r="J279" s="93">
        <f t="shared" si="29"/>
        <v>0</v>
      </c>
      <c r="K279" s="159"/>
      <c r="L279" s="159" t="str">
        <f t="shared" si="42"/>
        <v/>
      </c>
      <c r="M279" s="39"/>
      <c r="N279" s="160">
        <f t="shared" si="43"/>
        <v>0</v>
      </c>
      <c r="O279" s="160">
        <f t="shared" si="44"/>
        <v>0</v>
      </c>
      <c r="P279" s="160">
        <f t="shared" si="45"/>
        <v>0</v>
      </c>
      <c r="Q279" s="160">
        <f t="shared" si="46"/>
        <v>0</v>
      </c>
      <c r="R279" s="160">
        <f t="shared" si="47"/>
        <v>0</v>
      </c>
      <c r="S279" s="39"/>
      <c r="T279" s="161"/>
      <c r="U279" s="162">
        <f>ROUND(ROUND(T279,2)*(1+'General Inputs'!K$20)*(1-Z279)+'General Inputs'!K$27,2)</f>
        <v>0</v>
      </c>
      <c r="V279" s="162">
        <f>ROUND(ROUND(U279,2)*(1+'General Inputs'!L$20)*(1-AA279)+'General Inputs'!L$27,2)</f>
        <v>0</v>
      </c>
      <c r="W279" s="162">
        <f>ROUND(ROUND(V279,2)*(1+'General Inputs'!M$20)*(1-AB279)+'General Inputs'!M$27,2)</f>
        <v>0</v>
      </c>
      <c r="X279" s="162">
        <f>ROUND(ROUND(W279,2)*(1+'General Inputs'!N$20)*(1-AC279)+'General Inputs'!N$27,2)</f>
        <v>0</v>
      </c>
      <c r="Y279" s="163"/>
      <c r="Z279" s="191">
        <f>IF(T279="",0,'General Inputs'!K$23)</f>
        <v>0</v>
      </c>
      <c r="AA279" s="191">
        <f>IF(U279="",0,'General Inputs'!L$23)</f>
        <v>-0.02</v>
      </c>
      <c r="AB279" s="191">
        <f>IF(V279="",0,'General Inputs'!M$23)</f>
        <v>-0.02</v>
      </c>
      <c r="AC279" s="191">
        <f>IF(W279="",0,'General Inputs'!N$23)</f>
        <v>-0.02</v>
      </c>
      <c r="AD279" s="36"/>
      <c r="AE279" s="36"/>
      <c r="AF279" s="36"/>
      <c r="AG279" s="36"/>
      <c r="AH279" s="214" t="str" cm="1">
        <f t="array" ref="AH279">IF(SUMPRODUCT(--_xlfn.ISFORMULA(U279:X279))+SUMPRODUCT(--_xlfn.ISFORMULA(H279:L279))=7,"OK","CHECK")</f>
        <v>OK</v>
      </c>
      <c r="AI279" s="36"/>
      <c r="AJ279" s="36"/>
      <c r="AK279" s="36"/>
    </row>
    <row r="280" spans="1:37" hidden="1" outlineLevel="2" x14ac:dyDescent="0.2">
      <c r="A280" s="36"/>
      <c r="B280" s="36"/>
      <c r="C280" s="158"/>
      <c r="D280" s="158"/>
      <c r="E280" s="71" t="s">
        <v>33</v>
      </c>
      <c r="F280" s="71"/>
      <c r="G280" s="92"/>
      <c r="H280" s="93">
        <f t="shared" si="28"/>
        <v>0</v>
      </c>
      <c r="I280" s="159"/>
      <c r="J280" s="93">
        <f t="shared" si="29"/>
        <v>0</v>
      </c>
      <c r="K280" s="159"/>
      <c r="L280" s="159" t="str">
        <f t="shared" si="42"/>
        <v/>
      </c>
      <c r="M280" s="39"/>
      <c r="N280" s="160">
        <f t="shared" si="43"/>
        <v>0</v>
      </c>
      <c r="O280" s="160">
        <f t="shared" si="44"/>
        <v>0</v>
      </c>
      <c r="P280" s="160">
        <f t="shared" si="45"/>
        <v>0</v>
      </c>
      <c r="Q280" s="160">
        <f t="shared" si="46"/>
        <v>0</v>
      </c>
      <c r="R280" s="160">
        <f t="shared" si="47"/>
        <v>0</v>
      </c>
      <c r="S280" s="39"/>
      <c r="T280" s="161"/>
      <c r="U280" s="162">
        <f>ROUND(ROUND(T280,2)*(1+'General Inputs'!K$20)*(1-Z280)+'General Inputs'!K$27,2)</f>
        <v>0</v>
      </c>
      <c r="V280" s="162">
        <f>ROUND(ROUND(U280,2)*(1+'General Inputs'!L$20)*(1-AA280)+'General Inputs'!L$27,2)</f>
        <v>0</v>
      </c>
      <c r="W280" s="162">
        <f>ROUND(ROUND(V280,2)*(1+'General Inputs'!M$20)*(1-AB280)+'General Inputs'!M$27,2)</f>
        <v>0</v>
      </c>
      <c r="X280" s="162">
        <f>ROUND(ROUND(W280,2)*(1+'General Inputs'!N$20)*(1-AC280)+'General Inputs'!N$27,2)</f>
        <v>0</v>
      </c>
      <c r="Y280" s="163"/>
      <c r="Z280" s="191">
        <f>IF(T280="",0,'General Inputs'!K$23)</f>
        <v>0</v>
      </c>
      <c r="AA280" s="191">
        <f>IF(U280="",0,'General Inputs'!L$23)</f>
        <v>-0.02</v>
      </c>
      <c r="AB280" s="191">
        <f>IF(V280="",0,'General Inputs'!M$23)</f>
        <v>-0.02</v>
      </c>
      <c r="AC280" s="191">
        <f>IF(W280="",0,'General Inputs'!N$23)</f>
        <v>-0.02</v>
      </c>
      <c r="AD280" s="36"/>
      <c r="AE280" s="36"/>
      <c r="AF280" s="36"/>
      <c r="AG280" s="36"/>
      <c r="AH280" s="214" t="str" cm="1">
        <f t="array" ref="AH280">IF(SUMPRODUCT(--_xlfn.ISFORMULA(U280:X280))+SUMPRODUCT(--_xlfn.ISFORMULA(H280:L280))=7,"OK","CHECK")</f>
        <v>OK</v>
      </c>
      <c r="AI280" s="36"/>
      <c r="AJ280" s="36"/>
      <c r="AK280" s="36"/>
    </row>
    <row r="281" spans="1:37" hidden="1" outlineLevel="2" x14ac:dyDescent="0.2">
      <c r="A281" s="36"/>
      <c r="B281" s="36"/>
      <c r="C281" s="158"/>
      <c r="D281" s="158"/>
      <c r="E281" s="71" t="s">
        <v>33</v>
      </c>
      <c r="F281" s="71"/>
      <c r="G281" s="92"/>
      <c r="H281" s="93">
        <f t="shared" si="28"/>
        <v>0</v>
      </c>
      <c r="I281" s="159"/>
      <c r="J281" s="93">
        <f t="shared" si="29"/>
        <v>0</v>
      </c>
      <c r="K281" s="159"/>
      <c r="L281" s="159" t="str">
        <f t="shared" si="42"/>
        <v/>
      </c>
      <c r="M281" s="39"/>
      <c r="N281" s="160">
        <f t="shared" si="43"/>
        <v>0</v>
      </c>
      <c r="O281" s="160">
        <f t="shared" si="44"/>
        <v>0</v>
      </c>
      <c r="P281" s="160">
        <f t="shared" si="45"/>
        <v>0</v>
      </c>
      <c r="Q281" s="160">
        <f t="shared" si="46"/>
        <v>0</v>
      </c>
      <c r="R281" s="160">
        <f t="shared" si="47"/>
        <v>0</v>
      </c>
      <c r="S281" s="39"/>
      <c r="T281" s="161"/>
      <c r="U281" s="162">
        <f>ROUND(ROUND(T281,2)*(1+'General Inputs'!K$20)*(1-Z281)+'General Inputs'!K$27,2)</f>
        <v>0</v>
      </c>
      <c r="V281" s="162">
        <f>ROUND(ROUND(U281,2)*(1+'General Inputs'!L$20)*(1-AA281)+'General Inputs'!L$27,2)</f>
        <v>0</v>
      </c>
      <c r="W281" s="162">
        <f>ROUND(ROUND(V281,2)*(1+'General Inputs'!M$20)*(1-AB281)+'General Inputs'!M$27,2)</f>
        <v>0</v>
      </c>
      <c r="X281" s="162">
        <f>ROUND(ROUND(W281,2)*(1+'General Inputs'!N$20)*(1-AC281)+'General Inputs'!N$27,2)</f>
        <v>0</v>
      </c>
      <c r="Y281" s="163"/>
      <c r="Z281" s="191">
        <f>IF(T281="",0,'General Inputs'!K$23)</f>
        <v>0</v>
      </c>
      <c r="AA281" s="191">
        <f>IF(U281="",0,'General Inputs'!L$23)</f>
        <v>-0.02</v>
      </c>
      <c r="AB281" s="191">
        <f>IF(V281="",0,'General Inputs'!M$23)</f>
        <v>-0.02</v>
      </c>
      <c r="AC281" s="191">
        <f>IF(W281="",0,'General Inputs'!N$23)</f>
        <v>-0.02</v>
      </c>
      <c r="AD281" s="36"/>
      <c r="AE281" s="36"/>
      <c r="AF281" s="36"/>
      <c r="AG281" s="36"/>
      <c r="AH281" s="214" t="str" cm="1">
        <f t="array" ref="AH281">IF(SUMPRODUCT(--_xlfn.ISFORMULA(U281:X281))+SUMPRODUCT(--_xlfn.ISFORMULA(H281:L281))=7,"OK","CHECK")</f>
        <v>OK</v>
      </c>
      <c r="AI281" s="36"/>
      <c r="AJ281" s="36"/>
      <c r="AK281" s="36"/>
    </row>
    <row r="282" spans="1:37" hidden="1" outlineLevel="2" x14ac:dyDescent="0.2">
      <c r="A282" s="36"/>
      <c r="B282" s="36"/>
      <c r="C282" s="158"/>
      <c r="D282" s="158"/>
      <c r="E282" s="71" t="s">
        <v>33</v>
      </c>
      <c r="F282" s="71"/>
      <c r="G282" s="92"/>
      <c r="H282" s="93">
        <f t="shared" si="28"/>
        <v>0</v>
      </c>
      <c r="I282" s="159"/>
      <c r="J282" s="93">
        <f t="shared" si="29"/>
        <v>0</v>
      </c>
      <c r="K282" s="159"/>
      <c r="L282" s="159" t="str">
        <f t="shared" si="42"/>
        <v/>
      </c>
      <c r="M282" s="39"/>
      <c r="N282" s="160">
        <f t="shared" si="43"/>
        <v>0</v>
      </c>
      <c r="O282" s="160">
        <f t="shared" si="44"/>
        <v>0</v>
      </c>
      <c r="P282" s="160">
        <f t="shared" si="45"/>
        <v>0</v>
      </c>
      <c r="Q282" s="160">
        <f t="shared" si="46"/>
        <v>0</v>
      </c>
      <c r="R282" s="160">
        <f t="shared" si="47"/>
        <v>0</v>
      </c>
      <c r="S282" s="39"/>
      <c r="T282" s="161"/>
      <c r="U282" s="162">
        <f>ROUND(ROUND(T282,2)*(1+'General Inputs'!K$20)*(1-Z282)+'General Inputs'!K$27,2)</f>
        <v>0</v>
      </c>
      <c r="V282" s="162">
        <f>ROUND(ROUND(U282,2)*(1+'General Inputs'!L$20)*(1-AA282)+'General Inputs'!L$27,2)</f>
        <v>0</v>
      </c>
      <c r="W282" s="162">
        <f>ROUND(ROUND(V282,2)*(1+'General Inputs'!M$20)*(1-AB282)+'General Inputs'!M$27,2)</f>
        <v>0</v>
      </c>
      <c r="X282" s="162">
        <f>ROUND(ROUND(W282,2)*(1+'General Inputs'!N$20)*(1-AC282)+'General Inputs'!N$27,2)</f>
        <v>0</v>
      </c>
      <c r="Y282" s="163"/>
      <c r="Z282" s="191">
        <f>IF(T282="",0,'General Inputs'!K$23)</f>
        <v>0</v>
      </c>
      <c r="AA282" s="191">
        <f>IF(U282="",0,'General Inputs'!L$23)</f>
        <v>-0.02</v>
      </c>
      <c r="AB282" s="191">
        <f>IF(V282="",0,'General Inputs'!M$23)</f>
        <v>-0.02</v>
      </c>
      <c r="AC282" s="191">
        <f>IF(W282="",0,'General Inputs'!N$23)</f>
        <v>-0.02</v>
      </c>
      <c r="AD282" s="36"/>
      <c r="AE282" s="36"/>
      <c r="AF282" s="36"/>
      <c r="AG282" s="36"/>
      <c r="AH282" s="214" t="str" cm="1">
        <f t="array" ref="AH282">IF(SUMPRODUCT(--_xlfn.ISFORMULA(U282:X282))+SUMPRODUCT(--_xlfn.ISFORMULA(H282:L282))=7,"OK","CHECK")</f>
        <v>OK</v>
      </c>
      <c r="AI282" s="36"/>
      <c r="AJ282" s="36"/>
      <c r="AK282" s="36"/>
    </row>
    <row r="283" spans="1:37" hidden="1" outlineLevel="2" x14ac:dyDescent="0.2">
      <c r="A283" s="36"/>
      <c r="B283" s="36"/>
      <c r="C283" s="158"/>
      <c r="D283" s="158"/>
      <c r="E283" s="71" t="s">
        <v>33</v>
      </c>
      <c r="F283" s="71"/>
      <c r="G283" s="92"/>
      <c r="H283" s="93">
        <f t="shared" si="28"/>
        <v>0</v>
      </c>
      <c r="I283" s="159"/>
      <c r="J283" s="93">
        <f t="shared" si="29"/>
        <v>0</v>
      </c>
      <c r="K283" s="159"/>
      <c r="L283" s="159" t="str">
        <f t="shared" si="42"/>
        <v/>
      </c>
      <c r="M283" s="39"/>
      <c r="N283" s="160">
        <f t="shared" si="43"/>
        <v>0</v>
      </c>
      <c r="O283" s="160">
        <f t="shared" si="44"/>
        <v>0</v>
      </c>
      <c r="P283" s="160">
        <f t="shared" si="45"/>
        <v>0</v>
      </c>
      <c r="Q283" s="160">
        <f t="shared" si="46"/>
        <v>0</v>
      </c>
      <c r="R283" s="160">
        <f t="shared" si="47"/>
        <v>0</v>
      </c>
      <c r="S283" s="39"/>
      <c r="T283" s="161"/>
      <c r="U283" s="162">
        <f>ROUND(ROUND(T283,2)*(1+'General Inputs'!K$20)*(1-Z283)+'General Inputs'!K$27,2)</f>
        <v>0</v>
      </c>
      <c r="V283" s="162">
        <f>ROUND(ROUND(U283,2)*(1+'General Inputs'!L$20)*(1-AA283)+'General Inputs'!L$27,2)</f>
        <v>0</v>
      </c>
      <c r="W283" s="162">
        <f>ROUND(ROUND(V283,2)*(1+'General Inputs'!M$20)*(1-AB283)+'General Inputs'!M$27,2)</f>
        <v>0</v>
      </c>
      <c r="X283" s="162">
        <f>ROUND(ROUND(W283,2)*(1+'General Inputs'!N$20)*(1-AC283)+'General Inputs'!N$27,2)</f>
        <v>0</v>
      </c>
      <c r="Y283" s="163"/>
      <c r="Z283" s="191">
        <f>IF(T283="",0,'General Inputs'!K$23)</f>
        <v>0</v>
      </c>
      <c r="AA283" s="191">
        <f>IF(U283="",0,'General Inputs'!L$23)</f>
        <v>-0.02</v>
      </c>
      <c r="AB283" s="191">
        <f>IF(V283="",0,'General Inputs'!M$23)</f>
        <v>-0.02</v>
      </c>
      <c r="AC283" s="191">
        <f>IF(W283="",0,'General Inputs'!N$23)</f>
        <v>-0.02</v>
      </c>
      <c r="AD283" s="36"/>
      <c r="AE283" s="36"/>
      <c r="AF283" s="36"/>
      <c r="AG283" s="36"/>
      <c r="AH283" s="214" t="str" cm="1">
        <f t="array" ref="AH283">IF(SUMPRODUCT(--_xlfn.ISFORMULA(U283:X283))+SUMPRODUCT(--_xlfn.ISFORMULA(H283:L283))=7,"OK","CHECK")</f>
        <v>OK</v>
      </c>
      <c r="AI283" s="36"/>
      <c r="AJ283" s="36"/>
      <c r="AK283" s="36"/>
    </row>
    <row r="284" spans="1:37" hidden="1" outlineLevel="2" x14ac:dyDescent="0.2">
      <c r="A284" s="36"/>
      <c r="B284" s="36"/>
      <c r="C284" s="158"/>
      <c r="D284" s="158"/>
      <c r="E284" s="71" t="s">
        <v>33</v>
      </c>
      <c r="F284" s="71"/>
      <c r="G284" s="92"/>
      <c r="H284" s="93">
        <f t="shared" si="28"/>
        <v>0</v>
      </c>
      <c r="I284" s="159"/>
      <c r="J284" s="93">
        <f t="shared" si="29"/>
        <v>0</v>
      </c>
      <c r="K284" s="159"/>
      <c r="L284" s="159" t="str">
        <f t="shared" si="42"/>
        <v/>
      </c>
      <c r="M284" s="39"/>
      <c r="N284" s="160">
        <f t="shared" si="43"/>
        <v>0</v>
      </c>
      <c r="O284" s="160">
        <f t="shared" si="44"/>
        <v>0</v>
      </c>
      <c r="P284" s="160">
        <f t="shared" si="45"/>
        <v>0</v>
      </c>
      <c r="Q284" s="160">
        <f t="shared" si="46"/>
        <v>0</v>
      </c>
      <c r="R284" s="160">
        <f t="shared" si="47"/>
        <v>0</v>
      </c>
      <c r="S284" s="39"/>
      <c r="T284" s="161"/>
      <c r="U284" s="162">
        <f>ROUND(ROUND(T284,2)*(1+'General Inputs'!K$20)*(1-Z284)+'General Inputs'!K$27,2)</f>
        <v>0</v>
      </c>
      <c r="V284" s="162">
        <f>ROUND(ROUND(U284,2)*(1+'General Inputs'!L$20)*(1-AA284)+'General Inputs'!L$27,2)</f>
        <v>0</v>
      </c>
      <c r="W284" s="162">
        <f>ROUND(ROUND(V284,2)*(1+'General Inputs'!M$20)*(1-AB284)+'General Inputs'!M$27,2)</f>
        <v>0</v>
      </c>
      <c r="X284" s="162">
        <f>ROUND(ROUND(W284,2)*(1+'General Inputs'!N$20)*(1-AC284)+'General Inputs'!N$27,2)</f>
        <v>0</v>
      </c>
      <c r="Y284" s="163"/>
      <c r="Z284" s="191">
        <f>IF(T284="",0,'General Inputs'!K$23)</f>
        <v>0</v>
      </c>
      <c r="AA284" s="191">
        <f>IF(U284="",0,'General Inputs'!L$23)</f>
        <v>-0.02</v>
      </c>
      <c r="AB284" s="191">
        <f>IF(V284="",0,'General Inputs'!M$23)</f>
        <v>-0.02</v>
      </c>
      <c r="AC284" s="191">
        <f>IF(W284="",0,'General Inputs'!N$23)</f>
        <v>-0.02</v>
      </c>
      <c r="AD284" s="36"/>
      <c r="AE284" s="36"/>
      <c r="AF284" s="36"/>
      <c r="AG284" s="36"/>
      <c r="AH284" s="214" t="str" cm="1">
        <f t="array" ref="AH284">IF(SUMPRODUCT(--_xlfn.ISFORMULA(U284:X284))+SUMPRODUCT(--_xlfn.ISFORMULA(H284:L284))=7,"OK","CHECK")</f>
        <v>OK</v>
      </c>
      <c r="AI284" s="36"/>
      <c r="AJ284" s="36"/>
      <c r="AK284" s="36"/>
    </row>
    <row r="285" spans="1:37" hidden="1" outlineLevel="2" x14ac:dyDescent="0.2">
      <c r="A285" s="36"/>
      <c r="B285" s="36"/>
      <c r="C285" s="158"/>
      <c r="D285" s="158"/>
      <c r="E285" s="71" t="s">
        <v>33</v>
      </c>
      <c r="F285" s="71"/>
      <c r="G285" s="92"/>
      <c r="H285" s="93">
        <f t="shared" si="28"/>
        <v>0</v>
      </c>
      <c r="I285" s="159"/>
      <c r="J285" s="93">
        <f t="shared" si="29"/>
        <v>0</v>
      </c>
      <c r="K285" s="159"/>
      <c r="L285" s="159" t="str">
        <f t="shared" si="42"/>
        <v/>
      </c>
      <c r="M285" s="39"/>
      <c r="N285" s="160">
        <f t="shared" si="43"/>
        <v>0</v>
      </c>
      <c r="O285" s="160">
        <f t="shared" si="44"/>
        <v>0</v>
      </c>
      <c r="P285" s="160">
        <f t="shared" si="45"/>
        <v>0</v>
      </c>
      <c r="Q285" s="160">
        <f t="shared" si="46"/>
        <v>0</v>
      </c>
      <c r="R285" s="160">
        <f t="shared" si="47"/>
        <v>0</v>
      </c>
      <c r="S285" s="39"/>
      <c r="T285" s="161"/>
      <c r="U285" s="162">
        <f>ROUND(ROUND(T285,2)*(1+'General Inputs'!K$20)*(1-Z285)+'General Inputs'!K$27,2)</f>
        <v>0</v>
      </c>
      <c r="V285" s="162">
        <f>ROUND(ROUND(U285,2)*(1+'General Inputs'!L$20)*(1-AA285)+'General Inputs'!L$27,2)</f>
        <v>0</v>
      </c>
      <c r="W285" s="162">
        <f>ROUND(ROUND(V285,2)*(1+'General Inputs'!M$20)*(1-AB285)+'General Inputs'!M$27,2)</f>
        <v>0</v>
      </c>
      <c r="X285" s="162">
        <f>ROUND(ROUND(W285,2)*(1+'General Inputs'!N$20)*(1-AC285)+'General Inputs'!N$27,2)</f>
        <v>0</v>
      </c>
      <c r="Y285" s="163"/>
      <c r="Z285" s="191">
        <f>IF(T285="",0,'General Inputs'!K$23)</f>
        <v>0</v>
      </c>
      <c r="AA285" s="191">
        <f>IF(U285="",0,'General Inputs'!L$23)</f>
        <v>-0.02</v>
      </c>
      <c r="AB285" s="191">
        <f>IF(V285="",0,'General Inputs'!M$23)</f>
        <v>-0.02</v>
      </c>
      <c r="AC285" s="191">
        <f>IF(W285="",0,'General Inputs'!N$23)</f>
        <v>-0.02</v>
      </c>
      <c r="AD285" s="36"/>
      <c r="AE285" s="36"/>
      <c r="AF285" s="36"/>
      <c r="AG285" s="36"/>
      <c r="AH285" s="214" t="str" cm="1">
        <f t="array" ref="AH285">IF(SUMPRODUCT(--_xlfn.ISFORMULA(U285:X285))+SUMPRODUCT(--_xlfn.ISFORMULA(H285:L285))=7,"OK","CHECK")</f>
        <v>OK</v>
      </c>
      <c r="AI285" s="36"/>
      <c r="AJ285" s="36"/>
      <c r="AK285" s="36"/>
    </row>
    <row r="286" spans="1:37" hidden="1" outlineLevel="2" x14ac:dyDescent="0.2">
      <c r="A286" s="36"/>
      <c r="B286" s="36"/>
      <c r="C286" s="158"/>
      <c r="D286" s="158"/>
      <c r="E286" s="71" t="s">
        <v>33</v>
      </c>
      <c r="F286" s="71"/>
      <c r="G286" s="92"/>
      <c r="H286" s="93">
        <f t="shared" si="28"/>
        <v>0</v>
      </c>
      <c r="I286" s="159"/>
      <c r="J286" s="93">
        <f t="shared" si="29"/>
        <v>0</v>
      </c>
      <c r="K286" s="159"/>
      <c r="L286" s="159" t="str">
        <f t="shared" si="42"/>
        <v/>
      </c>
      <c r="M286" s="39"/>
      <c r="N286" s="160">
        <f t="shared" si="43"/>
        <v>0</v>
      </c>
      <c r="O286" s="160">
        <f t="shared" si="44"/>
        <v>0</v>
      </c>
      <c r="P286" s="160">
        <f t="shared" si="45"/>
        <v>0</v>
      </c>
      <c r="Q286" s="160">
        <f t="shared" si="46"/>
        <v>0</v>
      </c>
      <c r="R286" s="160">
        <f t="shared" si="47"/>
        <v>0</v>
      </c>
      <c r="S286" s="39"/>
      <c r="T286" s="161"/>
      <c r="U286" s="162">
        <f>ROUND(ROUND(T286,2)*(1+'General Inputs'!K$20)*(1-Z286)+'General Inputs'!K$27,2)</f>
        <v>0</v>
      </c>
      <c r="V286" s="162">
        <f>ROUND(ROUND(U286,2)*(1+'General Inputs'!L$20)*(1-AA286)+'General Inputs'!L$27,2)</f>
        <v>0</v>
      </c>
      <c r="W286" s="162">
        <f>ROUND(ROUND(V286,2)*(1+'General Inputs'!M$20)*(1-AB286)+'General Inputs'!M$27,2)</f>
        <v>0</v>
      </c>
      <c r="X286" s="162">
        <f>ROUND(ROUND(W286,2)*(1+'General Inputs'!N$20)*(1-AC286)+'General Inputs'!N$27,2)</f>
        <v>0</v>
      </c>
      <c r="Y286" s="163"/>
      <c r="Z286" s="191">
        <f>IF(T286="",0,'General Inputs'!K$23)</f>
        <v>0</v>
      </c>
      <c r="AA286" s="191">
        <f>IF(U286="",0,'General Inputs'!L$23)</f>
        <v>-0.02</v>
      </c>
      <c r="AB286" s="191">
        <f>IF(V286="",0,'General Inputs'!M$23)</f>
        <v>-0.02</v>
      </c>
      <c r="AC286" s="191">
        <f>IF(W286="",0,'General Inputs'!N$23)</f>
        <v>-0.02</v>
      </c>
      <c r="AD286" s="36"/>
      <c r="AE286" s="36"/>
      <c r="AF286" s="36"/>
      <c r="AG286" s="36"/>
      <c r="AH286" s="214" t="str" cm="1">
        <f t="array" ref="AH286">IF(SUMPRODUCT(--_xlfn.ISFORMULA(U286:X286))+SUMPRODUCT(--_xlfn.ISFORMULA(H286:L286))=7,"OK","CHECK")</f>
        <v>OK</v>
      </c>
      <c r="AI286" s="36"/>
      <c r="AJ286" s="36"/>
      <c r="AK286" s="36"/>
    </row>
    <row r="287" spans="1:37" hidden="1" outlineLevel="2" x14ac:dyDescent="0.2">
      <c r="A287" s="36"/>
      <c r="B287" s="36"/>
      <c r="C287" s="158"/>
      <c r="D287" s="158"/>
      <c r="E287" s="71" t="s">
        <v>33</v>
      </c>
      <c r="F287" s="71"/>
      <c r="G287" s="92"/>
      <c r="H287" s="93">
        <f t="shared" si="28"/>
        <v>0</v>
      </c>
      <c r="I287" s="159"/>
      <c r="J287" s="93">
        <f t="shared" si="29"/>
        <v>0</v>
      </c>
      <c r="K287" s="159"/>
      <c r="L287" s="159" t="str">
        <f t="shared" si="42"/>
        <v/>
      </c>
      <c r="M287" s="39"/>
      <c r="N287" s="160">
        <f t="shared" si="43"/>
        <v>0</v>
      </c>
      <c r="O287" s="160">
        <f t="shared" si="44"/>
        <v>0</v>
      </c>
      <c r="P287" s="160">
        <f t="shared" si="45"/>
        <v>0</v>
      </c>
      <c r="Q287" s="160">
        <f t="shared" si="46"/>
        <v>0</v>
      </c>
      <c r="R287" s="160">
        <f t="shared" si="47"/>
        <v>0</v>
      </c>
      <c r="S287" s="39"/>
      <c r="T287" s="161"/>
      <c r="U287" s="162">
        <f>ROUND(ROUND(T287,2)*(1+'General Inputs'!K$20)*(1-Z287)+'General Inputs'!K$27,2)</f>
        <v>0</v>
      </c>
      <c r="V287" s="162">
        <f>ROUND(ROUND(U287,2)*(1+'General Inputs'!L$20)*(1-AA287)+'General Inputs'!L$27,2)</f>
        <v>0</v>
      </c>
      <c r="W287" s="162">
        <f>ROUND(ROUND(V287,2)*(1+'General Inputs'!M$20)*(1-AB287)+'General Inputs'!M$27,2)</f>
        <v>0</v>
      </c>
      <c r="X287" s="162">
        <f>ROUND(ROUND(W287,2)*(1+'General Inputs'!N$20)*(1-AC287)+'General Inputs'!N$27,2)</f>
        <v>0</v>
      </c>
      <c r="Y287" s="163"/>
      <c r="Z287" s="191">
        <f>IF(T287="",0,'General Inputs'!K$23)</f>
        <v>0</v>
      </c>
      <c r="AA287" s="191">
        <f>IF(U287="",0,'General Inputs'!L$23)</f>
        <v>-0.02</v>
      </c>
      <c r="AB287" s="191">
        <f>IF(V287="",0,'General Inputs'!M$23)</f>
        <v>-0.02</v>
      </c>
      <c r="AC287" s="191">
        <f>IF(W287="",0,'General Inputs'!N$23)</f>
        <v>-0.02</v>
      </c>
      <c r="AD287" s="36"/>
      <c r="AE287" s="36"/>
      <c r="AF287" s="36"/>
      <c r="AG287" s="36"/>
      <c r="AH287" s="214" t="str" cm="1">
        <f t="array" ref="AH287">IF(SUMPRODUCT(--_xlfn.ISFORMULA(U287:X287))+SUMPRODUCT(--_xlfn.ISFORMULA(H287:L287))=7,"OK","CHECK")</f>
        <v>OK</v>
      </c>
      <c r="AI287" s="36"/>
      <c r="AJ287" s="36"/>
      <c r="AK287" s="36"/>
    </row>
    <row r="288" spans="1:37" hidden="1" outlineLevel="2" x14ac:dyDescent="0.2">
      <c r="A288" s="36"/>
      <c r="B288" s="36"/>
      <c r="C288" s="158"/>
      <c r="D288" s="158"/>
      <c r="E288" s="71" t="s">
        <v>33</v>
      </c>
      <c r="F288" s="71"/>
      <c r="G288" s="92"/>
      <c r="H288" s="93">
        <f t="shared" si="28"/>
        <v>0</v>
      </c>
      <c r="I288" s="159"/>
      <c r="J288" s="93">
        <f t="shared" si="29"/>
        <v>0</v>
      </c>
      <c r="K288" s="159"/>
      <c r="L288" s="159" t="str">
        <f t="shared" si="42"/>
        <v/>
      </c>
      <c r="M288" s="39"/>
      <c r="N288" s="160">
        <f t="shared" si="43"/>
        <v>0</v>
      </c>
      <c r="O288" s="160">
        <f t="shared" si="44"/>
        <v>0</v>
      </c>
      <c r="P288" s="160">
        <f t="shared" si="45"/>
        <v>0</v>
      </c>
      <c r="Q288" s="160">
        <f t="shared" si="46"/>
        <v>0</v>
      </c>
      <c r="R288" s="160">
        <f t="shared" si="47"/>
        <v>0</v>
      </c>
      <c r="S288" s="39"/>
      <c r="T288" s="161"/>
      <c r="U288" s="162">
        <f>ROUND(ROUND(T288,2)*(1+'General Inputs'!K$20)*(1-Z288)+'General Inputs'!K$27,2)</f>
        <v>0</v>
      </c>
      <c r="V288" s="162">
        <f>ROUND(ROUND(U288,2)*(1+'General Inputs'!L$20)*(1-AA288)+'General Inputs'!L$27,2)</f>
        <v>0</v>
      </c>
      <c r="W288" s="162">
        <f>ROUND(ROUND(V288,2)*(1+'General Inputs'!M$20)*(1-AB288)+'General Inputs'!M$27,2)</f>
        <v>0</v>
      </c>
      <c r="X288" s="162">
        <f>ROUND(ROUND(W288,2)*(1+'General Inputs'!N$20)*(1-AC288)+'General Inputs'!N$27,2)</f>
        <v>0</v>
      </c>
      <c r="Y288" s="163"/>
      <c r="Z288" s="191">
        <f>IF(T288="",0,'General Inputs'!K$23)</f>
        <v>0</v>
      </c>
      <c r="AA288" s="191">
        <f>IF(U288="",0,'General Inputs'!L$23)</f>
        <v>-0.02</v>
      </c>
      <c r="AB288" s="191">
        <f>IF(V288="",0,'General Inputs'!M$23)</f>
        <v>-0.02</v>
      </c>
      <c r="AC288" s="191">
        <f>IF(W288="",0,'General Inputs'!N$23)</f>
        <v>-0.02</v>
      </c>
      <c r="AD288" s="36"/>
      <c r="AE288" s="36"/>
      <c r="AF288" s="36"/>
      <c r="AG288" s="36"/>
      <c r="AH288" s="214" t="str" cm="1">
        <f t="array" ref="AH288">IF(SUMPRODUCT(--_xlfn.ISFORMULA(U288:X288))+SUMPRODUCT(--_xlfn.ISFORMULA(H288:L288))=7,"OK","CHECK")</f>
        <v>OK</v>
      </c>
      <c r="AI288" s="36"/>
      <c r="AJ288" s="36"/>
      <c r="AK288" s="36"/>
    </row>
    <row r="289" spans="1:37" hidden="1" outlineLevel="2" x14ac:dyDescent="0.2">
      <c r="A289" s="36"/>
      <c r="B289" s="36"/>
      <c r="C289" s="158"/>
      <c r="D289" s="158"/>
      <c r="E289" s="71" t="s">
        <v>33</v>
      </c>
      <c r="F289" s="71"/>
      <c r="G289" s="92"/>
      <c r="H289" s="93">
        <f t="shared" si="28"/>
        <v>0</v>
      </c>
      <c r="I289" s="159"/>
      <c r="J289" s="93">
        <f t="shared" si="29"/>
        <v>0</v>
      </c>
      <c r="K289" s="159"/>
      <c r="L289" s="159" t="str">
        <f t="shared" si="42"/>
        <v/>
      </c>
      <c r="M289" s="39"/>
      <c r="N289" s="160">
        <f t="shared" si="43"/>
        <v>0</v>
      </c>
      <c r="O289" s="160">
        <f t="shared" si="44"/>
        <v>0</v>
      </c>
      <c r="P289" s="160">
        <f t="shared" si="45"/>
        <v>0</v>
      </c>
      <c r="Q289" s="160">
        <f t="shared" si="46"/>
        <v>0</v>
      </c>
      <c r="R289" s="160">
        <f t="shared" si="47"/>
        <v>0</v>
      </c>
      <c r="S289" s="39"/>
      <c r="T289" s="161"/>
      <c r="U289" s="162">
        <f>ROUND(ROUND(T289,2)*(1+'General Inputs'!K$20)*(1-Z289)+'General Inputs'!K$27,2)</f>
        <v>0</v>
      </c>
      <c r="V289" s="162">
        <f>ROUND(ROUND(U289,2)*(1+'General Inputs'!L$20)*(1-AA289)+'General Inputs'!L$27,2)</f>
        <v>0</v>
      </c>
      <c r="W289" s="162">
        <f>ROUND(ROUND(V289,2)*(1+'General Inputs'!M$20)*(1-AB289)+'General Inputs'!M$27,2)</f>
        <v>0</v>
      </c>
      <c r="X289" s="162">
        <f>ROUND(ROUND(W289,2)*(1+'General Inputs'!N$20)*(1-AC289)+'General Inputs'!N$27,2)</f>
        <v>0</v>
      </c>
      <c r="Y289" s="163"/>
      <c r="Z289" s="191">
        <f>IF(T289="",0,'General Inputs'!K$23)</f>
        <v>0</v>
      </c>
      <c r="AA289" s="191">
        <f>IF(U289="",0,'General Inputs'!L$23)</f>
        <v>-0.02</v>
      </c>
      <c r="AB289" s="191">
        <f>IF(V289="",0,'General Inputs'!M$23)</f>
        <v>-0.02</v>
      </c>
      <c r="AC289" s="191">
        <f>IF(W289="",0,'General Inputs'!N$23)</f>
        <v>-0.02</v>
      </c>
      <c r="AD289" s="36"/>
      <c r="AE289" s="36"/>
      <c r="AF289" s="36"/>
      <c r="AG289" s="36"/>
      <c r="AH289" s="214" t="str" cm="1">
        <f t="array" ref="AH289">IF(SUMPRODUCT(--_xlfn.ISFORMULA(U289:X289))+SUMPRODUCT(--_xlfn.ISFORMULA(H289:L289))=7,"OK","CHECK")</f>
        <v>OK</v>
      </c>
      <c r="AI289" s="36"/>
      <c r="AJ289" s="36"/>
      <c r="AK289" s="36"/>
    </row>
    <row r="290" spans="1:37" hidden="1" outlineLevel="2" x14ac:dyDescent="0.2">
      <c r="A290" s="36"/>
      <c r="B290" s="36"/>
      <c r="C290" s="158"/>
      <c r="D290" s="158"/>
      <c r="E290" s="71" t="s">
        <v>33</v>
      </c>
      <c r="F290" s="71"/>
      <c r="G290" s="92"/>
      <c r="H290" s="93">
        <f t="shared" si="28"/>
        <v>0</v>
      </c>
      <c r="I290" s="159"/>
      <c r="J290" s="93">
        <f t="shared" si="29"/>
        <v>0</v>
      </c>
      <c r="K290" s="159"/>
      <c r="L290" s="159" t="str">
        <f t="shared" si="42"/>
        <v/>
      </c>
      <c r="M290" s="39"/>
      <c r="N290" s="160">
        <f t="shared" si="43"/>
        <v>0</v>
      </c>
      <c r="O290" s="160">
        <f t="shared" si="44"/>
        <v>0</v>
      </c>
      <c r="P290" s="160">
        <f t="shared" si="45"/>
        <v>0</v>
      </c>
      <c r="Q290" s="160">
        <f t="shared" si="46"/>
        <v>0</v>
      </c>
      <c r="R290" s="160">
        <f t="shared" si="47"/>
        <v>0</v>
      </c>
      <c r="S290" s="39"/>
      <c r="T290" s="161"/>
      <c r="U290" s="162">
        <f>ROUND(ROUND(T290,2)*(1+'General Inputs'!K$20)*(1-Z290)+'General Inputs'!K$27,2)</f>
        <v>0</v>
      </c>
      <c r="V290" s="162">
        <f>ROUND(ROUND(U290,2)*(1+'General Inputs'!L$20)*(1-AA290)+'General Inputs'!L$27,2)</f>
        <v>0</v>
      </c>
      <c r="W290" s="162">
        <f>ROUND(ROUND(V290,2)*(1+'General Inputs'!M$20)*(1-AB290)+'General Inputs'!M$27,2)</f>
        <v>0</v>
      </c>
      <c r="X290" s="162">
        <f>ROUND(ROUND(W290,2)*(1+'General Inputs'!N$20)*(1-AC290)+'General Inputs'!N$27,2)</f>
        <v>0</v>
      </c>
      <c r="Y290" s="163"/>
      <c r="Z290" s="191">
        <f>IF(T290="",0,'General Inputs'!K$23)</f>
        <v>0</v>
      </c>
      <c r="AA290" s="191">
        <f>IF(U290="",0,'General Inputs'!L$23)</f>
        <v>-0.02</v>
      </c>
      <c r="AB290" s="191">
        <f>IF(V290="",0,'General Inputs'!M$23)</f>
        <v>-0.02</v>
      </c>
      <c r="AC290" s="191">
        <f>IF(W290="",0,'General Inputs'!N$23)</f>
        <v>-0.02</v>
      </c>
      <c r="AD290" s="36"/>
      <c r="AE290" s="36"/>
      <c r="AF290" s="36"/>
      <c r="AG290" s="36"/>
      <c r="AH290" s="214" t="str" cm="1">
        <f t="array" ref="AH290">IF(SUMPRODUCT(--_xlfn.ISFORMULA(U290:X290))+SUMPRODUCT(--_xlfn.ISFORMULA(H290:L290))=7,"OK","CHECK")</f>
        <v>OK</v>
      </c>
      <c r="AI290" s="36"/>
      <c r="AJ290" s="36"/>
      <c r="AK290" s="36"/>
    </row>
    <row r="291" spans="1:37" hidden="1" outlineLevel="2" x14ac:dyDescent="0.2">
      <c r="A291" s="36"/>
      <c r="B291" s="36"/>
      <c r="C291" s="158"/>
      <c r="D291" s="158"/>
      <c r="E291" s="71" t="s">
        <v>33</v>
      </c>
      <c r="F291" s="71"/>
      <c r="G291" s="92"/>
      <c r="H291" s="93">
        <f t="shared" si="28"/>
        <v>0</v>
      </c>
      <c r="I291" s="159"/>
      <c r="J291" s="93">
        <f t="shared" si="29"/>
        <v>0</v>
      </c>
      <c r="K291" s="159"/>
      <c r="L291" s="159" t="str">
        <f t="shared" si="42"/>
        <v/>
      </c>
      <c r="M291" s="39"/>
      <c r="N291" s="160">
        <f t="shared" si="43"/>
        <v>0</v>
      </c>
      <c r="O291" s="160">
        <f t="shared" si="44"/>
        <v>0</v>
      </c>
      <c r="P291" s="160">
        <f t="shared" si="45"/>
        <v>0</v>
      </c>
      <c r="Q291" s="160">
        <f t="shared" si="46"/>
        <v>0</v>
      </c>
      <c r="R291" s="160">
        <f t="shared" si="47"/>
        <v>0</v>
      </c>
      <c r="S291" s="39"/>
      <c r="T291" s="161"/>
      <c r="U291" s="162">
        <f>ROUND(ROUND(T291,2)*(1+'General Inputs'!K$20)*(1-Z291)+'General Inputs'!K$27,2)</f>
        <v>0</v>
      </c>
      <c r="V291" s="162">
        <f>ROUND(ROUND(U291,2)*(1+'General Inputs'!L$20)*(1-AA291)+'General Inputs'!L$27,2)</f>
        <v>0</v>
      </c>
      <c r="W291" s="162">
        <f>ROUND(ROUND(V291,2)*(1+'General Inputs'!M$20)*(1-AB291)+'General Inputs'!M$27,2)</f>
        <v>0</v>
      </c>
      <c r="X291" s="162">
        <f>ROUND(ROUND(W291,2)*(1+'General Inputs'!N$20)*(1-AC291)+'General Inputs'!N$27,2)</f>
        <v>0</v>
      </c>
      <c r="Y291" s="163"/>
      <c r="Z291" s="191">
        <f>IF(T291="",0,'General Inputs'!K$23)</f>
        <v>0</v>
      </c>
      <c r="AA291" s="191">
        <f>IF(U291="",0,'General Inputs'!L$23)</f>
        <v>-0.02</v>
      </c>
      <c r="AB291" s="191">
        <f>IF(V291="",0,'General Inputs'!M$23)</f>
        <v>-0.02</v>
      </c>
      <c r="AC291" s="191">
        <f>IF(W291="",0,'General Inputs'!N$23)</f>
        <v>-0.02</v>
      </c>
      <c r="AD291" s="36"/>
      <c r="AE291" s="36"/>
      <c r="AF291" s="36"/>
      <c r="AG291" s="36"/>
      <c r="AH291" s="214" t="str" cm="1">
        <f t="array" ref="AH291">IF(SUMPRODUCT(--_xlfn.ISFORMULA(U291:X291))+SUMPRODUCT(--_xlfn.ISFORMULA(H291:L291))=7,"OK","CHECK")</f>
        <v>OK</v>
      </c>
      <c r="AI291" s="36"/>
      <c r="AJ291" s="36"/>
      <c r="AK291" s="36"/>
    </row>
    <row r="292" spans="1:37" hidden="1" outlineLevel="2" x14ac:dyDescent="0.2">
      <c r="A292" s="36"/>
      <c r="B292" s="36"/>
      <c r="C292" s="158"/>
      <c r="D292" s="158"/>
      <c r="E292" s="71" t="s">
        <v>33</v>
      </c>
      <c r="F292" s="71"/>
      <c r="G292" s="92"/>
      <c r="H292" s="93">
        <f t="shared" si="28"/>
        <v>0</v>
      </c>
      <c r="I292" s="159"/>
      <c r="J292" s="93">
        <f t="shared" si="29"/>
        <v>0</v>
      </c>
      <c r="K292" s="159"/>
      <c r="L292" s="159" t="str">
        <f t="shared" si="42"/>
        <v/>
      </c>
      <c r="M292" s="39"/>
      <c r="N292" s="160">
        <f t="shared" si="43"/>
        <v>0</v>
      </c>
      <c r="O292" s="160">
        <f t="shared" si="44"/>
        <v>0</v>
      </c>
      <c r="P292" s="160">
        <f t="shared" si="45"/>
        <v>0</v>
      </c>
      <c r="Q292" s="160">
        <f t="shared" si="46"/>
        <v>0</v>
      </c>
      <c r="R292" s="160">
        <f t="shared" si="47"/>
        <v>0</v>
      </c>
      <c r="S292" s="39"/>
      <c r="T292" s="161"/>
      <c r="U292" s="162">
        <f>ROUND(ROUND(T292,2)*(1+'General Inputs'!K$20)*(1-Z292)+'General Inputs'!K$27,2)</f>
        <v>0</v>
      </c>
      <c r="V292" s="162">
        <f>ROUND(ROUND(U292,2)*(1+'General Inputs'!L$20)*(1-AA292)+'General Inputs'!L$27,2)</f>
        <v>0</v>
      </c>
      <c r="W292" s="162">
        <f>ROUND(ROUND(V292,2)*(1+'General Inputs'!M$20)*(1-AB292)+'General Inputs'!M$27,2)</f>
        <v>0</v>
      </c>
      <c r="X292" s="162">
        <f>ROUND(ROUND(W292,2)*(1+'General Inputs'!N$20)*(1-AC292)+'General Inputs'!N$27,2)</f>
        <v>0</v>
      </c>
      <c r="Y292" s="163"/>
      <c r="Z292" s="191">
        <f>IF(T292="",0,'General Inputs'!K$23)</f>
        <v>0</v>
      </c>
      <c r="AA292" s="191">
        <f>IF(U292="",0,'General Inputs'!L$23)</f>
        <v>-0.02</v>
      </c>
      <c r="AB292" s="191">
        <f>IF(V292="",0,'General Inputs'!M$23)</f>
        <v>-0.02</v>
      </c>
      <c r="AC292" s="191">
        <f>IF(W292="",0,'General Inputs'!N$23)</f>
        <v>-0.02</v>
      </c>
      <c r="AD292" s="36"/>
      <c r="AE292" s="36"/>
      <c r="AF292" s="36"/>
      <c r="AG292" s="36"/>
      <c r="AH292" s="214" t="str" cm="1">
        <f t="array" ref="AH292">IF(SUMPRODUCT(--_xlfn.ISFORMULA(U292:X292))+SUMPRODUCT(--_xlfn.ISFORMULA(H292:L292))=7,"OK","CHECK")</f>
        <v>OK</v>
      </c>
      <c r="AI292" s="36"/>
      <c r="AJ292" s="36"/>
      <c r="AK292" s="36"/>
    </row>
    <row r="293" spans="1:37" hidden="1" outlineLevel="2" x14ac:dyDescent="0.2">
      <c r="A293" s="36"/>
      <c r="B293" s="36"/>
      <c r="C293" s="158"/>
      <c r="D293" s="158"/>
      <c r="E293" s="71" t="s">
        <v>33</v>
      </c>
      <c r="F293" s="71"/>
      <c r="G293" s="92"/>
      <c r="H293" s="93">
        <f t="shared" si="28"/>
        <v>0</v>
      </c>
      <c r="I293" s="159"/>
      <c r="J293" s="93">
        <f t="shared" si="29"/>
        <v>0</v>
      </c>
      <c r="K293" s="159"/>
      <c r="L293" s="159" t="str">
        <f t="shared" si="42"/>
        <v/>
      </c>
      <c r="M293" s="39"/>
      <c r="N293" s="160">
        <f t="shared" si="43"/>
        <v>0</v>
      </c>
      <c r="O293" s="160">
        <f t="shared" si="44"/>
        <v>0</v>
      </c>
      <c r="P293" s="160">
        <f t="shared" si="45"/>
        <v>0</v>
      </c>
      <c r="Q293" s="160">
        <f t="shared" si="46"/>
        <v>0</v>
      </c>
      <c r="R293" s="160">
        <f t="shared" si="47"/>
        <v>0</v>
      </c>
      <c r="S293" s="39"/>
      <c r="T293" s="161"/>
      <c r="U293" s="162">
        <f>ROUND(ROUND(T293,2)*(1+'General Inputs'!K$20)*(1-Z293)+'General Inputs'!K$27,2)</f>
        <v>0</v>
      </c>
      <c r="V293" s="162">
        <f>ROUND(ROUND(U293,2)*(1+'General Inputs'!L$20)*(1-AA293)+'General Inputs'!L$27,2)</f>
        <v>0</v>
      </c>
      <c r="W293" s="162">
        <f>ROUND(ROUND(V293,2)*(1+'General Inputs'!M$20)*(1-AB293)+'General Inputs'!M$27,2)</f>
        <v>0</v>
      </c>
      <c r="X293" s="162">
        <f>ROUND(ROUND(W293,2)*(1+'General Inputs'!N$20)*(1-AC293)+'General Inputs'!N$27,2)</f>
        <v>0</v>
      </c>
      <c r="Y293" s="163"/>
      <c r="Z293" s="191">
        <f>IF(T293="",0,'General Inputs'!K$23)</f>
        <v>0</v>
      </c>
      <c r="AA293" s="191">
        <f>IF(U293="",0,'General Inputs'!L$23)</f>
        <v>-0.02</v>
      </c>
      <c r="AB293" s="191">
        <f>IF(V293="",0,'General Inputs'!M$23)</f>
        <v>-0.02</v>
      </c>
      <c r="AC293" s="191">
        <f>IF(W293="",0,'General Inputs'!N$23)</f>
        <v>-0.02</v>
      </c>
      <c r="AD293" s="36"/>
      <c r="AE293" s="36"/>
      <c r="AF293" s="36"/>
      <c r="AG293" s="36"/>
      <c r="AH293" s="214" t="str" cm="1">
        <f t="array" ref="AH293">IF(SUMPRODUCT(--_xlfn.ISFORMULA(U293:X293))+SUMPRODUCT(--_xlfn.ISFORMULA(H293:L293))=7,"OK","CHECK")</f>
        <v>OK</v>
      </c>
      <c r="AI293" s="36"/>
      <c r="AJ293" s="36"/>
      <c r="AK293" s="36"/>
    </row>
    <row r="294" spans="1:37" hidden="1" outlineLevel="2" x14ac:dyDescent="0.2">
      <c r="A294" s="36"/>
      <c r="B294" s="36"/>
      <c r="C294" s="158"/>
      <c r="D294" s="158"/>
      <c r="E294" s="71" t="s">
        <v>33</v>
      </c>
      <c r="F294" s="71"/>
      <c r="G294" s="92"/>
      <c r="H294" s="93">
        <f t="shared" si="28"/>
        <v>0</v>
      </c>
      <c r="I294" s="159"/>
      <c r="J294" s="93">
        <f t="shared" si="29"/>
        <v>0</v>
      </c>
      <c r="K294" s="159"/>
      <c r="L294" s="159" t="str">
        <f t="shared" si="42"/>
        <v/>
      </c>
      <c r="M294" s="39"/>
      <c r="N294" s="160">
        <f t="shared" si="43"/>
        <v>0</v>
      </c>
      <c r="O294" s="160">
        <f t="shared" si="44"/>
        <v>0</v>
      </c>
      <c r="P294" s="160">
        <f t="shared" si="45"/>
        <v>0</v>
      </c>
      <c r="Q294" s="160">
        <f t="shared" si="46"/>
        <v>0</v>
      </c>
      <c r="R294" s="160">
        <f t="shared" si="47"/>
        <v>0</v>
      </c>
      <c r="S294" s="39"/>
      <c r="T294" s="161"/>
      <c r="U294" s="162">
        <f>ROUND(ROUND(T294,2)*(1+'General Inputs'!K$20)*(1-Z294)+'General Inputs'!K$27,2)</f>
        <v>0</v>
      </c>
      <c r="V294" s="162">
        <f>ROUND(ROUND(U294,2)*(1+'General Inputs'!L$20)*(1-AA294)+'General Inputs'!L$27,2)</f>
        <v>0</v>
      </c>
      <c r="W294" s="162">
        <f>ROUND(ROUND(V294,2)*(1+'General Inputs'!M$20)*(1-AB294)+'General Inputs'!M$27,2)</f>
        <v>0</v>
      </c>
      <c r="X294" s="162">
        <f>ROUND(ROUND(W294,2)*(1+'General Inputs'!N$20)*(1-AC294)+'General Inputs'!N$27,2)</f>
        <v>0</v>
      </c>
      <c r="Y294" s="163"/>
      <c r="Z294" s="191">
        <f>IF(T294="",0,'General Inputs'!K$23)</f>
        <v>0</v>
      </c>
      <c r="AA294" s="191">
        <f>IF(U294="",0,'General Inputs'!L$23)</f>
        <v>-0.02</v>
      </c>
      <c r="AB294" s="191">
        <f>IF(V294="",0,'General Inputs'!M$23)</f>
        <v>-0.02</v>
      </c>
      <c r="AC294" s="191">
        <f>IF(W294="",0,'General Inputs'!N$23)</f>
        <v>-0.02</v>
      </c>
      <c r="AD294" s="36"/>
      <c r="AE294" s="36"/>
      <c r="AF294" s="36"/>
      <c r="AG294" s="36"/>
      <c r="AH294" s="214" t="str" cm="1">
        <f t="array" ref="AH294">IF(SUMPRODUCT(--_xlfn.ISFORMULA(U294:X294))+SUMPRODUCT(--_xlfn.ISFORMULA(H294:L294))=7,"OK","CHECK")</f>
        <v>OK</v>
      </c>
      <c r="AI294" s="36"/>
      <c r="AJ294" s="36"/>
      <c r="AK294" s="36"/>
    </row>
    <row r="295" spans="1:37" hidden="1" outlineLevel="2" x14ac:dyDescent="0.2">
      <c r="A295" s="36"/>
      <c r="B295" s="36"/>
      <c r="C295" s="158"/>
      <c r="D295" s="158"/>
      <c r="E295" s="71" t="s">
        <v>33</v>
      </c>
      <c r="F295" s="71"/>
      <c r="G295" s="92"/>
      <c r="H295" s="93">
        <f t="shared" si="28"/>
        <v>0</v>
      </c>
      <c r="I295" s="159"/>
      <c r="J295" s="93">
        <f t="shared" si="29"/>
        <v>0</v>
      </c>
      <c r="K295" s="159"/>
      <c r="L295" s="159" t="str">
        <f t="shared" si="42"/>
        <v/>
      </c>
      <c r="M295" s="39"/>
      <c r="N295" s="160">
        <f t="shared" si="43"/>
        <v>0</v>
      </c>
      <c r="O295" s="160">
        <f t="shared" si="44"/>
        <v>0</v>
      </c>
      <c r="P295" s="160">
        <f t="shared" si="45"/>
        <v>0</v>
      </c>
      <c r="Q295" s="160">
        <f t="shared" si="46"/>
        <v>0</v>
      </c>
      <c r="R295" s="160">
        <f t="shared" si="47"/>
        <v>0</v>
      </c>
      <c r="S295" s="39"/>
      <c r="T295" s="161"/>
      <c r="U295" s="162">
        <f>ROUND(ROUND(T295,2)*(1+'General Inputs'!K$20)*(1-Z295)+'General Inputs'!K$27,2)</f>
        <v>0</v>
      </c>
      <c r="V295" s="162">
        <f>ROUND(ROUND(U295,2)*(1+'General Inputs'!L$20)*(1-AA295)+'General Inputs'!L$27,2)</f>
        <v>0</v>
      </c>
      <c r="W295" s="162">
        <f>ROUND(ROUND(V295,2)*(1+'General Inputs'!M$20)*(1-AB295)+'General Inputs'!M$27,2)</f>
        <v>0</v>
      </c>
      <c r="X295" s="162">
        <f>ROUND(ROUND(W295,2)*(1+'General Inputs'!N$20)*(1-AC295)+'General Inputs'!N$27,2)</f>
        <v>0</v>
      </c>
      <c r="Y295" s="163"/>
      <c r="Z295" s="191">
        <f>IF(T295="",0,'General Inputs'!K$23)</f>
        <v>0</v>
      </c>
      <c r="AA295" s="191">
        <f>IF(U295="",0,'General Inputs'!L$23)</f>
        <v>-0.02</v>
      </c>
      <c r="AB295" s="191">
        <f>IF(V295="",0,'General Inputs'!M$23)</f>
        <v>-0.02</v>
      </c>
      <c r="AC295" s="191">
        <f>IF(W295="",0,'General Inputs'!N$23)</f>
        <v>-0.02</v>
      </c>
      <c r="AD295" s="36"/>
      <c r="AE295" s="36"/>
      <c r="AF295" s="36"/>
      <c r="AG295" s="36"/>
      <c r="AH295" s="214" t="str" cm="1">
        <f t="array" ref="AH295">IF(SUMPRODUCT(--_xlfn.ISFORMULA(U295:X295))+SUMPRODUCT(--_xlfn.ISFORMULA(H295:L295))=7,"OK","CHECK")</f>
        <v>OK</v>
      </c>
      <c r="AI295" s="36"/>
      <c r="AJ295" s="36"/>
      <c r="AK295" s="36"/>
    </row>
    <row r="296" spans="1:37" hidden="1" outlineLevel="2" x14ac:dyDescent="0.2">
      <c r="A296" s="36"/>
      <c r="B296" s="36"/>
      <c r="C296" s="158"/>
      <c r="D296" s="158"/>
      <c r="E296" s="71" t="s">
        <v>33</v>
      </c>
      <c r="F296" s="71"/>
      <c r="G296" s="92"/>
      <c r="H296" s="93">
        <f t="shared" si="28"/>
        <v>0</v>
      </c>
      <c r="I296" s="159"/>
      <c r="J296" s="93">
        <f t="shared" si="29"/>
        <v>0</v>
      </c>
      <c r="K296" s="159"/>
      <c r="L296" s="159" t="str">
        <f t="shared" si="42"/>
        <v/>
      </c>
      <c r="M296" s="39"/>
      <c r="N296" s="160">
        <f t="shared" si="43"/>
        <v>0</v>
      </c>
      <c r="O296" s="160">
        <f t="shared" si="44"/>
        <v>0</v>
      </c>
      <c r="P296" s="160">
        <f t="shared" si="45"/>
        <v>0</v>
      </c>
      <c r="Q296" s="160">
        <f t="shared" si="46"/>
        <v>0</v>
      </c>
      <c r="R296" s="160">
        <f t="shared" si="47"/>
        <v>0</v>
      </c>
      <c r="S296" s="39"/>
      <c r="T296" s="161"/>
      <c r="U296" s="162">
        <f>ROUND(ROUND(T296,2)*(1+'General Inputs'!K$20)*(1-Z296)+'General Inputs'!K$27,2)</f>
        <v>0</v>
      </c>
      <c r="V296" s="162">
        <f>ROUND(ROUND(U296,2)*(1+'General Inputs'!L$20)*(1-AA296)+'General Inputs'!L$27,2)</f>
        <v>0</v>
      </c>
      <c r="W296" s="162">
        <f>ROUND(ROUND(V296,2)*(1+'General Inputs'!M$20)*(1-AB296)+'General Inputs'!M$27,2)</f>
        <v>0</v>
      </c>
      <c r="X296" s="162">
        <f>ROUND(ROUND(W296,2)*(1+'General Inputs'!N$20)*(1-AC296)+'General Inputs'!N$27,2)</f>
        <v>0</v>
      </c>
      <c r="Y296" s="163"/>
      <c r="Z296" s="191">
        <f>IF(T296="",0,'General Inputs'!K$23)</f>
        <v>0</v>
      </c>
      <c r="AA296" s="191">
        <f>IF(U296="",0,'General Inputs'!L$23)</f>
        <v>-0.02</v>
      </c>
      <c r="AB296" s="191">
        <f>IF(V296="",0,'General Inputs'!M$23)</f>
        <v>-0.02</v>
      </c>
      <c r="AC296" s="191">
        <f>IF(W296="",0,'General Inputs'!N$23)</f>
        <v>-0.02</v>
      </c>
      <c r="AD296" s="36"/>
      <c r="AE296" s="36"/>
      <c r="AF296" s="36"/>
      <c r="AG296" s="36"/>
      <c r="AH296" s="214" t="str" cm="1">
        <f t="array" ref="AH296">IF(SUMPRODUCT(--_xlfn.ISFORMULA(U296:X296))+SUMPRODUCT(--_xlfn.ISFORMULA(H296:L296))=7,"OK","CHECK")</f>
        <v>OK</v>
      </c>
      <c r="AI296" s="36"/>
      <c r="AJ296" s="36"/>
      <c r="AK296" s="36"/>
    </row>
    <row r="297" spans="1:37" hidden="1" outlineLevel="2" x14ac:dyDescent="0.2">
      <c r="A297" s="36"/>
      <c r="B297" s="36"/>
      <c r="C297" s="158"/>
      <c r="D297" s="158"/>
      <c r="E297" s="71" t="s">
        <v>33</v>
      </c>
      <c r="F297" s="71"/>
      <c r="G297" s="92"/>
      <c r="H297" s="93">
        <f t="shared" si="28"/>
        <v>0</v>
      </c>
      <c r="I297" s="159"/>
      <c r="J297" s="93">
        <f t="shared" si="29"/>
        <v>0</v>
      </c>
      <c r="K297" s="159"/>
      <c r="L297" s="159" t="str">
        <f t="shared" si="42"/>
        <v/>
      </c>
      <c r="M297" s="39"/>
      <c r="N297" s="160">
        <f t="shared" si="43"/>
        <v>0</v>
      </c>
      <c r="O297" s="160">
        <f t="shared" si="44"/>
        <v>0</v>
      </c>
      <c r="P297" s="160">
        <f t="shared" si="45"/>
        <v>0</v>
      </c>
      <c r="Q297" s="160">
        <f t="shared" si="46"/>
        <v>0</v>
      </c>
      <c r="R297" s="160">
        <f t="shared" si="47"/>
        <v>0</v>
      </c>
      <c r="S297" s="39"/>
      <c r="T297" s="161"/>
      <c r="U297" s="162">
        <f>ROUND(ROUND(T297,2)*(1+'General Inputs'!K$20)*(1-Z297)+'General Inputs'!K$27,2)</f>
        <v>0</v>
      </c>
      <c r="V297" s="162">
        <f>ROUND(ROUND(U297,2)*(1+'General Inputs'!L$20)*(1-AA297)+'General Inputs'!L$27,2)</f>
        <v>0</v>
      </c>
      <c r="W297" s="162">
        <f>ROUND(ROUND(V297,2)*(1+'General Inputs'!M$20)*(1-AB297)+'General Inputs'!M$27,2)</f>
        <v>0</v>
      </c>
      <c r="X297" s="162">
        <f>ROUND(ROUND(W297,2)*(1+'General Inputs'!N$20)*(1-AC297)+'General Inputs'!N$27,2)</f>
        <v>0</v>
      </c>
      <c r="Y297" s="163"/>
      <c r="Z297" s="191">
        <f>IF(T297="",0,'General Inputs'!K$23)</f>
        <v>0</v>
      </c>
      <c r="AA297" s="191">
        <f>IF(U297="",0,'General Inputs'!L$23)</f>
        <v>-0.02</v>
      </c>
      <c r="AB297" s="191">
        <f>IF(V297="",0,'General Inputs'!M$23)</f>
        <v>-0.02</v>
      </c>
      <c r="AC297" s="191">
        <f>IF(W297="",0,'General Inputs'!N$23)</f>
        <v>-0.02</v>
      </c>
      <c r="AD297" s="36"/>
      <c r="AE297" s="36"/>
      <c r="AF297" s="36"/>
      <c r="AG297" s="36"/>
      <c r="AH297" s="214" t="str" cm="1">
        <f t="array" ref="AH297">IF(SUMPRODUCT(--_xlfn.ISFORMULA(U297:X297))+SUMPRODUCT(--_xlfn.ISFORMULA(H297:L297))=7,"OK","CHECK")</f>
        <v>OK</v>
      </c>
      <c r="AI297" s="36"/>
      <c r="AJ297" s="36"/>
      <c r="AK297" s="36"/>
    </row>
    <row r="298" spans="1:37" hidden="1" outlineLevel="2" x14ac:dyDescent="0.2">
      <c r="A298" s="36"/>
      <c r="B298" s="36"/>
      <c r="C298" s="158"/>
      <c r="D298" s="158"/>
      <c r="E298" s="71" t="s">
        <v>33</v>
      </c>
      <c r="F298" s="71"/>
      <c r="G298" s="92"/>
      <c r="H298" s="93">
        <f t="shared" si="28"/>
        <v>0</v>
      </c>
      <c r="I298" s="159"/>
      <c r="J298" s="93">
        <f t="shared" si="29"/>
        <v>0</v>
      </c>
      <c r="K298" s="159"/>
      <c r="L298" s="159" t="str">
        <f t="shared" si="42"/>
        <v/>
      </c>
      <c r="M298" s="39"/>
      <c r="N298" s="160">
        <f t="shared" si="43"/>
        <v>0</v>
      </c>
      <c r="O298" s="160">
        <f t="shared" si="44"/>
        <v>0</v>
      </c>
      <c r="P298" s="160">
        <f t="shared" si="45"/>
        <v>0</v>
      </c>
      <c r="Q298" s="160">
        <f t="shared" si="46"/>
        <v>0</v>
      </c>
      <c r="R298" s="160">
        <f t="shared" si="47"/>
        <v>0</v>
      </c>
      <c r="S298" s="39"/>
      <c r="T298" s="161"/>
      <c r="U298" s="162">
        <f>ROUND(ROUND(T298,2)*(1+'General Inputs'!K$20)*(1-Z298)+'General Inputs'!K$27,2)</f>
        <v>0</v>
      </c>
      <c r="V298" s="162">
        <f>ROUND(ROUND(U298,2)*(1+'General Inputs'!L$20)*(1-AA298)+'General Inputs'!L$27,2)</f>
        <v>0</v>
      </c>
      <c r="W298" s="162">
        <f>ROUND(ROUND(V298,2)*(1+'General Inputs'!M$20)*(1-AB298)+'General Inputs'!M$27,2)</f>
        <v>0</v>
      </c>
      <c r="X298" s="162">
        <f>ROUND(ROUND(W298,2)*(1+'General Inputs'!N$20)*(1-AC298)+'General Inputs'!N$27,2)</f>
        <v>0</v>
      </c>
      <c r="Y298" s="163"/>
      <c r="Z298" s="191">
        <f>IF(T298="",0,'General Inputs'!K$23)</f>
        <v>0</v>
      </c>
      <c r="AA298" s="191">
        <f>IF(U298="",0,'General Inputs'!L$23)</f>
        <v>-0.02</v>
      </c>
      <c r="AB298" s="191">
        <f>IF(V298="",0,'General Inputs'!M$23)</f>
        <v>-0.02</v>
      </c>
      <c r="AC298" s="191">
        <f>IF(W298="",0,'General Inputs'!N$23)</f>
        <v>-0.02</v>
      </c>
      <c r="AD298" s="36"/>
      <c r="AE298" s="36"/>
      <c r="AF298" s="36"/>
      <c r="AG298" s="36"/>
      <c r="AH298" s="214" t="str" cm="1">
        <f t="array" ref="AH298">IF(SUMPRODUCT(--_xlfn.ISFORMULA(U298:X298))+SUMPRODUCT(--_xlfn.ISFORMULA(H298:L298))=7,"OK","CHECK")</f>
        <v>OK</v>
      </c>
      <c r="AI298" s="36"/>
      <c r="AJ298" s="36"/>
      <c r="AK298" s="36"/>
    </row>
    <row r="299" spans="1:37" hidden="1" outlineLevel="2" x14ac:dyDescent="0.2">
      <c r="A299" s="36"/>
      <c r="B299" s="36"/>
      <c r="C299" s="158"/>
      <c r="D299" s="158"/>
      <c r="E299" s="71" t="s">
        <v>33</v>
      </c>
      <c r="F299" s="71"/>
      <c r="G299" s="92"/>
      <c r="H299" s="93">
        <f t="shared" si="28"/>
        <v>0</v>
      </c>
      <c r="I299" s="159"/>
      <c r="J299" s="93">
        <f t="shared" si="29"/>
        <v>0</v>
      </c>
      <c r="K299" s="159"/>
      <c r="L299" s="159" t="str">
        <f t="shared" si="42"/>
        <v/>
      </c>
      <c r="M299" s="39"/>
      <c r="N299" s="160">
        <f t="shared" si="43"/>
        <v>0</v>
      </c>
      <c r="O299" s="160">
        <f t="shared" si="44"/>
        <v>0</v>
      </c>
      <c r="P299" s="160">
        <f t="shared" si="45"/>
        <v>0</v>
      </c>
      <c r="Q299" s="160">
        <f t="shared" si="46"/>
        <v>0</v>
      </c>
      <c r="R299" s="160">
        <f t="shared" si="47"/>
        <v>0</v>
      </c>
      <c r="S299" s="39"/>
      <c r="T299" s="161"/>
      <c r="U299" s="162">
        <f>ROUND(ROUND(T299,2)*(1+'General Inputs'!K$20)*(1-Z299)+'General Inputs'!K$27,2)</f>
        <v>0</v>
      </c>
      <c r="V299" s="162">
        <f>ROUND(ROUND(U299,2)*(1+'General Inputs'!L$20)*(1-AA299)+'General Inputs'!L$27,2)</f>
        <v>0</v>
      </c>
      <c r="W299" s="162">
        <f>ROUND(ROUND(V299,2)*(1+'General Inputs'!M$20)*(1-AB299)+'General Inputs'!M$27,2)</f>
        <v>0</v>
      </c>
      <c r="X299" s="162">
        <f>ROUND(ROUND(W299,2)*(1+'General Inputs'!N$20)*(1-AC299)+'General Inputs'!N$27,2)</f>
        <v>0</v>
      </c>
      <c r="Y299" s="163"/>
      <c r="Z299" s="191">
        <f>IF(T299="",0,'General Inputs'!K$23)</f>
        <v>0</v>
      </c>
      <c r="AA299" s="191">
        <f>IF(U299="",0,'General Inputs'!L$23)</f>
        <v>-0.02</v>
      </c>
      <c r="AB299" s="191">
        <f>IF(V299="",0,'General Inputs'!M$23)</f>
        <v>-0.02</v>
      </c>
      <c r="AC299" s="191">
        <f>IF(W299="",0,'General Inputs'!N$23)</f>
        <v>-0.02</v>
      </c>
      <c r="AD299" s="36"/>
      <c r="AE299" s="36"/>
      <c r="AF299" s="36"/>
      <c r="AG299" s="36"/>
      <c r="AH299" s="214" t="str" cm="1">
        <f t="array" ref="AH299">IF(SUMPRODUCT(--_xlfn.ISFORMULA(U299:X299))+SUMPRODUCT(--_xlfn.ISFORMULA(H299:L299))=7,"OK","CHECK")</f>
        <v>OK</v>
      </c>
      <c r="AI299" s="36"/>
      <c r="AJ299" s="36"/>
      <c r="AK299" s="36"/>
    </row>
    <row r="300" spans="1:37" hidden="1" outlineLevel="2" x14ac:dyDescent="0.2">
      <c r="A300" s="36"/>
      <c r="B300" s="36"/>
      <c r="C300" s="158"/>
      <c r="D300" s="158"/>
      <c r="E300" s="71" t="s">
        <v>33</v>
      </c>
      <c r="F300" s="71"/>
      <c r="G300" s="92"/>
      <c r="H300" s="93">
        <f t="shared" si="28"/>
        <v>0</v>
      </c>
      <c r="I300" s="159"/>
      <c r="J300" s="93">
        <f t="shared" si="29"/>
        <v>0</v>
      </c>
      <c r="K300" s="159"/>
      <c r="L300" s="159" t="str">
        <f t="shared" si="42"/>
        <v/>
      </c>
      <c r="M300" s="39"/>
      <c r="N300" s="160">
        <f t="shared" si="43"/>
        <v>0</v>
      </c>
      <c r="O300" s="160">
        <f t="shared" si="44"/>
        <v>0</v>
      </c>
      <c r="P300" s="160">
        <f t="shared" si="45"/>
        <v>0</v>
      </c>
      <c r="Q300" s="160">
        <f t="shared" si="46"/>
        <v>0</v>
      </c>
      <c r="R300" s="160">
        <f t="shared" si="47"/>
        <v>0</v>
      </c>
      <c r="S300" s="39"/>
      <c r="T300" s="161"/>
      <c r="U300" s="162">
        <f>ROUND(ROUND(T300,2)*(1+'General Inputs'!K$20)*(1-Z300)+'General Inputs'!K$27,2)</f>
        <v>0</v>
      </c>
      <c r="V300" s="162">
        <f>ROUND(ROUND(U300,2)*(1+'General Inputs'!L$20)*(1-AA300)+'General Inputs'!L$27,2)</f>
        <v>0</v>
      </c>
      <c r="W300" s="162">
        <f>ROUND(ROUND(V300,2)*(1+'General Inputs'!M$20)*(1-AB300)+'General Inputs'!M$27,2)</f>
        <v>0</v>
      </c>
      <c r="X300" s="162">
        <f>ROUND(ROUND(W300,2)*(1+'General Inputs'!N$20)*(1-AC300)+'General Inputs'!N$27,2)</f>
        <v>0</v>
      </c>
      <c r="Y300" s="163"/>
      <c r="Z300" s="191">
        <f>IF(T300="",0,'General Inputs'!K$23)</f>
        <v>0</v>
      </c>
      <c r="AA300" s="191">
        <f>IF(U300="",0,'General Inputs'!L$23)</f>
        <v>-0.02</v>
      </c>
      <c r="AB300" s="191">
        <f>IF(V300="",0,'General Inputs'!M$23)</f>
        <v>-0.02</v>
      </c>
      <c r="AC300" s="191">
        <f>IF(W300="",0,'General Inputs'!N$23)</f>
        <v>-0.02</v>
      </c>
      <c r="AD300" s="36"/>
      <c r="AE300" s="36"/>
      <c r="AF300" s="36"/>
      <c r="AG300" s="36"/>
      <c r="AH300" s="214" t="str" cm="1">
        <f t="array" ref="AH300">IF(SUMPRODUCT(--_xlfn.ISFORMULA(U300:X300))+SUMPRODUCT(--_xlfn.ISFORMULA(H300:L300))=7,"OK","CHECK")</f>
        <v>OK</v>
      </c>
      <c r="AI300" s="36"/>
      <c r="AJ300" s="36"/>
      <c r="AK300" s="36"/>
    </row>
    <row r="301" spans="1:37" hidden="1" outlineLevel="2" x14ac:dyDescent="0.2">
      <c r="A301" s="36"/>
      <c r="B301" s="36"/>
      <c r="C301" s="158"/>
      <c r="D301" s="158"/>
      <c r="E301" s="71" t="s">
        <v>33</v>
      </c>
      <c r="F301" s="71"/>
      <c r="G301" s="92"/>
      <c r="H301" s="93">
        <f t="shared" si="28"/>
        <v>0</v>
      </c>
      <c r="I301" s="159"/>
      <c r="J301" s="93">
        <f t="shared" si="29"/>
        <v>0</v>
      </c>
      <c r="K301" s="159"/>
      <c r="L301" s="159" t="str">
        <f t="shared" si="42"/>
        <v/>
      </c>
      <c r="M301" s="39"/>
      <c r="N301" s="160">
        <f t="shared" si="43"/>
        <v>0</v>
      </c>
      <c r="O301" s="160">
        <f t="shared" si="44"/>
        <v>0</v>
      </c>
      <c r="P301" s="160">
        <f t="shared" si="45"/>
        <v>0</v>
      </c>
      <c r="Q301" s="160">
        <f t="shared" si="46"/>
        <v>0</v>
      </c>
      <c r="R301" s="160">
        <f t="shared" si="47"/>
        <v>0</v>
      </c>
      <c r="S301" s="39"/>
      <c r="T301" s="161"/>
      <c r="U301" s="162">
        <f>ROUND(ROUND(T301,2)*(1+'General Inputs'!K$20)*(1-Z301)+'General Inputs'!K$27,2)</f>
        <v>0</v>
      </c>
      <c r="V301" s="162">
        <f>ROUND(ROUND(U301,2)*(1+'General Inputs'!L$20)*(1-AA301)+'General Inputs'!L$27,2)</f>
        <v>0</v>
      </c>
      <c r="W301" s="162">
        <f>ROUND(ROUND(V301,2)*(1+'General Inputs'!M$20)*(1-AB301)+'General Inputs'!M$27,2)</f>
        <v>0</v>
      </c>
      <c r="X301" s="162">
        <f>ROUND(ROUND(W301,2)*(1+'General Inputs'!N$20)*(1-AC301)+'General Inputs'!N$27,2)</f>
        <v>0</v>
      </c>
      <c r="Y301" s="163"/>
      <c r="Z301" s="191">
        <f>IF(T301="",0,'General Inputs'!K$23)</f>
        <v>0</v>
      </c>
      <c r="AA301" s="191">
        <f>IF(U301="",0,'General Inputs'!L$23)</f>
        <v>-0.02</v>
      </c>
      <c r="AB301" s="191">
        <f>IF(V301="",0,'General Inputs'!M$23)</f>
        <v>-0.02</v>
      </c>
      <c r="AC301" s="191">
        <f>IF(W301="",0,'General Inputs'!N$23)</f>
        <v>-0.02</v>
      </c>
      <c r="AD301" s="36"/>
      <c r="AE301" s="36"/>
      <c r="AF301" s="36"/>
      <c r="AG301" s="36"/>
      <c r="AH301" s="214" t="str" cm="1">
        <f t="array" ref="AH301">IF(SUMPRODUCT(--_xlfn.ISFORMULA(U301:X301))+SUMPRODUCT(--_xlfn.ISFORMULA(H301:L301))=7,"OK","CHECK")</f>
        <v>OK</v>
      </c>
      <c r="AI301" s="36"/>
      <c r="AJ301" s="36"/>
      <c r="AK301" s="36"/>
    </row>
    <row r="302" spans="1:37" hidden="1" outlineLevel="2" x14ac:dyDescent="0.2">
      <c r="A302" s="36"/>
      <c r="B302" s="36"/>
      <c r="C302" s="158"/>
      <c r="D302" s="158"/>
      <c r="E302" s="71" t="s">
        <v>33</v>
      </c>
      <c r="F302" s="71"/>
      <c r="G302" s="92"/>
      <c r="H302" s="93">
        <f t="shared" si="28"/>
        <v>0</v>
      </c>
      <c r="I302" s="159"/>
      <c r="J302" s="93">
        <f t="shared" si="29"/>
        <v>0</v>
      </c>
      <c r="K302" s="159"/>
      <c r="L302" s="159" t="str">
        <f t="shared" si="42"/>
        <v/>
      </c>
      <c r="M302" s="39"/>
      <c r="N302" s="160">
        <f t="shared" si="43"/>
        <v>0</v>
      </c>
      <c r="O302" s="160">
        <f t="shared" si="44"/>
        <v>0</v>
      </c>
      <c r="P302" s="160">
        <f t="shared" si="45"/>
        <v>0</v>
      </c>
      <c r="Q302" s="160">
        <f t="shared" si="46"/>
        <v>0</v>
      </c>
      <c r="R302" s="160">
        <f t="shared" si="47"/>
        <v>0</v>
      </c>
      <c r="S302" s="39"/>
      <c r="T302" s="161"/>
      <c r="U302" s="162">
        <f>ROUND(ROUND(T302,2)*(1+'General Inputs'!K$20)*(1-Z302)+'General Inputs'!K$27,2)</f>
        <v>0</v>
      </c>
      <c r="V302" s="162">
        <f>ROUND(ROUND(U302,2)*(1+'General Inputs'!L$20)*(1-AA302)+'General Inputs'!L$27,2)</f>
        <v>0</v>
      </c>
      <c r="W302" s="162">
        <f>ROUND(ROUND(V302,2)*(1+'General Inputs'!M$20)*(1-AB302)+'General Inputs'!M$27,2)</f>
        <v>0</v>
      </c>
      <c r="X302" s="162">
        <f>ROUND(ROUND(W302,2)*(1+'General Inputs'!N$20)*(1-AC302)+'General Inputs'!N$27,2)</f>
        <v>0</v>
      </c>
      <c r="Y302" s="163"/>
      <c r="Z302" s="191">
        <f>IF(T302="",0,'General Inputs'!K$23)</f>
        <v>0</v>
      </c>
      <c r="AA302" s="191">
        <f>IF(U302="",0,'General Inputs'!L$23)</f>
        <v>-0.02</v>
      </c>
      <c r="AB302" s="191">
        <f>IF(V302="",0,'General Inputs'!M$23)</f>
        <v>-0.02</v>
      </c>
      <c r="AC302" s="191">
        <f>IF(W302="",0,'General Inputs'!N$23)</f>
        <v>-0.02</v>
      </c>
      <c r="AD302" s="36"/>
      <c r="AE302" s="36"/>
      <c r="AF302" s="36"/>
      <c r="AG302" s="36"/>
      <c r="AH302" s="214" t="str" cm="1">
        <f t="array" ref="AH302">IF(SUMPRODUCT(--_xlfn.ISFORMULA(U302:X302))+SUMPRODUCT(--_xlfn.ISFORMULA(H302:L302))=7,"OK","CHECK")</f>
        <v>OK</v>
      </c>
      <c r="AI302" s="36"/>
      <c r="AJ302" s="36"/>
      <c r="AK302" s="36"/>
    </row>
    <row r="303" spans="1:37" hidden="1" outlineLevel="2" x14ac:dyDescent="0.2">
      <c r="A303" s="36"/>
      <c r="B303" s="36"/>
      <c r="C303" s="158"/>
      <c r="D303" s="158"/>
      <c r="E303" s="71" t="s">
        <v>33</v>
      </c>
      <c r="F303" s="71"/>
      <c r="G303" s="92"/>
      <c r="H303" s="93">
        <f t="shared" si="28"/>
        <v>0</v>
      </c>
      <c r="I303" s="159"/>
      <c r="J303" s="93">
        <f t="shared" si="29"/>
        <v>0</v>
      </c>
      <c r="K303" s="159"/>
      <c r="L303" s="159" t="str">
        <f t="shared" si="42"/>
        <v/>
      </c>
      <c r="M303" s="39"/>
      <c r="N303" s="160">
        <f t="shared" si="43"/>
        <v>0</v>
      </c>
      <c r="O303" s="160">
        <f t="shared" si="44"/>
        <v>0</v>
      </c>
      <c r="P303" s="160">
        <f t="shared" si="45"/>
        <v>0</v>
      </c>
      <c r="Q303" s="160">
        <f t="shared" si="46"/>
        <v>0</v>
      </c>
      <c r="R303" s="160">
        <f t="shared" si="47"/>
        <v>0</v>
      </c>
      <c r="S303" s="39"/>
      <c r="T303" s="161"/>
      <c r="U303" s="162">
        <f>ROUND(ROUND(T303,2)*(1+'General Inputs'!K$20)*(1-Z303)+'General Inputs'!K$27,2)</f>
        <v>0</v>
      </c>
      <c r="V303" s="162">
        <f>ROUND(ROUND(U303,2)*(1+'General Inputs'!L$20)*(1-AA303)+'General Inputs'!L$27,2)</f>
        <v>0</v>
      </c>
      <c r="W303" s="162">
        <f>ROUND(ROUND(V303,2)*(1+'General Inputs'!M$20)*(1-AB303)+'General Inputs'!M$27,2)</f>
        <v>0</v>
      </c>
      <c r="X303" s="162">
        <f>ROUND(ROUND(W303,2)*(1+'General Inputs'!N$20)*(1-AC303)+'General Inputs'!N$27,2)</f>
        <v>0</v>
      </c>
      <c r="Y303" s="163"/>
      <c r="Z303" s="191">
        <f>IF(T303="",0,'General Inputs'!K$23)</f>
        <v>0</v>
      </c>
      <c r="AA303" s="191">
        <f>IF(U303="",0,'General Inputs'!L$23)</f>
        <v>-0.02</v>
      </c>
      <c r="AB303" s="191">
        <f>IF(V303="",0,'General Inputs'!M$23)</f>
        <v>-0.02</v>
      </c>
      <c r="AC303" s="191">
        <f>IF(W303="",0,'General Inputs'!N$23)</f>
        <v>-0.02</v>
      </c>
      <c r="AD303" s="36"/>
      <c r="AE303" s="36"/>
      <c r="AF303" s="36"/>
      <c r="AG303" s="36"/>
      <c r="AH303" s="214" t="str" cm="1">
        <f t="array" ref="AH303">IF(SUMPRODUCT(--_xlfn.ISFORMULA(U303:X303))+SUMPRODUCT(--_xlfn.ISFORMULA(H303:L303))=7,"OK","CHECK")</f>
        <v>OK</v>
      </c>
      <c r="AI303" s="36"/>
      <c r="AJ303" s="36"/>
      <c r="AK303" s="36"/>
    </row>
    <row r="304" spans="1:37" hidden="1" outlineLevel="2" x14ac:dyDescent="0.2">
      <c r="A304" s="36"/>
      <c r="B304" s="36"/>
      <c r="C304" s="158"/>
      <c r="D304" s="158"/>
      <c r="E304" s="71" t="s">
        <v>33</v>
      </c>
      <c r="F304" s="71"/>
      <c r="G304" s="92"/>
      <c r="H304" s="93">
        <f t="shared" si="28"/>
        <v>0</v>
      </c>
      <c r="I304" s="159"/>
      <c r="J304" s="93">
        <f t="shared" si="29"/>
        <v>0</v>
      </c>
      <c r="K304" s="159"/>
      <c r="L304" s="159" t="str">
        <f t="shared" si="42"/>
        <v/>
      </c>
      <c r="M304" s="39"/>
      <c r="N304" s="160">
        <f t="shared" si="43"/>
        <v>0</v>
      </c>
      <c r="O304" s="160">
        <f t="shared" si="44"/>
        <v>0</v>
      </c>
      <c r="P304" s="160">
        <f t="shared" si="45"/>
        <v>0</v>
      </c>
      <c r="Q304" s="160">
        <f t="shared" si="46"/>
        <v>0</v>
      </c>
      <c r="R304" s="160">
        <f t="shared" si="47"/>
        <v>0</v>
      </c>
      <c r="S304" s="39"/>
      <c r="T304" s="161"/>
      <c r="U304" s="162">
        <f>ROUND(ROUND(T304,2)*(1+'General Inputs'!K$20)*(1-Z304)+'General Inputs'!K$27,2)</f>
        <v>0</v>
      </c>
      <c r="V304" s="162">
        <f>ROUND(ROUND(U304,2)*(1+'General Inputs'!L$20)*(1-AA304)+'General Inputs'!L$27,2)</f>
        <v>0</v>
      </c>
      <c r="W304" s="162">
        <f>ROUND(ROUND(V304,2)*(1+'General Inputs'!M$20)*(1-AB304)+'General Inputs'!M$27,2)</f>
        <v>0</v>
      </c>
      <c r="X304" s="162">
        <f>ROUND(ROUND(W304,2)*(1+'General Inputs'!N$20)*(1-AC304)+'General Inputs'!N$27,2)</f>
        <v>0</v>
      </c>
      <c r="Y304" s="163"/>
      <c r="Z304" s="191">
        <f>IF(T304="",0,'General Inputs'!K$23)</f>
        <v>0</v>
      </c>
      <c r="AA304" s="191">
        <f>IF(U304="",0,'General Inputs'!L$23)</f>
        <v>-0.02</v>
      </c>
      <c r="AB304" s="191">
        <f>IF(V304="",0,'General Inputs'!M$23)</f>
        <v>-0.02</v>
      </c>
      <c r="AC304" s="191">
        <f>IF(W304="",0,'General Inputs'!N$23)</f>
        <v>-0.02</v>
      </c>
      <c r="AD304" s="36"/>
      <c r="AE304" s="36"/>
      <c r="AF304" s="36"/>
      <c r="AG304" s="36"/>
      <c r="AH304" s="214" t="str" cm="1">
        <f t="array" ref="AH304">IF(SUMPRODUCT(--_xlfn.ISFORMULA(U304:X304))+SUMPRODUCT(--_xlfn.ISFORMULA(H304:L304))=7,"OK","CHECK")</f>
        <v>OK</v>
      </c>
      <c r="AI304" s="36"/>
      <c r="AJ304" s="36"/>
      <c r="AK304" s="36"/>
    </row>
    <row r="305" spans="1:37" hidden="1" outlineLevel="2" x14ac:dyDescent="0.2">
      <c r="A305" s="36"/>
      <c r="B305" s="36"/>
      <c r="C305" s="158"/>
      <c r="D305" s="158"/>
      <c r="E305" s="71" t="s">
        <v>33</v>
      </c>
      <c r="F305" s="71"/>
      <c r="G305" s="92"/>
      <c r="H305" s="93">
        <f t="shared" si="28"/>
        <v>0</v>
      </c>
      <c r="I305" s="159"/>
      <c r="J305" s="93">
        <f t="shared" si="29"/>
        <v>0</v>
      </c>
      <c r="K305" s="159"/>
      <c r="L305" s="159" t="str">
        <f t="shared" si="42"/>
        <v/>
      </c>
      <c r="M305" s="39"/>
      <c r="N305" s="160">
        <f t="shared" si="43"/>
        <v>0</v>
      </c>
      <c r="O305" s="160">
        <f t="shared" si="44"/>
        <v>0</v>
      </c>
      <c r="P305" s="160">
        <f t="shared" si="45"/>
        <v>0</v>
      </c>
      <c r="Q305" s="160">
        <f t="shared" si="46"/>
        <v>0</v>
      </c>
      <c r="R305" s="160">
        <f t="shared" si="47"/>
        <v>0</v>
      </c>
      <c r="S305" s="39"/>
      <c r="T305" s="161"/>
      <c r="U305" s="162">
        <f>ROUND(ROUND(T305,2)*(1+'General Inputs'!K$20)*(1-Z305)+'General Inputs'!K$27,2)</f>
        <v>0</v>
      </c>
      <c r="V305" s="162">
        <f>ROUND(ROUND(U305,2)*(1+'General Inputs'!L$20)*(1-AA305)+'General Inputs'!L$27,2)</f>
        <v>0</v>
      </c>
      <c r="W305" s="162">
        <f>ROUND(ROUND(V305,2)*(1+'General Inputs'!M$20)*(1-AB305)+'General Inputs'!M$27,2)</f>
        <v>0</v>
      </c>
      <c r="X305" s="162">
        <f>ROUND(ROUND(W305,2)*(1+'General Inputs'!N$20)*(1-AC305)+'General Inputs'!N$27,2)</f>
        <v>0</v>
      </c>
      <c r="Y305" s="163"/>
      <c r="Z305" s="191">
        <f>IF(T305="",0,'General Inputs'!K$23)</f>
        <v>0</v>
      </c>
      <c r="AA305" s="191">
        <f>IF(U305="",0,'General Inputs'!L$23)</f>
        <v>-0.02</v>
      </c>
      <c r="AB305" s="191">
        <f>IF(V305="",0,'General Inputs'!M$23)</f>
        <v>-0.02</v>
      </c>
      <c r="AC305" s="191">
        <f>IF(W305="",0,'General Inputs'!N$23)</f>
        <v>-0.02</v>
      </c>
      <c r="AD305" s="36"/>
      <c r="AE305" s="36"/>
      <c r="AF305" s="36"/>
      <c r="AG305" s="36"/>
      <c r="AH305" s="214" t="str" cm="1">
        <f t="array" ref="AH305">IF(SUMPRODUCT(--_xlfn.ISFORMULA(U305:X305))+SUMPRODUCT(--_xlfn.ISFORMULA(H305:L305))=7,"OK","CHECK")</f>
        <v>OK</v>
      </c>
      <c r="AI305" s="36"/>
      <c r="AJ305" s="36"/>
      <c r="AK305" s="36"/>
    </row>
    <row r="306" spans="1:37" hidden="1" outlineLevel="2" x14ac:dyDescent="0.2">
      <c r="A306" s="36"/>
      <c r="B306" s="36"/>
      <c r="C306" s="158"/>
      <c r="D306" s="158"/>
      <c r="E306" s="71" t="s">
        <v>33</v>
      </c>
      <c r="F306" s="71"/>
      <c r="G306" s="92"/>
      <c r="H306" s="93">
        <f t="shared" si="28"/>
        <v>0</v>
      </c>
      <c r="I306" s="159"/>
      <c r="J306" s="93">
        <f t="shared" si="29"/>
        <v>0</v>
      </c>
      <c r="K306" s="159"/>
      <c r="L306" s="159" t="str">
        <f t="shared" si="42"/>
        <v/>
      </c>
      <c r="M306" s="39"/>
      <c r="N306" s="160">
        <f t="shared" si="43"/>
        <v>0</v>
      </c>
      <c r="O306" s="160">
        <f t="shared" si="44"/>
        <v>0</v>
      </c>
      <c r="P306" s="160">
        <f t="shared" si="45"/>
        <v>0</v>
      </c>
      <c r="Q306" s="160">
        <f t="shared" si="46"/>
        <v>0</v>
      </c>
      <c r="R306" s="160">
        <f t="shared" si="47"/>
        <v>0</v>
      </c>
      <c r="S306" s="39"/>
      <c r="T306" s="161"/>
      <c r="U306" s="162">
        <f>ROUND(ROUND(T306,2)*(1+'General Inputs'!K$20)*(1-Z306)+'General Inputs'!K$27,2)</f>
        <v>0</v>
      </c>
      <c r="V306" s="162">
        <f>ROUND(ROUND(U306,2)*(1+'General Inputs'!L$20)*(1-AA306)+'General Inputs'!L$27,2)</f>
        <v>0</v>
      </c>
      <c r="W306" s="162">
        <f>ROUND(ROUND(V306,2)*(1+'General Inputs'!M$20)*(1-AB306)+'General Inputs'!M$27,2)</f>
        <v>0</v>
      </c>
      <c r="X306" s="162">
        <f>ROUND(ROUND(W306,2)*(1+'General Inputs'!N$20)*(1-AC306)+'General Inputs'!N$27,2)</f>
        <v>0</v>
      </c>
      <c r="Y306" s="163"/>
      <c r="Z306" s="191">
        <f>IF(T306="",0,'General Inputs'!K$23)</f>
        <v>0</v>
      </c>
      <c r="AA306" s="191">
        <f>IF(U306="",0,'General Inputs'!L$23)</f>
        <v>-0.02</v>
      </c>
      <c r="AB306" s="191">
        <f>IF(V306="",0,'General Inputs'!M$23)</f>
        <v>-0.02</v>
      </c>
      <c r="AC306" s="191">
        <f>IF(W306="",0,'General Inputs'!N$23)</f>
        <v>-0.02</v>
      </c>
      <c r="AD306" s="36"/>
      <c r="AE306" s="36"/>
      <c r="AF306" s="36"/>
      <c r="AG306" s="36"/>
      <c r="AH306" s="214" t="str" cm="1">
        <f t="array" ref="AH306">IF(SUMPRODUCT(--_xlfn.ISFORMULA(U306:X306))+SUMPRODUCT(--_xlfn.ISFORMULA(H306:L306))=7,"OK","CHECK")</f>
        <v>OK</v>
      </c>
      <c r="AI306" s="36"/>
      <c r="AJ306" s="36"/>
      <c r="AK306" s="36"/>
    </row>
    <row r="307" spans="1:37" hidden="1" outlineLevel="2" x14ac:dyDescent="0.2">
      <c r="A307" s="36"/>
      <c r="B307" s="36"/>
      <c r="C307" s="158"/>
      <c r="D307" s="158"/>
      <c r="E307" s="71" t="s">
        <v>33</v>
      </c>
      <c r="F307" s="71"/>
      <c r="G307" s="92"/>
      <c r="H307" s="93">
        <f t="shared" si="28"/>
        <v>0</v>
      </c>
      <c r="I307" s="159"/>
      <c r="J307" s="93">
        <f t="shared" si="29"/>
        <v>0</v>
      </c>
      <c r="K307" s="159"/>
      <c r="L307" s="159" t="str">
        <f t="shared" si="42"/>
        <v/>
      </c>
      <c r="M307" s="39"/>
      <c r="N307" s="160">
        <f t="shared" si="43"/>
        <v>0</v>
      </c>
      <c r="O307" s="160">
        <f t="shared" si="44"/>
        <v>0</v>
      </c>
      <c r="P307" s="160">
        <f t="shared" si="45"/>
        <v>0</v>
      </c>
      <c r="Q307" s="160">
        <f t="shared" si="46"/>
        <v>0</v>
      </c>
      <c r="R307" s="160">
        <f t="shared" si="47"/>
        <v>0</v>
      </c>
      <c r="S307" s="39"/>
      <c r="T307" s="161"/>
      <c r="U307" s="162">
        <f>ROUND(ROUND(T307,2)*(1+'General Inputs'!K$20)*(1-Z307)+'General Inputs'!K$27,2)</f>
        <v>0</v>
      </c>
      <c r="V307" s="162">
        <f>ROUND(ROUND(U307,2)*(1+'General Inputs'!L$20)*(1-AA307)+'General Inputs'!L$27,2)</f>
        <v>0</v>
      </c>
      <c r="W307" s="162">
        <f>ROUND(ROUND(V307,2)*(1+'General Inputs'!M$20)*(1-AB307)+'General Inputs'!M$27,2)</f>
        <v>0</v>
      </c>
      <c r="X307" s="162">
        <f>ROUND(ROUND(W307,2)*(1+'General Inputs'!N$20)*(1-AC307)+'General Inputs'!N$27,2)</f>
        <v>0</v>
      </c>
      <c r="Y307" s="163"/>
      <c r="Z307" s="191">
        <f>IF(T307="",0,'General Inputs'!K$23)</f>
        <v>0</v>
      </c>
      <c r="AA307" s="191">
        <f>IF(U307="",0,'General Inputs'!L$23)</f>
        <v>-0.02</v>
      </c>
      <c r="AB307" s="191">
        <f>IF(V307="",0,'General Inputs'!M$23)</f>
        <v>-0.02</v>
      </c>
      <c r="AC307" s="191">
        <f>IF(W307="",0,'General Inputs'!N$23)</f>
        <v>-0.02</v>
      </c>
      <c r="AD307" s="36"/>
      <c r="AE307" s="36"/>
      <c r="AF307" s="36"/>
      <c r="AG307" s="36"/>
      <c r="AH307" s="214" t="str" cm="1">
        <f t="array" ref="AH307">IF(SUMPRODUCT(--_xlfn.ISFORMULA(U307:X307))+SUMPRODUCT(--_xlfn.ISFORMULA(H307:L307))=7,"OK","CHECK")</f>
        <v>OK</v>
      </c>
      <c r="AI307" s="36"/>
      <c r="AJ307" s="36"/>
      <c r="AK307" s="36"/>
    </row>
    <row r="308" spans="1:37" hidden="1" outlineLevel="2" x14ac:dyDescent="0.2">
      <c r="A308" s="36"/>
      <c r="B308" s="36"/>
      <c r="C308" s="158"/>
      <c r="D308" s="158"/>
      <c r="E308" s="71" t="s">
        <v>33</v>
      </c>
      <c r="F308" s="71"/>
      <c r="G308" s="92"/>
      <c r="H308" s="93">
        <f t="shared" si="28"/>
        <v>0</v>
      </c>
      <c r="I308" s="159"/>
      <c r="J308" s="93">
        <f t="shared" si="29"/>
        <v>0</v>
      </c>
      <c r="K308" s="159"/>
      <c r="L308" s="159" t="str">
        <f t="shared" si="42"/>
        <v/>
      </c>
      <c r="M308" s="39"/>
      <c r="N308" s="160">
        <f t="shared" si="43"/>
        <v>0</v>
      </c>
      <c r="O308" s="160">
        <f t="shared" si="44"/>
        <v>0</v>
      </c>
      <c r="P308" s="160">
        <f t="shared" si="45"/>
        <v>0</v>
      </c>
      <c r="Q308" s="160">
        <f t="shared" si="46"/>
        <v>0</v>
      </c>
      <c r="R308" s="160">
        <f t="shared" si="47"/>
        <v>0</v>
      </c>
      <c r="S308" s="39"/>
      <c r="T308" s="161"/>
      <c r="U308" s="162">
        <f>ROUND(ROUND(T308,2)*(1+'General Inputs'!K$20)*(1-Z308)+'General Inputs'!K$27,2)</f>
        <v>0</v>
      </c>
      <c r="V308" s="162">
        <f>ROUND(ROUND(U308,2)*(1+'General Inputs'!L$20)*(1-AA308)+'General Inputs'!L$27,2)</f>
        <v>0</v>
      </c>
      <c r="W308" s="162">
        <f>ROUND(ROUND(V308,2)*(1+'General Inputs'!M$20)*(1-AB308)+'General Inputs'!M$27,2)</f>
        <v>0</v>
      </c>
      <c r="X308" s="162">
        <f>ROUND(ROUND(W308,2)*(1+'General Inputs'!N$20)*(1-AC308)+'General Inputs'!N$27,2)</f>
        <v>0</v>
      </c>
      <c r="Y308" s="163"/>
      <c r="Z308" s="191">
        <f>IF(T308="",0,'General Inputs'!K$23)</f>
        <v>0</v>
      </c>
      <c r="AA308" s="191">
        <f>IF(U308="",0,'General Inputs'!L$23)</f>
        <v>-0.02</v>
      </c>
      <c r="AB308" s="191">
        <f>IF(V308="",0,'General Inputs'!M$23)</f>
        <v>-0.02</v>
      </c>
      <c r="AC308" s="191">
        <f>IF(W308="",0,'General Inputs'!N$23)</f>
        <v>-0.02</v>
      </c>
      <c r="AD308" s="36"/>
      <c r="AE308" s="36"/>
      <c r="AF308" s="36"/>
      <c r="AG308" s="36"/>
      <c r="AH308" s="214" t="str" cm="1">
        <f t="array" ref="AH308">IF(SUMPRODUCT(--_xlfn.ISFORMULA(U308:X308))+SUMPRODUCT(--_xlfn.ISFORMULA(H308:L308))=7,"OK","CHECK")</f>
        <v>OK</v>
      </c>
      <c r="AI308" s="36"/>
      <c r="AJ308" s="36"/>
      <c r="AK308" s="36"/>
    </row>
    <row r="309" spans="1:37" hidden="1" outlineLevel="2" x14ac:dyDescent="0.2">
      <c r="A309" s="36"/>
      <c r="B309" s="36"/>
      <c r="C309" s="158"/>
      <c r="D309" s="158"/>
      <c r="E309" s="71" t="s">
        <v>33</v>
      </c>
      <c r="F309" s="71"/>
      <c r="G309" s="92"/>
      <c r="H309" s="93">
        <f t="shared" si="28"/>
        <v>0</v>
      </c>
      <c r="I309" s="159"/>
      <c r="J309" s="93">
        <f t="shared" si="29"/>
        <v>0</v>
      </c>
      <c r="K309" s="159"/>
      <c r="L309" s="159" t="str">
        <f t="shared" si="42"/>
        <v/>
      </c>
      <c r="M309" s="39"/>
      <c r="N309" s="160">
        <f t="shared" si="43"/>
        <v>0</v>
      </c>
      <c r="O309" s="160">
        <f t="shared" si="44"/>
        <v>0</v>
      </c>
      <c r="P309" s="160">
        <f t="shared" si="45"/>
        <v>0</v>
      </c>
      <c r="Q309" s="160">
        <f t="shared" si="46"/>
        <v>0</v>
      </c>
      <c r="R309" s="160">
        <f t="shared" si="47"/>
        <v>0</v>
      </c>
      <c r="S309" s="39"/>
      <c r="T309" s="161"/>
      <c r="U309" s="162">
        <f>ROUND(ROUND(T309,2)*(1+'General Inputs'!K$20)*(1-Z309)+'General Inputs'!K$27,2)</f>
        <v>0</v>
      </c>
      <c r="V309" s="162">
        <f>ROUND(ROUND(U309,2)*(1+'General Inputs'!L$20)*(1-AA309)+'General Inputs'!L$27,2)</f>
        <v>0</v>
      </c>
      <c r="W309" s="162">
        <f>ROUND(ROUND(V309,2)*(1+'General Inputs'!M$20)*(1-AB309)+'General Inputs'!M$27,2)</f>
        <v>0</v>
      </c>
      <c r="X309" s="162">
        <f>ROUND(ROUND(W309,2)*(1+'General Inputs'!N$20)*(1-AC309)+'General Inputs'!N$27,2)</f>
        <v>0</v>
      </c>
      <c r="Y309" s="163"/>
      <c r="Z309" s="191">
        <f>IF(T309="",0,'General Inputs'!K$23)</f>
        <v>0</v>
      </c>
      <c r="AA309" s="191">
        <f>IF(U309="",0,'General Inputs'!L$23)</f>
        <v>-0.02</v>
      </c>
      <c r="AB309" s="191">
        <f>IF(V309="",0,'General Inputs'!M$23)</f>
        <v>-0.02</v>
      </c>
      <c r="AC309" s="191">
        <f>IF(W309="",0,'General Inputs'!N$23)</f>
        <v>-0.02</v>
      </c>
      <c r="AD309" s="36"/>
      <c r="AE309" s="36"/>
      <c r="AF309" s="36"/>
      <c r="AG309" s="36"/>
      <c r="AH309" s="214" t="str" cm="1">
        <f t="array" ref="AH309">IF(SUMPRODUCT(--_xlfn.ISFORMULA(U309:X309))+SUMPRODUCT(--_xlfn.ISFORMULA(H309:L309))=7,"OK","CHECK")</f>
        <v>OK</v>
      </c>
      <c r="AI309" s="36"/>
      <c r="AJ309" s="36"/>
      <c r="AK309" s="36"/>
    </row>
    <row r="310" spans="1:37" hidden="1" outlineLevel="2" x14ac:dyDescent="0.2">
      <c r="A310" s="36"/>
      <c r="B310" s="36"/>
      <c r="C310" s="158"/>
      <c r="D310" s="158"/>
      <c r="E310" s="71" t="s">
        <v>33</v>
      </c>
      <c r="F310" s="71"/>
      <c r="G310" s="92"/>
      <c r="H310" s="93">
        <f t="shared" si="28"/>
        <v>0</v>
      </c>
      <c r="I310" s="159"/>
      <c r="J310" s="93">
        <f t="shared" si="29"/>
        <v>0</v>
      </c>
      <c r="K310" s="159"/>
      <c r="L310" s="159" t="str">
        <f t="shared" si="42"/>
        <v/>
      </c>
      <c r="M310" s="39"/>
      <c r="N310" s="160">
        <f t="shared" si="43"/>
        <v>0</v>
      </c>
      <c r="O310" s="160">
        <f t="shared" si="44"/>
        <v>0</v>
      </c>
      <c r="P310" s="160">
        <f t="shared" si="45"/>
        <v>0</v>
      </c>
      <c r="Q310" s="160">
        <f t="shared" si="46"/>
        <v>0</v>
      </c>
      <c r="R310" s="160">
        <f t="shared" si="47"/>
        <v>0</v>
      </c>
      <c r="S310" s="39"/>
      <c r="T310" s="161"/>
      <c r="U310" s="162">
        <f>ROUND(ROUND(T310,2)*(1+'General Inputs'!K$20)*(1-Z310)+'General Inputs'!K$27,2)</f>
        <v>0</v>
      </c>
      <c r="V310" s="162">
        <f>ROUND(ROUND(U310,2)*(1+'General Inputs'!L$20)*(1-AA310)+'General Inputs'!L$27,2)</f>
        <v>0</v>
      </c>
      <c r="W310" s="162">
        <f>ROUND(ROUND(V310,2)*(1+'General Inputs'!M$20)*(1-AB310)+'General Inputs'!M$27,2)</f>
        <v>0</v>
      </c>
      <c r="X310" s="162">
        <f>ROUND(ROUND(W310,2)*(1+'General Inputs'!N$20)*(1-AC310)+'General Inputs'!N$27,2)</f>
        <v>0</v>
      </c>
      <c r="Y310" s="163"/>
      <c r="Z310" s="191">
        <f>IF(T310="",0,'General Inputs'!K$23)</f>
        <v>0</v>
      </c>
      <c r="AA310" s="191">
        <f>IF(U310="",0,'General Inputs'!L$23)</f>
        <v>-0.02</v>
      </c>
      <c r="AB310" s="191">
        <f>IF(V310="",0,'General Inputs'!M$23)</f>
        <v>-0.02</v>
      </c>
      <c r="AC310" s="191">
        <f>IF(W310="",0,'General Inputs'!N$23)</f>
        <v>-0.02</v>
      </c>
      <c r="AD310" s="36"/>
      <c r="AE310" s="36"/>
      <c r="AF310" s="36"/>
      <c r="AG310" s="36"/>
      <c r="AH310" s="214" t="str" cm="1">
        <f t="array" ref="AH310">IF(SUMPRODUCT(--_xlfn.ISFORMULA(U310:X310))+SUMPRODUCT(--_xlfn.ISFORMULA(H310:L310))=7,"OK","CHECK")</f>
        <v>OK</v>
      </c>
      <c r="AI310" s="36"/>
      <c r="AJ310" s="36"/>
      <c r="AK310" s="36"/>
    </row>
    <row r="311" spans="1:37" hidden="1" outlineLevel="2" x14ac:dyDescent="0.2">
      <c r="A311" s="36"/>
      <c r="B311" s="36"/>
      <c r="C311" s="158"/>
      <c r="D311" s="158"/>
      <c r="E311" s="71" t="s">
        <v>33</v>
      </c>
      <c r="F311" s="71"/>
      <c r="G311" s="92"/>
      <c r="H311" s="93">
        <f t="shared" si="28"/>
        <v>0</v>
      </c>
      <c r="I311" s="159"/>
      <c r="J311" s="93">
        <f t="shared" si="29"/>
        <v>0</v>
      </c>
      <c r="K311" s="159"/>
      <c r="L311" s="159" t="str">
        <f t="shared" si="42"/>
        <v/>
      </c>
      <c r="M311" s="39"/>
      <c r="N311" s="160">
        <f t="shared" si="43"/>
        <v>0</v>
      </c>
      <c r="O311" s="160">
        <f t="shared" si="44"/>
        <v>0</v>
      </c>
      <c r="P311" s="160">
        <f t="shared" si="45"/>
        <v>0</v>
      </c>
      <c r="Q311" s="160">
        <f t="shared" si="46"/>
        <v>0</v>
      </c>
      <c r="R311" s="160">
        <f t="shared" si="47"/>
        <v>0</v>
      </c>
      <c r="S311" s="39"/>
      <c r="T311" s="161"/>
      <c r="U311" s="162">
        <f>ROUND(ROUND(T311,2)*(1+'General Inputs'!K$20)*(1-Z311)+'General Inputs'!K$27,2)</f>
        <v>0</v>
      </c>
      <c r="V311" s="162">
        <f>ROUND(ROUND(U311,2)*(1+'General Inputs'!L$20)*(1-AA311)+'General Inputs'!L$27,2)</f>
        <v>0</v>
      </c>
      <c r="W311" s="162">
        <f>ROUND(ROUND(V311,2)*(1+'General Inputs'!M$20)*(1-AB311)+'General Inputs'!M$27,2)</f>
        <v>0</v>
      </c>
      <c r="X311" s="162">
        <f>ROUND(ROUND(W311,2)*(1+'General Inputs'!N$20)*(1-AC311)+'General Inputs'!N$27,2)</f>
        <v>0</v>
      </c>
      <c r="Y311" s="163"/>
      <c r="Z311" s="191">
        <f>IF(T311="",0,'General Inputs'!K$23)</f>
        <v>0</v>
      </c>
      <c r="AA311" s="191">
        <f>IF(U311="",0,'General Inputs'!L$23)</f>
        <v>-0.02</v>
      </c>
      <c r="AB311" s="191">
        <f>IF(V311="",0,'General Inputs'!M$23)</f>
        <v>-0.02</v>
      </c>
      <c r="AC311" s="191">
        <f>IF(W311="",0,'General Inputs'!N$23)</f>
        <v>-0.02</v>
      </c>
      <c r="AD311" s="36"/>
      <c r="AE311" s="36"/>
      <c r="AF311" s="36"/>
      <c r="AG311" s="36"/>
      <c r="AH311" s="214" t="str" cm="1">
        <f t="array" ref="AH311">IF(SUMPRODUCT(--_xlfn.ISFORMULA(U311:X311))+SUMPRODUCT(--_xlfn.ISFORMULA(H311:L311))=7,"OK","CHECK")</f>
        <v>OK</v>
      </c>
      <c r="AI311" s="36"/>
      <c r="AJ311" s="36"/>
      <c r="AK311" s="36"/>
    </row>
    <row r="312" spans="1:37" hidden="1" outlineLevel="2" x14ac:dyDescent="0.2">
      <c r="A312" s="36"/>
      <c r="B312" s="36"/>
      <c r="C312" s="158"/>
      <c r="D312" s="158"/>
      <c r="E312" s="71" t="s">
        <v>33</v>
      </c>
      <c r="F312" s="71"/>
      <c r="G312" s="92"/>
      <c r="H312" s="93">
        <f t="shared" si="28"/>
        <v>0</v>
      </c>
      <c r="I312" s="159"/>
      <c r="J312" s="93">
        <f t="shared" si="29"/>
        <v>0</v>
      </c>
      <c r="K312" s="159"/>
      <c r="L312" s="159" t="str">
        <f t="shared" si="42"/>
        <v/>
      </c>
      <c r="M312" s="39"/>
      <c r="N312" s="160">
        <f t="shared" si="43"/>
        <v>0</v>
      </c>
      <c r="O312" s="160">
        <f t="shared" si="44"/>
        <v>0</v>
      </c>
      <c r="P312" s="160">
        <f t="shared" si="45"/>
        <v>0</v>
      </c>
      <c r="Q312" s="160">
        <f t="shared" si="46"/>
        <v>0</v>
      </c>
      <c r="R312" s="160">
        <f t="shared" si="47"/>
        <v>0</v>
      </c>
      <c r="S312" s="39"/>
      <c r="T312" s="161"/>
      <c r="U312" s="162">
        <f>ROUND(ROUND(T312,2)*(1+'General Inputs'!K$20)*(1-Z312)+'General Inputs'!K$27,2)</f>
        <v>0</v>
      </c>
      <c r="V312" s="162">
        <f>ROUND(ROUND(U312,2)*(1+'General Inputs'!L$20)*(1-AA312)+'General Inputs'!L$27,2)</f>
        <v>0</v>
      </c>
      <c r="W312" s="162">
        <f>ROUND(ROUND(V312,2)*(1+'General Inputs'!M$20)*(1-AB312)+'General Inputs'!M$27,2)</f>
        <v>0</v>
      </c>
      <c r="X312" s="162">
        <f>ROUND(ROUND(W312,2)*(1+'General Inputs'!N$20)*(1-AC312)+'General Inputs'!N$27,2)</f>
        <v>0</v>
      </c>
      <c r="Y312" s="163"/>
      <c r="Z312" s="191">
        <f>IF(T312="",0,'General Inputs'!K$23)</f>
        <v>0</v>
      </c>
      <c r="AA312" s="191">
        <f>IF(U312="",0,'General Inputs'!L$23)</f>
        <v>-0.02</v>
      </c>
      <c r="AB312" s="191">
        <f>IF(V312="",0,'General Inputs'!M$23)</f>
        <v>-0.02</v>
      </c>
      <c r="AC312" s="191">
        <f>IF(W312="",0,'General Inputs'!N$23)</f>
        <v>-0.02</v>
      </c>
      <c r="AD312" s="36"/>
      <c r="AE312" s="36"/>
      <c r="AF312" s="36"/>
      <c r="AG312" s="36"/>
      <c r="AH312" s="214" t="str" cm="1">
        <f t="array" ref="AH312">IF(SUMPRODUCT(--_xlfn.ISFORMULA(U312:X312))+SUMPRODUCT(--_xlfn.ISFORMULA(H312:L312))=7,"OK","CHECK")</f>
        <v>OK</v>
      </c>
      <c r="AI312" s="36"/>
      <c r="AJ312" s="36"/>
      <c r="AK312" s="36"/>
    </row>
    <row r="313" spans="1:37" hidden="1" outlineLevel="2" x14ac:dyDescent="0.2">
      <c r="A313" s="36"/>
      <c r="B313" s="36"/>
      <c r="C313" s="158"/>
      <c r="D313" s="158"/>
      <c r="E313" s="71" t="s">
        <v>33</v>
      </c>
      <c r="F313" s="71"/>
      <c r="G313" s="92"/>
      <c r="H313" s="93">
        <f t="shared" si="28"/>
        <v>0</v>
      </c>
      <c r="I313" s="159"/>
      <c r="J313" s="93">
        <f t="shared" si="29"/>
        <v>0</v>
      </c>
      <c r="K313" s="159"/>
      <c r="L313" s="159" t="str">
        <f t="shared" si="42"/>
        <v/>
      </c>
      <c r="M313" s="39"/>
      <c r="N313" s="160">
        <f t="shared" si="43"/>
        <v>0</v>
      </c>
      <c r="O313" s="160">
        <f t="shared" si="44"/>
        <v>0</v>
      </c>
      <c r="P313" s="160">
        <f t="shared" si="45"/>
        <v>0</v>
      </c>
      <c r="Q313" s="160">
        <f t="shared" si="46"/>
        <v>0</v>
      </c>
      <c r="R313" s="160">
        <f t="shared" si="47"/>
        <v>0</v>
      </c>
      <c r="S313" s="39"/>
      <c r="T313" s="161"/>
      <c r="U313" s="162">
        <f>ROUND(ROUND(T313,2)*(1+'General Inputs'!K$20)*(1-Z313)+'General Inputs'!K$27,2)</f>
        <v>0</v>
      </c>
      <c r="V313" s="162">
        <f>ROUND(ROUND(U313,2)*(1+'General Inputs'!L$20)*(1-AA313)+'General Inputs'!L$27,2)</f>
        <v>0</v>
      </c>
      <c r="W313" s="162">
        <f>ROUND(ROUND(V313,2)*(1+'General Inputs'!M$20)*(1-AB313)+'General Inputs'!M$27,2)</f>
        <v>0</v>
      </c>
      <c r="X313" s="162">
        <f>ROUND(ROUND(W313,2)*(1+'General Inputs'!N$20)*(1-AC313)+'General Inputs'!N$27,2)</f>
        <v>0</v>
      </c>
      <c r="Y313" s="163"/>
      <c r="Z313" s="191">
        <f>IF(T313="",0,'General Inputs'!K$23)</f>
        <v>0</v>
      </c>
      <c r="AA313" s="191">
        <f>IF(U313="",0,'General Inputs'!L$23)</f>
        <v>-0.02</v>
      </c>
      <c r="AB313" s="191">
        <f>IF(V313="",0,'General Inputs'!M$23)</f>
        <v>-0.02</v>
      </c>
      <c r="AC313" s="191">
        <f>IF(W313="",0,'General Inputs'!N$23)</f>
        <v>-0.02</v>
      </c>
      <c r="AD313" s="36"/>
      <c r="AE313" s="36"/>
      <c r="AF313" s="36"/>
      <c r="AG313" s="36"/>
      <c r="AH313" s="214" t="str" cm="1">
        <f t="array" ref="AH313">IF(SUMPRODUCT(--_xlfn.ISFORMULA(U313:X313))+SUMPRODUCT(--_xlfn.ISFORMULA(H313:L313))=7,"OK","CHECK")</f>
        <v>OK</v>
      </c>
      <c r="AI313" s="36"/>
      <c r="AJ313" s="36"/>
      <c r="AK313" s="36"/>
    </row>
    <row r="314" spans="1:37" hidden="1" outlineLevel="2" x14ac:dyDescent="0.2">
      <c r="A314" s="36"/>
      <c r="B314" s="36"/>
      <c r="C314" s="158"/>
      <c r="D314" s="158"/>
      <c r="E314" s="71" t="s">
        <v>33</v>
      </c>
      <c r="F314" s="71"/>
      <c r="G314" s="92"/>
      <c r="H314" s="93">
        <f t="shared" si="28"/>
        <v>0</v>
      </c>
      <c r="I314" s="159"/>
      <c r="J314" s="93">
        <f t="shared" si="29"/>
        <v>0</v>
      </c>
      <c r="K314" s="159"/>
      <c r="L314" s="159" t="str">
        <f t="shared" si="42"/>
        <v/>
      </c>
      <c r="M314" s="39"/>
      <c r="N314" s="160">
        <f t="shared" si="43"/>
        <v>0</v>
      </c>
      <c r="O314" s="160">
        <f t="shared" si="44"/>
        <v>0</v>
      </c>
      <c r="P314" s="160">
        <f t="shared" si="45"/>
        <v>0</v>
      </c>
      <c r="Q314" s="160">
        <f t="shared" si="46"/>
        <v>0</v>
      </c>
      <c r="R314" s="160">
        <f t="shared" si="47"/>
        <v>0</v>
      </c>
      <c r="S314" s="39"/>
      <c r="T314" s="161"/>
      <c r="U314" s="162">
        <f>ROUND(ROUND(T314,2)*(1+'General Inputs'!K$20)*(1-Z314)+'General Inputs'!K$27,2)</f>
        <v>0</v>
      </c>
      <c r="V314" s="162">
        <f>ROUND(ROUND(U314,2)*(1+'General Inputs'!L$20)*(1-AA314)+'General Inputs'!L$27,2)</f>
        <v>0</v>
      </c>
      <c r="W314" s="162">
        <f>ROUND(ROUND(V314,2)*(1+'General Inputs'!M$20)*(1-AB314)+'General Inputs'!M$27,2)</f>
        <v>0</v>
      </c>
      <c r="X314" s="162">
        <f>ROUND(ROUND(W314,2)*(1+'General Inputs'!N$20)*(1-AC314)+'General Inputs'!N$27,2)</f>
        <v>0</v>
      </c>
      <c r="Y314" s="163"/>
      <c r="Z314" s="191">
        <f>IF(T314="",0,'General Inputs'!K$23)</f>
        <v>0</v>
      </c>
      <c r="AA314" s="191">
        <f>IF(U314="",0,'General Inputs'!L$23)</f>
        <v>-0.02</v>
      </c>
      <c r="AB314" s="191">
        <f>IF(V314="",0,'General Inputs'!M$23)</f>
        <v>-0.02</v>
      </c>
      <c r="AC314" s="191">
        <f>IF(W314="",0,'General Inputs'!N$23)</f>
        <v>-0.02</v>
      </c>
      <c r="AD314" s="36"/>
      <c r="AE314" s="36"/>
      <c r="AF314" s="36"/>
      <c r="AG314" s="36"/>
      <c r="AH314" s="214" t="str" cm="1">
        <f t="array" ref="AH314">IF(SUMPRODUCT(--_xlfn.ISFORMULA(U314:X314))+SUMPRODUCT(--_xlfn.ISFORMULA(H314:L314))=7,"OK","CHECK")</f>
        <v>OK</v>
      </c>
      <c r="AI314" s="36"/>
      <c r="AJ314" s="36"/>
      <c r="AK314" s="36"/>
    </row>
    <row r="315" spans="1:37" hidden="1" outlineLevel="2" x14ac:dyDescent="0.2">
      <c r="A315" s="36"/>
      <c r="B315" s="36"/>
      <c r="C315" s="158"/>
      <c r="D315" s="158"/>
      <c r="E315" s="71" t="s">
        <v>33</v>
      </c>
      <c r="F315" s="71"/>
      <c r="G315" s="92"/>
      <c r="H315" s="93">
        <f t="shared" si="28"/>
        <v>0</v>
      </c>
      <c r="I315" s="159"/>
      <c r="J315" s="93">
        <f t="shared" si="29"/>
        <v>0</v>
      </c>
      <c r="K315" s="159"/>
      <c r="L315" s="159" t="str">
        <f t="shared" si="42"/>
        <v/>
      </c>
      <c r="M315" s="39"/>
      <c r="N315" s="160">
        <f t="shared" si="43"/>
        <v>0</v>
      </c>
      <c r="O315" s="160">
        <f t="shared" si="44"/>
        <v>0</v>
      </c>
      <c r="P315" s="160">
        <f t="shared" si="45"/>
        <v>0</v>
      </c>
      <c r="Q315" s="160">
        <f t="shared" si="46"/>
        <v>0</v>
      </c>
      <c r="R315" s="160">
        <f t="shared" si="47"/>
        <v>0</v>
      </c>
      <c r="S315" s="39"/>
      <c r="T315" s="161"/>
      <c r="U315" s="162">
        <f>ROUND(ROUND(T315,2)*(1+'General Inputs'!K$20)*(1-Z315)+'General Inputs'!K$27,2)</f>
        <v>0</v>
      </c>
      <c r="V315" s="162">
        <f>ROUND(ROUND(U315,2)*(1+'General Inputs'!L$20)*(1-AA315)+'General Inputs'!L$27,2)</f>
        <v>0</v>
      </c>
      <c r="W315" s="162">
        <f>ROUND(ROUND(V315,2)*(1+'General Inputs'!M$20)*(1-AB315)+'General Inputs'!M$27,2)</f>
        <v>0</v>
      </c>
      <c r="X315" s="162">
        <f>ROUND(ROUND(W315,2)*(1+'General Inputs'!N$20)*(1-AC315)+'General Inputs'!N$27,2)</f>
        <v>0</v>
      </c>
      <c r="Y315" s="163"/>
      <c r="Z315" s="191">
        <f>IF(T315="",0,'General Inputs'!K$23)</f>
        <v>0</v>
      </c>
      <c r="AA315" s="191">
        <f>IF(U315="",0,'General Inputs'!L$23)</f>
        <v>-0.02</v>
      </c>
      <c r="AB315" s="191">
        <f>IF(V315="",0,'General Inputs'!M$23)</f>
        <v>-0.02</v>
      </c>
      <c r="AC315" s="191">
        <f>IF(W315="",0,'General Inputs'!N$23)</f>
        <v>-0.02</v>
      </c>
      <c r="AD315" s="36"/>
      <c r="AE315" s="36"/>
      <c r="AF315" s="36"/>
      <c r="AG315" s="36"/>
      <c r="AH315" s="214" t="str" cm="1">
        <f t="array" ref="AH315">IF(SUMPRODUCT(--_xlfn.ISFORMULA(U315:X315))+SUMPRODUCT(--_xlfn.ISFORMULA(H315:L315))=7,"OK","CHECK")</f>
        <v>OK</v>
      </c>
      <c r="AI315" s="36"/>
      <c r="AJ315" s="36"/>
      <c r="AK315" s="36"/>
    </row>
    <row r="316" spans="1:37" hidden="1" outlineLevel="2" x14ac:dyDescent="0.2">
      <c r="A316" s="36"/>
      <c r="B316" s="36"/>
      <c r="C316" s="158"/>
      <c r="D316" s="158"/>
      <c r="E316" s="71" t="s">
        <v>33</v>
      </c>
      <c r="F316" s="71"/>
      <c r="G316" s="92"/>
      <c r="H316" s="93">
        <f t="shared" si="28"/>
        <v>0</v>
      </c>
      <c r="I316" s="159"/>
      <c r="J316" s="93">
        <f t="shared" si="29"/>
        <v>0</v>
      </c>
      <c r="K316" s="159"/>
      <c r="L316" s="159" t="str">
        <f t="shared" si="42"/>
        <v/>
      </c>
      <c r="M316" s="39"/>
      <c r="N316" s="160">
        <f t="shared" si="43"/>
        <v>0</v>
      </c>
      <c r="O316" s="160">
        <f t="shared" si="44"/>
        <v>0</v>
      </c>
      <c r="P316" s="160">
        <f t="shared" si="45"/>
        <v>0</v>
      </c>
      <c r="Q316" s="160">
        <f t="shared" si="46"/>
        <v>0</v>
      </c>
      <c r="R316" s="160">
        <f t="shared" si="47"/>
        <v>0</v>
      </c>
      <c r="S316" s="39"/>
      <c r="T316" s="161"/>
      <c r="U316" s="162">
        <f>ROUND(ROUND(T316,2)*(1+'General Inputs'!K$20)*(1-Z316)+'General Inputs'!K$27,2)</f>
        <v>0</v>
      </c>
      <c r="V316" s="162">
        <f>ROUND(ROUND(U316,2)*(1+'General Inputs'!L$20)*(1-AA316)+'General Inputs'!L$27,2)</f>
        <v>0</v>
      </c>
      <c r="W316" s="162">
        <f>ROUND(ROUND(V316,2)*(1+'General Inputs'!M$20)*(1-AB316)+'General Inputs'!M$27,2)</f>
        <v>0</v>
      </c>
      <c r="X316" s="162">
        <f>ROUND(ROUND(W316,2)*(1+'General Inputs'!N$20)*(1-AC316)+'General Inputs'!N$27,2)</f>
        <v>0</v>
      </c>
      <c r="Y316" s="163"/>
      <c r="Z316" s="191">
        <f>IF(T316="",0,'General Inputs'!K$23)</f>
        <v>0</v>
      </c>
      <c r="AA316" s="191">
        <f>IF(U316="",0,'General Inputs'!L$23)</f>
        <v>-0.02</v>
      </c>
      <c r="AB316" s="191">
        <f>IF(V316="",0,'General Inputs'!M$23)</f>
        <v>-0.02</v>
      </c>
      <c r="AC316" s="191">
        <f>IF(W316="",0,'General Inputs'!N$23)</f>
        <v>-0.02</v>
      </c>
      <c r="AD316" s="36"/>
      <c r="AE316" s="36"/>
      <c r="AF316" s="36"/>
      <c r="AG316" s="36"/>
      <c r="AH316" s="214" t="str" cm="1">
        <f t="array" ref="AH316">IF(SUMPRODUCT(--_xlfn.ISFORMULA(U316:X316))+SUMPRODUCT(--_xlfn.ISFORMULA(H316:L316))=7,"OK","CHECK")</f>
        <v>OK</v>
      </c>
      <c r="AI316" s="36"/>
      <c r="AJ316" s="36"/>
      <c r="AK316" s="36"/>
    </row>
    <row r="317" spans="1:37" hidden="1" outlineLevel="2" x14ac:dyDescent="0.2">
      <c r="A317" s="36"/>
      <c r="B317" s="36"/>
      <c r="C317" s="158"/>
      <c r="D317" s="158"/>
      <c r="E317" s="71" t="s">
        <v>33</v>
      </c>
      <c r="F317" s="71"/>
      <c r="G317" s="92"/>
      <c r="H317" s="93">
        <f t="shared" si="28"/>
        <v>0</v>
      </c>
      <c r="I317" s="159"/>
      <c r="J317" s="93">
        <f t="shared" si="29"/>
        <v>0</v>
      </c>
      <c r="K317" s="159"/>
      <c r="L317" s="159" t="str">
        <f t="shared" si="42"/>
        <v/>
      </c>
      <c r="M317" s="39"/>
      <c r="N317" s="160">
        <f t="shared" si="43"/>
        <v>0</v>
      </c>
      <c r="O317" s="160">
        <f t="shared" si="44"/>
        <v>0</v>
      </c>
      <c r="P317" s="160">
        <f t="shared" si="45"/>
        <v>0</v>
      </c>
      <c r="Q317" s="160">
        <f t="shared" si="46"/>
        <v>0</v>
      </c>
      <c r="R317" s="160">
        <f t="shared" si="47"/>
        <v>0</v>
      </c>
      <c r="S317" s="39"/>
      <c r="T317" s="161"/>
      <c r="U317" s="162">
        <f>ROUND(ROUND(T317,2)*(1+'General Inputs'!K$20)*(1-Z317)+'General Inputs'!K$27,2)</f>
        <v>0</v>
      </c>
      <c r="V317" s="162">
        <f>ROUND(ROUND(U317,2)*(1+'General Inputs'!L$20)*(1-AA317)+'General Inputs'!L$27,2)</f>
        <v>0</v>
      </c>
      <c r="W317" s="162">
        <f>ROUND(ROUND(V317,2)*(1+'General Inputs'!M$20)*(1-AB317)+'General Inputs'!M$27,2)</f>
        <v>0</v>
      </c>
      <c r="X317" s="162">
        <f>ROUND(ROUND(W317,2)*(1+'General Inputs'!N$20)*(1-AC317)+'General Inputs'!N$27,2)</f>
        <v>0</v>
      </c>
      <c r="Y317" s="163"/>
      <c r="Z317" s="191">
        <f>IF(T317="",0,'General Inputs'!K$23)</f>
        <v>0</v>
      </c>
      <c r="AA317" s="191">
        <f>IF(U317="",0,'General Inputs'!L$23)</f>
        <v>-0.02</v>
      </c>
      <c r="AB317" s="191">
        <f>IF(V317="",0,'General Inputs'!M$23)</f>
        <v>-0.02</v>
      </c>
      <c r="AC317" s="191">
        <f>IF(W317="",0,'General Inputs'!N$23)</f>
        <v>-0.02</v>
      </c>
      <c r="AD317" s="36"/>
      <c r="AE317" s="36"/>
      <c r="AF317" s="36"/>
      <c r="AG317" s="36"/>
      <c r="AH317" s="214" t="str" cm="1">
        <f t="array" ref="AH317">IF(SUMPRODUCT(--_xlfn.ISFORMULA(U317:X317))+SUMPRODUCT(--_xlfn.ISFORMULA(H317:L317))=7,"OK","CHECK")</f>
        <v>OK</v>
      </c>
      <c r="AI317" s="36"/>
      <c r="AJ317" s="36"/>
      <c r="AK317" s="36"/>
    </row>
    <row r="318" spans="1:37" hidden="1" outlineLevel="2" x14ac:dyDescent="0.2">
      <c r="A318" s="36"/>
      <c r="B318" s="36"/>
      <c r="C318" s="158"/>
      <c r="D318" s="158"/>
      <c r="E318" s="71" t="s">
        <v>33</v>
      </c>
      <c r="F318" s="71"/>
      <c r="G318" s="92"/>
      <c r="H318" s="93">
        <f t="shared" si="28"/>
        <v>0</v>
      </c>
      <c r="I318" s="159"/>
      <c r="J318" s="93">
        <f t="shared" si="29"/>
        <v>0</v>
      </c>
      <c r="K318" s="159"/>
      <c r="L318" s="159" t="str">
        <f t="shared" si="42"/>
        <v/>
      </c>
      <c r="M318" s="39"/>
      <c r="N318" s="160">
        <f t="shared" si="43"/>
        <v>0</v>
      </c>
      <c r="O318" s="160">
        <f t="shared" si="44"/>
        <v>0</v>
      </c>
      <c r="P318" s="160">
        <f t="shared" si="45"/>
        <v>0</v>
      </c>
      <c r="Q318" s="160">
        <f t="shared" si="46"/>
        <v>0</v>
      </c>
      <c r="R318" s="160">
        <f t="shared" si="47"/>
        <v>0</v>
      </c>
      <c r="S318" s="39"/>
      <c r="T318" s="161"/>
      <c r="U318" s="162">
        <f>ROUND(ROUND(T318,2)*(1+'General Inputs'!K$20)*(1-Z318)+'General Inputs'!K$27,2)</f>
        <v>0</v>
      </c>
      <c r="V318" s="162">
        <f>ROUND(ROUND(U318,2)*(1+'General Inputs'!L$20)*(1-AA318)+'General Inputs'!L$27,2)</f>
        <v>0</v>
      </c>
      <c r="W318" s="162">
        <f>ROUND(ROUND(V318,2)*(1+'General Inputs'!M$20)*(1-AB318)+'General Inputs'!M$27,2)</f>
        <v>0</v>
      </c>
      <c r="X318" s="162">
        <f>ROUND(ROUND(W318,2)*(1+'General Inputs'!N$20)*(1-AC318)+'General Inputs'!N$27,2)</f>
        <v>0</v>
      </c>
      <c r="Y318" s="163"/>
      <c r="Z318" s="191">
        <f>IF(T318="",0,'General Inputs'!K$23)</f>
        <v>0</v>
      </c>
      <c r="AA318" s="191">
        <f>IF(U318="",0,'General Inputs'!L$23)</f>
        <v>-0.02</v>
      </c>
      <c r="AB318" s="191">
        <f>IF(V318="",0,'General Inputs'!M$23)</f>
        <v>-0.02</v>
      </c>
      <c r="AC318" s="191">
        <f>IF(W318="",0,'General Inputs'!N$23)</f>
        <v>-0.02</v>
      </c>
      <c r="AD318" s="36"/>
      <c r="AE318" s="36"/>
      <c r="AF318" s="36"/>
      <c r="AG318" s="36"/>
      <c r="AH318" s="214" t="str" cm="1">
        <f t="array" ref="AH318">IF(SUMPRODUCT(--_xlfn.ISFORMULA(U318:X318))+SUMPRODUCT(--_xlfn.ISFORMULA(H318:L318))=7,"OK","CHECK")</f>
        <v>OK</v>
      </c>
      <c r="AI318" s="36"/>
      <c r="AJ318" s="36"/>
      <c r="AK318" s="36"/>
    </row>
    <row r="319" spans="1:37" hidden="1" outlineLevel="2" x14ac:dyDescent="0.2">
      <c r="A319" s="36"/>
      <c r="B319" s="36"/>
      <c r="C319" s="158"/>
      <c r="D319" s="158"/>
      <c r="E319" s="71" t="s">
        <v>33</v>
      </c>
      <c r="F319" s="71"/>
      <c r="G319" s="92"/>
      <c r="H319" s="93">
        <f t="shared" si="28"/>
        <v>0</v>
      </c>
      <c r="I319" s="159"/>
      <c r="J319" s="93">
        <f t="shared" si="29"/>
        <v>0</v>
      </c>
      <c r="K319" s="159"/>
      <c r="L319" s="159" t="str">
        <f t="shared" si="42"/>
        <v/>
      </c>
      <c r="M319" s="39"/>
      <c r="N319" s="160">
        <f t="shared" si="43"/>
        <v>0</v>
      </c>
      <c r="O319" s="160">
        <f t="shared" si="44"/>
        <v>0</v>
      </c>
      <c r="P319" s="160">
        <f t="shared" si="45"/>
        <v>0</v>
      </c>
      <c r="Q319" s="160">
        <f t="shared" si="46"/>
        <v>0</v>
      </c>
      <c r="R319" s="160">
        <f t="shared" si="47"/>
        <v>0</v>
      </c>
      <c r="S319" s="39"/>
      <c r="T319" s="161"/>
      <c r="U319" s="162">
        <f>ROUND(ROUND(T319,2)*(1+'General Inputs'!K$20)*(1-Z319)+'General Inputs'!K$27,2)</f>
        <v>0</v>
      </c>
      <c r="V319" s="162">
        <f>ROUND(ROUND(U319,2)*(1+'General Inputs'!L$20)*(1-AA319)+'General Inputs'!L$27,2)</f>
        <v>0</v>
      </c>
      <c r="W319" s="162">
        <f>ROUND(ROUND(V319,2)*(1+'General Inputs'!M$20)*(1-AB319)+'General Inputs'!M$27,2)</f>
        <v>0</v>
      </c>
      <c r="X319" s="162">
        <f>ROUND(ROUND(W319,2)*(1+'General Inputs'!N$20)*(1-AC319)+'General Inputs'!N$27,2)</f>
        <v>0</v>
      </c>
      <c r="Y319" s="163"/>
      <c r="Z319" s="191">
        <f>IF(T319="",0,'General Inputs'!K$23)</f>
        <v>0</v>
      </c>
      <c r="AA319" s="191">
        <f>IF(U319="",0,'General Inputs'!L$23)</f>
        <v>-0.02</v>
      </c>
      <c r="AB319" s="191">
        <f>IF(V319="",0,'General Inputs'!M$23)</f>
        <v>-0.02</v>
      </c>
      <c r="AC319" s="191">
        <f>IF(W319="",0,'General Inputs'!N$23)</f>
        <v>-0.02</v>
      </c>
      <c r="AD319" s="36"/>
      <c r="AE319" s="36"/>
      <c r="AF319" s="36"/>
      <c r="AG319" s="36"/>
      <c r="AH319" s="214" t="str" cm="1">
        <f t="array" ref="AH319">IF(SUMPRODUCT(--_xlfn.ISFORMULA(U319:X319))+SUMPRODUCT(--_xlfn.ISFORMULA(H319:L319))=7,"OK","CHECK")</f>
        <v>OK</v>
      </c>
      <c r="AI319" s="36"/>
      <c r="AJ319" s="36"/>
      <c r="AK319" s="36"/>
    </row>
    <row r="320" spans="1:37" hidden="1" outlineLevel="2" x14ac:dyDescent="0.2">
      <c r="A320" s="36"/>
      <c r="B320" s="36"/>
      <c r="C320" s="158"/>
      <c r="D320" s="158"/>
      <c r="E320" s="71" t="s">
        <v>33</v>
      </c>
      <c r="F320" s="71"/>
      <c r="G320" s="92"/>
      <c r="H320" s="93">
        <f t="shared" si="28"/>
        <v>0</v>
      </c>
      <c r="I320" s="159"/>
      <c r="J320" s="93">
        <f t="shared" si="29"/>
        <v>0</v>
      </c>
      <c r="K320" s="159"/>
      <c r="L320" s="159" t="str">
        <f t="shared" si="42"/>
        <v/>
      </c>
      <c r="M320" s="39"/>
      <c r="N320" s="160">
        <f t="shared" si="43"/>
        <v>0</v>
      </c>
      <c r="O320" s="160">
        <f t="shared" si="44"/>
        <v>0</v>
      </c>
      <c r="P320" s="160">
        <f t="shared" si="45"/>
        <v>0</v>
      </c>
      <c r="Q320" s="160">
        <f t="shared" si="46"/>
        <v>0</v>
      </c>
      <c r="R320" s="160">
        <f t="shared" si="47"/>
        <v>0</v>
      </c>
      <c r="S320" s="39"/>
      <c r="T320" s="161"/>
      <c r="U320" s="162">
        <f>ROUND(ROUND(T320,2)*(1+'General Inputs'!K$20)*(1-Z320)+'General Inputs'!K$27,2)</f>
        <v>0</v>
      </c>
      <c r="V320" s="162">
        <f>ROUND(ROUND(U320,2)*(1+'General Inputs'!L$20)*(1-AA320)+'General Inputs'!L$27,2)</f>
        <v>0</v>
      </c>
      <c r="W320" s="162">
        <f>ROUND(ROUND(V320,2)*(1+'General Inputs'!M$20)*(1-AB320)+'General Inputs'!M$27,2)</f>
        <v>0</v>
      </c>
      <c r="X320" s="162">
        <f>ROUND(ROUND(W320,2)*(1+'General Inputs'!N$20)*(1-AC320)+'General Inputs'!N$27,2)</f>
        <v>0</v>
      </c>
      <c r="Y320" s="163"/>
      <c r="Z320" s="191">
        <f>IF(T320="",0,'General Inputs'!K$23)</f>
        <v>0</v>
      </c>
      <c r="AA320" s="191">
        <f>IF(U320="",0,'General Inputs'!L$23)</f>
        <v>-0.02</v>
      </c>
      <c r="AB320" s="191">
        <f>IF(V320="",0,'General Inputs'!M$23)</f>
        <v>-0.02</v>
      </c>
      <c r="AC320" s="191">
        <f>IF(W320="",0,'General Inputs'!N$23)</f>
        <v>-0.02</v>
      </c>
      <c r="AD320" s="36"/>
      <c r="AE320" s="36"/>
      <c r="AF320" s="36"/>
      <c r="AG320" s="36"/>
      <c r="AH320" s="214" t="str" cm="1">
        <f t="array" ref="AH320">IF(SUMPRODUCT(--_xlfn.ISFORMULA(U320:X320))+SUMPRODUCT(--_xlfn.ISFORMULA(H320:L320))=7,"OK","CHECK")</f>
        <v>OK</v>
      </c>
      <c r="AI320" s="36"/>
      <c r="AJ320" s="36"/>
      <c r="AK320" s="36"/>
    </row>
    <row r="321" spans="1:37" hidden="1" outlineLevel="2" x14ac:dyDescent="0.2">
      <c r="A321" s="36"/>
      <c r="B321" s="36"/>
      <c r="C321" s="158"/>
      <c r="D321" s="158"/>
      <c r="E321" s="71" t="s">
        <v>33</v>
      </c>
      <c r="F321" s="71"/>
      <c r="G321" s="92"/>
      <c r="H321" s="93">
        <f t="shared" si="28"/>
        <v>0</v>
      </c>
      <c r="I321" s="159"/>
      <c r="J321" s="93">
        <f t="shared" si="29"/>
        <v>0</v>
      </c>
      <c r="K321" s="159"/>
      <c r="L321" s="159" t="str">
        <f t="shared" si="42"/>
        <v/>
      </c>
      <c r="M321" s="39"/>
      <c r="N321" s="160">
        <f t="shared" si="43"/>
        <v>0</v>
      </c>
      <c r="O321" s="160">
        <f t="shared" si="44"/>
        <v>0</v>
      </c>
      <c r="P321" s="160">
        <f t="shared" si="45"/>
        <v>0</v>
      </c>
      <c r="Q321" s="160">
        <f t="shared" si="46"/>
        <v>0</v>
      </c>
      <c r="R321" s="160">
        <f t="shared" si="47"/>
        <v>0</v>
      </c>
      <c r="S321" s="39"/>
      <c r="T321" s="161"/>
      <c r="U321" s="162">
        <f>ROUND(ROUND(T321,2)*(1+'General Inputs'!K$20)*(1-Z321)+'General Inputs'!K$27,2)</f>
        <v>0</v>
      </c>
      <c r="V321" s="162">
        <f>ROUND(ROUND(U321,2)*(1+'General Inputs'!L$20)*(1-AA321)+'General Inputs'!L$27,2)</f>
        <v>0</v>
      </c>
      <c r="W321" s="162">
        <f>ROUND(ROUND(V321,2)*(1+'General Inputs'!M$20)*(1-AB321)+'General Inputs'!M$27,2)</f>
        <v>0</v>
      </c>
      <c r="X321" s="162">
        <f>ROUND(ROUND(W321,2)*(1+'General Inputs'!N$20)*(1-AC321)+'General Inputs'!N$27,2)</f>
        <v>0</v>
      </c>
      <c r="Y321" s="163"/>
      <c r="Z321" s="191">
        <f>IF(T321="",0,'General Inputs'!K$23)</f>
        <v>0</v>
      </c>
      <c r="AA321" s="191">
        <f>IF(U321="",0,'General Inputs'!L$23)</f>
        <v>-0.02</v>
      </c>
      <c r="AB321" s="191">
        <f>IF(V321="",0,'General Inputs'!M$23)</f>
        <v>-0.02</v>
      </c>
      <c r="AC321" s="191">
        <f>IF(W321="",0,'General Inputs'!N$23)</f>
        <v>-0.02</v>
      </c>
      <c r="AD321" s="36"/>
      <c r="AE321" s="36"/>
      <c r="AF321" s="36"/>
      <c r="AG321" s="36"/>
      <c r="AH321" s="214" t="str" cm="1">
        <f t="array" ref="AH321">IF(SUMPRODUCT(--_xlfn.ISFORMULA(U321:X321))+SUMPRODUCT(--_xlfn.ISFORMULA(H321:L321))=7,"OK","CHECK")</f>
        <v>OK</v>
      </c>
      <c r="AI321" s="36"/>
      <c r="AJ321" s="36"/>
      <c r="AK321" s="36"/>
    </row>
    <row r="322" spans="1:37" hidden="1" outlineLevel="2" x14ac:dyDescent="0.2">
      <c r="A322" s="36"/>
      <c r="B322" s="36"/>
      <c r="C322" s="158"/>
      <c r="D322" s="158"/>
      <c r="E322" s="71" t="s">
        <v>33</v>
      </c>
      <c r="F322" s="71"/>
      <c r="G322" s="92"/>
      <c r="H322" s="93">
        <f t="shared" si="28"/>
        <v>0</v>
      </c>
      <c r="I322" s="159"/>
      <c r="J322" s="93">
        <f t="shared" si="29"/>
        <v>0</v>
      </c>
      <c r="K322" s="159"/>
      <c r="L322" s="159" t="str">
        <f t="shared" si="42"/>
        <v/>
      </c>
      <c r="M322" s="39"/>
      <c r="N322" s="160">
        <f t="shared" si="43"/>
        <v>0</v>
      </c>
      <c r="O322" s="160">
        <f t="shared" si="44"/>
        <v>0</v>
      </c>
      <c r="P322" s="160">
        <f t="shared" si="45"/>
        <v>0</v>
      </c>
      <c r="Q322" s="160">
        <f t="shared" si="46"/>
        <v>0</v>
      </c>
      <c r="R322" s="160">
        <f t="shared" si="47"/>
        <v>0</v>
      </c>
      <c r="S322" s="39"/>
      <c r="T322" s="161"/>
      <c r="U322" s="162">
        <f>ROUND(ROUND(T322,2)*(1+'General Inputs'!K$20)*(1-Z322)+'General Inputs'!K$27,2)</f>
        <v>0</v>
      </c>
      <c r="V322" s="162">
        <f>ROUND(ROUND(U322,2)*(1+'General Inputs'!L$20)*(1-AA322)+'General Inputs'!L$27,2)</f>
        <v>0</v>
      </c>
      <c r="W322" s="162">
        <f>ROUND(ROUND(V322,2)*(1+'General Inputs'!M$20)*(1-AB322)+'General Inputs'!M$27,2)</f>
        <v>0</v>
      </c>
      <c r="X322" s="162">
        <f>ROUND(ROUND(W322,2)*(1+'General Inputs'!N$20)*(1-AC322)+'General Inputs'!N$27,2)</f>
        <v>0</v>
      </c>
      <c r="Y322" s="163"/>
      <c r="Z322" s="191">
        <f>IF(T322="",0,'General Inputs'!K$23)</f>
        <v>0</v>
      </c>
      <c r="AA322" s="191">
        <f>IF(U322="",0,'General Inputs'!L$23)</f>
        <v>-0.02</v>
      </c>
      <c r="AB322" s="191">
        <f>IF(V322="",0,'General Inputs'!M$23)</f>
        <v>-0.02</v>
      </c>
      <c r="AC322" s="191">
        <f>IF(W322="",0,'General Inputs'!N$23)</f>
        <v>-0.02</v>
      </c>
      <c r="AD322" s="36"/>
      <c r="AE322" s="36"/>
      <c r="AF322" s="36"/>
      <c r="AG322" s="36"/>
      <c r="AH322" s="214" t="str" cm="1">
        <f t="array" ref="AH322">IF(SUMPRODUCT(--_xlfn.ISFORMULA(U322:X322))+SUMPRODUCT(--_xlfn.ISFORMULA(H322:L322))=7,"OK","CHECK")</f>
        <v>OK</v>
      </c>
      <c r="AI322" s="36"/>
      <c r="AJ322" s="36"/>
      <c r="AK322" s="36"/>
    </row>
    <row r="323" spans="1:37" hidden="1" outlineLevel="2" x14ac:dyDescent="0.2">
      <c r="A323" s="36"/>
      <c r="B323" s="36"/>
      <c r="C323" s="158"/>
      <c r="D323" s="158"/>
      <c r="E323" s="71" t="s">
        <v>33</v>
      </c>
      <c r="F323" s="71"/>
      <c r="G323" s="92"/>
      <c r="H323" s="93">
        <f t="shared" si="28"/>
        <v>0</v>
      </c>
      <c r="I323" s="159"/>
      <c r="J323" s="93">
        <f t="shared" si="29"/>
        <v>0</v>
      </c>
      <c r="K323" s="159"/>
      <c r="L323" s="159" t="str">
        <f t="shared" si="42"/>
        <v/>
      </c>
      <c r="M323" s="39"/>
      <c r="N323" s="160">
        <f t="shared" si="43"/>
        <v>0</v>
      </c>
      <c r="O323" s="160">
        <f t="shared" si="44"/>
        <v>0</v>
      </c>
      <c r="P323" s="160">
        <f t="shared" si="45"/>
        <v>0</v>
      </c>
      <c r="Q323" s="160">
        <f t="shared" si="46"/>
        <v>0</v>
      </c>
      <c r="R323" s="160">
        <f t="shared" si="47"/>
        <v>0</v>
      </c>
      <c r="S323" s="39"/>
      <c r="T323" s="161"/>
      <c r="U323" s="162">
        <f>ROUND(ROUND(T323,2)*(1+'General Inputs'!K$20)*(1-Z323)+'General Inputs'!K$27,2)</f>
        <v>0</v>
      </c>
      <c r="V323" s="162">
        <f>ROUND(ROUND(U323,2)*(1+'General Inputs'!L$20)*(1-AA323)+'General Inputs'!L$27,2)</f>
        <v>0</v>
      </c>
      <c r="W323" s="162">
        <f>ROUND(ROUND(V323,2)*(1+'General Inputs'!M$20)*(1-AB323)+'General Inputs'!M$27,2)</f>
        <v>0</v>
      </c>
      <c r="X323" s="162">
        <f>ROUND(ROUND(W323,2)*(1+'General Inputs'!N$20)*(1-AC323)+'General Inputs'!N$27,2)</f>
        <v>0</v>
      </c>
      <c r="Y323" s="163"/>
      <c r="Z323" s="191">
        <f>IF(T323="",0,'General Inputs'!K$23)</f>
        <v>0</v>
      </c>
      <c r="AA323" s="191">
        <f>IF(U323="",0,'General Inputs'!L$23)</f>
        <v>-0.02</v>
      </c>
      <c r="AB323" s="191">
        <f>IF(V323="",0,'General Inputs'!M$23)</f>
        <v>-0.02</v>
      </c>
      <c r="AC323" s="191">
        <f>IF(W323="",0,'General Inputs'!N$23)</f>
        <v>-0.02</v>
      </c>
      <c r="AD323" s="36"/>
      <c r="AE323" s="36"/>
      <c r="AF323" s="36"/>
      <c r="AG323" s="36"/>
      <c r="AH323" s="214" t="str" cm="1">
        <f t="array" ref="AH323">IF(SUMPRODUCT(--_xlfn.ISFORMULA(U323:X323))+SUMPRODUCT(--_xlfn.ISFORMULA(H323:L323))=7,"OK","CHECK")</f>
        <v>OK</v>
      </c>
      <c r="AI323" s="36"/>
      <c r="AJ323" s="36"/>
      <c r="AK323" s="36"/>
    </row>
    <row r="324" spans="1:37" hidden="1" outlineLevel="2" x14ac:dyDescent="0.2">
      <c r="A324" s="36"/>
      <c r="B324" s="36"/>
      <c r="C324" s="158"/>
      <c r="D324" s="158"/>
      <c r="E324" s="71" t="s">
        <v>33</v>
      </c>
      <c r="F324" s="71"/>
      <c r="G324" s="92"/>
      <c r="H324" s="93">
        <f t="shared" si="28"/>
        <v>0</v>
      </c>
      <c r="I324" s="159"/>
      <c r="J324" s="93">
        <f t="shared" si="29"/>
        <v>0</v>
      </c>
      <c r="K324" s="159"/>
      <c r="L324" s="159" t="str">
        <f t="shared" si="42"/>
        <v/>
      </c>
      <c r="M324" s="39"/>
      <c r="N324" s="160">
        <f t="shared" si="43"/>
        <v>0</v>
      </c>
      <c r="O324" s="160">
        <f t="shared" si="44"/>
        <v>0</v>
      </c>
      <c r="P324" s="160">
        <f t="shared" si="45"/>
        <v>0</v>
      </c>
      <c r="Q324" s="160">
        <f t="shared" si="46"/>
        <v>0</v>
      </c>
      <c r="R324" s="160">
        <f t="shared" si="47"/>
        <v>0</v>
      </c>
      <c r="S324" s="39"/>
      <c r="T324" s="161"/>
      <c r="U324" s="162">
        <f>ROUND(ROUND(T324,2)*(1+'General Inputs'!K$20)*(1-Z324)+'General Inputs'!K$27,2)</f>
        <v>0</v>
      </c>
      <c r="V324" s="162">
        <f>ROUND(ROUND(U324,2)*(1+'General Inputs'!L$20)*(1-AA324)+'General Inputs'!L$27,2)</f>
        <v>0</v>
      </c>
      <c r="W324" s="162">
        <f>ROUND(ROUND(V324,2)*(1+'General Inputs'!M$20)*(1-AB324)+'General Inputs'!M$27,2)</f>
        <v>0</v>
      </c>
      <c r="X324" s="162">
        <f>ROUND(ROUND(W324,2)*(1+'General Inputs'!N$20)*(1-AC324)+'General Inputs'!N$27,2)</f>
        <v>0</v>
      </c>
      <c r="Y324" s="163"/>
      <c r="Z324" s="191">
        <f>IF(T324="",0,'General Inputs'!K$23)</f>
        <v>0</v>
      </c>
      <c r="AA324" s="191">
        <f>IF(U324="",0,'General Inputs'!L$23)</f>
        <v>-0.02</v>
      </c>
      <c r="AB324" s="191">
        <f>IF(V324="",0,'General Inputs'!M$23)</f>
        <v>-0.02</v>
      </c>
      <c r="AC324" s="191">
        <f>IF(W324="",0,'General Inputs'!N$23)</f>
        <v>-0.02</v>
      </c>
      <c r="AD324" s="36"/>
      <c r="AE324" s="36"/>
      <c r="AF324" s="36"/>
      <c r="AG324" s="36"/>
      <c r="AH324" s="214" t="str" cm="1">
        <f t="array" ref="AH324">IF(SUMPRODUCT(--_xlfn.ISFORMULA(U324:X324))+SUMPRODUCT(--_xlfn.ISFORMULA(H324:L324))=7,"OK","CHECK")</f>
        <v>OK</v>
      </c>
      <c r="AI324" s="36"/>
      <c r="AJ324" s="36"/>
      <c r="AK324" s="36"/>
    </row>
    <row r="325" spans="1:37" hidden="1" outlineLevel="2" x14ac:dyDescent="0.2">
      <c r="A325" s="36"/>
      <c r="B325" s="36"/>
      <c r="C325" s="158"/>
      <c r="D325" s="158"/>
      <c r="E325" s="71" t="s">
        <v>33</v>
      </c>
      <c r="F325" s="71"/>
      <c r="G325" s="92"/>
      <c r="H325" s="93">
        <f t="shared" si="28"/>
        <v>0</v>
      </c>
      <c r="I325" s="159"/>
      <c r="J325" s="93">
        <f t="shared" si="29"/>
        <v>0</v>
      </c>
      <c r="K325" s="159"/>
      <c r="L325" s="159" t="str">
        <f t="shared" si="42"/>
        <v/>
      </c>
      <c r="M325" s="39"/>
      <c r="N325" s="160">
        <f t="shared" si="43"/>
        <v>0</v>
      </c>
      <c r="O325" s="160">
        <f t="shared" si="44"/>
        <v>0</v>
      </c>
      <c r="P325" s="160">
        <f t="shared" si="45"/>
        <v>0</v>
      </c>
      <c r="Q325" s="160">
        <f t="shared" si="46"/>
        <v>0</v>
      </c>
      <c r="R325" s="160">
        <f t="shared" si="47"/>
        <v>0</v>
      </c>
      <c r="S325" s="39"/>
      <c r="T325" s="161"/>
      <c r="U325" s="162">
        <f>ROUND(ROUND(T325,2)*(1+'General Inputs'!K$20)*(1-Z325)+'General Inputs'!K$27,2)</f>
        <v>0</v>
      </c>
      <c r="V325" s="162">
        <f>ROUND(ROUND(U325,2)*(1+'General Inputs'!L$20)*(1-AA325)+'General Inputs'!L$27,2)</f>
        <v>0</v>
      </c>
      <c r="W325" s="162">
        <f>ROUND(ROUND(V325,2)*(1+'General Inputs'!M$20)*(1-AB325)+'General Inputs'!M$27,2)</f>
        <v>0</v>
      </c>
      <c r="X325" s="162">
        <f>ROUND(ROUND(W325,2)*(1+'General Inputs'!N$20)*(1-AC325)+'General Inputs'!N$27,2)</f>
        <v>0</v>
      </c>
      <c r="Y325" s="163"/>
      <c r="Z325" s="191">
        <f>IF(T325="",0,'General Inputs'!K$23)</f>
        <v>0</v>
      </c>
      <c r="AA325" s="191">
        <f>IF(U325="",0,'General Inputs'!L$23)</f>
        <v>-0.02</v>
      </c>
      <c r="AB325" s="191">
        <f>IF(V325="",0,'General Inputs'!M$23)</f>
        <v>-0.02</v>
      </c>
      <c r="AC325" s="191">
        <f>IF(W325="",0,'General Inputs'!N$23)</f>
        <v>-0.02</v>
      </c>
      <c r="AD325" s="36"/>
      <c r="AE325" s="36"/>
      <c r="AF325" s="36"/>
      <c r="AG325" s="36"/>
      <c r="AH325" s="214" t="str" cm="1">
        <f t="array" ref="AH325">IF(SUMPRODUCT(--_xlfn.ISFORMULA(U325:X325))+SUMPRODUCT(--_xlfn.ISFORMULA(H325:L325))=7,"OK","CHECK")</f>
        <v>OK</v>
      </c>
      <c r="AI325" s="36"/>
      <c r="AJ325" s="36"/>
      <c r="AK325" s="36"/>
    </row>
    <row r="326" spans="1:37" hidden="1" outlineLevel="2" x14ac:dyDescent="0.2">
      <c r="A326" s="36"/>
      <c r="B326" s="36"/>
      <c r="C326" s="158"/>
      <c r="D326" s="158"/>
      <c r="E326" s="71" t="s">
        <v>33</v>
      </c>
      <c r="F326" s="71"/>
      <c r="G326" s="92"/>
      <c r="H326" s="93">
        <f t="shared" si="28"/>
        <v>0</v>
      </c>
      <c r="I326" s="159"/>
      <c r="J326" s="93">
        <f t="shared" si="29"/>
        <v>0</v>
      </c>
      <c r="K326" s="159"/>
      <c r="L326" s="159" t="str">
        <f t="shared" si="42"/>
        <v/>
      </c>
      <c r="M326" s="39"/>
      <c r="N326" s="160">
        <f t="shared" si="43"/>
        <v>0</v>
      </c>
      <c r="O326" s="160">
        <f t="shared" si="44"/>
        <v>0</v>
      </c>
      <c r="P326" s="160">
        <f t="shared" si="45"/>
        <v>0</v>
      </c>
      <c r="Q326" s="160">
        <f t="shared" si="46"/>
        <v>0</v>
      </c>
      <c r="R326" s="160">
        <f t="shared" si="47"/>
        <v>0</v>
      </c>
      <c r="S326" s="39"/>
      <c r="T326" s="161"/>
      <c r="U326" s="162">
        <f>ROUND(ROUND(T326,2)*(1+'General Inputs'!K$20)*(1-Z326)+'General Inputs'!K$27,2)</f>
        <v>0</v>
      </c>
      <c r="V326" s="162">
        <f>ROUND(ROUND(U326,2)*(1+'General Inputs'!L$20)*(1-AA326)+'General Inputs'!L$27,2)</f>
        <v>0</v>
      </c>
      <c r="W326" s="162">
        <f>ROUND(ROUND(V326,2)*(1+'General Inputs'!M$20)*(1-AB326)+'General Inputs'!M$27,2)</f>
        <v>0</v>
      </c>
      <c r="X326" s="162">
        <f>ROUND(ROUND(W326,2)*(1+'General Inputs'!N$20)*(1-AC326)+'General Inputs'!N$27,2)</f>
        <v>0</v>
      </c>
      <c r="Y326" s="163"/>
      <c r="Z326" s="191">
        <f>IF(T326="",0,'General Inputs'!K$23)</f>
        <v>0</v>
      </c>
      <c r="AA326" s="191">
        <f>IF(U326="",0,'General Inputs'!L$23)</f>
        <v>-0.02</v>
      </c>
      <c r="AB326" s="191">
        <f>IF(V326="",0,'General Inputs'!M$23)</f>
        <v>-0.02</v>
      </c>
      <c r="AC326" s="191">
        <f>IF(W326="",0,'General Inputs'!N$23)</f>
        <v>-0.02</v>
      </c>
      <c r="AD326" s="36"/>
      <c r="AE326" s="36"/>
      <c r="AF326" s="36"/>
      <c r="AG326" s="36"/>
      <c r="AH326" s="214" t="str" cm="1">
        <f t="array" ref="AH326">IF(SUMPRODUCT(--_xlfn.ISFORMULA(U326:X326))+SUMPRODUCT(--_xlfn.ISFORMULA(H326:L326))=7,"OK","CHECK")</f>
        <v>OK</v>
      </c>
      <c r="AI326" s="36"/>
      <c r="AJ326" s="36"/>
      <c r="AK326" s="36"/>
    </row>
    <row r="327" spans="1:37" hidden="1" outlineLevel="2" x14ac:dyDescent="0.2">
      <c r="A327" s="36"/>
      <c r="B327" s="36"/>
      <c r="C327" s="158"/>
      <c r="D327" s="158"/>
      <c r="E327" s="71" t="s">
        <v>33</v>
      </c>
      <c r="F327" s="71"/>
      <c r="G327" s="92"/>
      <c r="H327" s="93">
        <f t="shared" si="28"/>
        <v>0</v>
      </c>
      <c r="I327" s="159"/>
      <c r="J327" s="93">
        <f t="shared" si="29"/>
        <v>0</v>
      </c>
      <c r="K327" s="159"/>
      <c r="L327" s="159" t="str">
        <f t="shared" si="42"/>
        <v/>
      </c>
      <c r="M327" s="39"/>
      <c r="N327" s="160">
        <f t="shared" si="43"/>
        <v>0</v>
      </c>
      <c r="O327" s="160">
        <f t="shared" si="44"/>
        <v>0</v>
      </c>
      <c r="P327" s="160">
        <f t="shared" si="45"/>
        <v>0</v>
      </c>
      <c r="Q327" s="160">
        <f t="shared" si="46"/>
        <v>0</v>
      </c>
      <c r="R327" s="160">
        <f t="shared" si="47"/>
        <v>0</v>
      </c>
      <c r="S327" s="39"/>
      <c r="T327" s="161"/>
      <c r="U327" s="162">
        <f>ROUND(ROUND(T327,2)*(1+'General Inputs'!K$20)*(1-Z327)+'General Inputs'!K$27,2)</f>
        <v>0</v>
      </c>
      <c r="V327" s="162">
        <f>ROUND(ROUND(U327,2)*(1+'General Inputs'!L$20)*(1-AA327)+'General Inputs'!L$27,2)</f>
        <v>0</v>
      </c>
      <c r="W327" s="162">
        <f>ROUND(ROUND(V327,2)*(1+'General Inputs'!M$20)*(1-AB327)+'General Inputs'!M$27,2)</f>
        <v>0</v>
      </c>
      <c r="X327" s="162">
        <f>ROUND(ROUND(W327,2)*(1+'General Inputs'!N$20)*(1-AC327)+'General Inputs'!N$27,2)</f>
        <v>0</v>
      </c>
      <c r="Y327" s="163"/>
      <c r="Z327" s="191">
        <f>IF(T327="",0,'General Inputs'!K$23)</f>
        <v>0</v>
      </c>
      <c r="AA327" s="191">
        <f>IF(U327="",0,'General Inputs'!L$23)</f>
        <v>-0.02</v>
      </c>
      <c r="AB327" s="191">
        <f>IF(V327="",0,'General Inputs'!M$23)</f>
        <v>-0.02</v>
      </c>
      <c r="AC327" s="191">
        <f>IF(W327="",0,'General Inputs'!N$23)</f>
        <v>-0.02</v>
      </c>
      <c r="AD327" s="36"/>
      <c r="AE327" s="36"/>
      <c r="AF327" s="36"/>
      <c r="AG327" s="36"/>
      <c r="AH327" s="214" t="str" cm="1">
        <f t="array" ref="AH327">IF(SUMPRODUCT(--_xlfn.ISFORMULA(U327:X327))+SUMPRODUCT(--_xlfn.ISFORMULA(H327:L327))=7,"OK","CHECK")</f>
        <v>OK</v>
      </c>
      <c r="AI327" s="36"/>
      <c r="AJ327" s="36"/>
      <c r="AK327" s="36"/>
    </row>
    <row r="328" spans="1:37" hidden="1" outlineLevel="2" x14ac:dyDescent="0.2">
      <c r="A328" s="36"/>
      <c r="B328" s="36"/>
      <c r="C328" s="158"/>
      <c r="D328" s="158"/>
      <c r="E328" s="71" t="s">
        <v>33</v>
      </c>
      <c r="F328" s="71"/>
      <c r="G328" s="92"/>
      <c r="H328" s="93">
        <f t="shared" si="28"/>
        <v>0</v>
      </c>
      <c r="I328" s="159"/>
      <c r="J328" s="93">
        <f t="shared" si="29"/>
        <v>0</v>
      </c>
      <c r="K328" s="159"/>
      <c r="L328" s="159" t="str">
        <f t="shared" si="42"/>
        <v/>
      </c>
      <c r="M328" s="39"/>
      <c r="N328" s="160">
        <f t="shared" si="43"/>
        <v>0</v>
      </c>
      <c r="O328" s="160">
        <f t="shared" si="44"/>
        <v>0</v>
      </c>
      <c r="P328" s="160">
        <f t="shared" si="45"/>
        <v>0</v>
      </c>
      <c r="Q328" s="160">
        <f t="shared" si="46"/>
        <v>0</v>
      </c>
      <c r="R328" s="160">
        <f t="shared" si="47"/>
        <v>0</v>
      </c>
      <c r="S328" s="39"/>
      <c r="T328" s="161"/>
      <c r="U328" s="162">
        <f>ROUND(ROUND(T328,2)*(1+'General Inputs'!K$20)*(1-Z328)+'General Inputs'!K$27,2)</f>
        <v>0</v>
      </c>
      <c r="V328" s="162">
        <f>ROUND(ROUND(U328,2)*(1+'General Inputs'!L$20)*(1-AA328)+'General Inputs'!L$27,2)</f>
        <v>0</v>
      </c>
      <c r="W328" s="162">
        <f>ROUND(ROUND(V328,2)*(1+'General Inputs'!M$20)*(1-AB328)+'General Inputs'!M$27,2)</f>
        <v>0</v>
      </c>
      <c r="X328" s="162">
        <f>ROUND(ROUND(W328,2)*(1+'General Inputs'!N$20)*(1-AC328)+'General Inputs'!N$27,2)</f>
        <v>0</v>
      </c>
      <c r="Y328" s="163"/>
      <c r="Z328" s="191">
        <f>IF(T328="",0,'General Inputs'!K$23)</f>
        <v>0</v>
      </c>
      <c r="AA328" s="191">
        <f>IF(U328="",0,'General Inputs'!L$23)</f>
        <v>-0.02</v>
      </c>
      <c r="AB328" s="191">
        <f>IF(V328="",0,'General Inputs'!M$23)</f>
        <v>-0.02</v>
      </c>
      <c r="AC328" s="191">
        <f>IF(W328="",0,'General Inputs'!N$23)</f>
        <v>-0.02</v>
      </c>
      <c r="AD328" s="36"/>
      <c r="AE328" s="36"/>
      <c r="AF328" s="36"/>
      <c r="AG328" s="36"/>
      <c r="AH328" s="214" t="str" cm="1">
        <f t="array" ref="AH328">IF(SUMPRODUCT(--_xlfn.ISFORMULA(U328:X328))+SUMPRODUCT(--_xlfn.ISFORMULA(H328:L328))=7,"OK","CHECK")</f>
        <v>OK</v>
      </c>
      <c r="AI328" s="36"/>
      <c r="AJ328" s="36"/>
      <c r="AK328" s="36"/>
    </row>
    <row r="329" spans="1:37" hidden="1" outlineLevel="2" x14ac:dyDescent="0.2">
      <c r="A329" s="36"/>
      <c r="B329" s="36"/>
      <c r="C329" s="158"/>
      <c r="D329" s="158"/>
      <c r="E329" s="71" t="s">
        <v>33</v>
      </c>
      <c r="F329" s="71"/>
      <c r="G329" s="92"/>
      <c r="H329" s="93">
        <f t="shared" si="28"/>
        <v>0</v>
      </c>
      <c r="I329" s="159"/>
      <c r="J329" s="93">
        <f t="shared" si="29"/>
        <v>0</v>
      </c>
      <c r="K329" s="159"/>
      <c r="L329" s="159" t="str">
        <f t="shared" si="42"/>
        <v/>
      </c>
      <c r="M329" s="39"/>
      <c r="N329" s="160">
        <f t="shared" si="43"/>
        <v>0</v>
      </c>
      <c r="O329" s="160">
        <f t="shared" si="44"/>
        <v>0</v>
      </c>
      <c r="P329" s="160">
        <f t="shared" si="45"/>
        <v>0</v>
      </c>
      <c r="Q329" s="160">
        <f t="shared" si="46"/>
        <v>0</v>
      </c>
      <c r="R329" s="160">
        <f t="shared" si="47"/>
        <v>0</v>
      </c>
      <c r="S329" s="39"/>
      <c r="T329" s="161"/>
      <c r="U329" s="162">
        <f>ROUND(ROUND(T329,2)*(1+'General Inputs'!K$20)*(1-Z329)+'General Inputs'!K$27,2)</f>
        <v>0</v>
      </c>
      <c r="V329" s="162">
        <f>ROUND(ROUND(U329,2)*(1+'General Inputs'!L$20)*(1-AA329)+'General Inputs'!L$27,2)</f>
        <v>0</v>
      </c>
      <c r="W329" s="162">
        <f>ROUND(ROUND(V329,2)*(1+'General Inputs'!M$20)*(1-AB329)+'General Inputs'!M$27,2)</f>
        <v>0</v>
      </c>
      <c r="X329" s="162">
        <f>ROUND(ROUND(W329,2)*(1+'General Inputs'!N$20)*(1-AC329)+'General Inputs'!N$27,2)</f>
        <v>0</v>
      </c>
      <c r="Y329" s="163"/>
      <c r="Z329" s="191">
        <f>IF(T329="",0,'General Inputs'!K$23)</f>
        <v>0</v>
      </c>
      <c r="AA329" s="191">
        <f>IF(U329="",0,'General Inputs'!L$23)</f>
        <v>-0.02</v>
      </c>
      <c r="AB329" s="191">
        <f>IF(V329="",0,'General Inputs'!M$23)</f>
        <v>-0.02</v>
      </c>
      <c r="AC329" s="191">
        <f>IF(W329="",0,'General Inputs'!N$23)</f>
        <v>-0.02</v>
      </c>
      <c r="AD329" s="36"/>
      <c r="AE329" s="36"/>
      <c r="AF329" s="36"/>
      <c r="AG329" s="36"/>
      <c r="AH329" s="214" t="str" cm="1">
        <f t="array" ref="AH329">IF(SUMPRODUCT(--_xlfn.ISFORMULA(U329:X329))+SUMPRODUCT(--_xlfn.ISFORMULA(H329:L329))=7,"OK","CHECK")</f>
        <v>OK</v>
      </c>
      <c r="AI329" s="36"/>
      <c r="AJ329" s="36"/>
      <c r="AK329" s="36"/>
    </row>
    <row r="330" spans="1:37" hidden="1" outlineLevel="2" x14ac:dyDescent="0.2">
      <c r="A330" s="36"/>
      <c r="B330" s="36"/>
      <c r="C330" s="158"/>
      <c r="D330" s="158"/>
      <c r="E330" s="71" t="s">
        <v>33</v>
      </c>
      <c r="F330" s="71"/>
      <c r="G330" s="92"/>
      <c r="H330" s="93">
        <f t="shared" si="28"/>
        <v>0</v>
      </c>
      <c r="I330" s="159"/>
      <c r="J330" s="93">
        <f t="shared" si="29"/>
        <v>0</v>
      </c>
      <c r="K330" s="159"/>
      <c r="L330" s="159" t="str">
        <f t="shared" si="42"/>
        <v/>
      </c>
      <c r="M330" s="39"/>
      <c r="N330" s="160">
        <f t="shared" si="43"/>
        <v>0</v>
      </c>
      <c r="O330" s="160">
        <f t="shared" si="44"/>
        <v>0</v>
      </c>
      <c r="P330" s="160">
        <f t="shared" si="45"/>
        <v>0</v>
      </c>
      <c r="Q330" s="160">
        <f t="shared" si="46"/>
        <v>0</v>
      </c>
      <c r="R330" s="160">
        <f t="shared" si="47"/>
        <v>0</v>
      </c>
      <c r="S330" s="39"/>
      <c r="T330" s="161"/>
      <c r="U330" s="162">
        <f>ROUND(ROUND(T330,2)*(1+'General Inputs'!K$20)*(1-Z330)+'General Inputs'!K$27,2)</f>
        <v>0</v>
      </c>
      <c r="V330" s="162">
        <f>ROUND(ROUND(U330,2)*(1+'General Inputs'!L$20)*(1-AA330)+'General Inputs'!L$27,2)</f>
        <v>0</v>
      </c>
      <c r="W330" s="162">
        <f>ROUND(ROUND(V330,2)*(1+'General Inputs'!M$20)*(1-AB330)+'General Inputs'!M$27,2)</f>
        <v>0</v>
      </c>
      <c r="X330" s="162">
        <f>ROUND(ROUND(W330,2)*(1+'General Inputs'!N$20)*(1-AC330)+'General Inputs'!N$27,2)</f>
        <v>0</v>
      </c>
      <c r="Y330" s="163"/>
      <c r="Z330" s="191">
        <f>IF(T330="",0,'General Inputs'!K$23)</f>
        <v>0</v>
      </c>
      <c r="AA330" s="191">
        <f>IF(U330="",0,'General Inputs'!L$23)</f>
        <v>-0.02</v>
      </c>
      <c r="AB330" s="191">
        <f>IF(V330="",0,'General Inputs'!M$23)</f>
        <v>-0.02</v>
      </c>
      <c r="AC330" s="191">
        <f>IF(W330="",0,'General Inputs'!N$23)</f>
        <v>-0.02</v>
      </c>
      <c r="AD330" s="36"/>
      <c r="AE330" s="36"/>
      <c r="AF330" s="36"/>
      <c r="AG330" s="36"/>
      <c r="AH330" s="214" t="str" cm="1">
        <f t="array" ref="AH330">IF(SUMPRODUCT(--_xlfn.ISFORMULA(U330:X330))+SUMPRODUCT(--_xlfn.ISFORMULA(H330:L330))=7,"OK","CHECK")</f>
        <v>OK</v>
      </c>
      <c r="AI330" s="36"/>
      <c r="AJ330" s="36"/>
      <c r="AK330" s="36"/>
    </row>
    <row r="331" spans="1:37" hidden="1" outlineLevel="2" x14ac:dyDescent="0.2">
      <c r="A331" s="36"/>
      <c r="B331" s="36"/>
      <c r="C331" s="158"/>
      <c r="D331" s="158"/>
      <c r="E331" s="71" t="s">
        <v>33</v>
      </c>
      <c r="F331" s="71"/>
      <c r="G331" s="92"/>
      <c r="H331" s="93">
        <f t="shared" si="28"/>
        <v>0</v>
      </c>
      <c r="I331" s="159"/>
      <c r="J331" s="93">
        <f t="shared" si="29"/>
        <v>0</v>
      </c>
      <c r="K331" s="159"/>
      <c r="L331" s="159" t="str">
        <f t="shared" si="42"/>
        <v/>
      </c>
      <c r="M331" s="39"/>
      <c r="N331" s="160">
        <f t="shared" si="43"/>
        <v>0</v>
      </c>
      <c r="O331" s="160">
        <f t="shared" si="44"/>
        <v>0</v>
      </c>
      <c r="P331" s="160">
        <f t="shared" si="45"/>
        <v>0</v>
      </c>
      <c r="Q331" s="160">
        <f t="shared" si="46"/>
        <v>0</v>
      </c>
      <c r="R331" s="160">
        <f t="shared" si="47"/>
        <v>0</v>
      </c>
      <c r="S331" s="39"/>
      <c r="T331" s="161"/>
      <c r="U331" s="162">
        <f>ROUND(ROUND(T331,2)*(1+'General Inputs'!K$20)*(1-Z331)+'General Inputs'!K$27,2)</f>
        <v>0</v>
      </c>
      <c r="V331" s="162">
        <f>ROUND(ROUND(U331,2)*(1+'General Inputs'!L$20)*(1-AA331)+'General Inputs'!L$27,2)</f>
        <v>0</v>
      </c>
      <c r="W331" s="162">
        <f>ROUND(ROUND(V331,2)*(1+'General Inputs'!M$20)*(1-AB331)+'General Inputs'!M$27,2)</f>
        <v>0</v>
      </c>
      <c r="X331" s="162">
        <f>ROUND(ROUND(W331,2)*(1+'General Inputs'!N$20)*(1-AC331)+'General Inputs'!N$27,2)</f>
        <v>0</v>
      </c>
      <c r="Y331" s="163"/>
      <c r="Z331" s="191">
        <f>IF(T331="",0,'General Inputs'!K$23)</f>
        <v>0</v>
      </c>
      <c r="AA331" s="191">
        <f>IF(U331="",0,'General Inputs'!L$23)</f>
        <v>-0.02</v>
      </c>
      <c r="AB331" s="191">
        <f>IF(V331="",0,'General Inputs'!M$23)</f>
        <v>-0.02</v>
      </c>
      <c r="AC331" s="191">
        <f>IF(W331="",0,'General Inputs'!N$23)</f>
        <v>-0.02</v>
      </c>
      <c r="AD331" s="36"/>
      <c r="AE331" s="36"/>
      <c r="AF331" s="36"/>
      <c r="AG331" s="36"/>
      <c r="AH331" s="214" t="str" cm="1">
        <f t="array" ref="AH331">IF(SUMPRODUCT(--_xlfn.ISFORMULA(U331:X331))+SUMPRODUCT(--_xlfn.ISFORMULA(H331:L331))=7,"OK","CHECK")</f>
        <v>OK</v>
      </c>
      <c r="AI331" s="36"/>
      <c r="AJ331" s="36"/>
      <c r="AK331" s="36"/>
    </row>
    <row r="332" spans="1:37" hidden="1" outlineLevel="2" x14ac:dyDescent="0.2">
      <c r="A332" s="36"/>
      <c r="B332" s="36"/>
      <c r="C332" s="158"/>
      <c r="D332" s="158"/>
      <c r="E332" s="71" t="s">
        <v>33</v>
      </c>
      <c r="F332" s="71"/>
      <c r="G332" s="92"/>
      <c r="H332" s="93">
        <f t="shared" si="28"/>
        <v>0</v>
      </c>
      <c r="I332" s="159"/>
      <c r="J332" s="93">
        <f t="shared" si="29"/>
        <v>0</v>
      </c>
      <c r="K332" s="159"/>
      <c r="L332" s="159" t="str">
        <f t="shared" si="42"/>
        <v/>
      </c>
      <c r="M332" s="39"/>
      <c r="N332" s="160">
        <f t="shared" si="43"/>
        <v>0</v>
      </c>
      <c r="O332" s="160">
        <f t="shared" si="44"/>
        <v>0</v>
      </c>
      <c r="P332" s="160">
        <f t="shared" si="45"/>
        <v>0</v>
      </c>
      <c r="Q332" s="160">
        <f t="shared" si="46"/>
        <v>0</v>
      </c>
      <c r="R332" s="160">
        <f t="shared" si="47"/>
        <v>0</v>
      </c>
      <c r="S332" s="39"/>
      <c r="T332" s="161"/>
      <c r="U332" s="162">
        <f>ROUND(ROUND(T332,2)*(1+'General Inputs'!K$20)*(1-Z332)+'General Inputs'!K$27,2)</f>
        <v>0</v>
      </c>
      <c r="V332" s="162">
        <f>ROUND(ROUND(U332,2)*(1+'General Inputs'!L$20)*(1-AA332)+'General Inputs'!L$27,2)</f>
        <v>0</v>
      </c>
      <c r="W332" s="162">
        <f>ROUND(ROUND(V332,2)*(1+'General Inputs'!M$20)*(1-AB332)+'General Inputs'!M$27,2)</f>
        <v>0</v>
      </c>
      <c r="X332" s="162">
        <f>ROUND(ROUND(W332,2)*(1+'General Inputs'!N$20)*(1-AC332)+'General Inputs'!N$27,2)</f>
        <v>0</v>
      </c>
      <c r="Y332" s="163"/>
      <c r="Z332" s="191">
        <f>IF(T332="",0,'General Inputs'!K$23)</f>
        <v>0</v>
      </c>
      <c r="AA332" s="191">
        <f>IF(U332="",0,'General Inputs'!L$23)</f>
        <v>-0.02</v>
      </c>
      <c r="AB332" s="191">
        <f>IF(V332="",0,'General Inputs'!M$23)</f>
        <v>-0.02</v>
      </c>
      <c r="AC332" s="191">
        <f>IF(W332="",0,'General Inputs'!N$23)</f>
        <v>-0.02</v>
      </c>
      <c r="AD332" s="36"/>
      <c r="AE332" s="36"/>
      <c r="AF332" s="36"/>
      <c r="AG332" s="36"/>
      <c r="AH332" s="214" t="str" cm="1">
        <f t="array" ref="AH332">IF(SUMPRODUCT(--_xlfn.ISFORMULA(U332:X332))+SUMPRODUCT(--_xlfn.ISFORMULA(H332:L332))=7,"OK","CHECK")</f>
        <v>OK</v>
      </c>
      <c r="AI332" s="36"/>
      <c r="AJ332" s="36"/>
      <c r="AK332" s="36"/>
    </row>
    <row r="333" spans="1:37" hidden="1" outlineLevel="2" x14ac:dyDescent="0.2">
      <c r="A333" s="36"/>
      <c r="B333" s="36"/>
      <c r="C333" s="158"/>
      <c r="D333" s="158"/>
      <c r="E333" s="71" t="s">
        <v>33</v>
      </c>
      <c r="F333" s="71"/>
      <c r="G333" s="92"/>
      <c r="H333" s="93">
        <f t="shared" si="28"/>
        <v>0</v>
      </c>
      <c r="I333" s="159"/>
      <c r="J333" s="93">
        <f t="shared" si="29"/>
        <v>0</v>
      </c>
      <c r="K333" s="159"/>
      <c r="L333" s="159" t="str">
        <f t="shared" ref="L333:L396" si="48">IF(C333="","",IF(H333&gt;J333,"NON-COMPLIANT","COMPLIANT"))</f>
        <v/>
      </c>
      <c r="M333" s="39"/>
      <c r="N333" s="160">
        <f t="shared" ref="N333:N396" si="49">T333</f>
        <v>0</v>
      </c>
      <c r="O333" s="160">
        <f t="shared" ref="O333:O396" si="50">U333</f>
        <v>0</v>
      </c>
      <c r="P333" s="160">
        <f t="shared" ref="P333:P396" si="51">V333</f>
        <v>0</v>
      </c>
      <c r="Q333" s="160">
        <f t="shared" ref="Q333:Q396" si="52">W333</f>
        <v>0</v>
      </c>
      <c r="R333" s="160">
        <f t="shared" ref="R333:R396" si="53">X333</f>
        <v>0</v>
      </c>
      <c r="S333" s="39"/>
      <c r="T333" s="161"/>
      <c r="U333" s="162">
        <f>ROUND(ROUND(T333,2)*(1+'General Inputs'!K$20)*(1-Z333)+'General Inputs'!K$27,2)</f>
        <v>0</v>
      </c>
      <c r="V333" s="162">
        <f>ROUND(ROUND(U333,2)*(1+'General Inputs'!L$20)*(1-AA333)+'General Inputs'!L$27,2)</f>
        <v>0</v>
      </c>
      <c r="W333" s="162">
        <f>ROUND(ROUND(V333,2)*(1+'General Inputs'!M$20)*(1-AB333)+'General Inputs'!M$27,2)</f>
        <v>0</v>
      </c>
      <c r="X333" s="162">
        <f>ROUND(ROUND(W333,2)*(1+'General Inputs'!N$20)*(1-AC333)+'General Inputs'!N$27,2)</f>
        <v>0</v>
      </c>
      <c r="Y333" s="163"/>
      <c r="Z333" s="191">
        <f>IF(T333="",0,'General Inputs'!K$23)</f>
        <v>0</v>
      </c>
      <c r="AA333" s="191">
        <f>IF(U333="",0,'General Inputs'!L$23)</f>
        <v>-0.02</v>
      </c>
      <c r="AB333" s="191">
        <f>IF(V333="",0,'General Inputs'!M$23)</f>
        <v>-0.02</v>
      </c>
      <c r="AC333" s="191">
        <f>IF(W333="",0,'General Inputs'!N$23)</f>
        <v>-0.02</v>
      </c>
      <c r="AD333" s="36"/>
      <c r="AE333" s="36"/>
      <c r="AF333" s="36"/>
      <c r="AG333" s="36"/>
      <c r="AH333" s="214" t="str" cm="1">
        <f t="array" ref="AH333">IF(SUMPRODUCT(--_xlfn.ISFORMULA(U333:X333))+SUMPRODUCT(--_xlfn.ISFORMULA(H333:L333))=7,"OK","CHECK")</f>
        <v>OK</v>
      </c>
      <c r="AI333" s="36"/>
      <c r="AJ333" s="36"/>
      <c r="AK333" s="36"/>
    </row>
    <row r="334" spans="1:37" hidden="1" outlineLevel="2" x14ac:dyDescent="0.2">
      <c r="A334" s="36"/>
      <c r="B334" s="36"/>
      <c r="C334" s="158"/>
      <c r="D334" s="158"/>
      <c r="E334" s="71" t="s">
        <v>33</v>
      </c>
      <c r="F334" s="71"/>
      <c r="G334" s="92"/>
      <c r="H334" s="93">
        <f t="shared" si="28"/>
        <v>0</v>
      </c>
      <c r="I334" s="159"/>
      <c r="J334" s="93">
        <f t="shared" si="29"/>
        <v>0</v>
      </c>
      <c r="K334" s="159"/>
      <c r="L334" s="159" t="str">
        <f t="shared" si="48"/>
        <v/>
      </c>
      <c r="M334" s="39"/>
      <c r="N334" s="160">
        <f t="shared" si="49"/>
        <v>0</v>
      </c>
      <c r="O334" s="160">
        <f t="shared" si="50"/>
        <v>0</v>
      </c>
      <c r="P334" s="160">
        <f t="shared" si="51"/>
        <v>0</v>
      </c>
      <c r="Q334" s="160">
        <f t="shared" si="52"/>
        <v>0</v>
      </c>
      <c r="R334" s="160">
        <f t="shared" si="53"/>
        <v>0</v>
      </c>
      <c r="S334" s="39"/>
      <c r="T334" s="161"/>
      <c r="U334" s="162">
        <f>ROUND(ROUND(T334,2)*(1+'General Inputs'!K$20)*(1-Z334)+'General Inputs'!K$27,2)</f>
        <v>0</v>
      </c>
      <c r="V334" s="162">
        <f>ROUND(ROUND(U334,2)*(1+'General Inputs'!L$20)*(1-AA334)+'General Inputs'!L$27,2)</f>
        <v>0</v>
      </c>
      <c r="W334" s="162">
        <f>ROUND(ROUND(V334,2)*(1+'General Inputs'!M$20)*(1-AB334)+'General Inputs'!M$27,2)</f>
        <v>0</v>
      </c>
      <c r="X334" s="162">
        <f>ROUND(ROUND(W334,2)*(1+'General Inputs'!N$20)*(1-AC334)+'General Inputs'!N$27,2)</f>
        <v>0</v>
      </c>
      <c r="Y334" s="163"/>
      <c r="Z334" s="191">
        <f>IF(T334="",0,'General Inputs'!K$23)</f>
        <v>0</v>
      </c>
      <c r="AA334" s="191">
        <f>IF(U334="",0,'General Inputs'!L$23)</f>
        <v>-0.02</v>
      </c>
      <c r="AB334" s="191">
        <f>IF(V334="",0,'General Inputs'!M$23)</f>
        <v>-0.02</v>
      </c>
      <c r="AC334" s="191">
        <f>IF(W334="",0,'General Inputs'!N$23)</f>
        <v>-0.02</v>
      </c>
      <c r="AD334" s="36"/>
      <c r="AE334" s="36"/>
      <c r="AF334" s="36"/>
      <c r="AG334" s="36"/>
      <c r="AH334" s="214" t="str" cm="1">
        <f t="array" ref="AH334">IF(SUMPRODUCT(--_xlfn.ISFORMULA(U334:X334))+SUMPRODUCT(--_xlfn.ISFORMULA(H334:L334))=7,"OK","CHECK")</f>
        <v>OK</v>
      </c>
      <c r="AI334" s="36"/>
      <c r="AJ334" s="36"/>
      <c r="AK334" s="36"/>
    </row>
    <row r="335" spans="1:37" hidden="1" outlineLevel="2" x14ac:dyDescent="0.2">
      <c r="A335" s="36"/>
      <c r="B335" s="36"/>
      <c r="C335" s="158"/>
      <c r="D335" s="158"/>
      <c r="E335" s="71" t="s">
        <v>33</v>
      </c>
      <c r="F335" s="71"/>
      <c r="G335" s="92"/>
      <c r="H335" s="93">
        <f t="shared" si="28"/>
        <v>0</v>
      </c>
      <c r="I335" s="159"/>
      <c r="J335" s="93">
        <f t="shared" si="29"/>
        <v>0</v>
      </c>
      <c r="K335" s="159"/>
      <c r="L335" s="159" t="str">
        <f t="shared" si="48"/>
        <v/>
      </c>
      <c r="M335" s="39"/>
      <c r="N335" s="160">
        <f t="shared" si="49"/>
        <v>0</v>
      </c>
      <c r="O335" s="160">
        <f t="shared" si="50"/>
        <v>0</v>
      </c>
      <c r="P335" s="160">
        <f t="shared" si="51"/>
        <v>0</v>
      </c>
      <c r="Q335" s="160">
        <f t="shared" si="52"/>
        <v>0</v>
      </c>
      <c r="R335" s="160">
        <f t="shared" si="53"/>
        <v>0</v>
      </c>
      <c r="S335" s="39"/>
      <c r="T335" s="161"/>
      <c r="U335" s="162">
        <f>ROUND(ROUND(T335,2)*(1+'General Inputs'!K$20)*(1-Z335)+'General Inputs'!K$27,2)</f>
        <v>0</v>
      </c>
      <c r="V335" s="162">
        <f>ROUND(ROUND(U335,2)*(1+'General Inputs'!L$20)*(1-AA335)+'General Inputs'!L$27,2)</f>
        <v>0</v>
      </c>
      <c r="W335" s="162">
        <f>ROUND(ROUND(V335,2)*(1+'General Inputs'!M$20)*(1-AB335)+'General Inputs'!M$27,2)</f>
        <v>0</v>
      </c>
      <c r="X335" s="162">
        <f>ROUND(ROUND(W335,2)*(1+'General Inputs'!N$20)*(1-AC335)+'General Inputs'!N$27,2)</f>
        <v>0</v>
      </c>
      <c r="Y335" s="163"/>
      <c r="Z335" s="191">
        <f>IF(T335="",0,'General Inputs'!K$23)</f>
        <v>0</v>
      </c>
      <c r="AA335" s="191">
        <f>IF(U335="",0,'General Inputs'!L$23)</f>
        <v>-0.02</v>
      </c>
      <c r="AB335" s="191">
        <f>IF(V335="",0,'General Inputs'!M$23)</f>
        <v>-0.02</v>
      </c>
      <c r="AC335" s="191">
        <f>IF(W335="",0,'General Inputs'!N$23)</f>
        <v>-0.02</v>
      </c>
      <c r="AD335" s="36"/>
      <c r="AE335" s="36"/>
      <c r="AF335" s="36"/>
      <c r="AG335" s="36"/>
      <c r="AH335" s="214" t="str" cm="1">
        <f t="array" ref="AH335">IF(SUMPRODUCT(--_xlfn.ISFORMULA(U335:X335))+SUMPRODUCT(--_xlfn.ISFORMULA(H335:L335))=7,"OK","CHECK")</f>
        <v>OK</v>
      </c>
      <c r="AI335" s="36"/>
      <c r="AJ335" s="36"/>
      <c r="AK335" s="36"/>
    </row>
    <row r="336" spans="1:37" hidden="1" outlineLevel="2" x14ac:dyDescent="0.2">
      <c r="A336" s="36"/>
      <c r="B336" s="36"/>
      <c r="C336" s="158"/>
      <c r="D336" s="158"/>
      <c r="E336" s="71" t="s">
        <v>33</v>
      </c>
      <c r="F336" s="71"/>
      <c r="G336" s="92"/>
      <c r="H336" s="93">
        <f t="shared" si="28"/>
        <v>0</v>
      </c>
      <c r="I336" s="159"/>
      <c r="J336" s="93">
        <f t="shared" si="29"/>
        <v>0</v>
      </c>
      <c r="K336" s="159"/>
      <c r="L336" s="159" t="str">
        <f t="shared" si="48"/>
        <v/>
      </c>
      <c r="M336" s="39"/>
      <c r="N336" s="160">
        <f t="shared" si="49"/>
        <v>0</v>
      </c>
      <c r="O336" s="160">
        <f t="shared" si="50"/>
        <v>0</v>
      </c>
      <c r="P336" s="160">
        <f t="shared" si="51"/>
        <v>0</v>
      </c>
      <c r="Q336" s="160">
        <f t="shared" si="52"/>
        <v>0</v>
      </c>
      <c r="R336" s="160">
        <f t="shared" si="53"/>
        <v>0</v>
      </c>
      <c r="S336" s="39"/>
      <c r="T336" s="161"/>
      <c r="U336" s="162">
        <f>ROUND(ROUND(T336,2)*(1+'General Inputs'!K$20)*(1-Z336)+'General Inputs'!K$27,2)</f>
        <v>0</v>
      </c>
      <c r="V336" s="162">
        <f>ROUND(ROUND(U336,2)*(1+'General Inputs'!L$20)*(1-AA336)+'General Inputs'!L$27,2)</f>
        <v>0</v>
      </c>
      <c r="W336" s="162">
        <f>ROUND(ROUND(V336,2)*(1+'General Inputs'!M$20)*(1-AB336)+'General Inputs'!M$27,2)</f>
        <v>0</v>
      </c>
      <c r="X336" s="162">
        <f>ROUND(ROUND(W336,2)*(1+'General Inputs'!N$20)*(1-AC336)+'General Inputs'!N$27,2)</f>
        <v>0</v>
      </c>
      <c r="Y336" s="163"/>
      <c r="Z336" s="191">
        <f>IF(T336="",0,'General Inputs'!K$23)</f>
        <v>0</v>
      </c>
      <c r="AA336" s="191">
        <f>IF(U336="",0,'General Inputs'!L$23)</f>
        <v>-0.02</v>
      </c>
      <c r="AB336" s="191">
        <f>IF(V336="",0,'General Inputs'!M$23)</f>
        <v>-0.02</v>
      </c>
      <c r="AC336" s="191">
        <f>IF(W336="",0,'General Inputs'!N$23)</f>
        <v>-0.02</v>
      </c>
      <c r="AD336" s="36"/>
      <c r="AE336" s="36"/>
      <c r="AF336" s="36"/>
      <c r="AG336" s="36"/>
      <c r="AH336" s="214" t="str" cm="1">
        <f t="array" ref="AH336">IF(SUMPRODUCT(--_xlfn.ISFORMULA(U336:X336))+SUMPRODUCT(--_xlfn.ISFORMULA(H336:L336))=7,"OK","CHECK")</f>
        <v>OK</v>
      </c>
      <c r="AI336" s="36"/>
      <c r="AJ336" s="36"/>
      <c r="AK336" s="36"/>
    </row>
    <row r="337" spans="1:37" hidden="1" outlineLevel="2" x14ac:dyDescent="0.2">
      <c r="A337" s="36"/>
      <c r="B337" s="36"/>
      <c r="C337" s="158"/>
      <c r="D337" s="158"/>
      <c r="E337" s="71" t="s">
        <v>33</v>
      </c>
      <c r="F337" s="71"/>
      <c r="G337" s="92"/>
      <c r="H337" s="93">
        <f t="shared" si="28"/>
        <v>0</v>
      </c>
      <c r="I337" s="159"/>
      <c r="J337" s="93">
        <f t="shared" si="29"/>
        <v>0</v>
      </c>
      <c r="K337" s="159"/>
      <c r="L337" s="159" t="str">
        <f t="shared" si="48"/>
        <v/>
      </c>
      <c r="M337" s="39"/>
      <c r="N337" s="160">
        <f t="shared" si="49"/>
        <v>0</v>
      </c>
      <c r="O337" s="160">
        <f t="shared" si="50"/>
        <v>0</v>
      </c>
      <c r="P337" s="160">
        <f t="shared" si="51"/>
        <v>0</v>
      </c>
      <c r="Q337" s="160">
        <f t="shared" si="52"/>
        <v>0</v>
      </c>
      <c r="R337" s="160">
        <f t="shared" si="53"/>
        <v>0</v>
      </c>
      <c r="S337" s="39"/>
      <c r="T337" s="161"/>
      <c r="U337" s="162">
        <f>ROUND(ROUND(T337,2)*(1+'General Inputs'!K$20)*(1-Z337)+'General Inputs'!K$27,2)</f>
        <v>0</v>
      </c>
      <c r="V337" s="162">
        <f>ROUND(ROUND(U337,2)*(1+'General Inputs'!L$20)*(1-AA337)+'General Inputs'!L$27,2)</f>
        <v>0</v>
      </c>
      <c r="W337" s="162">
        <f>ROUND(ROUND(V337,2)*(1+'General Inputs'!M$20)*(1-AB337)+'General Inputs'!M$27,2)</f>
        <v>0</v>
      </c>
      <c r="X337" s="162">
        <f>ROUND(ROUND(W337,2)*(1+'General Inputs'!N$20)*(1-AC337)+'General Inputs'!N$27,2)</f>
        <v>0</v>
      </c>
      <c r="Y337" s="163"/>
      <c r="Z337" s="191">
        <f>IF(T337="",0,'General Inputs'!K$23)</f>
        <v>0</v>
      </c>
      <c r="AA337" s="191">
        <f>IF(U337="",0,'General Inputs'!L$23)</f>
        <v>-0.02</v>
      </c>
      <c r="AB337" s="191">
        <f>IF(V337="",0,'General Inputs'!M$23)</f>
        <v>-0.02</v>
      </c>
      <c r="AC337" s="191">
        <f>IF(W337="",0,'General Inputs'!N$23)</f>
        <v>-0.02</v>
      </c>
      <c r="AD337" s="36"/>
      <c r="AE337" s="36"/>
      <c r="AF337" s="36"/>
      <c r="AG337" s="36"/>
      <c r="AH337" s="214" t="str" cm="1">
        <f t="array" ref="AH337">IF(SUMPRODUCT(--_xlfn.ISFORMULA(U337:X337))+SUMPRODUCT(--_xlfn.ISFORMULA(H337:L337))=7,"OK","CHECK")</f>
        <v>OK</v>
      </c>
      <c r="AI337" s="36"/>
      <c r="AJ337" s="36"/>
      <c r="AK337" s="36"/>
    </row>
    <row r="338" spans="1:37" hidden="1" outlineLevel="2" x14ac:dyDescent="0.2">
      <c r="A338" s="36"/>
      <c r="B338" s="36"/>
      <c r="C338" s="158"/>
      <c r="D338" s="158"/>
      <c r="E338" s="71" t="s">
        <v>33</v>
      </c>
      <c r="F338" s="71"/>
      <c r="G338" s="92"/>
      <c r="H338" s="93">
        <f t="shared" si="28"/>
        <v>0</v>
      </c>
      <c r="I338" s="159"/>
      <c r="J338" s="93">
        <f t="shared" si="29"/>
        <v>0</v>
      </c>
      <c r="K338" s="159"/>
      <c r="L338" s="159" t="str">
        <f t="shared" si="48"/>
        <v/>
      </c>
      <c r="M338" s="39"/>
      <c r="N338" s="160">
        <f t="shared" si="49"/>
        <v>0</v>
      </c>
      <c r="O338" s="160">
        <f t="shared" si="50"/>
        <v>0</v>
      </c>
      <c r="P338" s="160">
        <f t="shared" si="51"/>
        <v>0</v>
      </c>
      <c r="Q338" s="160">
        <f t="shared" si="52"/>
        <v>0</v>
      </c>
      <c r="R338" s="160">
        <f t="shared" si="53"/>
        <v>0</v>
      </c>
      <c r="S338" s="39"/>
      <c r="T338" s="161"/>
      <c r="U338" s="162">
        <f>ROUND(ROUND(T338,2)*(1+'General Inputs'!K$20)*(1-Z338)+'General Inputs'!K$27,2)</f>
        <v>0</v>
      </c>
      <c r="V338" s="162">
        <f>ROUND(ROUND(U338,2)*(1+'General Inputs'!L$20)*(1-AA338)+'General Inputs'!L$27,2)</f>
        <v>0</v>
      </c>
      <c r="W338" s="162">
        <f>ROUND(ROUND(V338,2)*(1+'General Inputs'!M$20)*(1-AB338)+'General Inputs'!M$27,2)</f>
        <v>0</v>
      </c>
      <c r="X338" s="162">
        <f>ROUND(ROUND(W338,2)*(1+'General Inputs'!N$20)*(1-AC338)+'General Inputs'!N$27,2)</f>
        <v>0</v>
      </c>
      <c r="Y338" s="163"/>
      <c r="Z338" s="191">
        <f>IF(T338="",0,'General Inputs'!K$23)</f>
        <v>0</v>
      </c>
      <c r="AA338" s="191">
        <f>IF(U338="",0,'General Inputs'!L$23)</f>
        <v>-0.02</v>
      </c>
      <c r="AB338" s="191">
        <f>IF(V338="",0,'General Inputs'!M$23)</f>
        <v>-0.02</v>
      </c>
      <c r="AC338" s="191">
        <f>IF(W338="",0,'General Inputs'!N$23)</f>
        <v>-0.02</v>
      </c>
      <c r="AD338" s="36"/>
      <c r="AE338" s="36"/>
      <c r="AF338" s="36"/>
      <c r="AG338" s="36"/>
      <c r="AH338" s="214" t="str" cm="1">
        <f t="array" ref="AH338">IF(SUMPRODUCT(--_xlfn.ISFORMULA(U338:X338))+SUMPRODUCT(--_xlfn.ISFORMULA(H338:L338))=7,"OK","CHECK")</f>
        <v>OK</v>
      </c>
      <c r="AI338" s="36"/>
      <c r="AJ338" s="36"/>
      <c r="AK338" s="36"/>
    </row>
    <row r="339" spans="1:37" hidden="1" outlineLevel="2" x14ac:dyDescent="0.2">
      <c r="A339" s="36"/>
      <c r="B339" s="36"/>
      <c r="C339" s="158"/>
      <c r="D339" s="158"/>
      <c r="E339" s="71" t="s">
        <v>33</v>
      </c>
      <c r="F339" s="71"/>
      <c r="G339" s="92"/>
      <c r="H339" s="93">
        <f t="shared" si="28"/>
        <v>0</v>
      </c>
      <c r="I339" s="159"/>
      <c r="J339" s="93">
        <f t="shared" si="29"/>
        <v>0</v>
      </c>
      <c r="K339" s="159"/>
      <c r="L339" s="159" t="str">
        <f t="shared" si="48"/>
        <v/>
      </c>
      <c r="M339" s="39"/>
      <c r="N339" s="160">
        <f t="shared" si="49"/>
        <v>0</v>
      </c>
      <c r="O339" s="160">
        <f t="shared" si="50"/>
        <v>0</v>
      </c>
      <c r="P339" s="160">
        <f t="shared" si="51"/>
        <v>0</v>
      </c>
      <c r="Q339" s="160">
        <f t="shared" si="52"/>
        <v>0</v>
      </c>
      <c r="R339" s="160">
        <f t="shared" si="53"/>
        <v>0</v>
      </c>
      <c r="S339" s="39"/>
      <c r="T339" s="161"/>
      <c r="U339" s="162">
        <f>ROUND(ROUND(T339,2)*(1+'General Inputs'!K$20)*(1-Z339)+'General Inputs'!K$27,2)</f>
        <v>0</v>
      </c>
      <c r="V339" s="162">
        <f>ROUND(ROUND(U339,2)*(1+'General Inputs'!L$20)*(1-AA339)+'General Inputs'!L$27,2)</f>
        <v>0</v>
      </c>
      <c r="W339" s="162">
        <f>ROUND(ROUND(V339,2)*(1+'General Inputs'!M$20)*(1-AB339)+'General Inputs'!M$27,2)</f>
        <v>0</v>
      </c>
      <c r="X339" s="162">
        <f>ROUND(ROUND(W339,2)*(1+'General Inputs'!N$20)*(1-AC339)+'General Inputs'!N$27,2)</f>
        <v>0</v>
      </c>
      <c r="Y339" s="163"/>
      <c r="Z339" s="191">
        <f>IF(T339="",0,'General Inputs'!K$23)</f>
        <v>0</v>
      </c>
      <c r="AA339" s="191">
        <f>IF(U339="",0,'General Inputs'!L$23)</f>
        <v>-0.02</v>
      </c>
      <c r="AB339" s="191">
        <f>IF(V339="",0,'General Inputs'!M$23)</f>
        <v>-0.02</v>
      </c>
      <c r="AC339" s="191">
        <f>IF(W339="",0,'General Inputs'!N$23)</f>
        <v>-0.02</v>
      </c>
      <c r="AD339" s="36"/>
      <c r="AE339" s="36"/>
      <c r="AF339" s="36"/>
      <c r="AG339" s="36"/>
      <c r="AH339" s="214" t="str" cm="1">
        <f t="array" ref="AH339">IF(SUMPRODUCT(--_xlfn.ISFORMULA(U339:X339))+SUMPRODUCT(--_xlfn.ISFORMULA(H339:L339))=7,"OK","CHECK")</f>
        <v>OK</v>
      </c>
      <c r="AI339" s="36"/>
      <c r="AJ339" s="36"/>
      <c r="AK339" s="36"/>
    </row>
    <row r="340" spans="1:37" hidden="1" outlineLevel="2" x14ac:dyDescent="0.2">
      <c r="A340" s="36"/>
      <c r="B340" s="36"/>
      <c r="C340" s="158"/>
      <c r="D340" s="158"/>
      <c r="E340" s="71" t="s">
        <v>33</v>
      </c>
      <c r="F340" s="71"/>
      <c r="G340" s="92"/>
      <c r="H340" s="93">
        <f t="shared" si="28"/>
        <v>0</v>
      </c>
      <c r="I340" s="159"/>
      <c r="J340" s="93">
        <f t="shared" si="29"/>
        <v>0</v>
      </c>
      <c r="K340" s="159"/>
      <c r="L340" s="159" t="str">
        <f t="shared" si="48"/>
        <v/>
      </c>
      <c r="M340" s="39"/>
      <c r="N340" s="160">
        <f t="shared" si="49"/>
        <v>0</v>
      </c>
      <c r="O340" s="160">
        <f t="shared" si="50"/>
        <v>0</v>
      </c>
      <c r="P340" s="160">
        <f t="shared" si="51"/>
        <v>0</v>
      </c>
      <c r="Q340" s="160">
        <f t="shared" si="52"/>
        <v>0</v>
      </c>
      <c r="R340" s="160">
        <f t="shared" si="53"/>
        <v>0</v>
      </c>
      <c r="S340" s="39"/>
      <c r="T340" s="161"/>
      <c r="U340" s="162">
        <f>ROUND(ROUND(T340,2)*(1+'General Inputs'!K$20)*(1-Z340)+'General Inputs'!K$27,2)</f>
        <v>0</v>
      </c>
      <c r="V340" s="162">
        <f>ROUND(ROUND(U340,2)*(1+'General Inputs'!L$20)*(1-AA340)+'General Inputs'!L$27,2)</f>
        <v>0</v>
      </c>
      <c r="W340" s="162">
        <f>ROUND(ROUND(V340,2)*(1+'General Inputs'!M$20)*(1-AB340)+'General Inputs'!M$27,2)</f>
        <v>0</v>
      </c>
      <c r="X340" s="162">
        <f>ROUND(ROUND(W340,2)*(1+'General Inputs'!N$20)*(1-AC340)+'General Inputs'!N$27,2)</f>
        <v>0</v>
      </c>
      <c r="Y340" s="163"/>
      <c r="Z340" s="191">
        <f>IF(T340="",0,'General Inputs'!K$23)</f>
        <v>0</v>
      </c>
      <c r="AA340" s="191">
        <f>IF(U340="",0,'General Inputs'!L$23)</f>
        <v>-0.02</v>
      </c>
      <c r="AB340" s="191">
        <f>IF(V340="",0,'General Inputs'!M$23)</f>
        <v>-0.02</v>
      </c>
      <c r="AC340" s="191">
        <f>IF(W340="",0,'General Inputs'!N$23)</f>
        <v>-0.02</v>
      </c>
      <c r="AD340" s="36"/>
      <c r="AE340" s="36"/>
      <c r="AF340" s="36"/>
      <c r="AG340" s="36"/>
      <c r="AH340" s="214" t="str" cm="1">
        <f t="array" ref="AH340">IF(SUMPRODUCT(--_xlfn.ISFORMULA(U340:X340))+SUMPRODUCT(--_xlfn.ISFORMULA(H340:L340))=7,"OK","CHECK")</f>
        <v>OK</v>
      </c>
      <c r="AI340" s="36"/>
      <c r="AJ340" s="36"/>
      <c r="AK340" s="36"/>
    </row>
    <row r="341" spans="1:37" hidden="1" outlineLevel="2" x14ac:dyDescent="0.2">
      <c r="A341" s="36"/>
      <c r="B341" s="36"/>
      <c r="C341" s="158"/>
      <c r="D341" s="158"/>
      <c r="E341" s="71" t="s">
        <v>33</v>
      </c>
      <c r="F341" s="71"/>
      <c r="G341" s="92"/>
      <c r="H341" s="93">
        <f t="shared" si="28"/>
        <v>0</v>
      </c>
      <c r="I341" s="159"/>
      <c r="J341" s="93">
        <f t="shared" si="29"/>
        <v>0</v>
      </c>
      <c r="K341" s="159"/>
      <c r="L341" s="159" t="str">
        <f t="shared" si="48"/>
        <v/>
      </c>
      <c r="M341" s="39"/>
      <c r="N341" s="160">
        <f t="shared" si="49"/>
        <v>0</v>
      </c>
      <c r="O341" s="160">
        <f t="shared" si="50"/>
        <v>0</v>
      </c>
      <c r="P341" s="160">
        <f t="shared" si="51"/>
        <v>0</v>
      </c>
      <c r="Q341" s="160">
        <f t="shared" si="52"/>
        <v>0</v>
      </c>
      <c r="R341" s="160">
        <f t="shared" si="53"/>
        <v>0</v>
      </c>
      <c r="S341" s="39"/>
      <c r="T341" s="161"/>
      <c r="U341" s="162">
        <f>ROUND(ROUND(T341,2)*(1+'General Inputs'!K$20)*(1-Z341)+'General Inputs'!K$27,2)</f>
        <v>0</v>
      </c>
      <c r="V341" s="162">
        <f>ROUND(ROUND(U341,2)*(1+'General Inputs'!L$20)*(1-AA341)+'General Inputs'!L$27,2)</f>
        <v>0</v>
      </c>
      <c r="W341" s="162">
        <f>ROUND(ROUND(V341,2)*(1+'General Inputs'!M$20)*(1-AB341)+'General Inputs'!M$27,2)</f>
        <v>0</v>
      </c>
      <c r="X341" s="162">
        <f>ROUND(ROUND(W341,2)*(1+'General Inputs'!N$20)*(1-AC341)+'General Inputs'!N$27,2)</f>
        <v>0</v>
      </c>
      <c r="Y341" s="163"/>
      <c r="Z341" s="191">
        <f>IF(T341="",0,'General Inputs'!K$23)</f>
        <v>0</v>
      </c>
      <c r="AA341" s="191">
        <f>IF(U341="",0,'General Inputs'!L$23)</f>
        <v>-0.02</v>
      </c>
      <c r="AB341" s="191">
        <f>IF(V341="",0,'General Inputs'!M$23)</f>
        <v>-0.02</v>
      </c>
      <c r="AC341" s="191">
        <f>IF(W341="",0,'General Inputs'!N$23)</f>
        <v>-0.02</v>
      </c>
      <c r="AD341" s="36"/>
      <c r="AE341" s="36"/>
      <c r="AF341" s="36"/>
      <c r="AG341" s="36"/>
      <c r="AH341" s="214" t="str" cm="1">
        <f t="array" ref="AH341">IF(SUMPRODUCT(--_xlfn.ISFORMULA(U341:X341))+SUMPRODUCT(--_xlfn.ISFORMULA(H341:L341))=7,"OK","CHECK")</f>
        <v>OK</v>
      </c>
      <c r="AI341" s="36"/>
      <c r="AJ341" s="36"/>
      <c r="AK341" s="36"/>
    </row>
    <row r="342" spans="1:37" hidden="1" outlineLevel="2" x14ac:dyDescent="0.2">
      <c r="A342" s="36"/>
      <c r="B342" s="36"/>
      <c r="C342" s="158"/>
      <c r="D342" s="158"/>
      <c r="E342" s="71" t="s">
        <v>33</v>
      </c>
      <c r="F342" s="71"/>
      <c r="G342" s="92"/>
      <c r="H342" s="93">
        <f t="shared" si="28"/>
        <v>0</v>
      </c>
      <c r="I342" s="159"/>
      <c r="J342" s="93">
        <f t="shared" si="29"/>
        <v>0</v>
      </c>
      <c r="K342" s="159"/>
      <c r="L342" s="159" t="str">
        <f t="shared" si="48"/>
        <v/>
      </c>
      <c r="M342" s="39"/>
      <c r="N342" s="160">
        <f t="shared" si="49"/>
        <v>0</v>
      </c>
      <c r="O342" s="160">
        <f t="shared" si="50"/>
        <v>0</v>
      </c>
      <c r="P342" s="160">
        <f t="shared" si="51"/>
        <v>0</v>
      </c>
      <c r="Q342" s="160">
        <f t="shared" si="52"/>
        <v>0</v>
      </c>
      <c r="R342" s="160">
        <f t="shared" si="53"/>
        <v>0</v>
      </c>
      <c r="S342" s="39"/>
      <c r="T342" s="161"/>
      <c r="U342" s="162">
        <f>ROUND(ROUND(T342,2)*(1+'General Inputs'!K$20)*(1-Z342)+'General Inputs'!K$27,2)</f>
        <v>0</v>
      </c>
      <c r="V342" s="162">
        <f>ROUND(ROUND(U342,2)*(1+'General Inputs'!L$20)*(1-AA342)+'General Inputs'!L$27,2)</f>
        <v>0</v>
      </c>
      <c r="W342" s="162">
        <f>ROUND(ROUND(V342,2)*(1+'General Inputs'!M$20)*(1-AB342)+'General Inputs'!M$27,2)</f>
        <v>0</v>
      </c>
      <c r="X342" s="162">
        <f>ROUND(ROUND(W342,2)*(1+'General Inputs'!N$20)*(1-AC342)+'General Inputs'!N$27,2)</f>
        <v>0</v>
      </c>
      <c r="Y342" s="163"/>
      <c r="Z342" s="191">
        <f>IF(T342="",0,'General Inputs'!K$23)</f>
        <v>0</v>
      </c>
      <c r="AA342" s="191">
        <f>IF(U342="",0,'General Inputs'!L$23)</f>
        <v>-0.02</v>
      </c>
      <c r="AB342" s="191">
        <f>IF(V342="",0,'General Inputs'!M$23)</f>
        <v>-0.02</v>
      </c>
      <c r="AC342" s="191">
        <f>IF(W342="",0,'General Inputs'!N$23)</f>
        <v>-0.02</v>
      </c>
      <c r="AD342" s="36"/>
      <c r="AE342" s="36"/>
      <c r="AF342" s="36"/>
      <c r="AG342" s="36"/>
      <c r="AH342" s="214" t="str" cm="1">
        <f t="array" ref="AH342">IF(SUMPRODUCT(--_xlfn.ISFORMULA(U342:X342))+SUMPRODUCT(--_xlfn.ISFORMULA(H342:L342))=7,"OK","CHECK")</f>
        <v>OK</v>
      </c>
      <c r="AI342" s="36"/>
      <c r="AJ342" s="36"/>
      <c r="AK342" s="36"/>
    </row>
    <row r="343" spans="1:37" hidden="1" outlineLevel="2" x14ac:dyDescent="0.2">
      <c r="A343" s="36"/>
      <c r="B343" s="36"/>
      <c r="C343" s="158"/>
      <c r="D343" s="158"/>
      <c r="E343" s="71" t="s">
        <v>33</v>
      </c>
      <c r="F343" s="71"/>
      <c r="G343" s="92"/>
      <c r="H343" s="93">
        <f t="shared" si="28"/>
        <v>0</v>
      </c>
      <c r="I343" s="159"/>
      <c r="J343" s="93">
        <f t="shared" si="29"/>
        <v>0</v>
      </c>
      <c r="K343" s="159"/>
      <c r="L343" s="159" t="str">
        <f t="shared" si="48"/>
        <v/>
      </c>
      <c r="M343" s="39"/>
      <c r="N343" s="160">
        <f t="shared" si="49"/>
        <v>0</v>
      </c>
      <c r="O343" s="160">
        <f t="shared" si="50"/>
        <v>0</v>
      </c>
      <c r="P343" s="160">
        <f t="shared" si="51"/>
        <v>0</v>
      </c>
      <c r="Q343" s="160">
        <f t="shared" si="52"/>
        <v>0</v>
      </c>
      <c r="R343" s="160">
        <f t="shared" si="53"/>
        <v>0</v>
      </c>
      <c r="S343" s="39"/>
      <c r="T343" s="161"/>
      <c r="U343" s="162">
        <f>ROUND(ROUND(T343,2)*(1+'General Inputs'!K$20)*(1-Z343)+'General Inputs'!K$27,2)</f>
        <v>0</v>
      </c>
      <c r="V343" s="162">
        <f>ROUND(ROUND(U343,2)*(1+'General Inputs'!L$20)*(1-AA343)+'General Inputs'!L$27,2)</f>
        <v>0</v>
      </c>
      <c r="W343" s="162">
        <f>ROUND(ROUND(V343,2)*(1+'General Inputs'!M$20)*(1-AB343)+'General Inputs'!M$27,2)</f>
        <v>0</v>
      </c>
      <c r="X343" s="162">
        <f>ROUND(ROUND(W343,2)*(1+'General Inputs'!N$20)*(1-AC343)+'General Inputs'!N$27,2)</f>
        <v>0</v>
      </c>
      <c r="Y343" s="163"/>
      <c r="Z343" s="191">
        <f>IF(T343="",0,'General Inputs'!K$23)</f>
        <v>0</v>
      </c>
      <c r="AA343" s="191">
        <f>IF(U343="",0,'General Inputs'!L$23)</f>
        <v>-0.02</v>
      </c>
      <c r="AB343" s="191">
        <f>IF(V343="",0,'General Inputs'!M$23)</f>
        <v>-0.02</v>
      </c>
      <c r="AC343" s="191">
        <f>IF(W343="",0,'General Inputs'!N$23)</f>
        <v>-0.02</v>
      </c>
      <c r="AD343" s="36"/>
      <c r="AE343" s="36"/>
      <c r="AF343" s="36"/>
      <c r="AG343" s="36"/>
      <c r="AH343" s="214" t="str" cm="1">
        <f t="array" ref="AH343">IF(SUMPRODUCT(--_xlfn.ISFORMULA(U343:X343))+SUMPRODUCT(--_xlfn.ISFORMULA(H343:L343))=7,"OK","CHECK")</f>
        <v>OK</v>
      </c>
      <c r="AI343" s="36"/>
      <c r="AJ343" s="36"/>
      <c r="AK343" s="36"/>
    </row>
    <row r="344" spans="1:37" hidden="1" outlineLevel="2" x14ac:dyDescent="0.2">
      <c r="A344" s="36"/>
      <c r="B344" s="36"/>
      <c r="C344" s="158"/>
      <c r="D344" s="158"/>
      <c r="E344" s="71" t="s">
        <v>33</v>
      </c>
      <c r="F344" s="71"/>
      <c r="G344" s="92"/>
      <c r="H344" s="93">
        <f t="shared" si="28"/>
        <v>0</v>
      </c>
      <c r="I344" s="159"/>
      <c r="J344" s="93">
        <f t="shared" si="29"/>
        <v>0</v>
      </c>
      <c r="K344" s="159"/>
      <c r="L344" s="159" t="str">
        <f t="shared" si="48"/>
        <v/>
      </c>
      <c r="M344" s="39"/>
      <c r="N344" s="160">
        <f t="shared" si="49"/>
        <v>0</v>
      </c>
      <c r="O344" s="160">
        <f t="shared" si="50"/>
        <v>0</v>
      </c>
      <c r="P344" s="160">
        <f t="shared" si="51"/>
        <v>0</v>
      </c>
      <c r="Q344" s="160">
        <f t="shared" si="52"/>
        <v>0</v>
      </c>
      <c r="R344" s="160">
        <f t="shared" si="53"/>
        <v>0</v>
      </c>
      <c r="S344" s="39"/>
      <c r="T344" s="161"/>
      <c r="U344" s="162">
        <f>ROUND(ROUND(T344,2)*(1+'General Inputs'!K$20)*(1-Z344)+'General Inputs'!K$27,2)</f>
        <v>0</v>
      </c>
      <c r="V344" s="162">
        <f>ROUND(ROUND(U344,2)*(1+'General Inputs'!L$20)*(1-AA344)+'General Inputs'!L$27,2)</f>
        <v>0</v>
      </c>
      <c r="W344" s="162">
        <f>ROUND(ROUND(V344,2)*(1+'General Inputs'!M$20)*(1-AB344)+'General Inputs'!M$27,2)</f>
        <v>0</v>
      </c>
      <c r="X344" s="162">
        <f>ROUND(ROUND(W344,2)*(1+'General Inputs'!N$20)*(1-AC344)+'General Inputs'!N$27,2)</f>
        <v>0</v>
      </c>
      <c r="Y344" s="163"/>
      <c r="Z344" s="191">
        <f>IF(T344="",0,'General Inputs'!K$23)</f>
        <v>0</v>
      </c>
      <c r="AA344" s="191">
        <f>IF(U344="",0,'General Inputs'!L$23)</f>
        <v>-0.02</v>
      </c>
      <c r="AB344" s="191">
        <f>IF(V344="",0,'General Inputs'!M$23)</f>
        <v>-0.02</v>
      </c>
      <c r="AC344" s="191">
        <f>IF(W344="",0,'General Inputs'!N$23)</f>
        <v>-0.02</v>
      </c>
      <c r="AD344" s="36"/>
      <c r="AE344" s="36"/>
      <c r="AF344" s="36"/>
      <c r="AG344" s="36"/>
      <c r="AH344" s="214" t="str" cm="1">
        <f t="array" ref="AH344">IF(SUMPRODUCT(--_xlfn.ISFORMULA(U344:X344))+SUMPRODUCT(--_xlfn.ISFORMULA(H344:L344))=7,"OK","CHECK")</f>
        <v>OK</v>
      </c>
      <c r="AI344" s="36"/>
      <c r="AJ344" s="36"/>
      <c r="AK344" s="36"/>
    </row>
    <row r="345" spans="1:37" hidden="1" outlineLevel="2" x14ac:dyDescent="0.2">
      <c r="A345" s="36"/>
      <c r="B345" s="36"/>
      <c r="C345" s="158"/>
      <c r="D345" s="158"/>
      <c r="E345" s="71" t="s">
        <v>33</v>
      </c>
      <c r="F345" s="71"/>
      <c r="G345" s="92"/>
      <c r="H345" s="93">
        <f t="shared" si="28"/>
        <v>0</v>
      </c>
      <c r="I345" s="159"/>
      <c r="J345" s="93">
        <f t="shared" si="29"/>
        <v>0</v>
      </c>
      <c r="K345" s="159"/>
      <c r="L345" s="159" t="str">
        <f t="shared" si="48"/>
        <v/>
      </c>
      <c r="M345" s="39"/>
      <c r="N345" s="160">
        <f t="shared" si="49"/>
        <v>0</v>
      </c>
      <c r="O345" s="160">
        <f t="shared" si="50"/>
        <v>0</v>
      </c>
      <c r="P345" s="160">
        <f t="shared" si="51"/>
        <v>0</v>
      </c>
      <c r="Q345" s="160">
        <f t="shared" si="52"/>
        <v>0</v>
      </c>
      <c r="R345" s="160">
        <f t="shared" si="53"/>
        <v>0</v>
      </c>
      <c r="S345" s="39"/>
      <c r="T345" s="161"/>
      <c r="U345" s="162">
        <f>ROUND(ROUND(T345,2)*(1+'General Inputs'!K$20)*(1-Z345)+'General Inputs'!K$27,2)</f>
        <v>0</v>
      </c>
      <c r="V345" s="162">
        <f>ROUND(ROUND(U345,2)*(1+'General Inputs'!L$20)*(1-AA345)+'General Inputs'!L$27,2)</f>
        <v>0</v>
      </c>
      <c r="W345" s="162">
        <f>ROUND(ROUND(V345,2)*(1+'General Inputs'!M$20)*(1-AB345)+'General Inputs'!M$27,2)</f>
        <v>0</v>
      </c>
      <c r="X345" s="162">
        <f>ROUND(ROUND(W345,2)*(1+'General Inputs'!N$20)*(1-AC345)+'General Inputs'!N$27,2)</f>
        <v>0</v>
      </c>
      <c r="Y345" s="163"/>
      <c r="Z345" s="191">
        <f>IF(T345="",0,'General Inputs'!K$23)</f>
        <v>0</v>
      </c>
      <c r="AA345" s="191">
        <f>IF(U345="",0,'General Inputs'!L$23)</f>
        <v>-0.02</v>
      </c>
      <c r="AB345" s="191">
        <f>IF(V345="",0,'General Inputs'!M$23)</f>
        <v>-0.02</v>
      </c>
      <c r="AC345" s="191">
        <f>IF(W345="",0,'General Inputs'!N$23)</f>
        <v>-0.02</v>
      </c>
      <c r="AD345" s="36"/>
      <c r="AE345" s="36"/>
      <c r="AF345" s="36"/>
      <c r="AG345" s="36"/>
      <c r="AH345" s="214" t="str" cm="1">
        <f t="array" ref="AH345">IF(SUMPRODUCT(--_xlfn.ISFORMULA(U345:X345))+SUMPRODUCT(--_xlfn.ISFORMULA(H345:L345))=7,"OK","CHECK")</f>
        <v>OK</v>
      </c>
      <c r="AI345" s="36"/>
      <c r="AJ345" s="36"/>
      <c r="AK345" s="36"/>
    </row>
    <row r="346" spans="1:37" hidden="1" outlineLevel="2" x14ac:dyDescent="0.2">
      <c r="A346" s="36"/>
      <c r="B346" s="36"/>
      <c r="C346" s="158"/>
      <c r="D346" s="158"/>
      <c r="E346" s="71" t="s">
        <v>33</v>
      </c>
      <c r="F346" s="71"/>
      <c r="G346" s="92"/>
      <c r="H346" s="93">
        <f t="shared" si="28"/>
        <v>0</v>
      </c>
      <c r="I346" s="159"/>
      <c r="J346" s="93">
        <f t="shared" si="29"/>
        <v>0</v>
      </c>
      <c r="K346" s="159"/>
      <c r="L346" s="159" t="str">
        <f t="shared" si="48"/>
        <v/>
      </c>
      <c r="M346" s="39"/>
      <c r="N346" s="160">
        <f t="shared" si="49"/>
        <v>0</v>
      </c>
      <c r="O346" s="160">
        <f t="shared" si="50"/>
        <v>0</v>
      </c>
      <c r="P346" s="160">
        <f t="shared" si="51"/>
        <v>0</v>
      </c>
      <c r="Q346" s="160">
        <f t="shared" si="52"/>
        <v>0</v>
      </c>
      <c r="R346" s="160">
        <f t="shared" si="53"/>
        <v>0</v>
      </c>
      <c r="S346" s="39"/>
      <c r="T346" s="161"/>
      <c r="U346" s="162">
        <f>ROUND(ROUND(T346,2)*(1+'General Inputs'!K$20)*(1-Z346)+'General Inputs'!K$27,2)</f>
        <v>0</v>
      </c>
      <c r="V346" s="162">
        <f>ROUND(ROUND(U346,2)*(1+'General Inputs'!L$20)*(1-AA346)+'General Inputs'!L$27,2)</f>
        <v>0</v>
      </c>
      <c r="W346" s="162">
        <f>ROUND(ROUND(V346,2)*(1+'General Inputs'!M$20)*(1-AB346)+'General Inputs'!M$27,2)</f>
        <v>0</v>
      </c>
      <c r="X346" s="162">
        <f>ROUND(ROUND(W346,2)*(1+'General Inputs'!N$20)*(1-AC346)+'General Inputs'!N$27,2)</f>
        <v>0</v>
      </c>
      <c r="Y346" s="163"/>
      <c r="Z346" s="191">
        <f>IF(T346="",0,'General Inputs'!K$23)</f>
        <v>0</v>
      </c>
      <c r="AA346" s="191">
        <f>IF(U346="",0,'General Inputs'!L$23)</f>
        <v>-0.02</v>
      </c>
      <c r="AB346" s="191">
        <f>IF(V346="",0,'General Inputs'!M$23)</f>
        <v>-0.02</v>
      </c>
      <c r="AC346" s="191">
        <f>IF(W346="",0,'General Inputs'!N$23)</f>
        <v>-0.02</v>
      </c>
      <c r="AD346" s="36"/>
      <c r="AE346" s="36"/>
      <c r="AF346" s="36"/>
      <c r="AG346" s="36"/>
      <c r="AH346" s="214" t="str" cm="1">
        <f t="array" ref="AH346">IF(SUMPRODUCT(--_xlfn.ISFORMULA(U346:X346))+SUMPRODUCT(--_xlfn.ISFORMULA(H346:L346))=7,"OK","CHECK")</f>
        <v>OK</v>
      </c>
      <c r="AI346" s="36"/>
      <c r="AJ346" s="36"/>
      <c r="AK346" s="36"/>
    </row>
    <row r="347" spans="1:37" hidden="1" outlineLevel="2" x14ac:dyDescent="0.2">
      <c r="A347" s="36"/>
      <c r="B347" s="36"/>
      <c r="C347" s="158"/>
      <c r="D347" s="158"/>
      <c r="E347" s="71" t="s">
        <v>33</v>
      </c>
      <c r="F347" s="71"/>
      <c r="G347" s="92"/>
      <c r="H347" s="93">
        <f t="shared" si="28"/>
        <v>0</v>
      </c>
      <c r="I347" s="159"/>
      <c r="J347" s="93">
        <f t="shared" si="29"/>
        <v>0</v>
      </c>
      <c r="K347" s="159"/>
      <c r="L347" s="159" t="str">
        <f t="shared" si="48"/>
        <v/>
      </c>
      <c r="M347" s="39"/>
      <c r="N347" s="160">
        <f t="shared" si="49"/>
        <v>0</v>
      </c>
      <c r="O347" s="160">
        <f t="shared" si="50"/>
        <v>0</v>
      </c>
      <c r="P347" s="160">
        <f t="shared" si="51"/>
        <v>0</v>
      </c>
      <c r="Q347" s="160">
        <f t="shared" si="52"/>
        <v>0</v>
      </c>
      <c r="R347" s="160">
        <f t="shared" si="53"/>
        <v>0</v>
      </c>
      <c r="S347" s="39"/>
      <c r="T347" s="161"/>
      <c r="U347" s="162">
        <f>ROUND(ROUND(T347,2)*(1+'General Inputs'!K$20)*(1-Z347)+'General Inputs'!K$27,2)</f>
        <v>0</v>
      </c>
      <c r="V347" s="162">
        <f>ROUND(ROUND(U347,2)*(1+'General Inputs'!L$20)*(1-AA347)+'General Inputs'!L$27,2)</f>
        <v>0</v>
      </c>
      <c r="W347" s="162">
        <f>ROUND(ROUND(V347,2)*(1+'General Inputs'!M$20)*(1-AB347)+'General Inputs'!M$27,2)</f>
        <v>0</v>
      </c>
      <c r="X347" s="162">
        <f>ROUND(ROUND(W347,2)*(1+'General Inputs'!N$20)*(1-AC347)+'General Inputs'!N$27,2)</f>
        <v>0</v>
      </c>
      <c r="Y347" s="163"/>
      <c r="Z347" s="191">
        <f>IF(T347="",0,'General Inputs'!K$23)</f>
        <v>0</v>
      </c>
      <c r="AA347" s="191">
        <f>IF(U347="",0,'General Inputs'!L$23)</f>
        <v>-0.02</v>
      </c>
      <c r="AB347" s="191">
        <f>IF(V347="",0,'General Inputs'!M$23)</f>
        <v>-0.02</v>
      </c>
      <c r="AC347" s="191">
        <f>IF(W347="",0,'General Inputs'!N$23)</f>
        <v>-0.02</v>
      </c>
      <c r="AD347" s="36"/>
      <c r="AE347" s="36"/>
      <c r="AF347" s="36"/>
      <c r="AG347" s="36"/>
      <c r="AH347" s="214" t="str" cm="1">
        <f t="array" ref="AH347">IF(SUMPRODUCT(--_xlfn.ISFORMULA(U347:X347))+SUMPRODUCT(--_xlfn.ISFORMULA(H347:L347))=7,"OK","CHECK")</f>
        <v>OK</v>
      </c>
      <c r="AI347" s="36"/>
      <c r="AJ347" s="36"/>
      <c r="AK347" s="36"/>
    </row>
    <row r="348" spans="1:37" hidden="1" outlineLevel="2" x14ac:dyDescent="0.2">
      <c r="A348" s="36"/>
      <c r="B348" s="36"/>
      <c r="C348" s="158"/>
      <c r="D348" s="158"/>
      <c r="E348" s="71" t="s">
        <v>33</v>
      </c>
      <c r="F348" s="71"/>
      <c r="G348" s="92"/>
      <c r="H348" s="93">
        <f t="shared" si="28"/>
        <v>0</v>
      </c>
      <c r="I348" s="159"/>
      <c r="J348" s="93">
        <f t="shared" si="29"/>
        <v>0</v>
      </c>
      <c r="K348" s="159"/>
      <c r="L348" s="159" t="str">
        <f t="shared" si="48"/>
        <v/>
      </c>
      <c r="M348" s="39"/>
      <c r="N348" s="160">
        <f t="shared" si="49"/>
        <v>0</v>
      </c>
      <c r="O348" s="160">
        <f t="shared" si="50"/>
        <v>0</v>
      </c>
      <c r="P348" s="160">
        <f t="shared" si="51"/>
        <v>0</v>
      </c>
      <c r="Q348" s="160">
        <f t="shared" si="52"/>
        <v>0</v>
      </c>
      <c r="R348" s="160">
        <f t="shared" si="53"/>
        <v>0</v>
      </c>
      <c r="S348" s="39"/>
      <c r="T348" s="161"/>
      <c r="U348" s="162">
        <f>ROUND(ROUND(T348,2)*(1+'General Inputs'!K$20)*(1-Z348)+'General Inputs'!K$27,2)</f>
        <v>0</v>
      </c>
      <c r="V348" s="162">
        <f>ROUND(ROUND(U348,2)*(1+'General Inputs'!L$20)*(1-AA348)+'General Inputs'!L$27,2)</f>
        <v>0</v>
      </c>
      <c r="W348" s="162">
        <f>ROUND(ROUND(V348,2)*(1+'General Inputs'!M$20)*(1-AB348)+'General Inputs'!M$27,2)</f>
        <v>0</v>
      </c>
      <c r="X348" s="162">
        <f>ROUND(ROUND(W348,2)*(1+'General Inputs'!N$20)*(1-AC348)+'General Inputs'!N$27,2)</f>
        <v>0</v>
      </c>
      <c r="Y348" s="163"/>
      <c r="Z348" s="191">
        <f>IF(T348="",0,'General Inputs'!K$23)</f>
        <v>0</v>
      </c>
      <c r="AA348" s="191">
        <f>IF(U348="",0,'General Inputs'!L$23)</f>
        <v>-0.02</v>
      </c>
      <c r="AB348" s="191">
        <f>IF(V348="",0,'General Inputs'!M$23)</f>
        <v>-0.02</v>
      </c>
      <c r="AC348" s="191">
        <f>IF(W348="",0,'General Inputs'!N$23)</f>
        <v>-0.02</v>
      </c>
      <c r="AD348" s="36"/>
      <c r="AE348" s="36"/>
      <c r="AF348" s="36"/>
      <c r="AG348" s="36"/>
      <c r="AH348" s="214" t="str" cm="1">
        <f t="array" ref="AH348">IF(SUMPRODUCT(--_xlfn.ISFORMULA(U348:X348))+SUMPRODUCT(--_xlfn.ISFORMULA(H348:L348))=7,"OK","CHECK")</f>
        <v>OK</v>
      </c>
      <c r="AI348" s="36"/>
      <c r="AJ348" s="36"/>
      <c r="AK348" s="36"/>
    </row>
    <row r="349" spans="1:37" hidden="1" outlineLevel="2" x14ac:dyDescent="0.2">
      <c r="A349" s="36"/>
      <c r="B349" s="36"/>
      <c r="C349" s="158"/>
      <c r="D349" s="158"/>
      <c r="E349" s="71" t="s">
        <v>33</v>
      </c>
      <c r="F349" s="71"/>
      <c r="G349" s="92"/>
      <c r="H349" s="93">
        <f t="shared" si="28"/>
        <v>0</v>
      </c>
      <c r="I349" s="159"/>
      <c r="J349" s="93">
        <f t="shared" si="29"/>
        <v>0</v>
      </c>
      <c r="K349" s="159"/>
      <c r="L349" s="159" t="str">
        <f t="shared" si="48"/>
        <v/>
      </c>
      <c r="M349" s="39"/>
      <c r="N349" s="160">
        <f t="shared" si="49"/>
        <v>0</v>
      </c>
      <c r="O349" s="160">
        <f t="shared" si="50"/>
        <v>0</v>
      </c>
      <c r="P349" s="160">
        <f t="shared" si="51"/>
        <v>0</v>
      </c>
      <c r="Q349" s="160">
        <f t="shared" si="52"/>
        <v>0</v>
      </c>
      <c r="R349" s="160">
        <f t="shared" si="53"/>
        <v>0</v>
      </c>
      <c r="S349" s="39"/>
      <c r="T349" s="161"/>
      <c r="U349" s="162">
        <f>ROUND(ROUND(T349,2)*(1+'General Inputs'!K$20)*(1-Z349)+'General Inputs'!K$27,2)</f>
        <v>0</v>
      </c>
      <c r="V349" s="162">
        <f>ROUND(ROUND(U349,2)*(1+'General Inputs'!L$20)*(1-AA349)+'General Inputs'!L$27,2)</f>
        <v>0</v>
      </c>
      <c r="W349" s="162">
        <f>ROUND(ROUND(V349,2)*(1+'General Inputs'!M$20)*(1-AB349)+'General Inputs'!M$27,2)</f>
        <v>0</v>
      </c>
      <c r="X349" s="162">
        <f>ROUND(ROUND(W349,2)*(1+'General Inputs'!N$20)*(1-AC349)+'General Inputs'!N$27,2)</f>
        <v>0</v>
      </c>
      <c r="Y349" s="163"/>
      <c r="Z349" s="191">
        <f>IF(T349="",0,'General Inputs'!K$23)</f>
        <v>0</v>
      </c>
      <c r="AA349" s="191">
        <f>IF(U349="",0,'General Inputs'!L$23)</f>
        <v>-0.02</v>
      </c>
      <c r="AB349" s="191">
        <f>IF(V349="",0,'General Inputs'!M$23)</f>
        <v>-0.02</v>
      </c>
      <c r="AC349" s="191">
        <f>IF(W349="",0,'General Inputs'!N$23)</f>
        <v>-0.02</v>
      </c>
      <c r="AD349" s="36"/>
      <c r="AE349" s="36"/>
      <c r="AF349" s="36"/>
      <c r="AG349" s="36"/>
      <c r="AH349" s="214" t="str" cm="1">
        <f t="array" ref="AH349">IF(SUMPRODUCT(--_xlfn.ISFORMULA(U349:X349))+SUMPRODUCT(--_xlfn.ISFORMULA(H349:L349))=7,"OK","CHECK")</f>
        <v>OK</v>
      </c>
      <c r="AI349" s="36"/>
      <c r="AJ349" s="36"/>
      <c r="AK349" s="36"/>
    </row>
    <row r="350" spans="1:37" hidden="1" outlineLevel="2" x14ac:dyDescent="0.2">
      <c r="A350" s="36"/>
      <c r="B350" s="36"/>
      <c r="C350" s="158"/>
      <c r="D350" s="158"/>
      <c r="E350" s="71" t="s">
        <v>33</v>
      </c>
      <c r="F350" s="71"/>
      <c r="G350" s="92"/>
      <c r="H350" s="93">
        <f t="shared" si="28"/>
        <v>0</v>
      </c>
      <c r="I350" s="159"/>
      <c r="J350" s="93">
        <f t="shared" si="29"/>
        <v>0</v>
      </c>
      <c r="K350" s="159"/>
      <c r="L350" s="159" t="str">
        <f t="shared" si="48"/>
        <v/>
      </c>
      <c r="M350" s="39"/>
      <c r="N350" s="160">
        <f t="shared" si="49"/>
        <v>0</v>
      </c>
      <c r="O350" s="160">
        <f t="shared" si="50"/>
        <v>0</v>
      </c>
      <c r="P350" s="160">
        <f t="shared" si="51"/>
        <v>0</v>
      </c>
      <c r="Q350" s="160">
        <f t="shared" si="52"/>
        <v>0</v>
      </c>
      <c r="R350" s="160">
        <f t="shared" si="53"/>
        <v>0</v>
      </c>
      <c r="S350" s="39"/>
      <c r="T350" s="161"/>
      <c r="U350" s="162">
        <f>ROUND(ROUND(T350,2)*(1+'General Inputs'!K$20)*(1-Z350)+'General Inputs'!K$27,2)</f>
        <v>0</v>
      </c>
      <c r="V350" s="162">
        <f>ROUND(ROUND(U350,2)*(1+'General Inputs'!L$20)*(1-AA350)+'General Inputs'!L$27,2)</f>
        <v>0</v>
      </c>
      <c r="W350" s="162">
        <f>ROUND(ROUND(V350,2)*(1+'General Inputs'!M$20)*(1-AB350)+'General Inputs'!M$27,2)</f>
        <v>0</v>
      </c>
      <c r="X350" s="162">
        <f>ROUND(ROUND(W350,2)*(1+'General Inputs'!N$20)*(1-AC350)+'General Inputs'!N$27,2)</f>
        <v>0</v>
      </c>
      <c r="Y350" s="163"/>
      <c r="Z350" s="191">
        <f>IF(T350="",0,'General Inputs'!K$23)</f>
        <v>0</v>
      </c>
      <c r="AA350" s="191">
        <f>IF(U350="",0,'General Inputs'!L$23)</f>
        <v>-0.02</v>
      </c>
      <c r="AB350" s="191">
        <f>IF(V350="",0,'General Inputs'!M$23)</f>
        <v>-0.02</v>
      </c>
      <c r="AC350" s="191">
        <f>IF(W350="",0,'General Inputs'!N$23)</f>
        <v>-0.02</v>
      </c>
      <c r="AD350" s="36"/>
      <c r="AE350" s="36"/>
      <c r="AF350" s="36"/>
      <c r="AG350" s="36"/>
      <c r="AH350" s="214" t="str" cm="1">
        <f t="array" ref="AH350">IF(SUMPRODUCT(--_xlfn.ISFORMULA(U350:X350))+SUMPRODUCT(--_xlfn.ISFORMULA(H350:L350))=7,"OK","CHECK")</f>
        <v>OK</v>
      </c>
      <c r="AI350" s="36"/>
      <c r="AJ350" s="36"/>
      <c r="AK350" s="36"/>
    </row>
    <row r="351" spans="1:37" hidden="1" outlineLevel="2" x14ac:dyDescent="0.2">
      <c r="A351" s="36"/>
      <c r="B351" s="36"/>
      <c r="C351" s="158"/>
      <c r="D351" s="158"/>
      <c r="E351" s="71" t="s">
        <v>33</v>
      </c>
      <c r="F351" s="71"/>
      <c r="G351" s="92"/>
      <c r="H351" s="93">
        <f t="shared" si="28"/>
        <v>0</v>
      </c>
      <c r="I351" s="159"/>
      <c r="J351" s="93">
        <f t="shared" si="29"/>
        <v>0</v>
      </c>
      <c r="K351" s="159"/>
      <c r="L351" s="159" t="str">
        <f t="shared" si="48"/>
        <v/>
      </c>
      <c r="M351" s="39"/>
      <c r="N351" s="160">
        <f t="shared" si="49"/>
        <v>0</v>
      </c>
      <c r="O351" s="160">
        <f t="shared" si="50"/>
        <v>0</v>
      </c>
      <c r="P351" s="160">
        <f t="shared" si="51"/>
        <v>0</v>
      </c>
      <c r="Q351" s="160">
        <f t="shared" si="52"/>
        <v>0</v>
      </c>
      <c r="R351" s="160">
        <f t="shared" si="53"/>
        <v>0</v>
      </c>
      <c r="S351" s="39"/>
      <c r="T351" s="161"/>
      <c r="U351" s="162">
        <f>ROUND(ROUND(T351,2)*(1+'General Inputs'!K$20)*(1-Z351)+'General Inputs'!K$27,2)</f>
        <v>0</v>
      </c>
      <c r="V351" s="162">
        <f>ROUND(ROUND(U351,2)*(1+'General Inputs'!L$20)*(1-AA351)+'General Inputs'!L$27,2)</f>
        <v>0</v>
      </c>
      <c r="W351" s="162">
        <f>ROUND(ROUND(V351,2)*(1+'General Inputs'!M$20)*(1-AB351)+'General Inputs'!M$27,2)</f>
        <v>0</v>
      </c>
      <c r="X351" s="162">
        <f>ROUND(ROUND(W351,2)*(1+'General Inputs'!N$20)*(1-AC351)+'General Inputs'!N$27,2)</f>
        <v>0</v>
      </c>
      <c r="Y351" s="163"/>
      <c r="Z351" s="191">
        <f>IF(T351="",0,'General Inputs'!K$23)</f>
        <v>0</v>
      </c>
      <c r="AA351" s="191">
        <f>IF(U351="",0,'General Inputs'!L$23)</f>
        <v>-0.02</v>
      </c>
      <c r="AB351" s="191">
        <f>IF(V351="",0,'General Inputs'!M$23)</f>
        <v>-0.02</v>
      </c>
      <c r="AC351" s="191">
        <f>IF(W351="",0,'General Inputs'!N$23)</f>
        <v>-0.02</v>
      </c>
      <c r="AD351" s="36"/>
      <c r="AE351" s="36"/>
      <c r="AF351" s="36"/>
      <c r="AG351" s="36"/>
      <c r="AH351" s="214" t="str" cm="1">
        <f t="array" ref="AH351">IF(SUMPRODUCT(--_xlfn.ISFORMULA(U351:X351))+SUMPRODUCT(--_xlfn.ISFORMULA(H351:L351))=7,"OK","CHECK")</f>
        <v>OK</v>
      </c>
      <c r="AI351" s="36"/>
      <c r="AJ351" s="36"/>
      <c r="AK351" s="36"/>
    </row>
    <row r="352" spans="1:37" hidden="1" outlineLevel="2" x14ac:dyDescent="0.2">
      <c r="A352" s="36"/>
      <c r="B352" s="36"/>
      <c r="C352" s="158"/>
      <c r="D352" s="158"/>
      <c r="E352" s="71" t="s">
        <v>33</v>
      </c>
      <c r="F352" s="71"/>
      <c r="G352" s="92"/>
      <c r="H352" s="93">
        <f t="shared" si="28"/>
        <v>0</v>
      </c>
      <c r="I352" s="159"/>
      <c r="J352" s="93">
        <f t="shared" si="29"/>
        <v>0</v>
      </c>
      <c r="K352" s="159"/>
      <c r="L352" s="159" t="str">
        <f t="shared" si="48"/>
        <v/>
      </c>
      <c r="M352" s="39"/>
      <c r="N352" s="160">
        <f t="shared" si="49"/>
        <v>0</v>
      </c>
      <c r="O352" s="160">
        <f t="shared" si="50"/>
        <v>0</v>
      </c>
      <c r="P352" s="160">
        <f t="shared" si="51"/>
        <v>0</v>
      </c>
      <c r="Q352" s="160">
        <f t="shared" si="52"/>
        <v>0</v>
      </c>
      <c r="R352" s="160">
        <f t="shared" si="53"/>
        <v>0</v>
      </c>
      <c r="S352" s="39"/>
      <c r="T352" s="161"/>
      <c r="U352" s="162">
        <f>ROUND(ROUND(T352,2)*(1+'General Inputs'!K$20)*(1-Z352)+'General Inputs'!K$27,2)</f>
        <v>0</v>
      </c>
      <c r="V352" s="162">
        <f>ROUND(ROUND(U352,2)*(1+'General Inputs'!L$20)*(1-AA352)+'General Inputs'!L$27,2)</f>
        <v>0</v>
      </c>
      <c r="W352" s="162">
        <f>ROUND(ROUND(V352,2)*(1+'General Inputs'!M$20)*(1-AB352)+'General Inputs'!M$27,2)</f>
        <v>0</v>
      </c>
      <c r="X352" s="162">
        <f>ROUND(ROUND(W352,2)*(1+'General Inputs'!N$20)*(1-AC352)+'General Inputs'!N$27,2)</f>
        <v>0</v>
      </c>
      <c r="Y352" s="163"/>
      <c r="Z352" s="191">
        <f>IF(T352="",0,'General Inputs'!K$23)</f>
        <v>0</v>
      </c>
      <c r="AA352" s="191">
        <f>IF(U352="",0,'General Inputs'!L$23)</f>
        <v>-0.02</v>
      </c>
      <c r="AB352" s="191">
        <f>IF(V352="",0,'General Inputs'!M$23)</f>
        <v>-0.02</v>
      </c>
      <c r="AC352" s="191">
        <f>IF(W352="",0,'General Inputs'!N$23)</f>
        <v>-0.02</v>
      </c>
      <c r="AD352" s="36"/>
      <c r="AE352" s="36"/>
      <c r="AF352" s="36"/>
      <c r="AG352" s="36"/>
      <c r="AH352" s="214" t="str" cm="1">
        <f t="array" ref="AH352">IF(SUMPRODUCT(--_xlfn.ISFORMULA(U352:X352))+SUMPRODUCT(--_xlfn.ISFORMULA(H352:L352))=7,"OK","CHECK")</f>
        <v>OK</v>
      </c>
      <c r="AI352" s="36"/>
      <c r="AJ352" s="36"/>
      <c r="AK352" s="36"/>
    </row>
    <row r="353" spans="1:37" hidden="1" outlineLevel="2" x14ac:dyDescent="0.2">
      <c r="A353" s="36"/>
      <c r="B353" s="36"/>
      <c r="C353" s="158"/>
      <c r="D353" s="158"/>
      <c r="E353" s="71" t="s">
        <v>33</v>
      </c>
      <c r="F353" s="71"/>
      <c r="G353" s="92"/>
      <c r="H353" s="93">
        <f t="shared" si="28"/>
        <v>0</v>
      </c>
      <c r="I353" s="159"/>
      <c r="J353" s="93">
        <f t="shared" si="29"/>
        <v>0</v>
      </c>
      <c r="K353" s="159"/>
      <c r="L353" s="159" t="str">
        <f t="shared" si="48"/>
        <v/>
      </c>
      <c r="M353" s="39"/>
      <c r="N353" s="160">
        <f t="shared" si="49"/>
        <v>0</v>
      </c>
      <c r="O353" s="160">
        <f t="shared" si="50"/>
        <v>0</v>
      </c>
      <c r="P353" s="160">
        <f t="shared" si="51"/>
        <v>0</v>
      </c>
      <c r="Q353" s="160">
        <f t="shared" si="52"/>
        <v>0</v>
      </c>
      <c r="R353" s="160">
        <f t="shared" si="53"/>
        <v>0</v>
      </c>
      <c r="S353" s="39"/>
      <c r="T353" s="161"/>
      <c r="U353" s="162">
        <f>ROUND(ROUND(T353,2)*(1+'General Inputs'!K$20)*(1-Z353)+'General Inputs'!K$27,2)</f>
        <v>0</v>
      </c>
      <c r="V353" s="162">
        <f>ROUND(ROUND(U353,2)*(1+'General Inputs'!L$20)*(1-AA353)+'General Inputs'!L$27,2)</f>
        <v>0</v>
      </c>
      <c r="W353" s="162">
        <f>ROUND(ROUND(V353,2)*(1+'General Inputs'!M$20)*(1-AB353)+'General Inputs'!M$27,2)</f>
        <v>0</v>
      </c>
      <c r="X353" s="162">
        <f>ROUND(ROUND(W353,2)*(1+'General Inputs'!N$20)*(1-AC353)+'General Inputs'!N$27,2)</f>
        <v>0</v>
      </c>
      <c r="Y353" s="163"/>
      <c r="Z353" s="191">
        <f>IF(T353="",0,'General Inputs'!K$23)</f>
        <v>0</v>
      </c>
      <c r="AA353" s="191">
        <f>IF(U353="",0,'General Inputs'!L$23)</f>
        <v>-0.02</v>
      </c>
      <c r="AB353" s="191">
        <f>IF(V353="",0,'General Inputs'!M$23)</f>
        <v>-0.02</v>
      </c>
      <c r="AC353" s="191">
        <f>IF(W353="",0,'General Inputs'!N$23)</f>
        <v>-0.02</v>
      </c>
      <c r="AD353" s="36"/>
      <c r="AE353" s="36"/>
      <c r="AF353" s="36"/>
      <c r="AG353" s="36"/>
      <c r="AH353" s="214" t="str" cm="1">
        <f t="array" ref="AH353">IF(SUMPRODUCT(--_xlfn.ISFORMULA(U353:X353))+SUMPRODUCT(--_xlfn.ISFORMULA(H353:L353))=7,"OK","CHECK")</f>
        <v>OK</v>
      </c>
      <c r="AI353" s="36"/>
      <c r="AJ353" s="36"/>
      <c r="AK353" s="36"/>
    </row>
    <row r="354" spans="1:37" hidden="1" outlineLevel="2" x14ac:dyDescent="0.2">
      <c r="A354" s="36"/>
      <c r="B354" s="36"/>
      <c r="C354" s="158"/>
      <c r="D354" s="158"/>
      <c r="E354" s="71" t="s">
        <v>33</v>
      </c>
      <c r="F354" s="71"/>
      <c r="G354" s="92"/>
      <c r="H354" s="93">
        <f t="shared" si="28"/>
        <v>0</v>
      </c>
      <c r="I354" s="159"/>
      <c r="J354" s="93">
        <f t="shared" si="29"/>
        <v>0</v>
      </c>
      <c r="K354" s="159"/>
      <c r="L354" s="159" t="str">
        <f t="shared" si="48"/>
        <v/>
      </c>
      <c r="M354" s="39"/>
      <c r="N354" s="160">
        <f t="shared" si="49"/>
        <v>0</v>
      </c>
      <c r="O354" s="160">
        <f t="shared" si="50"/>
        <v>0</v>
      </c>
      <c r="P354" s="160">
        <f t="shared" si="51"/>
        <v>0</v>
      </c>
      <c r="Q354" s="160">
        <f t="shared" si="52"/>
        <v>0</v>
      </c>
      <c r="R354" s="160">
        <f t="shared" si="53"/>
        <v>0</v>
      </c>
      <c r="S354" s="39"/>
      <c r="T354" s="161"/>
      <c r="U354" s="162">
        <f>ROUND(ROUND(T354,2)*(1+'General Inputs'!K$20)*(1-Z354)+'General Inputs'!K$27,2)</f>
        <v>0</v>
      </c>
      <c r="V354" s="162">
        <f>ROUND(ROUND(U354,2)*(1+'General Inputs'!L$20)*(1-AA354)+'General Inputs'!L$27,2)</f>
        <v>0</v>
      </c>
      <c r="W354" s="162">
        <f>ROUND(ROUND(V354,2)*(1+'General Inputs'!M$20)*(1-AB354)+'General Inputs'!M$27,2)</f>
        <v>0</v>
      </c>
      <c r="X354" s="162">
        <f>ROUND(ROUND(W354,2)*(1+'General Inputs'!N$20)*(1-AC354)+'General Inputs'!N$27,2)</f>
        <v>0</v>
      </c>
      <c r="Y354" s="163"/>
      <c r="Z354" s="191">
        <f>IF(T354="",0,'General Inputs'!K$23)</f>
        <v>0</v>
      </c>
      <c r="AA354" s="191">
        <f>IF(U354="",0,'General Inputs'!L$23)</f>
        <v>-0.02</v>
      </c>
      <c r="AB354" s="191">
        <f>IF(V354="",0,'General Inputs'!M$23)</f>
        <v>-0.02</v>
      </c>
      <c r="AC354" s="191">
        <f>IF(W354="",0,'General Inputs'!N$23)</f>
        <v>-0.02</v>
      </c>
      <c r="AD354" s="36"/>
      <c r="AE354" s="36"/>
      <c r="AF354" s="36"/>
      <c r="AG354" s="36"/>
      <c r="AH354" s="214" t="str" cm="1">
        <f t="array" ref="AH354">IF(SUMPRODUCT(--_xlfn.ISFORMULA(U354:X354))+SUMPRODUCT(--_xlfn.ISFORMULA(H354:L354))=7,"OK","CHECK")</f>
        <v>OK</v>
      </c>
      <c r="AI354" s="36"/>
      <c r="AJ354" s="36"/>
      <c r="AK354" s="36"/>
    </row>
    <row r="355" spans="1:37" hidden="1" outlineLevel="2" x14ac:dyDescent="0.2">
      <c r="A355" s="36"/>
      <c r="B355" s="36"/>
      <c r="C355" s="158"/>
      <c r="D355" s="158"/>
      <c r="E355" s="71" t="s">
        <v>33</v>
      </c>
      <c r="F355" s="71"/>
      <c r="G355" s="92"/>
      <c r="H355" s="93">
        <f t="shared" si="28"/>
        <v>0</v>
      </c>
      <c r="I355" s="159"/>
      <c r="J355" s="93">
        <f t="shared" si="29"/>
        <v>0</v>
      </c>
      <c r="K355" s="159"/>
      <c r="L355" s="159" t="str">
        <f t="shared" si="48"/>
        <v/>
      </c>
      <c r="M355" s="39"/>
      <c r="N355" s="160">
        <f t="shared" si="49"/>
        <v>0</v>
      </c>
      <c r="O355" s="160">
        <f t="shared" si="50"/>
        <v>0</v>
      </c>
      <c r="P355" s="160">
        <f t="shared" si="51"/>
        <v>0</v>
      </c>
      <c r="Q355" s="160">
        <f t="shared" si="52"/>
        <v>0</v>
      </c>
      <c r="R355" s="160">
        <f t="shared" si="53"/>
        <v>0</v>
      </c>
      <c r="S355" s="39"/>
      <c r="T355" s="161"/>
      <c r="U355" s="162">
        <f>ROUND(ROUND(T355,2)*(1+'General Inputs'!K$20)*(1-Z355)+'General Inputs'!K$27,2)</f>
        <v>0</v>
      </c>
      <c r="V355" s="162">
        <f>ROUND(ROUND(U355,2)*(1+'General Inputs'!L$20)*(1-AA355)+'General Inputs'!L$27,2)</f>
        <v>0</v>
      </c>
      <c r="W355" s="162">
        <f>ROUND(ROUND(V355,2)*(1+'General Inputs'!M$20)*(1-AB355)+'General Inputs'!M$27,2)</f>
        <v>0</v>
      </c>
      <c r="X355" s="162">
        <f>ROUND(ROUND(W355,2)*(1+'General Inputs'!N$20)*(1-AC355)+'General Inputs'!N$27,2)</f>
        <v>0</v>
      </c>
      <c r="Y355" s="163"/>
      <c r="Z355" s="191">
        <f>IF(T355="",0,'General Inputs'!K$23)</f>
        <v>0</v>
      </c>
      <c r="AA355" s="191">
        <f>IF(U355="",0,'General Inputs'!L$23)</f>
        <v>-0.02</v>
      </c>
      <c r="AB355" s="191">
        <f>IF(V355="",0,'General Inputs'!M$23)</f>
        <v>-0.02</v>
      </c>
      <c r="AC355" s="191">
        <f>IF(W355="",0,'General Inputs'!N$23)</f>
        <v>-0.02</v>
      </c>
      <c r="AD355" s="36"/>
      <c r="AE355" s="36"/>
      <c r="AF355" s="36"/>
      <c r="AG355" s="36"/>
      <c r="AH355" s="214" t="str" cm="1">
        <f t="array" ref="AH355">IF(SUMPRODUCT(--_xlfn.ISFORMULA(U355:X355))+SUMPRODUCT(--_xlfn.ISFORMULA(H355:L355))=7,"OK","CHECK")</f>
        <v>OK</v>
      </c>
      <c r="AI355" s="36"/>
      <c r="AJ355" s="36"/>
      <c r="AK355" s="36"/>
    </row>
    <row r="356" spans="1:37" hidden="1" outlineLevel="2" x14ac:dyDescent="0.2">
      <c r="A356" s="36"/>
      <c r="B356" s="36"/>
      <c r="C356" s="158"/>
      <c r="D356" s="158"/>
      <c r="E356" s="71" t="s">
        <v>33</v>
      </c>
      <c r="F356" s="71"/>
      <c r="G356" s="92"/>
      <c r="H356" s="93">
        <f t="shared" si="28"/>
        <v>0</v>
      </c>
      <c r="I356" s="159"/>
      <c r="J356" s="93">
        <f t="shared" si="29"/>
        <v>0</v>
      </c>
      <c r="K356" s="159"/>
      <c r="L356" s="159" t="str">
        <f t="shared" si="48"/>
        <v/>
      </c>
      <c r="M356" s="39"/>
      <c r="N356" s="160">
        <f t="shared" si="49"/>
        <v>0</v>
      </c>
      <c r="O356" s="160">
        <f t="shared" si="50"/>
        <v>0</v>
      </c>
      <c r="P356" s="160">
        <f t="shared" si="51"/>
        <v>0</v>
      </c>
      <c r="Q356" s="160">
        <f t="shared" si="52"/>
        <v>0</v>
      </c>
      <c r="R356" s="160">
        <f t="shared" si="53"/>
        <v>0</v>
      </c>
      <c r="S356" s="39"/>
      <c r="T356" s="161"/>
      <c r="U356" s="162">
        <f>ROUND(ROUND(T356,2)*(1+'General Inputs'!K$20)*(1-Z356)+'General Inputs'!K$27,2)</f>
        <v>0</v>
      </c>
      <c r="V356" s="162">
        <f>ROUND(ROUND(U356,2)*(1+'General Inputs'!L$20)*(1-AA356)+'General Inputs'!L$27,2)</f>
        <v>0</v>
      </c>
      <c r="W356" s="162">
        <f>ROUND(ROUND(V356,2)*(1+'General Inputs'!M$20)*(1-AB356)+'General Inputs'!M$27,2)</f>
        <v>0</v>
      </c>
      <c r="X356" s="162">
        <f>ROUND(ROUND(W356,2)*(1+'General Inputs'!N$20)*(1-AC356)+'General Inputs'!N$27,2)</f>
        <v>0</v>
      </c>
      <c r="Y356" s="163"/>
      <c r="Z356" s="191">
        <f>IF(T356="",0,'General Inputs'!K$23)</f>
        <v>0</v>
      </c>
      <c r="AA356" s="191">
        <f>IF(U356="",0,'General Inputs'!L$23)</f>
        <v>-0.02</v>
      </c>
      <c r="AB356" s="191">
        <f>IF(V356="",0,'General Inputs'!M$23)</f>
        <v>-0.02</v>
      </c>
      <c r="AC356" s="191">
        <f>IF(W356="",0,'General Inputs'!N$23)</f>
        <v>-0.02</v>
      </c>
      <c r="AD356" s="36"/>
      <c r="AE356" s="36"/>
      <c r="AF356" s="36"/>
      <c r="AG356" s="36"/>
      <c r="AH356" s="214" t="str" cm="1">
        <f t="array" ref="AH356">IF(SUMPRODUCT(--_xlfn.ISFORMULA(U356:X356))+SUMPRODUCT(--_xlfn.ISFORMULA(H356:L356))=7,"OK","CHECK")</f>
        <v>OK</v>
      </c>
      <c r="AI356" s="36"/>
      <c r="AJ356" s="36"/>
      <c r="AK356" s="36"/>
    </row>
    <row r="357" spans="1:37" hidden="1" outlineLevel="2" x14ac:dyDescent="0.2">
      <c r="A357" s="36"/>
      <c r="B357" s="36"/>
      <c r="C357" s="158"/>
      <c r="D357" s="158"/>
      <c r="E357" s="71" t="s">
        <v>33</v>
      </c>
      <c r="F357" s="71"/>
      <c r="G357" s="92"/>
      <c r="H357" s="93">
        <f t="shared" si="28"/>
        <v>0</v>
      </c>
      <c r="I357" s="159"/>
      <c r="J357" s="93">
        <f t="shared" si="29"/>
        <v>0</v>
      </c>
      <c r="K357" s="159"/>
      <c r="L357" s="159" t="str">
        <f t="shared" si="48"/>
        <v/>
      </c>
      <c r="M357" s="39"/>
      <c r="N357" s="160">
        <f t="shared" si="49"/>
        <v>0</v>
      </c>
      <c r="O357" s="160">
        <f t="shared" si="50"/>
        <v>0</v>
      </c>
      <c r="P357" s="160">
        <f t="shared" si="51"/>
        <v>0</v>
      </c>
      <c r="Q357" s="160">
        <f t="shared" si="52"/>
        <v>0</v>
      </c>
      <c r="R357" s="160">
        <f t="shared" si="53"/>
        <v>0</v>
      </c>
      <c r="S357" s="39"/>
      <c r="T357" s="161"/>
      <c r="U357" s="162">
        <f>ROUND(ROUND(T357,2)*(1+'General Inputs'!K$20)*(1-Z357)+'General Inputs'!K$27,2)</f>
        <v>0</v>
      </c>
      <c r="V357" s="162">
        <f>ROUND(ROUND(U357,2)*(1+'General Inputs'!L$20)*(1-AA357)+'General Inputs'!L$27,2)</f>
        <v>0</v>
      </c>
      <c r="W357" s="162">
        <f>ROUND(ROUND(V357,2)*(1+'General Inputs'!M$20)*(1-AB357)+'General Inputs'!M$27,2)</f>
        <v>0</v>
      </c>
      <c r="X357" s="162">
        <f>ROUND(ROUND(W357,2)*(1+'General Inputs'!N$20)*(1-AC357)+'General Inputs'!N$27,2)</f>
        <v>0</v>
      </c>
      <c r="Y357" s="163"/>
      <c r="Z357" s="191">
        <f>IF(T357="",0,'General Inputs'!K$23)</f>
        <v>0</v>
      </c>
      <c r="AA357" s="191">
        <f>IF(U357="",0,'General Inputs'!L$23)</f>
        <v>-0.02</v>
      </c>
      <c r="AB357" s="191">
        <f>IF(V357="",0,'General Inputs'!M$23)</f>
        <v>-0.02</v>
      </c>
      <c r="AC357" s="191">
        <f>IF(W357="",0,'General Inputs'!N$23)</f>
        <v>-0.02</v>
      </c>
      <c r="AD357" s="36"/>
      <c r="AE357" s="36"/>
      <c r="AF357" s="36"/>
      <c r="AG357" s="36"/>
      <c r="AH357" s="214" t="str" cm="1">
        <f t="array" ref="AH357">IF(SUMPRODUCT(--_xlfn.ISFORMULA(U357:X357))+SUMPRODUCT(--_xlfn.ISFORMULA(H357:L357))=7,"OK","CHECK")</f>
        <v>OK</v>
      </c>
      <c r="AI357" s="36"/>
      <c r="AJ357" s="36"/>
      <c r="AK357" s="36"/>
    </row>
    <row r="358" spans="1:37" hidden="1" outlineLevel="2" x14ac:dyDescent="0.2">
      <c r="A358" s="36"/>
      <c r="B358" s="36"/>
      <c r="C358" s="158"/>
      <c r="D358" s="158"/>
      <c r="E358" s="71" t="s">
        <v>33</v>
      </c>
      <c r="F358" s="71"/>
      <c r="G358" s="92"/>
      <c r="H358" s="93">
        <f t="shared" si="28"/>
        <v>0</v>
      </c>
      <c r="I358" s="159"/>
      <c r="J358" s="93">
        <f t="shared" si="29"/>
        <v>0</v>
      </c>
      <c r="K358" s="159"/>
      <c r="L358" s="159" t="str">
        <f t="shared" si="48"/>
        <v/>
      </c>
      <c r="M358" s="39"/>
      <c r="N358" s="160">
        <f t="shared" si="49"/>
        <v>0</v>
      </c>
      <c r="O358" s="160">
        <f t="shared" si="50"/>
        <v>0</v>
      </c>
      <c r="P358" s="160">
        <f t="shared" si="51"/>
        <v>0</v>
      </c>
      <c r="Q358" s="160">
        <f t="shared" si="52"/>
        <v>0</v>
      </c>
      <c r="R358" s="160">
        <f t="shared" si="53"/>
        <v>0</v>
      </c>
      <c r="S358" s="39"/>
      <c r="T358" s="161"/>
      <c r="U358" s="162">
        <f>ROUND(ROUND(T358,2)*(1+'General Inputs'!K$20)*(1-Z358)+'General Inputs'!K$27,2)</f>
        <v>0</v>
      </c>
      <c r="V358" s="162">
        <f>ROUND(ROUND(U358,2)*(1+'General Inputs'!L$20)*(1-AA358)+'General Inputs'!L$27,2)</f>
        <v>0</v>
      </c>
      <c r="W358" s="162">
        <f>ROUND(ROUND(V358,2)*(1+'General Inputs'!M$20)*(1-AB358)+'General Inputs'!M$27,2)</f>
        <v>0</v>
      </c>
      <c r="X358" s="162">
        <f>ROUND(ROUND(W358,2)*(1+'General Inputs'!N$20)*(1-AC358)+'General Inputs'!N$27,2)</f>
        <v>0</v>
      </c>
      <c r="Y358" s="163"/>
      <c r="Z358" s="191">
        <f>IF(T358="",0,'General Inputs'!K$23)</f>
        <v>0</v>
      </c>
      <c r="AA358" s="191">
        <f>IF(U358="",0,'General Inputs'!L$23)</f>
        <v>-0.02</v>
      </c>
      <c r="AB358" s="191">
        <f>IF(V358="",0,'General Inputs'!M$23)</f>
        <v>-0.02</v>
      </c>
      <c r="AC358" s="191">
        <f>IF(W358="",0,'General Inputs'!N$23)</f>
        <v>-0.02</v>
      </c>
      <c r="AD358" s="36"/>
      <c r="AE358" s="36"/>
      <c r="AF358" s="36"/>
      <c r="AG358" s="36"/>
      <c r="AH358" s="214" t="str" cm="1">
        <f t="array" ref="AH358">IF(SUMPRODUCT(--_xlfn.ISFORMULA(U358:X358))+SUMPRODUCT(--_xlfn.ISFORMULA(H358:L358))=7,"OK","CHECK")</f>
        <v>OK</v>
      </c>
      <c r="AI358" s="36"/>
      <c r="AJ358" s="36"/>
      <c r="AK358" s="36"/>
    </row>
    <row r="359" spans="1:37" hidden="1" outlineLevel="2" x14ac:dyDescent="0.2">
      <c r="A359" s="36"/>
      <c r="B359" s="36"/>
      <c r="C359" s="158"/>
      <c r="D359" s="158"/>
      <c r="E359" s="71" t="s">
        <v>33</v>
      </c>
      <c r="F359" s="71"/>
      <c r="G359" s="92"/>
      <c r="H359" s="93">
        <f t="shared" si="28"/>
        <v>0</v>
      </c>
      <c r="I359" s="159"/>
      <c r="J359" s="93">
        <f t="shared" si="29"/>
        <v>0</v>
      </c>
      <c r="K359" s="159"/>
      <c r="L359" s="159" t="str">
        <f t="shared" si="48"/>
        <v/>
      </c>
      <c r="M359" s="39"/>
      <c r="N359" s="160">
        <f t="shared" si="49"/>
        <v>0</v>
      </c>
      <c r="O359" s="160">
        <f t="shared" si="50"/>
        <v>0</v>
      </c>
      <c r="P359" s="160">
        <f t="shared" si="51"/>
        <v>0</v>
      </c>
      <c r="Q359" s="160">
        <f t="shared" si="52"/>
        <v>0</v>
      </c>
      <c r="R359" s="160">
        <f t="shared" si="53"/>
        <v>0</v>
      </c>
      <c r="S359" s="39"/>
      <c r="T359" s="161"/>
      <c r="U359" s="162">
        <f>ROUND(ROUND(T359,2)*(1+'General Inputs'!K$20)*(1-Z359)+'General Inputs'!K$27,2)</f>
        <v>0</v>
      </c>
      <c r="V359" s="162">
        <f>ROUND(ROUND(U359,2)*(1+'General Inputs'!L$20)*(1-AA359)+'General Inputs'!L$27,2)</f>
        <v>0</v>
      </c>
      <c r="W359" s="162">
        <f>ROUND(ROUND(V359,2)*(1+'General Inputs'!M$20)*(1-AB359)+'General Inputs'!M$27,2)</f>
        <v>0</v>
      </c>
      <c r="X359" s="162">
        <f>ROUND(ROUND(W359,2)*(1+'General Inputs'!N$20)*(1-AC359)+'General Inputs'!N$27,2)</f>
        <v>0</v>
      </c>
      <c r="Y359" s="163"/>
      <c r="Z359" s="191">
        <f>IF(T359="",0,'General Inputs'!K$23)</f>
        <v>0</v>
      </c>
      <c r="AA359" s="191">
        <f>IF(U359="",0,'General Inputs'!L$23)</f>
        <v>-0.02</v>
      </c>
      <c r="AB359" s="191">
        <f>IF(V359="",0,'General Inputs'!M$23)</f>
        <v>-0.02</v>
      </c>
      <c r="AC359" s="191">
        <f>IF(W359="",0,'General Inputs'!N$23)</f>
        <v>-0.02</v>
      </c>
      <c r="AD359" s="36"/>
      <c r="AE359" s="36"/>
      <c r="AF359" s="36"/>
      <c r="AG359" s="36"/>
      <c r="AH359" s="214" t="str" cm="1">
        <f t="array" ref="AH359">IF(SUMPRODUCT(--_xlfn.ISFORMULA(U359:X359))+SUMPRODUCT(--_xlfn.ISFORMULA(H359:L359))=7,"OK","CHECK")</f>
        <v>OK</v>
      </c>
      <c r="AI359" s="36"/>
      <c r="AJ359" s="36"/>
      <c r="AK359" s="36"/>
    </row>
    <row r="360" spans="1:37" hidden="1" outlineLevel="2" x14ac:dyDescent="0.2">
      <c r="A360" s="36"/>
      <c r="B360" s="36"/>
      <c r="C360" s="158"/>
      <c r="D360" s="158"/>
      <c r="E360" s="71" t="s">
        <v>33</v>
      </c>
      <c r="F360" s="71"/>
      <c r="G360" s="92"/>
      <c r="H360" s="93">
        <f t="shared" si="28"/>
        <v>0</v>
      </c>
      <c r="I360" s="159"/>
      <c r="J360" s="93">
        <f t="shared" si="29"/>
        <v>0</v>
      </c>
      <c r="K360" s="159"/>
      <c r="L360" s="159" t="str">
        <f t="shared" si="48"/>
        <v/>
      </c>
      <c r="M360" s="39"/>
      <c r="N360" s="160">
        <f t="shared" si="49"/>
        <v>0</v>
      </c>
      <c r="O360" s="160">
        <f t="shared" si="50"/>
        <v>0</v>
      </c>
      <c r="P360" s="160">
        <f t="shared" si="51"/>
        <v>0</v>
      </c>
      <c r="Q360" s="160">
        <f t="shared" si="52"/>
        <v>0</v>
      </c>
      <c r="R360" s="160">
        <f t="shared" si="53"/>
        <v>0</v>
      </c>
      <c r="S360" s="39"/>
      <c r="T360" s="161"/>
      <c r="U360" s="162">
        <f>ROUND(ROUND(T360,2)*(1+'General Inputs'!K$20)*(1-Z360)+'General Inputs'!K$27,2)</f>
        <v>0</v>
      </c>
      <c r="V360" s="162">
        <f>ROUND(ROUND(U360,2)*(1+'General Inputs'!L$20)*(1-AA360)+'General Inputs'!L$27,2)</f>
        <v>0</v>
      </c>
      <c r="W360" s="162">
        <f>ROUND(ROUND(V360,2)*(1+'General Inputs'!M$20)*(1-AB360)+'General Inputs'!M$27,2)</f>
        <v>0</v>
      </c>
      <c r="X360" s="162">
        <f>ROUND(ROUND(W360,2)*(1+'General Inputs'!N$20)*(1-AC360)+'General Inputs'!N$27,2)</f>
        <v>0</v>
      </c>
      <c r="Y360" s="163"/>
      <c r="Z360" s="191">
        <f>IF(T360="",0,'General Inputs'!K$23)</f>
        <v>0</v>
      </c>
      <c r="AA360" s="191">
        <f>IF(U360="",0,'General Inputs'!L$23)</f>
        <v>-0.02</v>
      </c>
      <c r="AB360" s="191">
        <f>IF(V360="",0,'General Inputs'!M$23)</f>
        <v>-0.02</v>
      </c>
      <c r="AC360" s="191">
        <f>IF(W360="",0,'General Inputs'!N$23)</f>
        <v>-0.02</v>
      </c>
      <c r="AD360" s="36"/>
      <c r="AE360" s="36"/>
      <c r="AF360" s="36"/>
      <c r="AG360" s="36"/>
      <c r="AH360" s="214" t="str" cm="1">
        <f t="array" ref="AH360">IF(SUMPRODUCT(--_xlfn.ISFORMULA(U360:X360))+SUMPRODUCT(--_xlfn.ISFORMULA(H360:L360))=7,"OK","CHECK")</f>
        <v>OK</v>
      </c>
      <c r="AI360" s="36"/>
      <c r="AJ360" s="36"/>
      <c r="AK360" s="36"/>
    </row>
    <row r="361" spans="1:37" hidden="1" outlineLevel="2" x14ac:dyDescent="0.2">
      <c r="A361" s="36"/>
      <c r="B361" s="36"/>
      <c r="C361" s="158"/>
      <c r="D361" s="158"/>
      <c r="E361" s="71" t="s">
        <v>33</v>
      </c>
      <c r="F361" s="71"/>
      <c r="G361" s="92"/>
      <c r="H361" s="93">
        <f t="shared" si="28"/>
        <v>0</v>
      </c>
      <c r="I361" s="159"/>
      <c r="J361" s="93">
        <f t="shared" si="29"/>
        <v>0</v>
      </c>
      <c r="K361" s="159"/>
      <c r="L361" s="159" t="str">
        <f t="shared" si="48"/>
        <v/>
      </c>
      <c r="M361" s="39"/>
      <c r="N361" s="160">
        <f t="shared" si="49"/>
        <v>0</v>
      </c>
      <c r="O361" s="160">
        <f t="shared" si="50"/>
        <v>0</v>
      </c>
      <c r="P361" s="160">
        <f t="shared" si="51"/>
        <v>0</v>
      </c>
      <c r="Q361" s="160">
        <f t="shared" si="52"/>
        <v>0</v>
      </c>
      <c r="R361" s="160">
        <f t="shared" si="53"/>
        <v>0</v>
      </c>
      <c r="S361" s="39"/>
      <c r="T361" s="161"/>
      <c r="U361" s="162">
        <f>ROUND(ROUND(T361,2)*(1+'General Inputs'!K$20)*(1-Z361)+'General Inputs'!K$27,2)</f>
        <v>0</v>
      </c>
      <c r="V361" s="162">
        <f>ROUND(ROUND(U361,2)*(1+'General Inputs'!L$20)*(1-AA361)+'General Inputs'!L$27,2)</f>
        <v>0</v>
      </c>
      <c r="W361" s="162">
        <f>ROUND(ROUND(V361,2)*(1+'General Inputs'!M$20)*(1-AB361)+'General Inputs'!M$27,2)</f>
        <v>0</v>
      </c>
      <c r="X361" s="162">
        <f>ROUND(ROUND(W361,2)*(1+'General Inputs'!N$20)*(1-AC361)+'General Inputs'!N$27,2)</f>
        <v>0</v>
      </c>
      <c r="Y361" s="163"/>
      <c r="Z361" s="191">
        <f>IF(T361="",0,'General Inputs'!K$23)</f>
        <v>0</v>
      </c>
      <c r="AA361" s="191">
        <f>IF(U361="",0,'General Inputs'!L$23)</f>
        <v>-0.02</v>
      </c>
      <c r="AB361" s="191">
        <f>IF(V361="",0,'General Inputs'!M$23)</f>
        <v>-0.02</v>
      </c>
      <c r="AC361" s="191">
        <f>IF(W361="",0,'General Inputs'!N$23)</f>
        <v>-0.02</v>
      </c>
      <c r="AD361" s="36"/>
      <c r="AE361" s="36"/>
      <c r="AF361" s="36"/>
      <c r="AG361" s="36"/>
      <c r="AH361" s="214" t="str" cm="1">
        <f t="array" ref="AH361">IF(SUMPRODUCT(--_xlfn.ISFORMULA(U361:X361))+SUMPRODUCT(--_xlfn.ISFORMULA(H361:L361))=7,"OK","CHECK")</f>
        <v>OK</v>
      </c>
      <c r="AI361" s="36"/>
      <c r="AJ361" s="36"/>
      <c r="AK361" s="36"/>
    </row>
    <row r="362" spans="1:37" hidden="1" outlineLevel="2" x14ac:dyDescent="0.2">
      <c r="A362" s="36"/>
      <c r="B362" s="36"/>
      <c r="C362" s="158"/>
      <c r="D362" s="158"/>
      <c r="E362" s="71" t="s">
        <v>33</v>
      </c>
      <c r="F362" s="71"/>
      <c r="G362" s="92"/>
      <c r="H362" s="93">
        <f t="shared" si="28"/>
        <v>0</v>
      </c>
      <c r="I362" s="159"/>
      <c r="J362" s="93">
        <f t="shared" si="29"/>
        <v>0</v>
      </c>
      <c r="K362" s="159"/>
      <c r="L362" s="159" t="str">
        <f t="shared" si="48"/>
        <v/>
      </c>
      <c r="M362" s="39"/>
      <c r="N362" s="160">
        <f t="shared" si="49"/>
        <v>0</v>
      </c>
      <c r="O362" s="160">
        <f t="shared" si="50"/>
        <v>0</v>
      </c>
      <c r="P362" s="160">
        <f t="shared" si="51"/>
        <v>0</v>
      </c>
      <c r="Q362" s="160">
        <f t="shared" si="52"/>
        <v>0</v>
      </c>
      <c r="R362" s="160">
        <f t="shared" si="53"/>
        <v>0</v>
      </c>
      <c r="S362" s="39"/>
      <c r="T362" s="161"/>
      <c r="U362" s="162">
        <f>ROUND(ROUND(T362,2)*(1+'General Inputs'!K$20)*(1-Z362)+'General Inputs'!K$27,2)</f>
        <v>0</v>
      </c>
      <c r="V362" s="162">
        <f>ROUND(ROUND(U362,2)*(1+'General Inputs'!L$20)*(1-AA362)+'General Inputs'!L$27,2)</f>
        <v>0</v>
      </c>
      <c r="W362" s="162">
        <f>ROUND(ROUND(V362,2)*(1+'General Inputs'!M$20)*(1-AB362)+'General Inputs'!M$27,2)</f>
        <v>0</v>
      </c>
      <c r="X362" s="162">
        <f>ROUND(ROUND(W362,2)*(1+'General Inputs'!N$20)*(1-AC362)+'General Inputs'!N$27,2)</f>
        <v>0</v>
      </c>
      <c r="Y362" s="163"/>
      <c r="Z362" s="191">
        <f>IF(T362="",0,'General Inputs'!K$23)</f>
        <v>0</v>
      </c>
      <c r="AA362" s="191">
        <f>IF(U362="",0,'General Inputs'!L$23)</f>
        <v>-0.02</v>
      </c>
      <c r="AB362" s="191">
        <f>IF(V362="",0,'General Inputs'!M$23)</f>
        <v>-0.02</v>
      </c>
      <c r="AC362" s="191">
        <f>IF(W362="",0,'General Inputs'!N$23)</f>
        <v>-0.02</v>
      </c>
      <c r="AD362" s="36"/>
      <c r="AE362" s="36"/>
      <c r="AF362" s="36"/>
      <c r="AG362" s="36"/>
      <c r="AH362" s="214" t="str" cm="1">
        <f t="array" ref="AH362">IF(SUMPRODUCT(--_xlfn.ISFORMULA(U362:X362))+SUMPRODUCT(--_xlfn.ISFORMULA(H362:L362))=7,"OK","CHECK")</f>
        <v>OK</v>
      </c>
      <c r="AI362" s="36"/>
      <c r="AJ362" s="36"/>
      <c r="AK362" s="36"/>
    </row>
    <row r="363" spans="1:37" hidden="1" outlineLevel="2" x14ac:dyDescent="0.2">
      <c r="A363" s="36"/>
      <c r="B363" s="36"/>
      <c r="C363" s="158"/>
      <c r="D363" s="158"/>
      <c r="E363" s="71" t="s">
        <v>33</v>
      </c>
      <c r="F363" s="71"/>
      <c r="G363" s="92"/>
      <c r="H363" s="93">
        <f t="shared" si="28"/>
        <v>0</v>
      </c>
      <c r="I363" s="159"/>
      <c r="J363" s="93">
        <f t="shared" si="29"/>
        <v>0</v>
      </c>
      <c r="K363" s="159"/>
      <c r="L363" s="159" t="str">
        <f t="shared" si="48"/>
        <v/>
      </c>
      <c r="M363" s="39"/>
      <c r="N363" s="160">
        <f t="shared" si="49"/>
        <v>0</v>
      </c>
      <c r="O363" s="160">
        <f t="shared" si="50"/>
        <v>0</v>
      </c>
      <c r="P363" s="160">
        <f t="shared" si="51"/>
        <v>0</v>
      </c>
      <c r="Q363" s="160">
        <f t="shared" si="52"/>
        <v>0</v>
      </c>
      <c r="R363" s="160">
        <f t="shared" si="53"/>
        <v>0</v>
      </c>
      <c r="S363" s="39"/>
      <c r="T363" s="161"/>
      <c r="U363" s="162">
        <f>ROUND(ROUND(T363,2)*(1+'General Inputs'!K$20)*(1-Z363)+'General Inputs'!K$27,2)</f>
        <v>0</v>
      </c>
      <c r="V363" s="162">
        <f>ROUND(ROUND(U363,2)*(1+'General Inputs'!L$20)*(1-AA363)+'General Inputs'!L$27,2)</f>
        <v>0</v>
      </c>
      <c r="W363" s="162">
        <f>ROUND(ROUND(V363,2)*(1+'General Inputs'!M$20)*(1-AB363)+'General Inputs'!M$27,2)</f>
        <v>0</v>
      </c>
      <c r="X363" s="162">
        <f>ROUND(ROUND(W363,2)*(1+'General Inputs'!N$20)*(1-AC363)+'General Inputs'!N$27,2)</f>
        <v>0</v>
      </c>
      <c r="Y363" s="163"/>
      <c r="Z363" s="191">
        <f>IF(T363="",0,'General Inputs'!K$23)</f>
        <v>0</v>
      </c>
      <c r="AA363" s="191">
        <f>IF(U363="",0,'General Inputs'!L$23)</f>
        <v>-0.02</v>
      </c>
      <c r="AB363" s="191">
        <f>IF(V363="",0,'General Inputs'!M$23)</f>
        <v>-0.02</v>
      </c>
      <c r="AC363" s="191">
        <f>IF(W363="",0,'General Inputs'!N$23)</f>
        <v>-0.02</v>
      </c>
      <c r="AD363" s="36"/>
      <c r="AE363" s="36"/>
      <c r="AF363" s="36"/>
      <c r="AG363" s="36"/>
      <c r="AH363" s="214" t="str" cm="1">
        <f t="array" ref="AH363">IF(SUMPRODUCT(--_xlfn.ISFORMULA(U363:X363))+SUMPRODUCT(--_xlfn.ISFORMULA(H363:L363))=7,"OK","CHECK")</f>
        <v>OK</v>
      </c>
      <c r="AI363" s="36"/>
      <c r="AJ363" s="36"/>
      <c r="AK363" s="36"/>
    </row>
    <row r="364" spans="1:37" hidden="1" outlineLevel="2" x14ac:dyDescent="0.2">
      <c r="A364" s="36"/>
      <c r="B364" s="36"/>
      <c r="C364" s="158"/>
      <c r="D364" s="158"/>
      <c r="E364" s="71" t="s">
        <v>33</v>
      </c>
      <c r="F364" s="71"/>
      <c r="G364" s="92"/>
      <c r="H364" s="93">
        <f t="shared" si="28"/>
        <v>0</v>
      </c>
      <c r="I364" s="159"/>
      <c r="J364" s="93">
        <f t="shared" si="29"/>
        <v>0</v>
      </c>
      <c r="K364" s="159"/>
      <c r="L364" s="159" t="str">
        <f t="shared" si="48"/>
        <v/>
      </c>
      <c r="M364" s="39"/>
      <c r="N364" s="160">
        <f t="shared" si="49"/>
        <v>0</v>
      </c>
      <c r="O364" s="160">
        <f t="shared" si="50"/>
        <v>0</v>
      </c>
      <c r="P364" s="160">
        <f t="shared" si="51"/>
        <v>0</v>
      </c>
      <c r="Q364" s="160">
        <f t="shared" si="52"/>
        <v>0</v>
      </c>
      <c r="R364" s="160">
        <f t="shared" si="53"/>
        <v>0</v>
      </c>
      <c r="S364" s="39"/>
      <c r="T364" s="161"/>
      <c r="U364" s="162">
        <f>ROUND(ROUND(T364,2)*(1+'General Inputs'!K$20)*(1-Z364)+'General Inputs'!K$27,2)</f>
        <v>0</v>
      </c>
      <c r="V364" s="162">
        <f>ROUND(ROUND(U364,2)*(1+'General Inputs'!L$20)*(1-AA364)+'General Inputs'!L$27,2)</f>
        <v>0</v>
      </c>
      <c r="W364" s="162">
        <f>ROUND(ROUND(V364,2)*(1+'General Inputs'!M$20)*(1-AB364)+'General Inputs'!M$27,2)</f>
        <v>0</v>
      </c>
      <c r="X364" s="162">
        <f>ROUND(ROUND(W364,2)*(1+'General Inputs'!N$20)*(1-AC364)+'General Inputs'!N$27,2)</f>
        <v>0</v>
      </c>
      <c r="Y364" s="163"/>
      <c r="Z364" s="191">
        <f>IF(T364="",0,'General Inputs'!K$23)</f>
        <v>0</v>
      </c>
      <c r="AA364" s="191">
        <f>IF(U364="",0,'General Inputs'!L$23)</f>
        <v>-0.02</v>
      </c>
      <c r="AB364" s="191">
        <f>IF(V364="",0,'General Inputs'!M$23)</f>
        <v>-0.02</v>
      </c>
      <c r="AC364" s="191">
        <f>IF(W364="",0,'General Inputs'!N$23)</f>
        <v>-0.02</v>
      </c>
      <c r="AD364" s="36"/>
      <c r="AE364" s="36"/>
      <c r="AF364" s="36"/>
      <c r="AG364" s="36"/>
      <c r="AH364" s="214" t="str" cm="1">
        <f t="array" ref="AH364">IF(SUMPRODUCT(--_xlfn.ISFORMULA(U364:X364))+SUMPRODUCT(--_xlfn.ISFORMULA(H364:L364))=7,"OK","CHECK")</f>
        <v>OK</v>
      </c>
      <c r="AI364" s="36"/>
      <c r="AJ364" s="36"/>
      <c r="AK364" s="36"/>
    </row>
    <row r="365" spans="1:37" hidden="1" outlineLevel="2" x14ac:dyDescent="0.2">
      <c r="A365" s="36"/>
      <c r="B365" s="36"/>
      <c r="C365" s="158"/>
      <c r="D365" s="158"/>
      <c r="E365" s="71" t="s">
        <v>33</v>
      </c>
      <c r="F365" s="71"/>
      <c r="G365" s="92"/>
      <c r="H365" s="93">
        <f t="shared" si="28"/>
        <v>0</v>
      </c>
      <c r="I365" s="159"/>
      <c r="J365" s="93">
        <f t="shared" si="29"/>
        <v>0</v>
      </c>
      <c r="K365" s="159"/>
      <c r="L365" s="159" t="str">
        <f t="shared" si="48"/>
        <v/>
      </c>
      <c r="M365" s="39"/>
      <c r="N365" s="160">
        <f t="shared" si="49"/>
        <v>0</v>
      </c>
      <c r="O365" s="160">
        <f t="shared" si="50"/>
        <v>0</v>
      </c>
      <c r="P365" s="160">
        <f t="shared" si="51"/>
        <v>0</v>
      </c>
      <c r="Q365" s="160">
        <f t="shared" si="52"/>
        <v>0</v>
      </c>
      <c r="R365" s="160">
        <f t="shared" si="53"/>
        <v>0</v>
      </c>
      <c r="S365" s="39"/>
      <c r="T365" s="161"/>
      <c r="U365" s="162">
        <f>ROUND(ROUND(T365,2)*(1+'General Inputs'!K$20)*(1-Z365)+'General Inputs'!K$27,2)</f>
        <v>0</v>
      </c>
      <c r="V365" s="162">
        <f>ROUND(ROUND(U365,2)*(1+'General Inputs'!L$20)*(1-AA365)+'General Inputs'!L$27,2)</f>
        <v>0</v>
      </c>
      <c r="W365" s="162">
        <f>ROUND(ROUND(V365,2)*(1+'General Inputs'!M$20)*(1-AB365)+'General Inputs'!M$27,2)</f>
        <v>0</v>
      </c>
      <c r="X365" s="162">
        <f>ROUND(ROUND(W365,2)*(1+'General Inputs'!N$20)*(1-AC365)+'General Inputs'!N$27,2)</f>
        <v>0</v>
      </c>
      <c r="Y365" s="163"/>
      <c r="Z365" s="191">
        <f>IF(T365="",0,'General Inputs'!K$23)</f>
        <v>0</v>
      </c>
      <c r="AA365" s="191">
        <f>IF(U365="",0,'General Inputs'!L$23)</f>
        <v>-0.02</v>
      </c>
      <c r="AB365" s="191">
        <f>IF(V365="",0,'General Inputs'!M$23)</f>
        <v>-0.02</v>
      </c>
      <c r="AC365" s="191">
        <f>IF(W365="",0,'General Inputs'!N$23)</f>
        <v>-0.02</v>
      </c>
      <c r="AD365" s="36"/>
      <c r="AE365" s="36"/>
      <c r="AF365" s="36"/>
      <c r="AG365" s="36"/>
      <c r="AH365" s="214" t="str" cm="1">
        <f t="array" ref="AH365">IF(SUMPRODUCT(--_xlfn.ISFORMULA(U365:X365))+SUMPRODUCT(--_xlfn.ISFORMULA(H365:L365))=7,"OK","CHECK")</f>
        <v>OK</v>
      </c>
      <c r="AI365" s="36"/>
      <c r="AJ365" s="36"/>
      <c r="AK365" s="36"/>
    </row>
    <row r="366" spans="1:37" hidden="1" outlineLevel="2" x14ac:dyDescent="0.2">
      <c r="A366" s="36"/>
      <c r="B366" s="36"/>
      <c r="C366" s="158"/>
      <c r="D366" s="158"/>
      <c r="E366" s="71" t="s">
        <v>33</v>
      </c>
      <c r="F366" s="71"/>
      <c r="G366" s="92"/>
      <c r="H366" s="93">
        <f t="shared" si="28"/>
        <v>0</v>
      </c>
      <c r="I366" s="159"/>
      <c r="J366" s="93">
        <f t="shared" si="29"/>
        <v>0</v>
      </c>
      <c r="K366" s="159"/>
      <c r="L366" s="159" t="str">
        <f t="shared" si="48"/>
        <v/>
      </c>
      <c r="M366" s="39"/>
      <c r="N366" s="160">
        <f t="shared" si="49"/>
        <v>0</v>
      </c>
      <c r="O366" s="160">
        <f t="shared" si="50"/>
        <v>0</v>
      </c>
      <c r="P366" s="160">
        <f t="shared" si="51"/>
        <v>0</v>
      </c>
      <c r="Q366" s="160">
        <f t="shared" si="52"/>
        <v>0</v>
      </c>
      <c r="R366" s="160">
        <f t="shared" si="53"/>
        <v>0</v>
      </c>
      <c r="S366" s="39"/>
      <c r="T366" s="161"/>
      <c r="U366" s="162">
        <f>ROUND(ROUND(T366,2)*(1+'General Inputs'!K$20)*(1-Z366)+'General Inputs'!K$27,2)</f>
        <v>0</v>
      </c>
      <c r="V366" s="162">
        <f>ROUND(ROUND(U366,2)*(1+'General Inputs'!L$20)*(1-AA366)+'General Inputs'!L$27,2)</f>
        <v>0</v>
      </c>
      <c r="W366" s="162">
        <f>ROUND(ROUND(V366,2)*(1+'General Inputs'!M$20)*(1-AB366)+'General Inputs'!M$27,2)</f>
        <v>0</v>
      </c>
      <c r="X366" s="162">
        <f>ROUND(ROUND(W366,2)*(1+'General Inputs'!N$20)*(1-AC366)+'General Inputs'!N$27,2)</f>
        <v>0</v>
      </c>
      <c r="Y366" s="163"/>
      <c r="Z366" s="191">
        <f>IF(T366="",0,'General Inputs'!K$23)</f>
        <v>0</v>
      </c>
      <c r="AA366" s="191">
        <f>IF(U366="",0,'General Inputs'!L$23)</f>
        <v>-0.02</v>
      </c>
      <c r="AB366" s="191">
        <f>IF(V366="",0,'General Inputs'!M$23)</f>
        <v>-0.02</v>
      </c>
      <c r="AC366" s="191">
        <f>IF(W366="",0,'General Inputs'!N$23)</f>
        <v>-0.02</v>
      </c>
      <c r="AD366" s="36"/>
      <c r="AE366" s="36"/>
      <c r="AF366" s="36"/>
      <c r="AG366" s="36"/>
      <c r="AH366" s="214" t="str" cm="1">
        <f t="array" ref="AH366">IF(SUMPRODUCT(--_xlfn.ISFORMULA(U366:X366))+SUMPRODUCT(--_xlfn.ISFORMULA(H366:L366))=7,"OK","CHECK")</f>
        <v>OK</v>
      </c>
      <c r="AI366" s="36"/>
      <c r="AJ366" s="36"/>
      <c r="AK366" s="36"/>
    </row>
    <row r="367" spans="1:37" hidden="1" outlineLevel="2" x14ac:dyDescent="0.2">
      <c r="A367" s="36"/>
      <c r="B367" s="36"/>
      <c r="C367" s="158"/>
      <c r="D367" s="158"/>
      <c r="E367" s="71" t="s">
        <v>33</v>
      </c>
      <c r="F367" s="71"/>
      <c r="G367" s="92"/>
      <c r="H367" s="93">
        <f t="shared" si="28"/>
        <v>0</v>
      </c>
      <c r="I367" s="159"/>
      <c r="J367" s="93">
        <f t="shared" si="29"/>
        <v>0</v>
      </c>
      <c r="K367" s="159"/>
      <c r="L367" s="159" t="str">
        <f t="shared" si="48"/>
        <v/>
      </c>
      <c r="M367" s="39"/>
      <c r="N367" s="160">
        <f t="shared" si="49"/>
        <v>0</v>
      </c>
      <c r="O367" s="160">
        <f t="shared" si="50"/>
        <v>0</v>
      </c>
      <c r="P367" s="160">
        <f t="shared" si="51"/>
        <v>0</v>
      </c>
      <c r="Q367" s="160">
        <f t="shared" si="52"/>
        <v>0</v>
      </c>
      <c r="R367" s="160">
        <f t="shared" si="53"/>
        <v>0</v>
      </c>
      <c r="S367" s="39"/>
      <c r="T367" s="161"/>
      <c r="U367" s="162">
        <f>ROUND(ROUND(T367,2)*(1+'General Inputs'!K$20)*(1-Z367)+'General Inputs'!K$27,2)</f>
        <v>0</v>
      </c>
      <c r="V367" s="162">
        <f>ROUND(ROUND(U367,2)*(1+'General Inputs'!L$20)*(1-AA367)+'General Inputs'!L$27,2)</f>
        <v>0</v>
      </c>
      <c r="W367" s="162">
        <f>ROUND(ROUND(V367,2)*(1+'General Inputs'!M$20)*(1-AB367)+'General Inputs'!M$27,2)</f>
        <v>0</v>
      </c>
      <c r="X367" s="162">
        <f>ROUND(ROUND(W367,2)*(1+'General Inputs'!N$20)*(1-AC367)+'General Inputs'!N$27,2)</f>
        <v>0</v>
      </c>
      <c r="Y367" s="163"/>
      <c r="Z367" s="191">
        <f>IF(T367="",0,'General Inputs'!K$23)</f>
        <v>0</v>
      </c>
      <c r="AA367" s="191">
        <f>IF(U367="",0,'General Inputs'!L$23)</f>
        <v>-0.02</v>
      </c>
      <c r="AB367" s="191">
        <f>IF(V367="",0,'General Inputs'!M$23)</f>
        <v>-0.02</v>
      </c>
      <c r="AC367" s="191">
        <f>IF(W367="",0,'General Inputs'!N$23)</f>
        <v>-0.02</v>
      </c>
      <c r="AD367" s="36"/>
      <c r="AE367" s="36"/>
      <c r="AF367" s="36"/>
      <c r="AG367" s="36"/>
      <c r="AH367" s="214" t="str" cm="1">
        <f t="array" ref="AH367">IF(SUMPRODUCT(--_xlfn.ISFORMULA(U367:X367))+SUMPRODUCT(--_xlfn.ISFORMULA(H367:L367))=7,"OK","CHECK")</f>
        <v>OK</v>
      </c>
      <c r="AI367" s="36"/>
      <c r="AJ367" s="36"/>
      <c r="AK367" s="36"/>
    </row>
    <row r="368" spans="1:37" hidden="1" outlineLevel="2" x14ac:dyDescent="0.2">
      <c r="A368" s="36"/>
      <c r="B368" s="36"/>
      <c r="C368" s="158"/>
      <c r="D368" s="158"/>
      <c r="E368" s="71" t="s">
        <v>33</v>
      </c>
      <c r="F368" s="71"/>
      <c r="G368" s="92"/>
      <c r="H368" s="93">
        <f t="shared" si="28"/>
        <v>0</v>
      </c>
      <c r="I368" s="159"/>
      <c r="J368" s="93">
        <f t="shared" si="29"/>
        <v>0</v>
      </c>
      <c r="K368" s="159"/>
      <c r="L368" s="159" t="str">
        <f t="shared" si="48"/>
        <v/>
      </c>
      <c r="M368" s="39"/>
      <c r="N368" s="160">
        <f t="shared" si="49"/>
        <v>0</v>
      </c>
      <c r="O368" s="160">
        <f t="shared" si="50"/>
        <v>0</v>
      </c>
      <c r="P368" s="160">
        <f t="shared" si="51"/>
        <v>0</v>
      </c>
      <c r="Q368" s="160">
        <f t="shared" si="52"/>
        <v>0</v>
      </c>
      <c r="R368" s="160">
        <f t="shared" si="53"/>
        <v>0</v>
      </c>
      <c r="S368" s="39"/>
      <c r="T368" s="161"/>
      <c r="U368" s="162">
        <f>ROUND(ROUND(T368,2)*(1+'General Inputs'!K$20)*(1-Z368)+'General Inputs'!K$27,2)</f>
        <v>0</v>
      </c>
      <c r="V368" s="162">
        <f>ROUND(ROUND(U368,2)*(1+'General Inputs'!L$20)*(1-AA368)+'General Inputs'!L$27,2)</f>
        <v>0</v>
      </c>
      <c r="W368" s="162">
        <f>ROUND(ROUND(V368,2)*(1+'General Inputs'!M$20)*(1-AB368)+'General Inputs'!M$27,2)</f>
        <v>0</v>
      </c>
      <c r="X368" s="162">
        <f>ROUND(ROUND(W368,2)*(1+'General Inputs'!N$20)*(1-AC368)+'General Inputs'!N$27,2)</f>
        <v>0</v>
      </c>
      <c r="Y368" s="163"/>
      <c r="Z368" s="191">
        <f>IF(T368="",0,'General Inputs'!K$23)</f>
        <v>0</v>
      </c>
      <c r="AA368" s="191">
        <f>IF(U368="",0,'General Inputs'!L$23)</f>
        <v>-0.02</v>
      </c>
      <c r="AB368" s="191">
        <f>IF(V368="",0,'General Inputs'!M$23)</f>
        <v>-0.02</v>
      </c>
      <c r="AC368" s="191">
        <f>IF(W368="",0,'General Inputs'!N$23)</f>
        <v>-0.02</v>
      </c>
      <c r="AD368" s="36"/>
      <c r="AE368" s="36"/>
      <c r="AF368" s="36"/>
      <c r="AG368" s="36"/>
      <c r="AH368" s="214" t="str" cm="1">
        <f t="array" ref="AH368">IF(SUMPRODUCT(--_xlfn.ISFORMULA(U368:X368))+SUMPRODUCT(--_xlfn.ISFORMULA(H368:L368))=7,"OK","CHECK")</f>
        <v>OK</v>
      </c>
      <c r="AI368" s="36"/>
      <c r="AJ368" s="36"/>
      <c r="AK368" s="36"/>
    </row>
    <row r="369" spans="1:37" hidden="1" outlineLevel="2" x14ac:dyDescent="0.2">
      <c r="A369" s="36"/>
      <c r="B369" s="36"/>
      <c r="C369" s="158"/>
      <c r="D369" s="158"/>
      <c r="E369" s="71" t="s">
        <v>33</v>
      </c>
      <c r="F369" s="71"/>
      <c r="G369" s="92"/>
      <c r="H369" s="93">
        <f t="shared" si="28"/>
        <v>0</v>
      </c>
      <c r="I369" s="159"/>
      <c r="J369" s="93">
        <f t="shared" si="29"/>
        <v>0</v>
      </c>
      <c r="K369" s="159"/>
      <c r="L369" s="159" t="str">
        <f t="shared" si="48"/>
        <v/>
      </c>
      <c r="M369" s="39"/>
      <c r="N369" s="160">
        <f t="shared" si="49"/>
        <v>0</v>
      </c>
      <c r="O369" s="160">
        <f t="shared" si="50"/>
        <v>0</v>
      </c>
      <c r="P369" s="160">
        <f t="shared" si="51"/>
        <v>0</v>
      </c>
      <c r="Q369" s="160">
        <f t="shared" si="52"/>
        <v>0</v>
      </c>
      <c r="R369" s="160">
        <f t="shared" si="53"/>
        <v>0</v>
      </c>
      <c r="S369" s="39"/>
      <c r="T369" s="161"/>
      <c r="U369" s="162">
        <f>ROUND(ROUND(T369,2)*(1+'General Inputs'!K$20)*(1-Z369)+'General Inputs'!K$27,2)</f>
        <v>0</v>
      </c>
      <c r="V369" s="162">
        <f>ROUND(ROUND(U369,2)*(1+'General Inputs'!L$20)*(1-AA369)+'General Inputs'!L$27,2)</f>
        <v>0</v>
      </c>
      <c r="W369" s="162">
        <f>ROUND(ROUND(V369,2)*(1+'General Inputs'!M$20)*(1-AB369)+'General Inputs'!M$27,2)</f>
        <v>0</v>
      </c>
      <c r="X369" s="162">
        <f>ROUND(ROUND(W369,2)*(1+'General Inputs'!N$20)*(1-AC369)+'General Inputs'!N$27,2)</f>
        <v>0</v>
      </c>
      <c r="Y369" s="163"/>
      <c r="Z369" s="191">
        <f>IF(T369="",0,'General Inputs'!K$23)</f>
        <v>0</v>
      </c>
      <c r="AA369" s="191">
        <f>IF(U369="",0,'General Inputs'!L$23)</f>
        <v>-0.02</v>
      </c>
      <c r="AB369" s="191">
        <f>IF(V369="",0,'General Inputs'!M$23)</f>
        <v>-0.02</v>
      </c>
      <c r="AC369" s="191">
        <f>IF(W369="",0,'General Inputs'!N$23)</f>
        <v>-0.02</v>
      </c>
      <c r="AD369" s="36"/>
      <c r="AE369" s="36"/>
      <c r="AF369" s="36"/>
      <c r="AG369" s="36"/>
      <c r="AH369" s="214" t="str" cm="1">
        <f t="array" ref="AH369">IF(SUMPRODUCT(--_xlfn.ISFORMULA(U369:X369))+SUMPRODUCT(--_xlfn.ISFORMULA(H369:L369))=7,"OK","CHECK")</f>
        <v>OK</v>
      </c>
      <c r="AI369" s="36"/>
      <c r="AJ369" s="36"/>
      <c r="AK369" s="36"/>
    </row>
    <row r="370" spans="1:37" hidden="1" outlineLevel="2" x14ac:dyDescent="0.2">
      <c r="A370" s="36"/>
      <c r="B370" s="36"/>
      <c r="C370" s="158"/>
      <c r="D370" s="158"/>
      <c r="E370" s="71" t="s">
        <v>33</v>
      </c>
      <c r="F370" s="71"/>
      <c r="G370" s="92"/>
      <c r="H370" s="93">
        <f t="shared" si="28"/>
        <v>0</v>
      </c>
      <c r="I370" s="159"/>
      <c r="J370" s="93">
        <f t="shared" si="29"/>
        <v>0</v>
      </c>
      <c r="K370" s="159"/>
      <c r="L370" s="159" t="str">
        <f t="shared" si="48"/>
        <v/>
      </c>
      <c r="M370" s="39"/>
      <c r="N370" s="160">
        <f t="shared" si="49"/>
        <v>0</v>
      </c>
      <c r="O370" s="160">
        <f t="shared" si="50"/>
        <v>0</v>
      </c>
      <c r="P370" s="160">
        <f t="shared" si="51"/>
        <v>0</v>
      </c>
      <c r="Q370" s="160">
        <f t="shared" si="52"/>
        <v>0</v>
      </c>
      <c r="R370" s="160">
        <f t="shared" si="53"/>
        <v>0</v>
      </c>
      <c r="S370" s="39"/>
      <c r="T370" s="161"/>
      <c r="U370" s="162">
        <f>ROUND(ROUND(T370,2)*(1+'General Inputs'!K$20)*(1-Z370)+'General Inputs'!K$27,2)</f>
        <v>0</v>
      </c>
      <c r="V370" s="162">
        <f>ROUND(ROUND(U370,2)*(1+'General Inputs'!L$20)*(1-AA370)+'General Inputs'!L$27,2)</f>
        <v>0</v>
      </c>
      <c r="W370" s="162">
        <f>ROUND(ROUND(V370,2)*(1+'General Inputs'!M$20)*(1-AB370)+'General Inputs'!M$27,2)</f>
        <v>0</v>
      </c>
      <c r="X370" s="162">
        <f>ROUND(ROUND(W370,2)*(1+'General Inputs'!N$20)*(1-AC370)+'General Inputs'!N$27,2)</f>
        <v>0</v>
      </c>
      <c r="Y370" s="163"/>
      <c r="Z370" s="191">
        <f>IF(T370="",0,'General Inputs'!K$23)</f>
        <v>0</v>
      </c>
      <c r="AA370" s="191">
        <f>IF(U370="",0,'General Inputs'!L$23)</f>
        <v>-0.02</v>
      </c>
      <c r="AB370" s="191">
        <f>IF(V370="",0,'General Inputs'!M$23)</f>
        <v>-0.02</v>
      </c>
      <c r="AC370" s="191">
        <f>IF(W370="",0,'General Inputs'!N$23)</f>
        <v>-0.02</v>
      </c>
      <c r="AD370" s="36"/>
      <c r="AE370" s="36"/>
      <c r="AF370" s="36"/>
      <c r="AG370" s="36"/>
      <c r="AH370" s="214" t="str" cm="1">
        <f t="array" ref="AH370">IF(SUMPRODUCT(--_xlfn.ISFORMULA(U370:X370))+SUMPRODUCT(--_xlfn.ISFORMULA(H370:L370))=7,"OK","CHECK")</f>
        <v>OK</v>
      </c>
      <c r="AI370" s="36"/>
      <c r="AJ370" s="36"/>
      <c r="AK370" s="36"/>
    </row>
    <row r="371" spans="1:37" hidden="1" outlineLevel="2" x14ac:dyDescent="0.2">
      <c r="A371" s="36"/>
      <c r="B371" s="36"/>
      <c r="C371" s="158"/>
      <c r="D371" s="158"/>
      <c r="E371" s="71" t="s">
        <v>33</v>
      </c>
      <c r="F371" s="71"/>
      <c r="G371" s="92"/>
      <c r="H371" s="93">
        <f t="shared" si="28"/>
        <v>0</v>
      </c>
      <c r="I371" s="159"/>
      <c r="J371" s="93">
        <f t="shared" si="29"/>
        <v>0</v>
      </c>
      <c r="K371" s="159"/>
      <c r="L371" s="159" t="str">
        <f t="shared" si="48"/>
        <v/>
      </c>
      <c r="M371" s="39"/>
      <c r="N371" s="160">
        <f t="shared" si="49"/>
        <v>0</v>
      </c>
      <c r="O371" s="160">
        <f t="shared" si="50"/>
        <v>0</v>
      </c>
      <c r="P371" s="160">
        <f t="shared" si="51"/>
        <v>0</v>
      </c>
      <c r="Q371" s="160">
        <f t="shared" si="52"/>
        <v>0</v>
      </c>
      <c r="R371" s="160">
        <f t="shared" si="53"/>
        <v>0</v>
      </c>
      <c r="S371" s="39"/>
      <c r="T371" s="161"/>
      <c r="U371" s="162">
        <f>ROUND(ROUND(T371,2)*(1+'General Inputs'!K$20)*(1-Z371)+'General Inputs'!K$27,2)</f>
        <v>0</v>
      </c>
      <c r="V371" s="162">
        <f>ROUND(ROUND(U371,2)*(1+'General Inputs'!L$20)*(1-AA371)+'General Inputs'!L$27,2)</f>
        <v>0</v>
      </c>
      <c r="W371" s="162">
        <f>ROUND(ROUND(V371,2)*(1+'General Inputs'!M$20)*(1-AB371)+'General Inputs'!M$27,2)</f>
        <v>0</v>
      </c>
      <c r="X371" s="162">
        <f>ROUND(ROUND(W371,2)*(1+'General Inputs'!N$20)*(1-AC371)+'General Inputs'!N$27,2)</f>
        <v>0</v>
      </c>
      <c r="Y371" s="163"/>
      <c r="Z371" s="191">
        <f>IF(T371="",0,'General Inputs'!K$23)</f>
        <v>0</v>
      </c>
      <c r="AA371" s="191">
        <f>IF(U371="",0,'General Inputs'!L$23)</f>
        <v>-0.02</v>
      </c>
      <c r="AB371" s="191">
        <f>IF(V371="",0,'General Inputs'!M$23)</f>
        <v>-0.02</v>
      </c>
      <c r="AC371" s="191">
        <f>IF(W371="",0,'General Inputs'!N$23)</f>
        <v>-0.02</v>
      </c>
      <c r="AD371" s="36"/>
      <c r="AE371" s="36"/>
      <c r="AF371" s="36"/>
      <c r="AG371" s="36"/>
      <c r="AH371" s="214" t="str" cm="1">
        <f t="array" ref="AH371">IF(SUMPRODUCT(--_xlfn.ISFORMULA(U371:X371))+SUMPRODUCT(--_xlfn.ISFORMULA(H371:L371))=7,"OK","CHECK")</f>
        <v>OK</v>
      </c>
      <c r="AI371" s="36"/>
      <c r="AJ371" s="36"/>
      <c r="AK371" s="36"/>
    </row>
    <row r="372" spans="1:37" hidden="1" outlineLevel="2" x14ac:dyDescent="0.2">
      <c r="A372" s="36"/>
      <c r="B372" s="36"/>
      <c r="C372" s="158"/>
      <c r="D372" s="158"/>
      <c r="E372" s="71" t="s">
        <v>33</v>
      </c>
      <c r="F372" s="71"/>
      <c r="G372" s="92"/>
      <c r="H372" s="93">
        <f t="shared" si="28"/>
        <v>0</v>
      </c>
      <c r="I372" s="159"/>
      <c r="J372" s="93">
        <f t="shared" si="29"/>
        <v>0</v>
      </c>
      <c r="K372" s="159"/>
      <c r="L372" s="159" t="str">
        <f t="shared" si="48"/>
        <v/>
      </c>
      <c r="M372" s="39"/>
      <c r="N372" s="160">
        <f t="shared" si="49"/>
        <v>0</v>
      </c>
      <c r="O372" s="160">
        <f t="shared" si="50"/>
        <v>0</v>
      </c>
      <c r="P372" s="160">
        <f t="shared" si="51"/>
        <v>0</v>
      </c>
      <c r="Q372" s="160">
        <f t="shared" si="52"/>
        <v>0</v>
      </c>
      <c r="R372" s="160">
        <f t="shared" si="53"/>
        <v>0</v>
      </c>
      <c r="S372" s="39"/>
      <c r="T372" s="161"/>
      <c r="U372" s="162">
        <f>ROUND(ROUND(T372,2)*(1+'General Inputs'!K$20)*(1-Z372)+'General Inputs'!K$27,2)</f>
        <v>0</v>
      </c>
      <c r="V372" s="162">
        <f>ROUND(ROUND(U372,2)*(1+'General Inputs'!L$20)*(1-AA372)+'General Inputs'!L$27,2)</f>
        <v>0</v>
      </c>
      <c r="W372" s="162">
        <f>ROUND(ROUND(V372,2)*(1+'General Inputs'!M$20)*(1-AB372)+'General Inputs'!M$27,2)</f>
        <v>0</v>
      </c>
      <c r="X372" s="162">
        <f>ROUND(ROUND(W372,2)*(1+'General Inputs'!N$20)*(1-AC372)+'General Inputs'!N$27,2)</f>
        <v>0</v>
      </c>
      <c r="Y372" s="163"/>
      <c r="Z372" s="191">
        <f>IF(T372="",0,'General Inputs'!K$23)</f>
        <v>0</v>
      </c>
      <c r="AA372" s="191">
        <f>IF(U372="",0,'General Inputs'!L$23)</f>
        <v>-0.02</v>
      </c>
      <c r="AB372" s="191">
        <f>IF(V372="",0,'General Inputs'!M$23)</f>
        <v>-0.02</v>
      </c>
      <c r="AC372" s="191">
        <f>IF(W372="",0,'General Inputs'!N$23)</f>
        <v>-0.02</v>
      </c>
      <c r="AD372" s="36"/>
      <c r="AE372" s="36"/>
      <c r="AF372" s="36"/>
      <c r="AG372" s="36"/>
      <c r="AH372" s="214" t="str" cm="1">
        <f t="array" ref="AH372">IF(SUMPRODUCT(--_xlfn.ISFORMULA(U372:X372))+SUMPRODUCT(--_xlfn.ISFORMULA(H372:L372))=7,"OK","CHECK")</f>
        <v>OK</v>
      </c>
      <c r="AI372" s="36"/>
      <c r="AJ372" s="36"/>
      <c r="AK372" s="36"/>
    </row>
    <row r="373" spans="1:37" hidden="1" outlineLevel="2" x14ac:dyDescent="0.2">
      <c r="A373" s="36"/>
      <c r="B373" s="36"/>
      <c r="C373" s="158"/>
      <c r="D373" s="158"/>
      <c r="E373" s="71" t="s">
        <v>33</v>
      </c>
      <c r="F373" s="71"/>
      <c r="G373" s="92"/>
      <c r="H373" s="93">
        <f t="shared" si="28"/>
        <v>0</v>
      </c>
      <c r="I373" s="159"/>
      <c r="J373" s="93">
        <f t="shared" si="29"/>
        <v>0</v>
      </c>
      <c r="K373" s="159"/>
      <c r="L373" s="159" t="str">
        <f t="shared" si="48"/>
        <v/>
      </c>
      <c r="M373" s="39"/>
      <c r="N373" s="160">
        <f t="shared" si="49"/>
        <v>0</v>
      </c>
      <c r="O373" s="160">
        <f t="shared" si="50"/>
        <v>0</v>
      </c>
      <c r="P373" s="160">
        <f t="shared" si="51"/>
        <v>0</v>
      </c>
      <c r="Q373" s="160">
        <f t="shared" si="52"/>
        <v>0</v>
      </c>
      <c r="R373" s="160">
        <f t="shared" si="53"/>
        <v>0</v>
      </c>
      <c r="S373" s="39"/>
      <c r="T373" s="161"/>
      <c r="U373" s="162">
        <f>ROUND(ROUND(T373,2)*(1+'General Inputs'!K$20)*(1-Z373)+'General Inputs'!K$27,2)</f>
        <v>0</v>
      </c>
      <c r="V373" s="162">
        <f>ROUND(ROUND(U373,2)*(1+'General Inputs'!L$20)*(1-AA373)+'General Inputs'!L$27,2)</f>
        <v>0</v>
      </c>
      <c r="W373" s="162">
        <f>ROUND(ROUND(V373,2)*(1+'General Inputs'!M$20)*(1-AB373)+'General Inputs'!M$27,2)</f>
        <v>0</v>
      </c>
      <c r="X373" s="162">
        <f>ROUND(ROUND(W373,2)*(1+'General Inputs'!N$20)*(1-AC373)+'General Inputs'!N$27,2)</f>
        <v>0</v>
      </c>
      <c r="Y373" s="163"/>
      <c r="Z373" s="191">
        <f>IF(T373="",0,'General Inputs'!K$23)</f>
        <v>0</v>
      </c>
      <c r="AA373" s="191">
        <f>IF(U373="",0,'General Inputs'!L$23)</f>
        <v>-0.02</v>
      </c>
      <c r="AB373" s="191">
        <f>IF(V373="",0,'General Inputs'!M$23)</f>
        <v>-0.02</v>
      </c>
      <c r="AC373" s="191">
        <f>IF(W373="",0,'General Inputs'!N$23)</f>
        <v>-0.02</v>
      </c>
      <c r="AD373" s="36"/>
      <c r="AE373" s="36"/>
      <c r="AF373" s="36"/>
      <c r="AG373" s="36"/>
      <c r="AH373" s="214" t="str" cm="1">
        <f t="array" ref="AH373">IF(SUMPRODUCT(--_xlfn.ISFORMULA(U373:X373))+SUMPRODUCT(--_xlfn.ISFORMULA(H373:L373))=7,"OK","CHECK")</f>
        <v>OK</v>
      </c>
      <c r="AI373" s="36"/>
      <c r="AJ373" s="36"/>
      <c r="AK373" s="36"/>
    </row>
    <row r="374" spans="1:37" hidden="1" outlineLevel="2" x14ac:dyDescent="0.2">
      <c r="A374" s="36"/>
      <c r="B374" s="36"/>
      <c r="C374" s="158"/>
      <c r="D374" s="158"/>
      <c r="E374" s="71" t="s">
        <v>33</v>
      </c>
      <c r="F374" s="71"/>
      <c r="G374" s="92"/>
      <c r="H374" s="93">
        <f t="shared" si="28"/>
        <v>0</v>
      </c>
      <c r="I374" s="159"/>
      <c r="J374" s="93">
        <f t="shared" si="29"/>
        <v>0</v>
      </c>
      <c r="K374" s="159"/>
      <c r="L374" s="159" t="str">
        <f t="shared" si="48"/>
        <v/>
      </c>
      <c r="M374" s="39"/>
      <c r="N374" s="160">
        <f t="shared" si="49"/>
        <v>0</v>
      </c>
      <c r="O374" s="160">
        <f t="shared" si="50"/>
        <v>0</v>
      </c>
      <c r="P374" s="160">
        <f t="shared" si="51"/>
        <v>0</v>
      </c>
      <c r="Q374" s="160">
        <f t="shared" si="52"/>
        <v>0</v>
      </c>
      <c r="R374" s="160">
        <f t="shared" si="53"/>
        <v>0</v>
      </c>
      <c r="S374" s="39"/>
      <c r="T374" s="161"/>
      <c r="U374" s="162">
        <f>ROUND(ROUND(T374,2)*(1+'General Inputs'!K$20)*(1-Z374)+'General Inputs'!K$27,2)</f>
        <v>0</v>
      </c>
      <c r="V374" s="162">
        <f>ROUND(ROUND(U374,2)*(1+'General Inputs'!L$20)*(1-AA374)+'General Inputs'!L$27,2)</f>
        <v>0</v>
      </c>
      <c r="W374" s="162">
        <f>ROUND(ROUND(V374,2)*(1+'General Inputs'!M$20)*(1-AB374)+'General Inputs'!M$27,2)</f>
        <v>0</v>
      </c>
      <c r="X374" s="162">
        <f>ROUND(ROUND(W374,2)*(1+'General Inputs'!N$20)*(1-AC374)+'General Inputs'!N$27,2)</f>
        <v>0</v>
      </c>
      <c r="Y374" s="163"/>
      <c r="Z374" s="191">
        <f>IF(T374="",0,'General Inputs'!K$23)</f>
        <v>0</v>
      </c>
      <c r="AA374" s="191">
        <f>IF(U374="",0,'General Inputs'!L$23)</f>
        <v>-0.02</v>
      </c>
      <c r="AB374" s="191">
        <f>IF(V374="",0,'General Inputs'!M$23)</f>
        <v>-0.02</v>
      </c>
      <c r="AC374" s="191">
        <f>IF(W374="",0,'General Inputs'!N$23)</f>
        <v>-0.02</v>
      </c>
      <c r="AD374" s="36"/>
      <c r="AE374" s="36"/>
      <c r="AF374" s="36"/>
      <c r="AG374" s="36"/>
      <c r="AH374" s="214" t="str" cm="1">
        <f t="array" ref="AH374">IF(SUMPRODUCT(--_xlfn.ISFORMULA(U374:X374))+SUMPRODUCT(--_xlfn.ISFORMULA(H374:L374))=7,"OK","CHECK")</f>
        <v>OK</v>
      </c>
      <c r="AI374" s="36"/>
      <c r="AJ374" s="36"/>
      <c r="AK374" s="36"/>
    </row>
    <row r="375" spans="1:37" hidden="1" outlineLevel="2" x14ac:dyDescent="0.2">
      <c r="A375" s="36"/>
      <c r="B375" s="36"/>
      <c r="C375" s="158"/>
      <c r="D375" s="158"/>
      <c r="E375" s="71" t="s">
        <v>33</v>
      </c>
      <c r="F375" s="71"/>
      <c r="G375" s="92"/>
      <c r="H375" s="93">
        <f t="shared" si="28"/>
        <v>0</v>
      </c>
      <c r="I375" s="159"/>
      <c r="J375" s="93">
        <f t="shared" si="29"/>
        <v>0</v>
      </c>
      <c r="K375" s="159"/>
      <c r="L375" s="159" t="str">
        <f t="shared" si="48"/>
        <v/>
      </c>
      <c r="M375" s="39"/>
      <c r="N375" s="160">
        <f t="shared" si="49"/>
        <v>0</v>
      </c>
      <c r="O375" s="160">
        <f t="shared" si="50"/>
        <v>0</v>
      </c>
      <c r="P375" s="160">
        <f t="shared" si="51"/>
        <v>0</v>
      </c>
      <c r="Q375" s="160">
        <f t="shared" si="52"/>
        <v>0</v>
      </c>
      <c r="R375" s="160">
        <f t="shared" si="53"/>
        <v>0</v>
      </c>
      <c r="S375" s="39"/>
      <c r="T375" s="161"/>
      <c r="U375" s="162">
        <f>ROUND(ROUND(T375,2)*(1+'General Inputs'!K$20)*(1-Z375)+'General Inputs'!K$27,2)</f>
        <v>0</v>
      </c>
      <c r="V375" s="162">
        <f>ROUND(ROUND(U375,2)*(1+'General Inputs'!L$20)*(1-AA375)+'General Inputs'!L$27,2)</f>
        <v>0</v>
      </c>
      <c r="W375" s="162">
        <f>ROUND(ROUND(V375,2)*(1+'General Inputs'!M$20)*(1-AB375)+'General Inputs'!M$27,2)</f>
        <v>0</v>
      </c>
      <c r="X375" s="162">
        <f>ROUND(ROUND(W375,2)*(1+'General Inputs'!N$20)*(1-AC375)+'General Inputs'!N$27,2)</f>
        <v>0</v>
      </c>
      <c r="Y375" s="163"/>
      <c r="Z375" s="191">
        <f>IF(T375="",0,'General Inputs'!K$23)</f>
        <v>0</v>
      </c>
      <c r="AA375" s="191">
        <f>IF(U375="",0,'General Inputs'!L$23)</f>
        <v>-0.02</v>
      </c>
      <c r="AB375" s="191">
        <f>IF(V375="",0,'General Inputs'!M$23)</f>
        <v>-0.02</v>
      </c>
      <c r="AC375" s="191">
        <f>IF(W375="",0,'General Inputs'!N$23)</f>
        <v>-0.02</v>
      </c>
      <c r="AD375" s="36"/>
      <c r="AE375" s="36"/>
      <c r="AF375" s="36"/>
      <c r="AG375" s="36"/>
      <c r="AH375" s="214" t="str" cm="1">
        <f t="array" ref="AH375">IF(SUMPRODUCT(--_xlfn.ISFORMULA(U375:X375))+SUMPRODUCT(--_xlfn.ISFORMULA(H375:L375))=7,"OK","CHECK")</f>
        <v>OK</v>
      </c>
      <c r="AI375" s="36"/>
      <c r="AJ375" s="36"/>
      <c r="AK375" s="36"/>
    </row>
    <row r="376" spans="1:37" hidden="1" outlineLevel="2" x14ac:dyDescent="0.2">
      <c r="A376" s="36"/>
      <c r="B376" s="36"/>
      <c r="C376" s="158"/>
      <c r="D376" s="158"/>
      <c r="E376" s="71" t="s">
        <v>33</v>
      </c>
      <c r="F376" s="71"/>
      <c r="G376" s="92"/>
      <c r="H376" s="93">
        <f t="shared" si="28"/>
        <v>0</v>
      </c>
      <c r="I376" s="159"/>
      <c r="J376" s="93">
        <f t="shared" si="29"/>
        <v>0</v>
      </c>
      <c r="K376" s="159"/>
      <c r="L376" s="159" t="str">
        <f t="shared" si="48"/>
        <v/>
      </c>
      <c r="M376" s="39"/>
      <c r="N376" s="160">
        <f t="shared" si="49"/>
        <v>0</v>
      </c>
      <c r="O376" s="160">
        <f t="shared" si="50"/>
        <v>0</v>
      </c>
      <c r="P376" s="160">
        <f t="shared" si="51"/>
        <v>0</v>
      </c>
      <c r="Q376" s="160">
        <f t="shared" si="52"/>
        <v>0</v>
      </c>
      <c r="R376" s="160">
        <f t="shared" si="53"/>
        <v>0</v>
      </c>
      <c r="S376" s="39"/>
      <c r="T376" s="161"/>
      <c r="U376" s="162">
        <f>ROUND(ROUND(T376,2)*(1+'General Inputs'!K$20)*(1-Z376)+'General Inputs'!K$27,2)</f>
        <v>0</v>
      </c>
      <c r="V376" s="162">
        <f>ROUND(ROUND(U376,2)*(1+'General Inputs'!L$20)*(1-AA376)+'General Inputs'!L$27,2)</f>
        <v>0</v>
      </c>
      <c r="W376" s="162">
        <f>ROUND(ROUND(V376,2)*(1+'General Inputs'!M$20)*(1-AB376)+'General Inputs'!M$27,2)</f>
        <v>0</v>
      </c>
      <c r="X376" s="162">
        <f>ROUND(ROUND(W376,2)*(1+'General Inputs'!N$20)*(1-AC376)+'General Inputs'!N$27,2)</f>
        <v>0</v>
      </c>
      <c r="Y376" s="163"/>
      <c r="Z376" s="191">
        <f>IF(T376="",0,'General Inputs'!K$23)</f>
        <v>0</v>
      </c>
      <c r="AA376" s="191">
        <f>IF(U376="",0,'General Inputs'!L$23)</f>
        <v>-0.02</v>
      </c>
      <c r="AB376" s="191">
        <f>IF(V376="",0,'General Inputs'!M$23)</f>
        <v>-0.02</v>
      </c>
      <c r="AC376" s="191">
        <f>IF(W376="",0,'General Inputs'!N$23)</f>
        <v>-0.02</v>
      </c>
      <c r="AD376" s="36"/>
      <c r="AE376" s="36"/>
      <c r="AF376" s="36"/>
      <c r="AG376" s="36"/>
      <c r="AH376" s="214" t="str" cm="1">
        <f t="array" ref="AH376">IF(SUMPRODUCT(--_xlfn.ISFORMULA(U376:X376))+SUMPRODUCT(--_xlfn.ISFORMULA(H376:L376))=7,"OK","CHECK")</f>
        <v>OK</v>
      </c>
      <c r="AI376" s="36"/>
      <c r="AJ376" s="36"/>
      <c r="AK376" s="36"/>
    </row>
    <row r="377" spans="1:37" hidden="1" outlineLevel="2" x14ac:dyDescent="0.2">
      <c r="A377" s="36"/>
      <c r="B377" s="36"/>
      <c r="C377" s="158"/>
      <c r="D377" s="158"/>
      <c r="E377" s="71" t="s">
        <v>33</v>
      </c>
      <c r="F377" s="71"/>
      <c r="G377" s="92"/>
      <c r="H377" s="93">
        <f t="shared" si="28"/>
        <v>0</v>
      </c>
      <c r="I377" s="159"/>
      <c r="J377" s="93">
        <f t="shared" si="29"/>
        <v>0</v>
      </c>
      <c r="K377" s="159"/>
      <c r="L377" s="159" t="str">
        <f t="shared" si="48"/>
        <v/>
      </c>
      <c r="M377" s="39"/>
      <c r="N377" s="160">
        <f t="shared" si="49"/>
        <v>0</v>
      </c>
      <c r="O377" s="160">
        <f t="shared" si="50"/>
        <v>0</v>
      </c>
      <c r="P377" s="160">
        <f t="shared" si="51"/>
        <v>0</v>
      </c>
      <c r="Q377" s="160">
        <f t="shared" si="52"/>
        <v>0</v>
      </c>
      <c r="R377" s="160">
        <f t="shared" si="53"/>
        <v>0</v>
      </c>
      <c r="S377" s="39"/>
      <c r="T377" s="161"/>
      <c r="U377" s="162">
        <f>ROUND(ROUND(T377,2)*(1+'General Inputs'!K$20)*(1-Z377)+'General Inputs'!K$27,2)</f>
        <v>0</v>
      </c>
      <c r="V377" s="162">
        <f>ROUND(ROUND(U377,2)*(1+'General Inputs'!L$20)*(1-AA377)+'General Inputs'!L$27,2)</f>
        <v>0</v>
      </c>
      <c r="W377" s="162">
        <f>ROUND(ROUND(V377,2)*(1+'General Inputs'!M$20)*(1-AB377)+'General Inputs'!M$27,2)</f>
        <v>0</v>
      </c>
      <c r="X377" s="162">
        <f>ROUND(ROUND(W377,2)*(1+'General Inputs'!N$20)*(1-AC377)+'General Inputs'!N$27,2)</f>
        <v>0</v>
      </c>
      <c r="Y377" s="163"/>
      <c r="Z377" s="191">
        <f>IF(T377="",0,'General Inputs'!K$23)</f>
        <v>0</v>
      </c>
      <c r="AA377" s="191">
        <f>IF(U377="",0,'General Inputs'!L$23)</f>
        <v>-0.02</v>
      </c>
      <c r="AB377" s="191">
        <f>IF(V377="",0,'General Inputs'!M$23)</f>
        <v>-0.02</v>
      </c>
      <c r="AC377" s="191">
        <f>IF(W377="",0,'General Inputs'!N$23)</f>
        <v>-0.02</v>
      </c>
      <c r="AD377" s="36"/>
      <c r="AE377" s="36"/>
      <c r="AF377" s="36"/>
      <c r="AG377" s="36"/>
      <c r="AH377" s="214" t="str" cm="1">
        <f t="array" ref="AH377">IF(SUMPRODUCT(--_xlfn.ISFORMULA(U377:X377))+SUMPRODUCT(--_xlfn.ISFORMULA(H377:L377))=7,"OK","CHECK")</f>
        <v>OK</v>
      </c>
      <c r="AI377" s="36"/>
      <c r="AJ377" s="36"/>
      <c r="AK377" s="36"/>
    </row>
    <row r="378" spans="1:37" hidden="1" outlineLevel="2" x14ac:dyDescent="0.2">
      <c r="A378" s="36"/>
      <c r="B378" s="36"/>
      <c r="C378" s="158"/>
      <c r="D378" s="158"/>
      <c r="E378" s="71" t="s">
        <v>33</v>
      </c>
      <c r="F378" s="71"/>
      <c r="G378" s="92"/>
      <c r="H378" s="93">
        <f t="shared" si="28"/>
        <v>0</v>
      </c>
      <c r="I378" s="159"/>
      <c r="J378" s="93">
        <f t="shared" si="29"/>
        <v>0</v>
      </c>
      <c r="K378" s="159"/>
      <c r="L378" s="159" t="str">
        <f t="shared" si="48"/>
        <v/>
      </c>
      <c r="M378" s="39"/>
      <c r="N378" s="160">
        <f t="shared" si="49"/>
        <v>0</v>
      </c>
      <c r="O378" s="160">
        <f t="shared" si="50"/>
        <v>0</v>
      </c>
      <c r="P378" s="160">
        <f t="shared" si="51"/>
        <v>0</v>
      </c>
      <c r="Q378" s="160">
        <f t="shared" si="52"/>
        <v>0</v>
      </c>
      <c r="R378" s="160">
        <f t="shared" si="53"/>
        <v>0</v>
      </c>
      <c r="S378" s="39"/>
      <c r="T378" s="161"/>
      <c r="U378" s="162">
        <f>ROUND(ROUND(T378,2)*(1+'General Inputs'!K$20)*(1-Z378)+'General Inputs'!K$27,2)</f>
        <v>0</v>
      </c>
      <c r="V378" s="162">
        <f>ROUND(ROUND(U378,2)*(1+'General Inputs'!L$20)*(1-AA378)+'General Inputs'!L$27,2)</f>
        <v>0</v>
      </c>
      <c r="W378" s="162">
        <f>ROUND(ROUND(V378,2)*(1+'General Inputs'!M$20)*(1-AB378)+'General Inputs'!M$27,2)</f>
        <v>0</v>
      </c>
      <c r="X378" s="162">
        <f>ROUND(ROUND(W378,2)*(1+'General Inputs'!N$20)*(1-AC378)+'General Inputs'!N$27,2)</f>
        <v>0</v>
      </c>
      <c r="Y378" s="163"/>
      <c r="Z378" s="191">
        <f>IF(T378="",0,'General Inputs'!K$23)</f>
        <v>0</v>
      </c>
      <c r="AA378" s="191">
        <f>IF(U378="",0,'General Inputs'!L$23)</f>
        <v>-0.02</v>
      </c>
      <c r="AB378" s="191">
        <f>IF(V378="",0,'General Inputs'!M$23)</f>
        <v>-0.02</v>
      </c>
      <c r="AC378" s="191">
        <f>IF(W378="",0,'General Inputs'!N$23)</f>
        <v>-0.02</v>
      </c>
      <c r="AD378" s="36"/>
      <c r="AE378" s="36"/>
      <c r="AF378" s="36"/>
      <c r="AG378" s="36"/>
      <c r="AH378" s="214" t="str" cm="1">
        <f t="array" ref="AH378">IF(SUMPRODUCT(--_xlfn.ISFORMULA(U378:X378))+SUMPRODUCT(--_xlfn.ISFORMULA(H378:L378))=7,"OK","CHECK")</f>
        <v>OK</v>
      </c>
      <c r="AI378" s="36"/>
      <c r="AJ378" s="36"/>
      <c r="AK378" s="36"/>
    </row>
    <row r="379" spans="1:37" hidden="1" outlineLevel="2" x14ac:dyDescent="0.2">
      <c r="A379" s="36"/>
      <c r="B379" s="36"/>
      <c r="C379" s="158"/>
      <c r="D379" s="158"/>
      <c r="E379" s="71" t="s">
        <v>33</v>
      </c>
      <c r="F379" s="71"/>
      <c r="G379" s="92"/>
      <c r="H379" s="93">
        <f t="shared" si="28"/>
        <v>0</v>
      </c>
      <c r="I379" s="159"/>
      <c r="J379" s="93">
        <f t="shared" si="29"/>
        <v>0</v>
      </c>
      <c r="K379" s="159"/>
      <c r="L379" s="159" t="str">
        <f t="shared" si="48"/>
        <v/>
      </c>
      <c r="M379" s="39"/>
      <c r="N379" s="160">
        <f t="shared" si="49"/>
        <v>0</v>
      </c>
      <c r="O379" s="160">
        <f t="shared" si="50"/>
        <v>0</v>
      </c>
      <c r="P379" s="160">
        <f t="shared" si="51"/>
        <v>0</v>
      </c>
      <c r="Q379" s="160">
        <f t="shared" si="52"/>
        <v>0</v>
      </c>
      <c r="R379" s="160">
        <f t="shared" si="53"/>
        <v>0</v>
      </c>
      <c r="S379" s="39"/>
      <c r="T379" s="161"/>
      <c r="U379" s="162">
        <f>ROUND(ROUND(T379,2)*(1+'General Inputs'!K$20)*(1-Z379)+'General Inputs'!K$27,2)</f>
        <v>0</v>
      </c>
      <c r="V379" s="162">
        <f>ROUND(ROUND(U379,2)*(1+'General Inputs'!L$20)*(1-AA379)+'General Inputs'!L$27,2)</f>
        <v>0</v>
      </c>
      <c r="W379" s="162">
        <f>ROUND(ROUND(V379,2)*(1+'General Inputs'!M$20)*(1-AB379)+'General Inputs'!M$27,2)</f>
        <v>0</v>
      </c>
      <c r="X379" s="162">
        <f>ROUND(ROUND(W379,2)*(1+'General Inputs'!N$20)*(1-AC379)+'General Inputs'!N$27,2)</f>
        <v>0</v>
      </c>
      <c r="Y379" s="163"/>
      <c r="Z379" s="191">
        <f>IF(T379="",0,'General Inputs'!K$23)</f>
        <v>0</v>
      </c>
      <c r="AA379" s="191">
        <f>IF(U379="",0,'General Inputs'!L$23)</f>
        <v>-0.02</v>
      </c>
      <c r="AB379" s="191">
        <f>IF(V379="",0,'General Inputs'!M$23)</f>
        <v>-0.02</v>
      </c>
      <c r="AC379" s="191">
        <f>IF(W379="",0,'General Inputs'!N$23)</f>
        <v>-0.02</v>
      </c>
      <c r="AD379" s="36"/>
      <c r="AE379" s="36"/>
      <c r="AF379" s="36"/>
      <c r="AG379" s="36"/>
      <c r="AH379" s="214" t="str" cm="1">
        <f t="array" ref="AH379">IF(SUMPRODUCT(--_xlfn.ISFORMULA(U379:X379))+SUMPRODUCT(--_xlfn.ISFORMULA(H379:L379))=7,"OK","CHECK")</f>
        <v>OK</v>
      </c>
      <c r="AI379" s="36"/>
      <c r="AJ379" s="36"/>
      <c r="AK379" s="36"/>
    </row>
    <row r="380" spans="1:37" hidden="1" outlineLevel="2" x14ac:dyDescent="0.2">
      <c r="A380" s="36"/>
      <c r="B380" s="36"/>
      <c r="C380" s="158"/>
      <c r="D380" s="158"/>
      <c r="E380" s="71" t="s">
        <v>33</v>
      </c>
      <c r="F380" s="71"/>
      <c r="G380" s="92"/>
      <c r="H380" s="93">
        <f t="shared" si="28"/>
        <v>0</v>
      </c>
      <c r="I380" s="159"/>
      <c r="J380" s="93">
        <f t="shared" si="29"/>
        <v>0</v>
      </c>
      <c r="K380" s="159"/>
      <c r="L380" s="159" t="str">
        <f t="shared" si="48"/>
        <v/>
      </c>
      <c r="M380" s="39"/>
      <c r="N380" s="160">
        <f t="shared" si="49"/>
        <v>0</v>
      </c>
      <c r="O380" s="160">
        <f t="shared" si="50"/>
        <v>0</v>
      </c>
      <c r="P380" s="160">
        <f t="shared" si="51"/>
        <v>0</v>
      </c>
      <c r="Q380" s="160">
        <f t="shared" si="52"/>
        <v>0</v>
      </c>
      <c r="R380" s="160">
        <f t="shared" si="53"/>
        <v>0</v>
      </c>
      <c r="S380" s="39"/>
      <c r="T380" s="161"/>
      <c r="U380" s="162">
        <f>ROUND(ROUND(T380,2)*(1+'General Inputs'!K$20)*(1-Z380)+'General Inputs'!K$27,2)</f>
        <v>0</v>
      </c>
      <c r="V380" s="162">
        <f>ROUND(ROUND(U380,2)*(1+'General Inputs'!L$20)*(1-AA380)+'General Inputs'!L$27,2)</f>
        <v>0</v>
      </c>
      <c r="W380" s="162">
        <f>ROUND(ROUND(V380,2)*(1+'General Inputs'!M$20)*(1-AB380)+'General Inputs'!M$27,2)</f>
        <v>0</v>
      </c>
      <c r="X380" s="162">
        <f>ROUND(ROUND(W380,2)*(1+'General Inputs'!N$20)*(1-AC380)+'General Inputs'!N$27,2)</f>
        <v>0</v>
      </c>
      <c r="Y380" s="163"/>
      <c r="Z380" s="191">
        <f>IF(T380="",0,'General Inputs'!K$23)</f>
        <v>0</v>
      </c>
      <c r="AA380" s="191">
        <f>IF(U380="",0,'General Inputs'!L$23)</f>
        <v>-0.02</v>
      </c>
      <c r="AB380" s="191">
        <f>IF(V380="",0,'General Inputs'!M$23)</f>
        <v>-0.02</v>
      </c>
      <c r="AC380" s="191">
        <f>IF(W380="",0,'General Inputs'!N$23)</f>
        <v>-0.02</v>
      </c>
      <c r="AD380" s="36"/>
      <c r="AE380" s="36"/>
      <c r="AF380" s="36"/>
      <c r="AG380" s="36"/>
      <c r="AH380" s="214" t="str" cm="1">
        <f t="array" ref="AH380">IF(SUMPRODUCT(--_xlfn.ISFORMULA(U380:X380))+SUMPRODUCT(--_xlfn.ISFORMULA(H380:L380))=7,"OK","CHECK")</f>
        <v>OK</v>
      </c>
      <c r="AI380" s="36"/>
      <c r="AJ380" s="36"/>
      <c r="AK380" s="36"/>
    </row>
    <row r="381" spans="1:37" hidden="1" outlineLevel="2" x14ac:dyDescent="0.2">
      <c r="A381" s="36"/>
      <c r="B381" s="36"/>
      <c r="C381" s="158"/>
      <c r="D381" s="158"/>
      <c r="E381" s="71" t="s">
        <v>33</v>
      </c>
      <c r="F381" s="71"/>
      <c r="G381" s="92"/>
      <c r="H381" s="93">
        <f t="shared" si="28"/>
        <v>0</v>
      </c>
      <c r="I381" s="159"/>
      <c r="J381" s="93">
        <f t="shared" si="29"/>
        <v>0</v>
      </c>
      <c r="K381" s="159"/>
      <c r="L381" s="159" t="str">
        <f t="shared" si="48"/>
        <v/>
      </c>
      <c r="M381" s="39"/>
      <c r="N381" s="160">
        <f t="shared" si="49"/>
        <v>0</v>
      </c>
      <c r="O381" s="160">
        <f t="shared" si="50"/>
        <v>0</v>
      </c>
      <c r="P381" s="160">
        <f t="shared" si="51"/>
        <v>0</v>
      </c>
      <c r="Q381" s="160">
        <f t="shared" si="52"/>
        <v>0</v>
      </c>
      <c r="R381" s="160">
        <f t="shared" si="53"/>
        <v>0</v>
      </c>
      <c r="S381" s="39"/>
      <c r="T381" s="161"/>
      <c r="U381" s="162">
        <f>ROUND(ROUND(T381,2)*(1+'General Inputs'!K$20)*(1-Z381)+'General Inputs'!K$27,2)</f>
        <v>0</v>
      </c>
      <c r="V381" s="162">
        <f>ROUND(ROUND(U381,2)*(1+'General Inputs'!L$20)*(1-AA381)+'General Inputs'!L$27,2)</f>
        <v>0</v>
      </c>
      <c r="W381" s="162">
        <f>ROUND(ROUND(V381,2)*(1+'General Inputs'!M$20)*(1-AB381)+'General Inputs'!M$27,2)</f>
        <v>0</v>
      </c>
      <c r="X381" s="162">
        <f>ROUND(ROUND(W381,2)*(1+'General Inputs'!N$20)*(1-AC381)+'General Inputs'!N$27,2)</f>
        <v>0</v>
      </c>
      <c r="Y381" s="163"/>
      <c r="Z381" s="191">
        <f>IF(T381="",0,'General Inputs'!K$23)</f>
        <v>0</v>
      </c>
      <c r="AA381" s="191">
        <f>IF(U381="",0,'General Inputs'!L$23)</f>
        <v>-0.02</v>
      </c>
      <c r="AB381" s="191">
        <f>IF(V381="",0,'General Inputs'!M$23)</f>
        <v>-0.02</v>
      </c>
      <c r="AC381" s="191">
        <f>IF(W381="",0,'General Inputs'!N$23)</f>
        <v>-0.02</v>
      </c>
      <c r="AD381" s="36"/>
      <c r="AE381" s="36"/>
      <c r="AF381" s="36"/>
      <c r="AG381" s="36"/>
      <c r="AH381" s="214" t="str" cm="1">
        <f t="array" ref="AH381">IF(SUMPRODUCT(--_xlfn.ISFORMULA(U381:X381))+SUMPRODUCT(--_xlfn.ISFORMULA(H381:L381))=7,"OK","CHECK")</f>
        <v>OK</v>
      </c>
      <c r="AI381" s="36"/>
      <c r="AJ381" s="36"/>
      <c r="AK381" s="36"/>
    </row>
    <row r="382" spans="1:37" hidden="1" outlineLevel="2" x14ac:dyDescent="0.2">
      <c r="A382" s="36"/>
      <c r="B382" s="36"/>
      <c r="C382" s="158"/>
      <c r="D382" s="158"/>
      <c r="E382" s="71" t="s">
        <v>33</v>
      </c>
      <c r="F382" s="71"/>
      <c r="G382" s="92"/>
      <c r="H382" s="93">
        <f t="shared" si="28"/>
        <v>0</v>
      </c>
      <c r="I382" s="159"/>
      <c r="J382" s="93">
        <f t="shared" si="29"/>
        <v>0</v>
      </c>
      <c r="K382" s="159"/>
      <c r="L382" s="159" t="str">
        <f t="shared" si="48"/>
        <v/>
      </c>
      <c r="M382" s="39"/>
      <c r="N382" s="160">
        <f t="shared" si="49"/>
        <v>0</v>
      </c>
      <c r="O382" s="160">
        <f t="shared" si="50"/>
        <v>0</v>
      </c>
      <c r="P382" s="160">
        <f t="shared" si="51"/>
        <v>0</v>
      </c>
      <c r="Q382" s="160">
        <f t="shared" si="52"/>
        <v>0</v>
      </c>
      <c r="R382" s="160">
        <f t="shared" si="53"/>
        <v>0</v>
      </c>
      <c r="S382" s="39"/>
      <c r="T382" s="161"/>
      <c r="U382" s="162">
        <f>ROUND(ROUND(T382,2)*(1+'General Inputs'!K$20)*(1-Z382)+'General Inputs'!K$27,2)</f>
        <v>0</v>
      </c>
      <c r="V382" s="162">
        <f>ROUND(ROUND(U382,2)*(1+'General Inputs'!L$20)*(1-AA382)+'General Inputs'!L$27,2)</f>
        <v>0</v>
      </c>
      <c r="W382" s="162">
        <f>ROUND(ROUND(V382,2)*(1+'General Inputs'!M$20)*(1-AB382)+'General Inputs'!M$27,2)</f>
        <v>0</v>
      </c>
      <c r="X382" s="162">
        <f>ROUND(ROUND(W382,2)*(1+'General Inputs'!N$20)*(1-AC382)+'General Inputs'!N$27,2)</f>
        <v>0</v>
      </c>
      <c r="Y382" s="163"/>
      <c r="Z382" s="191">
        <f>IF(T382="",0,'General Inputs'!K$23)</f>
        <v>0</v>
      </c>
      <c r="AA382" s="191">
        <f>IF(U382="",0,'General Inputs'!L$23)</f>
        <v>-0.02</v>
      </c>
      <c r="AB382" s="191">
        <f>IF(V382="",0,'General Inputs'!M$23)</f>
        <v>-0.02</v>
      </c>
      <c r="AC382" s="191">
        <f>IF(W382="",0,'General Inputs'!N$23)</f>
        <v>-0.02</v>
      </c>
      <c r="AD382" s="36"/>
      <c r="AE382" s="36"/>
      <c r="AF382" s="36"/>
      <c r="AG382" s="36"/>
      <c r="AH382" s="214" t="str" cm="1">
        <f t="array" ref="AH382">IF(SUMPRODUCT(--_xlfn.ISFORMULA(U382:X382))+SUMPRODUCT(--_xlfn.ISFORMULA(H382:L382))=7,"OK","CHECK")</f>
        <v>OK</v>
      </c>
      <c r="AI382" s="36"/>
      <c r="AJ382" s="36"/>
      <c r="AK382" s="36"/>
    </row>
    <row r="383" spans="1:37" hidden="1" outlineLevel="2" x14ac:dyDescent="0.2">
      <c r="A383" s="36"/>
      <c r="B383" s="36"/>
      <c r="C383" s="158"/>
      <c r="D383" s="158"/>
      <c r="E383" s="71" t="s">
        <v>33</v>
      </c>
      <c r="F383" s="71"/>
      <c r="G383" s="92"/>
      <c r="H383" s="93">
        <f t="shared" si="28"/>
        <v>0</v>
      </c>
      <c r="I383" s="159"/>
      <c r="J383" s="93">
        <f t="shared" si="29"/>
        <v>0</v>
      </c>
      <c r="K383" s="159"/>
      <c r="L383" s="159" t="str">
        <f t="shared" si="48"/>
        <v/>
      </c>
      <c r="M383" s="39"/>
      <c r="N383" s="160">
        <f t="shared" si="49"/>
        <v>0</v>
      </c>
      <c r="O383" s="160">
        <f t="shared" si="50"/>
        <v>0</v>
      </c>
      <c r="P383" s="160">
        <f t="shared" si="51"/>
        <v>0</v>
      </c>
      <c r="Q383" s="160">
        <f t="shared" si="52"/>
        <v>0</v>
      </c>
      <c r="R383" s="160">
        <f t="shared" si="53"/>
        <v>0</v>
      </c>
      <c r="S383" s="39"/>
      <c r="T383" s="161"/>
      <c r="U383" s="162">
        <f>ROUND(ROUND(T383,2)*(1+'General Inputs'!K$20)*(1-Z383)+'General Inputs'!K$27,2)</f>
        <v>0</v>
      </c>
      <c r="V383" s="162">
        <f>ROUND(ROUND(U383,2)*(1+'General Inputs'!L$20)*(1-AA383)+'General Inputs'!L$27,2)</f>
        <v>0</v>
      </c>
      <c r="W383" s="162">
        <f>ROUND(ROUND(V383,2)*(1+'General Inputs'!M$20)*(1-AB383)+'General Inputs'!M$27,2)</f>
        <v>0</v>
      </c>
      <c r="X383" s="162">
        <f>ROUND(ROUND(W383,2)*(1+'General Inputs'!N$20)*(1-AC383)+'General Inputs'!N$27,2)</f>
        <v>0</v>
      </c>
      <c r="Y383" s="163"/>
      <c r="Z383" s="191">
        <f>IF(T383="",0,'General Inputs'!K$23)</f>
        <v>0</v>
      </c>
      <c r="AA383" s="191">
        <f>IF(U383="",0,'General Inputs'!L$23)</f>
        <v>-0.02</v>
      </c>
      <c r="AB383" s="191">
        <f>IF(V383="",0,'General Inputs'!M$23)</f>
        <v>-0.02</v>
      </c>
      <c r="AC383" s="191">
        <f>IF(W383="",0,'General Inputs'!N$23)</f>
        <v>-0.02</v>
      </c>
      <c r="AD383" s="36"/>
      <c r="AE383" s="36"/>
      <c r="AF383" s="36"/>
      <c r="AG383" s="36"/>
      <c r="AH383" s="214" t="str" cm="1">
        <f t="array" ref="AH383">IF(SUMPRODUCT(--_xlfn.ISFORMULA(U383:X383))+SUMPRODUCT(--_xlfn.ISFORMULA(H383:L383))=7,"OK","CHECK")</f>
        <v>OK</v>
      </c>
      <c r="AI383" s="36"/>
      <c r="AJ383" s="36"/>
      <c r="AK383" s="36"/>
    </row>
    <row r="384" spans="1:37" hidden="1" outlineLevel="2" x14ac:dyDescent="0.2">
      <c r="A384" s="36"/>
      <c r="B384" s="36"/>
      <c r="C384" s="158"/>
      <c r="D384" s="158"/>
      <c r="E384" s="71" t="s">
        <v>33</v>
      </c>
      <c r="F384" s="71"/>
      <c r="G384" s="92"/>
      <c r="H384" s="93">
        <f t="shared" si="28"/>
        <v>0</v>
      </c>
      <c r="I384" s="159"/>
      <c r="J384" s="93">
        <f t="shared" si="29"/>
        <v>0</v>
      </c>
      <c r="K384" s="159"/>
      <c r="L384" s="159" t="str">
        <f t="shared" si="48"/>
        <v/>
      </c>
      <c r="M384" s="39"/>
      <c r="N384" s="160">
        <f t="shared" si="49"/>
        <v>0</v>
      </c>
      <c r="O384" s="160">
        <f t="shared" si="50"/>
        <v>0</v>
      </c>
      <c r="P384" s="160">
        <f t="shared" si="51"/>
        <v>0</v>
      </c>
      <c r="Q384" s="160">
        <f t="shared" si="52"/>
        <v>0</v>
      </c>
      <c r="R384" s="160">
        <f t="shared" si="53"/>
        <v>0</v>
      </c>
      <c r="S384" s="39"/>
      <c r="T384" s="161"/>
      <c r="U384" s="162">
        <f>ROUND(ROUND(T384,2)*(1+'General Inputs'!K$20)*(1-Z384)+'General Inputs'!K$27,2)</f>
        <v>0</v>
      </c>
      <c r="V384" s="162">
        <f>ROUND(ROUND(U384,2)*(1+'General Inputs'!L$20)*(1-AA384)+'General Inputs'!L$27,2)</f>
        <v>0</v>
      </c>
      <c r="W384" s="162">
        <f>ROUND(ROUND(V384,2)*(1+'General Inputs'!M$20)*(1-AB384)+'General Inputs'!M$27,2)</f>
        <v>0</v>
      </c>
      <c r="X384" s="162">
        <f>ROUND(ROUND(W384,2)*(1+'General Inputs'!N$20)*(1-AC384)+'General Inputs'!N$27,2)</f>
        <v>0</v>
      </c>
      <c r="Y384" s="163"/>
      <c r="Z384" s="191">
        <f>IF(T384="",0,'General Inputs'!K$23)</f>
        <v>0</v>
      </c>
      <c r="AA384" s="191">
        <f>IF(U384="",0,'General Inputs'!L$23)</f>
        <v>-0.02</v>
      </c>
      <c r="AB384" s="191">
        <f>IF(V384="",0,'General Inputs'!M$23)</f>
        <v>-0.02</v>
      </c>
      <c r="AC384" s="191">
        <f>IF(W384="",0,'General Inputs'!N$23)</f>
        <v>-0.02</v>
      </c>
      <c r="AD384" s="36"/>
      <c r="AE384" s="36"/>
      <c r="AF384" s="36"/>
      <c r="AG384" s="36"/>
      <c r="AH384" s="214" t="str" cm="1">
        <f t="array" ref="AH384">IF(SUMPRODUCT(--_xlfn.ISFORMULA(U384:X384))+SUMPRODUCT(--_xlfn.ISFORMULA(H384:L384))=7,"OK","CHECK")</f>
        <v>OK</v>
      </c>
      <c r="AI384" s="36"/>
      <c r="AJ384" s="36"/>
      <c r="AK384" s="36"/>
    </row>
    <row r="385" spans="1:37" hidden="1" outlineLevel="2" x14ac:dyDescent="0.2">
      <c r="A385" s="36"/>
      <c r="B385" s="36"/>
      <c r="C385" s="158"/>
      <c r="D385" s="158"/>
      <c r="E385" s="71" t="s">
        <v>33</v>
      </c>
      <c r="F385" s="71"/>
      <c r="G385" s="92"/>
      <c r="H385" s="93">
        <f t="shared" si="28"/>
        <v>0</v>
      </c>
      <c r="I385" s="159"/>
      <c r="J385" s="93">
        <f t="shared" si="29"/>
        <v>0</v>
      </c>
      <c r="K385" s="159"/>
      <c r="L385" s="159" t="str">
        <f t="shared" si="48"/>
        <v/>
      </c>
      <c r="M385" s="39"/>
      <c r="N385" s="160">
        <f t="shared" si="49"/>
        <v>0</v>
      </c>
      <c r="O385" s="160">
        <f t="shared" si="50"/>
        <v>0</v>
      </c>
      <c r="P385" s="160">
        <f t="shared" si="51"/>
        <v>0</v>
      </c>
      <c r="Q385" s="160">
        <f t="shared" si="52"/>
        <v>0</v>
      </c>
      <c r="R385" s="160">
        <f t="shared" si="53"/>
        <v>0</v>
      </c>
      <c r="S385" s="39"/>
      <c r="T385" s="161"/>
      <c r="U385" s="162">
        <f>ROUND(ROUND(T385,2)*(1+'General Inputs'!K$20)*(1-Z385)+'General Inputs'!K$27,2)</f>
        <v>0</v>
      </c>
      <c r="V385" s="162">
        <f>ROUND(ROUND(U385,2)*(1+'General Inputs'!L$20)*(1-AA385)+'General Inputs'!L$27,2)</f>
        <v>0</v>
      </c>
      <c r="W385" s="162">
        <f>ROUND(ROUND(V385,2)*(1+'General Inputs'!M$20)*(1-AB385)+'General Inputs'!M$27,2)</f>
        <v>0</v>
      </c>
      <c r="X385" s="162">
        <f>ROUND(ROUND(W385,2)*(1+'General Inputs'!N$20)*(1-AC385)+'General Inputs'!N$27,2)</f>
        <v>0</v>
      </c>
      <c r="Y385" s="163"/>
      <c r="Z385" s="191">
        <f>IF(T385="",0,'General Inputs'!K$23)</f>
        <v>0</v>
      </c>
      <c r="AA385" s="191">
        <f>IF(U385="",0,'General Inputs'!L$23)</f>
        <v>-0.02</v>
      </c>
      <c r="AB385" s="191">
        <f>IF(V385="",0,'General Inputs'!M$23)</f>
        <v>-0.02</v>
      </c>
      <c r="AC385" s="191">
        <f>IF(W385="",0,'General Inputs'!N$23)</f>
        <v>-0.02</v>
      </c>
      <c r="AD385" s="36"/>
      <c r="AE385" s="36"/>
      <c r="AF385" s="36"/>
      <c r="AG385" s="36"/>
      <c r="AH385" s="214" t="str" cm="1">
        <f t="array" ref="AH385">IF(SUMPRODUCT(--_xlfn.ISFORMULA(U385:X385))+SUMPRODUCT(--_xlfn.ISFORMULA(H385:L385))=7,"OK","CHECK")</f>
        <v>OK</v>
      </c>
      <c r="AI385" s="36"/>
      <c r="AJ385" s="36"/>
      <c r="AK385" s="36"/>
    </row>
    <row r="386" spans="1:37" hidden="1" outlineLevel="2" x14ac:dyDescent="0.2">
      <c r="A386" s="36"/>
      <c r="B386" s="36"/>
      <c r="C386" s="158"/>
      <c r="D386" s="158"/>
      <c r="E386" s="71" t="s">
        <v>33</v>
      </c>
      <c r="F386" s="71"/>
      <c r="G386" s="92"/>
      <c r="H386" s="93">
        <f t="shared" si="28"/>
        <v>0</v>
      </c>
      <c r="I386" s="159"/>
      <c r="J386" s="93">
        <f t="shared" si="29"/>
        <v>0</v>
      </c>
      <c r="K386" s="159"/>
      <c r="L386" s="159" t="str">
        <f t="shared" si="48"/>
        <v/>
      </c>
      <c r="M386" s="39"/>
      <c r="N386" s="160">
        <f t="shared" si="49"/>
        <v>0</v>
      </c>
      <c r="O386" s="160">
        <f t="shared" si="50"/>
        <v>0</v>
      </c>
      <c r="P386" s="160">
        <f t="shared" si="51"/>
        <v>0</v>
      </c>
      <c r="Q386" s="160">
        <f t="shared" si="52"/>
        <v>0</v>
      </c>
      <c r="R386" s="160">
        <f t="shared" si="53"/>
        <v>0</v>
      </c>
      <c r="S386" s="39"/>
      <c r="T386" s="161"/>
      <c r="U386" s="162">
        <f>ROUND(ROUND(T386,2)*(1+'General Inputs'!K$20)*(1-Z386)+'General Inputs'!K$27,2)</f>
        <v>0</v>
      </c>
      <c r="V386" s="162">
        <f>ROUND(ROUND(U386,2)*(1+'General Inputs'!L$20)*(1-AA386)+'General Inputs'!L$27,2)</f>
        <v>0</v>
      </c>
      <c r="W386" s="162">
        <f>ROUND(ROUND(V386,2)*(1+'General Inputs'!M$20)*(1-AB386)+'General Inputs'!M$27,2)</f>
        <v>0</v>
      </c>
      <c r="X386" s="162">
        <f>ROUND(ROUND(W386,2)*(1+'General Inputs'!N$20)*(1-AC386)+'General Inputs'!N$27,2)</f>
        <v>0</v>
      </c>
      <c r="Y386" s="163"/>
      <c r="Z386" s="191">
        <f>IF(T386="",0,'General Inputs'!K$23)</f>
        <v>0</v>
      </c>
      <c r="AA386" s="191">
        <f>IF(U386="",0,'General Inputs'!L$23)</f>
        <v>-0.02</v>
      </c>
      <c r="AB386" s="191">
        <f>IF(V386="",0,'General Inputs'!M$23)</f>
        <v>-0.02</v>
      </c>
      <c r="AC386" s="191">
        <f>IF(W386="",0,'General Inputs'!N$23)</f>
        <v>-0.02</v>
      </c>
      <c r="AD386" s="36"/>
      <c r="AE386" s="36"/>
      <c r="AF386" s="36"/>
      <c r="AG386" s="36"/>
      <c r="AH386" s="214" t="str" cm="1">
        <f t="array" ref="AH386">IF(SUMPRODUCT(--_xlfn.ISFORMULA(U386:X386))+SUMPRODUCT(--_xlfn.ISFORMULA(H386:L386))=7,"OK","CHECK")</f>
        <v>OK</v>
      </c>
      <c r="AI386" s="36"/>
      <c r="AJ386" s="36"/>
      <c r="AK386" s="36"/>
    </row>
    <row r="387" spans="1:37" hidden="1" outlineLevel="2" x14ac:dyDescent="0.2">
      <c r="A387" s="36"/>
      <c r="B387" s="36"/>
      <c r="C387" s="158"/>
      <c r="D387" s="158"/>
      <c r="E387" s="71" t="s">
        <v>33</v>
      </c>
      <c r="F387" s="71"/>
      <c r="G387" s="92"/>
      <c r="H387" s="93">
        <f t="shared" si="28"/>
        <v>0</v>
      </c>
      <c r="I387" s="159"/>
      <c r="J387" s="93">
        <f t="shared" si="29"/>
        <v>0</v>
      </c>
      <c r="K387" s="159"/>
      <c r="L387" s="159" t="str">
        <f t="shared" si="48"/>
        <v/>
      </c>
      <c r="M387" s="39"/>
      <c r="N387" s="160">
        <f t="shared" si="49"/>
        <v>0</v>
      </c>
      <c r="O387" s="160">
        <f t="shared" si="50"/>
        <v>0</v>
      </c>
      <c r="P387" s="160">
        <f t="shared" si="51"/>
        <v>0</v>
      </c>
      <c r="Q387" s="160">
        <f t="shared" si="52"/>
        <v>0</v>
      </c>
      <c r="R387" s="160">
        <f t="shared" si="53"/>
        <v>0</v>
      </c>
      <c r="S387" s="39"/>
      <c r="T387" s="161"/>
      <c r="U387" s="162">
        <f>ROUND(ROUND(T387,2)*(1+'General Inputs'!K$20)*(1-Z387)+'General Inputs'!K$27,2)</f>
        <v>0</v>
      </c>
      <c r="V387" s="162">
        <f>ROUND(ROUND(U387,2)*(1+'General Inputs'!L$20)*(1-AA387)+'General Inputs'!L$27,2)</f>
        <v>0</v>
      </c>
      <c r="W387" s="162">
        <f>ROUND(ROUND(V387,2)*(1+'General Inputs'!M$20)*(1-AB387)+'General Inputs'!M$27,2)</f>
        <v>0</v>
      </c>
      <c r="X387" s="162">
        <f>ROUND(ROUND(W387,2)*(1+'General Inputs'!N$20)*(1-AC387)+'General Inputs'!N$27,2)</f>
        <v>0</v>
      </c>
      <c r="Y387" s="163"/>
      <c r="Z387" s="191">
        <f>IF(T387="",0,'General Inputs'!K$23)</f>
        <v>0</v>
      </c>
      <c r="AA387" s="191">
        <f>IF(U387="",0,'General Inputs'!L$23)</f>
        <v>-0.02</v>
      </c>
      <c r="AB387" s="191">
        <f>IF(V387="",0,'General Inputs'!M$23)</f>
        <v>-0.02</v>
      </c>
      <c r="AC387" s="191">
        <f>IF(W387="",0,'General Inputs'!N$23)</f>
        <v>-0.02</v>
      </c>
      <c r="AD387" s="36"/>
      <c r="AE387" s="36"/>
      <c r="AF387" s="36"/>
      <c r="AG387" s="36"/>
      <c r="AH387" s="214" t="str" cm="1">
        <f t="array" ref="AH387">IF(SUMPRODUCT(--_xlfn.ISFORMULA(U387:X387))+SUMPRODUCT(--_xlfn.ISFORMULA(H387:L387))=7,"OK","CHECK")</f>
        <v>OK</v>
      </c>
      <c r="AI387" s="36"/>
      <c r="AJ387" s="36"/>
      <c r="AK387" s="36"/>
    </row>
    <row r="388" spans="1:37" hidden="1" outlineLevel="2" x14ac:dyDescent="0.2">
      <c r="A388" s="36"/>
      <c r="B388" s="36"/>
      <c r="C388" s="158"/>
      <c r="D388" s="158"/>
      <c r="E388" s="71" t="s">
        <v>33</v>
      </c>
      <c r="F388" s="71"/>
      <c r="G388" s="92"/>
      <c r="H388" s="93">
        <f t="shared" si="28"/>
        <v>0</v>
      </c>
      <c r="I388" s="159"/>
      <c r="J388" s="93">
        <f t="shared" si="29"/>
        <v>0</v>
      </c>
      <c r="K388" s="159"/>
      <c r="L388" s="159" t="str">
        <f t="shared" si="48"/>
        <v/>
      </c>
      <c r="M388" s="39"/>
      <c r="N388" s="160">
        <f t="shared" si="49"/>
        <v>0</v>
      </c>
      <c r="O388" s="160">
        <f t="shared" si="50"/>
        <v>0</v>
      </c>
      <c r="P388" s="160">
        <f t="shared" si="51"/>
        <v>0</v>
      </c>
      <c r="Q388" s="160">
        <f t="shared" si="52"/>
        <v>0</v>
      </c>
      <c r="R388" s="160">
        <f t="shared" si="53"/>
        <v>0</v>
      </c>
      <c r="S388" s="39"/>
      <c r="T388" s="161"/>
      <c r="U388" s="162">
        <f>ROUND(ROUND(T388,2)*(1+'General Inputs'!K$20)*(1-Z388)+'General Inputs'!K$27,2)</f>
        <v>0</v>
      </c>
      <c r="V388" s="162">
        <f>ROUND(ROUND(U388,2)*(1+'General Inputs'!L$20)*(1-AA388)+'General Inputs'!L$27,2)</f>
        <v>0</v>
      </c>
      <c r="W388" s="162">
        <f>ROUND(ROUND(V388,2)*(1+'General Inputs'!M$20)*(1-AB388)+'General Inputs'!M$27,2)</f>
        <v>0</v>
      </c>
      <c r="X388" s="162">
        <f>ROUND(ROUND(W388,2)*(1+'General Inputs'!N$20)*(1-AC388)+'General Inputs'!N$27,2)</f>
        <v>0</v>
      </c>
      <c r="Y388" s="163"/>
      <c r="Z388" s="191">
        <f>IF(T388="",0,'General Inputs'!K$23)</f>
        <v>0</v>
      </c>
      <c r="AA388" s="191">
        <f>IF(U388="",0,'General Inputs'!L$23)</f>
        <v>-0.02</v>
      </c>
      <c r="AB388" s="191">
        <f>IF(V388="",0,'General Inputs'!M$23)</f>
        <v>-0.02</v>
      </c>
      <c r="AC388" s="191">
        <f>IF(W388="",0,'General Inputs'!N$23)</f>
        <v>-0.02</v>
      </c>
      <c r="AD388" s="36"/>
      <c r="AE388" s="36"/>
      <c r="AF388" s="36"/>
      <c r="AG388" s="36"/>
      <c r="AH388" s="214" t="str" cm="1">
        <f t="array" ref="AH388">IF(SUMPRODUCT(--_xlfn.ISFORMULA(U388:X388))+SUMPRODUCT(--_xlfn.ISFORMULA(H388:L388))=7,"OK","CHECK")</f>
        <v>OK</v>
      </c>
      <c r="AI388" s="36"/>
      <c r="AJ388" s="36"/>
      <c r="AK388" s="36"/>
    </row>
    <row r="389" spans="1:37" hidden="1" outlineLevel="2" x14ac:dyDescent="0.2">
      <c r="A389" s="36"/>
      <c r="B389" s="36"/>
      <c r="C389" s="158"/>
      <c r="D389" s="158"/>
      <c r="E389" s="71" t="s">
        <v>33</v>
      </c>
      <c r="F389" s="71"/>
      <c r="G389" s="92"/>
      <c r="H389" s="93">
        <f t="shared" si="28"/>
        <v>0</v>
      </c>
      <c r="I389" s="159"/>
      <c r="J389" s="93">
        <f t="shared" si="29"/>
        <v>0</v>
      </c>
      <c r="K389" s="159"/>
      <c r="L389" s="159" t="str">
        <f t="shared" si="48"/>
        <v/>
      </c>
      <c r="M389" s="39"/>
      <c r="N389" s="160">
        <f t="shared" si="49"/>
        <v>0</v>
      </c>
      <c r="O389" s="160">
        <f t="shared" si="50"/>
        <v>0</v>
      </c>
      <c r="P389" s="160">
        <f t="shared" si="51"/>
        <v>0</v>
      </c>
      <c r="Q389" s="160">
        <f t="shared" si="52"/>
        <v>0</v>
      </c>
      <c r="R389" s="160">
        <f t="shared" si="53"/>
        <v>0</v>
      </c>
      <c r="S389" s="39"/>
      <c r="T389" s="161"/>
      <c r="U389" s="162">
        <f>ROUND(ROUND(T389,2)*(1+'General Inputs'!K$20)*(1-Z389)+'General Inputs'!K$27,2)</f>
        <v>0</v>
      </c>
      <c r="V389" s="162">
        <f>ROUND(ROUND(U389,2)*(1+'General Inputs'!L$20)*(1-AA389)+'General Inputs'!L$27,2)</f>
        <v>0</v>
      </c>
      <c r="W389" s="162">
        <f>ROUND(ROUND(V389,2)*(1+'General Inputs'!M$20)*(1-AB389)+'General Inputs'!M$27,2)</f>
        <v>0</v>
      </c>
      <c r="X389" s="162">
        <f>ROUND(ROUND(W389,2)*(1+'General Inputs'!N$20)*(1-AC389)+'General Inputs'!N$27,2)</f>
        <v>0</v>
      </c>
      <c r="Y389" s="163"/>
      <c r="Z389" s="191">
        <f>IF(T389="",0,'General Inputs'!K$23)</f>
        <v>0</v>
      </c>
      <c r="AA389" s="191">
        <f>IF(U389="",0,'General Inputs'!L$23)</f>
        <v>-0.02</v>
      </c>
      <c r="AB389" s="191">
        <f>IF(V389="",0,'General Inputs'!M$23)</f>
        <v>-0.02</v>
      </c>
      <c r="AC389" s="191">
        <f>IF(W389="",0,'General Inputs'!N$23)</f>
        <v>-0.02</v>
      </c>
      <c r="AD389" s="36"/>
      <c r="AE389" s="36"/>
      <c r="AF389" s="36"/>
      <c r="AG389" s="36"/>
      <c r="AH389" s="214" t="str" cm="1">
        <f t="array" ref="AH389">IF(SUMPRODUCT(--_xlfn.ISFORMULA(U389:X389))+SUMPRODUCT(--_xlfn.ISFORMULA(H389:L389))=7,"OK","CHECK")</f>
        <v>OK</v>
      </c>
      <c r="AI389" s="36"/>
      <c r="AJ389" s="36"/>
      <c r="AK389" s="36"/>
    </row>
    <row r="390" spans="1:37" hidden="1" outlineLevel="2" x14ac:dyDescent="0.2">
      <c r="A390" s="36"/>
      <c r="B390" s="36"/>
      <c r="C390" s="158"/>
      <c r="D390" s="158"/>
      <c r="E390" s="71" t="s">
        <v>33</v>
      </c>
      <c r="F390" s="71"/>
      <c r="G390" s="92"/>
      <c r="H390" s="93">
        <f t="shared" si="28"/>
        <v>0</v>
      </c>
      <c r="I390" s="159"/>
      <c r="J390" s="93">
        <f t="shared" si="29"/>
        <v>0</v>
      </c>
      <c r="K390" s="159"/>
      <c r="L390" s="159" t="str">
        <f t="shared" si="48"/>
        <v/>
      </c>
      <c r="M390" s="39"/>
      <c r="N390" s="160">
        <f t="shared" si="49"/>
        <v>0</v>
      </c>
      <c r="O390" s="160">
        <f t="shared" si="50"/>
        <v>0</v>
      </c>
      <c r="P390" s="160">
        <f t="shared" si="51"/>
        <v>0</v>
      </c>
      <c r="Q390" s="160">
        <f t="shared" si="52"/>
        <v>0</v>
      </c>
      <c r="R390" s="160">
        <f t="shared" si="53"/>
        <v>0</v>
      </c>
      <c r="S390" s="39"/>
      <c r="T390" s="161"/>
      <c r="U390" s="162">
        <f>ROUND(ROUND(T390,2)*(1+'General Inputs'!K$20)*(1-Z390)+'General Inputs'!K$27,2)</f>
        <v>0</v>
      </c>
      <c r="V390" s="162">
        <f>ROUND(ROUND(U390,2)*(1+'General Inputs'!L$20)*(1-AA390)+'General Inputs'!L$27,2)</f>
        <v>0</v>
      </c>
      <c r="W390" s="162">
        <f>ROUND(ROUND(V390,2)*(1+'General Inputs'!M$20)*(1-AB390)+'General Inputs'!M$27,2)</f>
        <v>0</v>
      </c>
      <c r="X390" s="162">
        <f>ROUND(ROUND(W390,2)*(1+'General Inputs'!N$20)*(1-AC390)+'General Inputs'!N$27,2)</f>
        <v>0</v>
      </c>
      <c r="Y390" s="163"/>
      <c r="Z390" s="191">
        <f>IF(T390="",0,'General Inputs'!K$23)</f>
        <v>0</v>
      </c>
      <c r="AA390" s="191">
        <f>IF(U390="",0,'General Inputs'!L$23)</f>
        <v>-0.02</v>
      </c>
      <c r="AB390" s="191">
        <f>IF(V390="",0,'General Inputs'!M$23)</f>
        <v>-0.02</v>
      </c>
      <c r="AC390" s="191">
        <f>IF(W390="",0,'General Inputs'!N$23)</f>
        <v>-0.02</v>
      </c>
      <c r="AD390" s="36"/>
      <c r="AE390" s="36"/>
      <c r="AF390" s="36"/>
      <c r="AG390" s="36"/>
      <c r="AH390" s="214" t="str" cm="1">
        <f t="array" ref="AH390">IF(SUMPRODUCT(--_xlfn.ISFORMULA(U390:X390))+SUMPRODUCT(--_xlfn.ISFORMULA(H390:L390))=7,"OK","CHECK")</f>
        <v>OK</v>
      </c>
      <c r="AI390" s="36"/>
      <c r="AJ390" s="36"/>
      <c r="AK390" s="36"/>
    </row>
    <row r="391" spans="1:37" hidden="1" outlineLevel="2" x14ac:dyDescent="0.2">
      <c r="A391" s="36"/>
      <c r="B391" s="36"/>
      <c r="C391" s="158"/>
      <c r="D391" s="158"/>
      <c r="E391" s="71" t="s">
        <v>33</v>
      </c>
      <c r="F391" s="71"/>
      <c r="G391" s="92"/>
      <c r="H391" s="93">
        <f t="shared" si="28"/>
        <v>0</v>
      </c>
      <c r="I391" s="159"/>
      <c r="J391" s="93">
        <f t="shared" si="29"/>
        <v>0</v>
      </c>
      <c r="K391" s="159"/>
      <c r="L391" s="159" t="str">
        <f t="shared" si="48"/>
        <v/>
      </c>
      <c r="M391" s="39"/>
      <c r="N391" s="160">
        <f t="shared" si="49"/>
        <v>0</v>
      </c>
      <c r="O391" s="160">
        <f t="shared" si="50"/>
        <v>0</v>
      </c>
      <c r="P391" s="160">
        <f t="shared" si="51"/>
        <v>0</v>
      </c>
      <c r="Q391" s="160">
        <f t="shared" si="52"/>
        <v>0</v>
      </c>
      <c r="R391" s="160">
        <f t="shared" si="53"/>
        <v>0</v>
      </c>
      <c r="S391" s="39"/>
      <c r="T391" s="161"/>
      <c r="U391" s="162">
        <f>ROUND(ROUND(T391,2)*(1+'General Inputs'!K$20)*(1-Z391)+'General Inputs'!K$27,2)</f>
        <v>0</v>
      </c>
      <c r="V391" s="162">
        <f>ROUND(ROUND(U391,2)*(1+'General Inputs'!L$20)*(1-AA391)+'General Inputs'!L$27,2)</f>
        <v>0</v>
      </c>
      <c r="W391" s="162">
        <f>ROUND(ROUND(V391,2)*(1+'General Inputs'!M$20)*(1-AB391)+'General Inputs'!M$27,2)</f>
        <v>0</v>
      </c>
      <c r="X391" s="162">
        <f>ROUND(ROUND(W391,2)*(1+'General Inputs'!N$20)*(1-AC391)+'General Inputs'!N$27,2)</f>
        <v>0</v>
      </c>
      <c r="Y391" s="163"/>
      <c r="Z391" s="191">
        <f>IF(T391="",0,'General Inputs'!K$23)</f>
        <v>0</v>
      </c>
      <c r="AA391" s="191">
        <f>IF(U391="",0,'General Inputs'!L$23)</f>
        <v>-0.02</v>
      </c>
      <c r="AB391" s="191">
        <f>IF(V391="",0,'General Inputs'!M$23)</f>
        <v>-0.02</v>
      </c>
      <c r="AC391" s="191">
        <f>IF(W391="",0,'General Inputs'!N$23)</f>
        <v>-0.02</v>
      </c>
      <c r="AD391" s="36"/>
      <c r="AE391" s="36"/>
      <c r="AF391" s="36"/>
      <c r="AG391" s="36"/>
      <c r="AH391" s="214" t="str" cm="1">
        <f t="array" ref="AH391">IF(SUMPRODUCT(--_xlfn.ISFORMULA(U391:X391))+SUMPRODUCT(--_xlfn.ISFORMULA(H391:L391))=7,"OK","CHECK")</f>
        <v>OK</v>
      </c>
      <c r="AI391" s="36"/>
      <c r="AJ391" s="36"/>
      <c r="AK391" s="36"/>
    </row>
    <row r="392" spans="1:37" hidden="1" outlineLevel="2" x14ac:dyDescent="0.2">
      <c r="A392" s="36"/>
      <c r="B392" s="36"/>
      <c r="C392" s="158"/>
      <c r="D392" s="158"/>
      <c r="E392" s="71" t="s">
        <v>33</v>
      </c>
      <c r="F392" s="71"/>
      <c r="G392" s="92"/>
      <c r="H392" s="93">
        <f t="shared" si="28"/>
        <v>0</v>
      </c>
      <c r="I392" s="159"/>
      <c r="J392" s="93">
        <f t="shared" si="29"/>
        <v>0</v>
      </c>
      <c r="K392" s="159"/>
      <c r="L392" s="159" t="str">
        <f t="shared" si="48"/>
        <v/>
      </c>
      <c r="M392" s="39"/>
      <c r="N392" s="160">
        <f t="shared" si="49"/>
        <v>0</v>
      </c>
      <c r="O392" s="160">
        <f t="shared" si="50"/>
        <v>0</v>
      </c>
      <c r="P392" s="160">
        <f t="shared" si="51"/>
        <v>0</v>
      </c>
      <c r="Q392" s="160">
        <f t="shared" si="52"/>
        <v>0</v>
      </c>
      <c r="R392" s="160">
        <f t="shared" si="53"/>
        <v>0</v>
      </c>
      <c r="S392" s="39"/>
      <c r="T392" s="161"/>
      <c r="U392" s="162">
        <f>ROUND(ROUND(T392,2)*(1+'General Inputs'!K$20)*(1-Z392)+'General Inputs'!K$27,2)</f>
        <v>0</v>
      </c>
      <c r="V392" s="162">
        <f>ROUND(ROUND(U392,2)*(1+'General Inputs'!L$20)*(1-AA392)+'General Inputs'!L$27,2)</f>
        <v>0</v>
      </c>
      <c r="W392" s="162">
        <f>ROUND(ROUND(V392,2)*(1+'General Inputs'!M$20)*(1-AB392)+'General Inputs'!M$27,2)</f>
        <v>0</v>
      </c>
      <c r="X392" s="162">
        <f>ROUND(ROUND(W392,2)*(1+'General Inputs'!N$20)*(1-AC392)+'General Inputs'!N$27,2)</f>
        <v>0</v>
      </c>
      <c r="Y392" s="163"/>
      <c r="Z392" s="191">
        <f>IF(T392="",0,'General Inputs'!K$23)</f>
        <v>0</v>
      </c>
      <c r="AA392" s="191">
        <f>IF(U392="",0,'General Inputs'!L$23)</f>
        <v>-0.02</v>
      </c>
      <c r="AB392" s="191">
        <f>IF(V392="",0,'General Inputs'!M$23)</f>
        <v>-0.02</v>
      </c>
      <c r="AC392" s="191">
        <f>IF(W392="",0,'General Inputs'!N$23)</f>
        <v>-0.02</v>
      </c>
      <c r="AD392" s="36"/>
      <c r="AE392" s="36"/>
      <c r="AF392" s="36"/>
      <c r="AG392" s="36"/>
      <c r="AH392" s="214" t="str" cm="1">
        <f t="array" ref="AH392">IF(SUMPRODUCT(--_xlfn.ISFORMULA(U392:X392))+SUMPRODUCT(--_xlfn.ISFORMULA(H392:L392))=7,"OK","CHECK")</f>
        <v>OK</v>
      </c>
      <c r="AI392" s="36"/>
      <c r="AJ392" s="36"/>
      <c r="AK392" s="36"/>
    </row>
    <row r="393" spans="1:37" hidden="1" outlineLevel="2" x14ac:dyDescent="0.2">
      <c r="A393" s="36"/>
      <c r="B393" s="36"/>
      <c r="C393" s="158"/>
      <c r="D393" s="158"/>
      <c r="E393" s="71" t="s">
        <v>33</v>
      </c>
      <c r="F393" s="71"/>
      <c r="G393" s="92"/>
      <c r="H393" s="93">
        <f t="shared" si="28"/>
        <v>0</v>
      </c>
      <c r="I393" s="159"/>
      <c r="J393" s="93">
        <f t="shared" si="29"/>
        <v>0</v>
      </c>
      <c r="K393" s="159"/>
      <c r="L393" s="159" t="str">
        <f t="shared" si="48"/>
        <v/>
      </c>
      <c r="M393" s="39"/>
      <c r="N393" s="160">
        <f t="shared" si="49"/>
        <v>0</v>
      </c>
      <c r="O393" s="160">
        <f t="shared" si="50"/>
        <v>0</v>
      </c>
      <c r="P393" s="160">
        <f t="shared" si="51"/>
        <v>0</v>
      </c>
      <c r="Q393" s="160">
        <f t="shared" si="52"/>
        <v>0</v>
      </c>
      <c r="R393" s="160">
        <f t="shared" si="53"/>
        <v>0</v>
      </c>
      <c r="S393" s="39"/>
      <c r="T393" s="161"/>
      <c r="U393" s="162">
        <f>ROUND(ROUND(T393,2)*(1+'General Inputs'!K$20)*(1-Z393)+'General Inputs'!K$27,2)</f>
        <v>0</v>
      </c>
      <c r="V393" s="162">
        <f>ROUND(ROUND(U393,2)*(1+'General Inputs'!L$20)*(1-AA393)+'General Inputs'!L$27,2)</f>
        <v>0</v>
      </c>
      <c r="W393" s="162">
        <f>ROUND(ROUND(V393,2)*(1+'General Inputs'!M$20)*(1-AB393)+'General Inputs'!M$27,2)</f>
        <v>0</v>
      </c>
      <c r="X393" s="162">
        <f>ROUND(ROUND(W393,2)*(1+'General Inputs'!N$20)*(1-AC393)+'General Inputs'!N$27,2)</f>
        <v>0</v>
      </c>
      <c r="Y393" s="163"/>
      <c r="Z393" s="191">
        <f>IF(T393="",0,'General Inputs'!K$23)</f>
        <v>0</v>
      </c>
      <c r="AA393" s="191">
        <f>IF(U393="",0,'General Inputs'!L$23)</f>
        <v>-0.02</v>
      </c>
      <c r="AB393" s="191">
        <f>IF(V393="",0,'General Inputs'!M$23)</f>
        <v>-0.02</v>
      </c>
      <c r="AC393" s="191">
        <f>IF(W393="",0,'General Inputs'!N$23)</f>
        <v>-0.02</v>
      </c>
      <c r="AD393" s="36"/>
      <c r="AE393" s="36"/>
      <c r="AF393" s="36"/>
      <c r="AG393" s="36"/>
      <c r="AH393" s="214" t="str" cm="1">
        <f t="array" ref="AH393">IF(SUMPRODUCT(--_xlfn.ISFORMULA(U393:X393))+SUMPRODUCT(--_xlfn.ISFORMULA(H393:L393))=7,"OK","CHECK")</f>
        <v>OK</v>
      </c>
      <c r="AI393" s="36"/>
      <c r="AJ393" s="36"/>
      <c r="AK393" s="36"/>
    </row>
    <row r="394" spans="1:37" hidden="1" outlineLevel="2" x14ac:dyDescent="0.2">
      <c r="A394" s="36"/>
      <c r="B394" s="36"/>
      <c r="C394" s="158"/>
      <c r="D394" s="158"/>
      <c r="E394" s="71" t="s">
        <v>33</v>
      </c>
      <c r="F394" s="71"/>
      <c r="G394" s="92"/>
      <c r="H394" s="93">
        <f t="shared" si="28"/>
        <v>0</v>
      </c>
      <c r="I394" s="159"/>
      <c r="J394" s="93">
        <f t="shared" si="29"/>
        <v>0</v>
      </c>
      <c r="K394" s="159"/>
      <c r="L394" s="159" t="str">
        <f t="shared" si="48"/>
        <v/>
      </c>
      <c r="M394" s="39"/>
      <c r="N394" s="160">
        <f t="shared" si="49"/>
        <v>0</v>
      </c>
      <c r="O394" s="160">
        <f t="shared" si="50"/>
        <v>0</v>
      </c>
      <c r="P394" s="160">
        <f t="shared" si="51"/>
        <v>0</v>
      </c>
      <c r="Q394" s="160">
        <f t="shared" si="52"/>
        <v>0</v>
      </c>
      <c r="R394" s="160">
        <f t="shared" si="53"/>
        <v>0</v>
      </c>
      <c r="S394" s="39"/>
      <c r="T394" s="161"/>
      <c r="U394" s="162">
        <f>ROUND(ROUND(T394,2)*(1+'General Inputs'!K$20)*(1-Z394)+'General Inputs'!K$27,2)</f>
        <v>0</v>
      </c>
      <c r="V394" s="162">
        <f>ROUND(ROUND(U394,2)*(1+'General Inputs'!L$20)*(1-AA394)+'General Inputs'!L$27,2)</f>
        <v>0</v>
      </c>
      <c r="W394" s="162">
        <f>ROUND(ROUND(V394,2)*(1+'General Inputs'!M$20)*(1-AB394)+'General Inputs'!M$27,2)</f>
        <v>0</v>
      </c>
      <c r="X394" s="162">
        <f>ROUND(ROUND(W394,2)*(1+'General Inputs'!N$20)*(1-AC394)+'General Inputs'!N$27,2)</f>
        <v>0</v>
      </c>
      <c r="Y394" s="163"/>
      <c r="Z394" s="191">
        <f>IF(T394="",0,'General Inputs'!K$23)</f>
        <v>0</v>
      </c>
      <c r="AA394" s="191">
        <f>IF(U394="",0,'General Inputs'!L$23)</f>
        <v>-0.02</v>
      </c>
      <c r="AB394" s="191">
        <f>IF(V394="",0,'General Inputs'!M$23)</f>
        <v>-0.02</v>
      </c>
      <c r="AC394" s="191">
        <f>IF(W394="",0,'General Inputs'!N$23)</f>
        <v>-0.02</v>
      </c>
      <c r="AD394" s="36"/>
      <c r="AE394" s="36"/>
      <c r="AF394" s="36"/>
      <c r="AG394" s="36"/>
      <c r="AH394" s="214" t="str" cm="1">
        <f t="array" ref="AH394">IF(SUMPRODUCT(--_xlfn.ISFORMULA(U394:X394))+SUMPRODUCT(--_xlfn.ISFORMULA(H394:L394))=7,"OK","CHECK")</f>
        <v>OK</v>
      </c>
      <c r="AI394" s="36"/>
      <c r="AJ394" s="36"/>
      <c r="AK394" s="36"/>
    </row>
    <row r="395" spans="1:37" hidden="1" outlineLevel="2" x14ac:dyDescent="0.2">
      <c r="A395" s="36"/>
      <c r="B395" s="36"/>
      <c r="C395" s="158"/>
      <c r="D395" s="158"/>
      <c r="E395" s="71" t="s">
        <v>33</v>
      </c>
      <c r="F395" s="71"/>
      <c r="G395" s="92"/>
      <c r="H395" s="93">
        <f t="shared" si="28"/>
        <v>0</v>
      </c>
      <c r="I395" s="159"/>
      <c r="J395" s="93">
        <f t="shared" si="29"/>
        <v>0</v>
      </c>
      <c r="K395" s="159"/>
      <c r="L395" s="159" t="str">
        <f t="shared" si="48"/>
        <v/>
      </c>
      <c r="M395" s="39"/>
      <c r="N395" s="160">
        <f t="shared" si="49"/>
        <v>0</v>
      </c>
      <c r="O395" s="160">
        <f t="shared" si="50"/>
        <v>0</v>
      </c>
      <c r="P395" s="160">
        <f t="shared" si="51"/>
        <v>0</v>
      </c>
      <c r="Q395" s="160">
        <f t="shared" si="52"/>
        <v>0</v>
      </c>
      <c r="R395" s="160">
        <f t="shared" si="53"/>
        <v>0</v>
      </c>
      <c r="S395" s="39"/>
      <c r="T395" s="161"/>
      <c r="U395" s="162">
        <f>ROUND(ROUND(T395,2)*(1+'General Inputs'!K$20)*(1-Z395)+'General Inputs'!K$27,2)</f>
        <v>0</v>
      </c>
      <c r="V395" s="162">
        <f>ROUND(ROUND(U395,2)*(1+'General Inputs'!L$20)*(1-AA395)+'General Inputs'!L$27,2)</f>
        <v>0</v>
      </c>
      <c r="W395" s="162">
        <f>ROUND(ROUND(V395,2)*(1+'General Inputs'!M$20)*(1-AB395)+'General Inputs'!M$27,2)</f>
        <v>0</v>
      </c>
      <c r="X395" s="162">
        <f>ROUND(ROUND(W395,2)*(1+'General Inputs'!N$20)*(1-AC395)+'General Inputs'!N$27,2)</f>
        <v>0</v>
      </c>
      <c r="Y395" s="163"/>
      <c r="Z395" s="191">
        <f>IF(T395="",0,'General Inputs'!K$23)</f>
        <v>0</v>
      </c>
      <c r="AA395" s="191">
        <f>IF(U395="",0,'General Inputs'!L$23)</f>
        <v>-0.02</v>
      </c>
      <c r="AB395" s="191">
        <f>IF(V395="",0,'General Inputs'!M$23)</f>
        <v>-0.02</v>
      </c>
      <c r="AC395" s="191">
        <f>IF(W395="",0,'General Inputs'!N$23)</f>
        <v>-0.02</v>
      </c>
      <c r="AD395" s="36"/>
      <c r="AE395" s="36"/>
      <c r="AF395" s="36"/>
      <c r="AG395" s="36"/>
      <c r="AH395" s="214" t="str" cm="1">
        <f t="array" ref="AH395">IF(SUMPRODUCT(--_xlfn.ISFORMULA(U395:X395))+SUMPRODUCT(--_xlfn.ISFORMULA(H395:L395))=7,"OK","CHECK")</f>
        <v>OK</v>
      </c>
      <c r="AI395" s="36"/>
      <c r="AJ395" s="36"/>
      <c r="AK395" s="36"/>
    </row>
    <row r="396" spans="1:37" hidden="1" outlineLevel="2" x14ac:dyDescent="0.2">
      <c r="A396" s="36"/>
      <c r="B396" s="36"/>
      <c r="C396" s="158"/>
      <c r="D396" s="158"/>
      <c r="E396" s="71" t="s">
        <v>33</v>
      </c>
      <c r="F396" s="71"/>
      <c r="G396" s="92"/>
      <c r="H396" s="93">
        <f t="shared" ref="H396:H405" si="54">_xlfn.IFNA(INDEX($N396:$R396,1,MATCH(forecastyear,$N$5:$R$5,0)),0)</f>
        <v>0</v>
      </c>
      <c r="I396" s="159"/>
      <c r="J396" s="93">
        <f t="shared" ref="J396:J405" si="55">_xlfn.IFNA(INDEX($T396:$X396,1,MATCH(forecastyear,$T$5:$X$5,0)),0)</f>
        <v>0</v>
      </c>
      <c r="K396" s="159"/>
      <c r="L396" s="159" t="str">
        <f t="shared" si="48"/>
        <v/>
      </c>
      <c r="M396" s="39"/>
      <c r="N396" s="160">
        <f t="shared" si="49"/>
        <v>0</v>
      </c>
      <c r="O396" s="160">
        <f t="shared" si="50"/>
        <v>0</v>
      </c>
      <c r="P396" s="160">
        <f t="shared" si="51"/>
        <v>0</v>
      </c>
      <c r="Q396" s="160">
        <f t="shared" si="52"/>
        <v>0</v>
      </c>
      <c r="R396" s="160">
        <f t="shared" si="53"/>
        <v>0</v>
      </c>
      <c r="S396" s="39"/>
      <c r="T396" s="161"/>
      <c r="U396" s="162">
        <f>ROUND(ROUND(T396,2)*(1+'General Inputs'!K$20)*(1-Z396)+'General Inputs'!K$27,2)</f>
        <v>0</v>
      </c>
      <c r="V396" s="162">
        <f>ROUND(ROUND(U396,2)*(1+'General Inputs'!L$20)*(1-AA396)+'General Inputs'!L$27,2)</f>
        <v>0</v>
      </c>
      <c r="W396" s="162">
        <f>ROUND(ROUND(V396,2)*(1+'General Inputs'!M$20)*(1-AB396)+'General Inputs'!M$27,2)</f>
        <v>0</v>
      </c>
      <c r="X396" s="162">
        <f>ROUND(ROUND(W396,2)*(1+'General Inputs'!N$20)*(1-AC396)+'General Inputs'!N$27,2)</f>
        <v>0</v>
      </c>
      <c r="Y396" s="163"/>
      <c r="Z396" s="191">
        <f>IF(T396="",0,'General Inputs'!K$23)</f>
        <v>0</v>
      </c>
      <c r="AA396" s="191">
        <f>IF(U396="",0,'General Inputs'!L$23)</f>
        <v>-0.02</v>
      </c>
      <c r="AB396" s="191">
        <f>IF(V396="",0,'General Inputs'!M$23)</f>
        <v>-0.02</v>
      </c>
      <c r="AC396" s="191">
        <f>IF(W396="",0,'General Inputs'!N$23)</f>
        <v>-0.02</v>
      </c>
      <c r="AD396" s="36"/>
      <c r="AE396" s="36"/>
      <c r="AF396" s="36"/>
      <c r="AG396" s="36"/>
      <c r="AH396" s="214" t="str" cm="1">
        <f t="array" ref="AH396">IF(SUMPRODUCT(--_xlfn.ISFORMULA(U396:X396))+SUMPRODUCT(--_xlfn.ISFORMULA(H396:L396))=7,"OK","CHECK")</f>
        <v>OK</v>
      </c>
      <c r="AI396" s="36"/>
      <c r="AJ396" s="36"/>
      <c r="AK396" s="36"/>
    </row>
    <row r="397" spans="1:37" hidden="1" outlineLevel="2" x14ac:dyDescent="0.2">
      <c r="A397" s="36"/>
      <c r="B397" s="36"/>
      <c r="C397" s="158"/>
      <c r="D397" s="158"/>
      <c r="E397" s="71" t="s">
        <v>33</v>
      </c>
      <c r="F397" s="71"/>
      <c r="G397" s="92"/>
      <c r="H397" s="93">
        <f t="shared" si="54"/>
        <v>0</v>
      </c>
      <c r="I397" s="159"/>
      <c r="J397" s="93">
        <f t="shared" si="55"/>
        <v>0</v>
      </c>
      <c r="K397" s="159"/>
      <c r="L397" s="159" t="str">
        <f t="shared" ref="L397:L405" si="56">IF(C397="","",IF(H397&gt;J397,"NON-COMPLIANT","COMPLIANT"))</f>
        <v/>
      </c>
      <c r="M397" s="39"/>
      <c r="N397" s="160">
        <f t="shared" ref="N397:N405" si="57">T397</f>
        <v>0</v>
      </c>
      <c r="O397" s="160">
        <f t="shared" ref="O397:O405" si="58">U397</f>
        <v>0</v>
      </c>
      <c r="P397" s="160">
        <f t="shared" ref="P397:P405" si="59">V397</f>
        <v>0</v>
      </c>
      <c r="Q397" s="160">
        <f t="shared" ref="Q397:Q405" si="60">W397</f>
        <v>0</v>
      </c>
      <c r="R397" s="160">
        <f t="shared" ref="R397:R405" si="61">X397</f>
        <v>0</v>
      </c>
      <c r="S397" s="39"/>
      <c r="T397" s="161"/>
      <c r="U397" s="162">
        <f>ROUND(ROUND(T397,2)*(1+'General Inputs'!K$20)*(1-Z397)+'General Inputs'!K$27,2)</f>
        <v>0</v>
      </c>
      <c r="V397" s="162">
        <f>ROUND(ROUND(U397,2)*(1+'General Inputs'!L$20)*(1-AA397)+'General Inputs'!L$27,2)</f>
        <v>0</v>
      </c>
      <c r="W397" s="162">
        <f>ROUND(ROUND(V397,2)*(1+'General Inputs'!M$20)*(1-AB397)+'General Inputs'!M$27,2)</f>
        <v>0</v>
      </c>
      <c r="X397" s="162">
        <f>ROUND(ROUND(W397,2)*(1+'General Inputs'!N$20)*(1-AC397)+'General Inputs'!N$27,2)</f>
        <v>0</v>
      </c>
      <c r="Y397" s="163"/>
      <c r="Z397" s="191">
        <f>IF(T397="",0,'General Inputs'!K$23)</f>
        <v>0</v>
      </c>
      <c r="AA397" s="191">
        <f>IF(U397="",0,'General Inputs'!L$23)</f>
        <v>-0.02</v>
      </c>
      <c r="AB397" s="191">
        <f>IF(V397="",0,'General Inputs'!M$23)</f>
        <v>-0.02</v>
      </c>
      <c r="AC397" s="191">
        <f>IF(W397="",0,'General Inputs'!N$23)</f>
        <v>-0.02</v>
      </c>
      <c r="AD397" s="36"/>
      <c r="AE397" s="36"/>
      <c r="AF397" s="36"/>
      <c r="AG397" s="36"/>
      <c r="AH397" s="214" t="str" cm="1">
        <f t="array" ref="AH397">IF(SUMPRODUCT(--_xlfn.ISFORMULA(U397:X397))+SUMPRODUCT(--_xlfn.ISFORMULA(H397:L397))=7,"OK","CHECK")</f>
        <v>OK</v>
      </c>
      <c r="AI397" s="36"/>
      <c r="AJ397" s="36"/>
      <c r="AK397" s="36"/>
    </row>
    <row r="398" spans="1:37" hidden="1" outlineLevel="2" x14ac:dyDescent="0.2">
      <c r="A398" s="36"/>
      <c r="B398" s="36"/>
      <c r="C398" s="158"/>
      <c r="D398" s="158"/>
      <c r="E398" s="71" t="s">
        <v>33</v>
      </c>
      <c r="F398" s="71"/>
      <c r="G398" s="92"/>
      <c r="H398" s="93">
        <f t="shared" si="54"/>
        <v>0</v>
      </c>
      <c r="I398" s="159"/>
      <c r="J398" s="93">
        <f t="shared" si="55"/>
        <v>0</v>
      </c>
      <c r="K398" s="159"/>
      <c r="L398" s="159" t="str">
        <f t="shared" si="56"/>
        <v/>
      </c>
      <c r="M398" s="39"/>
      <c r="N398" s="160">
        <f t="shared" si="57"/>
        <v>0</v>
      </c>
      <c r="O398" s="160">
        <f t="shared" si="58"/>
        <v>0</v>
      </c>
      <c r="P398" s="160">
        <f t="shared" si="59"/>
        <v>0</v>
      </c>
      <c r="Q398" s="160">
        <f t="shared" si="60"/>
        <v>0</v>
      </c>
      <c r="R398" s="160">
        <f t="shared" si="61"/>
        <v>0</v>
      </c>
      <c r="S398" s="39"/>
      <c r="T398" s="161"/>
      <c r="U398" s="162">
        <f>ROUND(ROUND(T398,2)*(1+'General Inputs'!K$20)*(1-Z398)+'General Inputs'!K$27,2)</f>
        <v>0</v>
      </c>
      <c r="V398" s="162">
        <f>ROUND(ROUND(U398,2)*(1+'General Inputs'!L$20)*(1-AA398)+'General Inputs'!L$27,2)</f>
        <v>0</v>
      </c>
      <c r="W398" s="162">
        <f>ROUND(ROUND(V398,2)*(1+'General Inputs'!M$20)*(1-AB398)+'General Inputs'!M$27,2)</f>
        <v>0</v>
      </c>
      <c r="X398" s="162">
        <f>ROUND(ROUND(W398,2)*(1+'General Inputs'!N$20)*(1-AC398)+'General Inputs'!N$27,2)</f>
        <v>0</v>
      </c>
      <c r="Y398" s="163"/>
      <c r="Z398" s="191">
        <f>IF(T398="",0,'General Inputs'!K$23)</f>
        <v>0</v>
      </c>
      <c r="AA398" s="191">
        <f>IF(U398="",0,'General Inputs'!L$23)</f>
        <v>-0.02</v>
      </c>
      <c r="AB398" s="191">
        <f>IF(V398="",0,'General Inputs'!M$23)</f>
        <v>-0.02</v>
      </c>
      <c r="AC398" s="191">
        <f>IF(W398="",0,'General Inputs'!N$23)</f>
        <v>-0.02</v>
      </c>
      <c r="AD398" s="36"/>
      <c r="AE398" s="36"/>
      <c r="AF398" s="36"/>
      <c r="AG398" s="36"/>
      <c r="AH398" s="214" t="str" cm="1">
        <f t="array" ref="AH398">IF(SUMPRODUCT(--_xlfn.ISFORMULA(U398:X398))+SUMPRODUCT(--_xlfn.ISFORMULA(H398:L398))=7,"OK","CHECK")</f>
        <v>OK</v>
      </c>
      <c r="AI398" s="36"/>
      <c r="AJ398" s="36"/>
      <c r="AK398" s="36"/>
    </row>
    <row r="399" spans="1:37" hidden="1" outlineLevel="2" x14ac:dyDescent="0.2">
      <c r="A399" s="36"/>
      <c r="B399" s="36"/>
      <c r="C399" s="158"/>
      <c r="D399" s="158"/>
      <c r="E399" s="71" t="s">
        <v>33</v>
      </c>
      <c r="F399" s="71"/>
      <c r="G399" s="92"/>
      <c r="H399" s="93">
        <f t="shared" si="54"/>
        <v>0</v>
      </c>
      <c r="I399" s="159"/>
      <c r="J399" s="93">
        <f t="shared" si="55"/>
        <v>0</v>
      </c>
      <c r="K399" s="159"/>
      <c r="L399" s="159" t="str">
        <f t="shared" si="56"/>
        <v/>
      </c>
      <c r="M399" s="39"/>
      <c r="N399" s="160">
        <f t="shared" si="57"/>
        <v>0</v>
      </c>
      <c r="O399" s="160">
        <f t="shared" si="58"/>
        <v>0</v>
      </c>
      <c r="P399" s="160">
        <f t="shared" si="59"/>
        <v>0</v>
      </c>
      <c r="Q399" s="160">
        <f t="shared" si="60"/>
        <v>0</v>
      </c>
      <c r="R399" s="160">
        <f t="shared" si="61"/>
        <v>0</v>
      </c>
      <c r="S399" s="39"/>
      <c r="T399" s="161"/>
      <c r="U399" s="162">
        <f>ROUND(ROUND(T399,2)*(1+'General Inputs'!K$20)*(1-Z399)+'General Inputs'!K$27,2)</f>
        <v>0</v>
      </c>
      <c r="V399" s="162">
        <f>ROUND(ROUND(U399,2)*(1+'General Inputs'!L$20)*(1-AA399)+'General Inputs'!L$27,2)</f>
        <v>0</v>
      </c>
      <c r="W399" s="162">
        <f>ROUND(ROUND(V399,2)*(1+'General Inputs'!M$20)*(1-AB399)+'General Inputs'!M$27,2)</f>
        <v>0</v>
      </c>
      <c r="X399" s="162">
        <f>ROUND(ROUND(W399,2)*(1+'General Inputs'!N$20)*(1-AC399)+'General Inputs'!N$27,2)</f>
        <v>0</v>
      </c>
      <c r="Y399" s="163"/>
      <c r="Z399" s="191">
        <f>IF(T399="",0,'General Inputs'!K$23)</f>
        <v>0</v>
      </c>
      <c r="AA399" s="191">
        <f>IF(U399="",0,'General Inputs'!L$23)</f>
        <v>-0.02</v>
      </c>
      <c r="AB399" s="191">
        <f>IF(V399="",0,'General Inputs'!M$23)</f>
        <v>-0.02</v>
      </c>
      <c r="AC399" s="191">
        <f>IF(W399="",0,'General Inputs'!N$23)</f>
        <v>-0.02</v>
      </c>
      <c r="AD399" s="36"/>
      <c r="AE399" s="36"/>
      <c r="AF399" s="36"/>
      <c r="AG399" s="36"/>
      <c r="AH399" s="214" t="str" cm="1">
        <f t="array" ref="AH399">IF(SUMPRODUCT(--_xlfn.ISFORMULA(U399:X399))+SUMPRODUCT(--_xlfn.ISFORMULA(H399:L399))=7,"OK","CHECK")</f>
        <v>OK</v>
      </c>
      <c r="AI399" s="36"/>
      <c r="AJ399" s="36"/>
      <c r="AK399" s="36"/>
    </row>
    <row r="400" spans="1:37" hidden="1" outlineLevel="2" x14ac:dyDescent="0.2">
      <c r="A400" s="36"/>
      <c r="B400" s="36"/>
      <c r="C400" s="158"/>
      <c r="D400" s="158"/>
      <c r="E400" s="71" t="s">
        <v>33</v>
      </c>
      <c r="F400" s="71"/>
      <c r="G400" s="92"/>
      <c r="H400" s="93">
        <f t="shared" si="54"/>
        <v>0</v>
      </c>
      <c r="I400" s="159"/>
      <c r="J400" s="93">
        <f t="shared" si="55"/>
        <v>0</v>
      </c>
      <c r="K400" s="159"/>
      <c r="L400" s="159" t="str">
        <f t="shared" si="56"/>
        <v/>
      </c>
      <c r="M400" s="39"/>
      <c r="N400" s="160">
        <f t="shared" si="57"/>
        <v>0</v>
      </c>
      <c r="O400" s="160">
        <f t="shared" si="58"/>
        <v>0</v>
      </c>
      <c r="P400" s="160">
        <f t="shared" si="59"/>
        <v>0</v>
      </c>
      <c r="Q400" s="160">
        <f t="shared" si="60"/>
        <v>0</v>
      </c>
      <c r="R400" s="160">
        <f t="shared" si="61"/>
        <v>0</v>
      </c>
      <c r="S400" s="39"/>
      <c r="T400" s="161"/>
      <c r="U400" s="162">
        <f>ROUND(ROUND(T400,2)*(1+'General Inputs'!K$20)*(1-Z400)+'General Inputs'!K$27,2)</f>
        <v>0</v>
      </c>
      <c r="V400" s="162">
        <f>ROUND(ROUND(U400,2)*(1+'General Inputs'!L$20)*(1-AA400)+'General Inputs'!L$27,2)</f>
        <v>0</v>
      </c>
      <c r="W400" s="162">
        <f>ROUND(ROUND(V400,2)*(1+'General Inputs'!M$20)*(1-AB400)+'General Inputs'!M$27,2)</f>
        <v>0</v>
      </c>
      <c r="X400" s="162">
        <f>ROUND(ROUND(W400,2)*(1+'General Inputs'!N$20)*(1-AC400)+'General Inputs'!N$27,2)</f>
        <v>0</v>
      </c>
      <c r="Y400" s="163"/>
      <c r="Z400" s="191">
        <f>IF(T400="",0,'General Inputs'!K$23)</f>
        <v>0</v>
      </c>
      <c r="AA400" s="191">
        <f>IF(U400="",0,'General Inputs'!L$23)</f>
        <v>-0.02</v>
      </c>
      <c r="AB400" s="191">
        <f>IF(V400="",0,'General Inputs'!M$23)</f>
        <v>-0.02</v>
      </c>
      <c r="AC400" s="191">
        <f>IF(W400="",0,'General Inputs'!N$23)</f>
        <v>-0.02</v>
      </c>
      <c r="AD400" s="36"/>
      <c r="AE400" s="36"/>
      <c r="AF400" s="36"/>
      <c r="AG400" s="36"/>
      <c r="AH400" s="214" t="str" cm="1">
        <f t="array" ref="AH400">IF(SUMPRODUCT(--_xlfn.ISFORMULA(U400:X400))+SUMPRODUCT(--_xlfn.ISFORMULA(H400:L400))=7,"OK","CHECK")</f>
        <v>OK</v>
      </c>
      <c r="AI400" s="36"/>
      <c r="AJ400" s="36"/>
      <c r="AK400" s="36"/>
    </row>
    <row r="401" spans="1:37" hidden="1" outlineLevel="2" x14ac:dyDescent="0.2">
      <c r="A401" s="36"/>
      <c r="B401" s="36"/>
      <c r="C401" s="158"/>
      <c r="D401" s="158"/>
      <c r="E401" s="71" t="s">
        <v>33</v>
      </c>
      <c r="F401" s="71"/>
      <c r="G401" s="92"/>
      <c r="H401" s="93">
        <f t="shared" si="54"/>
        <v>0</v>
      </c>
      <c r="I401" s="159"/>
      <c r="J401" s="93">
        <f t="shared" si="55"/>
        <v>0</v>
      </c>
      <c r="K401" s="159"/>
      <c r="L401" s="159" t="str">
        <f t="shared" si="56"/>
        <v/>
      </c>
      <c r="M401" s="39"/>
      <c r="N401" s="160">
        <f t="shared" si="57"/>
        <v>0</v>
      </c>
      <c r="O401" s="160">
        <f t="shared" si="58"/>
        <v>0</v>
      </c>
      <c r="P401" s="160">
        <f t="shared" si="59"/>
        <v>0</v>
      </c>
      <c r="Q401" s="160">
        <f t="shared" si="60"/>
        <v>0</v>
      </c>
      <c r="R401" s="160">
        <f t="shared" si="61"/>
        <v>0</v>
      </c>
      <c r="S401" s="39"/>
      <c r="T401" s="161"/>
      <c r="U401" s="162">
        <f>ROUND(ROUND(T401,2)*(1+'General Inputs'!K$20)*(1-Z401)+'General Inputs'!K$27,2)</f>
        <v>0</v>
      </c>
      <c r="V401" s="162">
        <f>ROUND(ROUND(U401,2)*(1+'General Inputs'!L$20)*(1-AA401)+'General Inputs'!L$27,2)</f>
        <v>0</v>
      </c>
      <c r="W401" s="162">
        <f>ROUND(ROUND(V401,2)*(1+'General Inputs'!M$20)*(1-AB401)+'General Inputs'!M$27,2)</f>
        <v>0</v>
      </c>
      <c r="X401" s="162">
        <f>ROUND(ROUND(W401,2)*(1+'General Inputs'!N$20)*(1-AC401)+'General Inputs'!N$27,2)</f>
        <v>0</v>
      </c>
      <c r="Y401" s="163"/>
      <c r="Z401" s="191">
        <f>IF(T401="",0,'General Inputs'!K$23)</f>
        <v>0</v>
      </c>
      <c r="AA401" s="191">
        <f>IF(U401="",0,'General Inputs'!L$23)</f>
        <v>-0.02</v>
      </c>
      <c r="AB401" s="191">
        <f>IF(V401="",0,'General Inputs'!M$23)</f>
        <v>-0.02</v>
      </c>
      <c r="AC401" s="191">
        <f>IF(W401="",0,'General Inputs'!N$23)</f>
        <v>-0.02</v>
      </c>
      <c r="AD401" s="36"/>
      <c r="AE401" s="36"/>
      <c r="AF401" s="36"/>
      <c r="AG401" s="36"/>
      <c r="AH401" s="214" t="str" cm="1">
        <f t="array" ref="AH401">IF(SUMPRODUCT(--_xlfn.ISFORMULA(U401:X401))+SUMPRODUCT(--_xlfn.ISFORMULA(H401:L401))=7,"OK","CHECK")</f>
        <v>OK</v>
      </c>
      <c r="AI401" s="36"/>
      <c r="AJ401" s="36"/>
      <c r="AK401" s="36"/>
    </row>
    <row r="402" spans="1:37" hidden="1" outlineLevel="2" x14ac:dyDescent="0.2">
      <c r="A402" s="36"/>
      <c r="B402" s="36"/>
      <c r="C402" s="158"/>
      <c r="D402" s="158"/>
      <c r="E402" s="71" t="s">
        <v>33</v>
      </c>
      <c r="F402" s="71"/>
      <c r="G402" s="92"/>
      <c r="H402" s="93">
        <f t="shared" si="54"/>
        <v>0</v>
      </c>
      <c r="I402" s="159"/>
      <c r="J402" s="93">
        <f t="shared" si="55"/>
        <v>0</v>
      </c>
      <c r="K402" s="159"/>
      <c r="L402" s="159" t="str">
        <f t="shared" si="56"/>
        <v/>
      </c>
      <c r="M402" s="39"/>
      <c r="N402" s="160">
        <f t="shared" si="57"/>
        <v>0</v>
      </c>
      <c r="O402" s="160">
        <f t="shared" si="58"/>
        <v>0</v>
      </c>
      <c r="P402" s="160">
        <f t="shared" si="59"/>
        <v>0</v>
      </c>
      <c r="Q402" s="160">
        <f t="shared" si="60"/>
        <v>0</v>
      </c>
      <c r="R402" s="160">
        <f t="shared" si="61"/>
        <v>0</v>
      </c>
      <c r="S402" s="39"/>
      <c r="T402" s="161"/>
      <c r="U402" s="162">
        <f>ROUND(ROUND(T402,2)*(1+'General Inputs'!K$20)*(1-Z402)+'General Inputs'!K$27,2)</f>
        <v>0</v>
      </c>
      <c r="V402" s="162">
        <f>ROUND(ROUND(U402,2)*(1+'General Inputs'!L$20)*(1-AA402)+'General Inputs'!L$27,2)</f>
        <v>0</v>
      </c>
      <c r="W402" s="162">
        <f>ROUND(ROUND(V402,2)*(1+'General Inputs'!M$20)*(1-AB402)+'General Inputs'!M$27,2)</f>
        <v>0</v>
      </c>
      <c r="X402" s="162">
        <f>ROUND(ROUND(W402,2)*(1+'General Inputs'!N$20)*(1-AC402)+'General Inputs'!N$27,2)</f>
        <v>0</v>
      </c>
      <c r="Y402" s="163"/>
      <c r="Z402" s="191">
        <f>IF(T402="",0,'General Inputs'!K$23)</f>
        <v>0</v>
      </c>
      <c r="AA402" s="191">
        <f>IF(U402="",0,'General Inputs'!L$23)</f>
        <v>-0.02</v>
      </c>
      <c r="AB402" s="191">
        <f>IF(V402="",0,'General Inputs'!M$23)</f>
        <v>-0.02</v>
      </c>
      <c r="AC402" s="191">
        <f>IF(W402="",0,'General Inputs'!N$23)</f>
        <v>-0.02</v>
      </c>
      <c r="AD402" s="36"/>
      <c r="AE402" s="36"/>
      <c r="AF402" s="36"/>
      <c r="AG402" s="36"/>
      <c r="AH402" s="214" t="str" cm="1">
        <f t="array" ref="AH402">IF(SUMPRODUCT(--_xlfn.ISFORMULA(U402:X402))+SUMPRODUCT(--_xlfn.ISFORMULA(H402:L402))=7,"OK","CHECK")</f>
        <v>OK</v>
      </c>
      <c r="AI402" s="36"/>
      <c r="AJ402" s="36"/>
      <c r="AK402" s="36"/>
    </row>
    <row r="403" spans="1:37" hidden="1" outlineLevel="2" x14ac:dyDescent="0.2">
      <c r="A403" s="36"/>
      <c r="B403" s="36"/>
      <c r="C403" s="158"/>
      <c r="D403" s="158"/>
      <c r="E403" s="71" t="s">
        <v>33</v>
      </c>
      <c r="F403" s="71"/>
      <c r="G403" s="92"/>
      <c r="H403" s="93">
        <f t="shared" si="54"/>
        <v>0</v>
      </c>
      <c r="I403" s="159"/>
      <c r="J403" s="93">
        <f t="shared" si="55"/>
        <v>0</v>
      </c>
      <c r="K403" s="159"/>
      <c r="L403" s="159" t="str">
        <f t="shared" si="56"/>
        <v/>
      </c>
      <c r="M403" s="39"/>
      <c r="N403" s="160">
        <f t="shared" si="57"/>
        <v>0</v>
      </c>
      <c r="O403" s="160">
        <f t="shared" si="58"/>
        <v>0</v>
      </c>
      <c r="P403" s="160">
        <f t="shared" si="59"/>
        <v>0</v>
      </c>
      <c r="Q403" s="160">
        <f t="shared" si="60"/>
        <v>0</v>
      </c>
      <c r="R403" s="160">
        <f t="shared" si="61"/>
        <v>0</v>
      </c>
      <c r="S403" s="39"/>
      <c r="T403" s="161"/>
      <c r="U403" s="162">
        <f>ROUND(ROUND(T403,2)*(1+'General Inputs'!K$20)*(1-Z403)+'General Inputs'!K$27,2)</f>
        <v>0</v>
      </c>
      <c r="V403" s="162">
        <f>ROUND(ROUND(U403,2)*(1+'General Inputs'!L$20)*(1-AA403)+'General Inputs'!L$27,2)</f>
        <v>0</v>
      </c>
      <c r="W403" s="162">
        <f>ROUND(ROUND(V403,2)*(1+'General Inputs'!M$20)*(1-AB403)+'General Inputs'!M$27,2)</f>
        <v>0</v>
      </c>
      <c r="X403" s="162">
        <f>ROUND(ROUND(W403,2)*(1+'General Inputs'!N$20)*(1-AC403)+'General Inputs'!N$27,2)</f>
        <v>0</v>
      </c>
      <c r="Y403" s="163"/>
      <c r="Z403" s="191">
        <f>IF(T403="",0,'General Inputs'!K$23)</f>
        <v>0</v>
      </c>
      <c r="AA403" s="191">
        <f>IF(U403="",0,'General Inputs'!L$23)</f>
        <v>-0.02</v>
      </c>
      <c r="AB403" s="191">
        <f>IF(V403="",0,'General Inputs'!M$23)</f>
        <v>-0.02</v>
      </c>
      <c r="AC403" s="191">
        <f>IF(W403="",0,'General Inputs'!N$23)</f>
        <v>-0.02</v>
      </c>
      <c r="AD403" s="36"/>
      <c r="AE403" s="36"/>
      <c r="AF403" s="36"/>
      <c r="AG403" s="36"/>
      <c r="AH403" s="214" t="str" cm="1">
        <f t="array" ref="AH403">IF(SUMPRODUCT(--_xlfn.ISFORMULA(U403:X403))+SUMPRODUCT(--_xlfn.ISFORMULA(H403:L403))=7,"OK","CHECK")</f>
        <v>OK</v>
      </c>
      <c r="AI403" s="36"/>
      <c r="AJ403" s="36"/>
      <c r="AK403" s="36"/>
    </row>
    <row r="404" spans="1:37" hidden="1" outlineLevel="2" x14ac:dyDescent="0.2">
      <c r="A404" s="36"/>
      <c r="B404" s="36"/>
      <c r="C404" s="158"/>
      <c r="D404" s="158"/>
      <c r="E404" s="71" t="s">
        <v>33</v>
      </c>
      <c r="F404" s="71"/>
      <c r="G404" s="92"/>
      <c r="H404" s="93">
        <f t="shared" si="54"/>
        <v>0</v>
      </c>
      <c r="I404" s="159"/>
      <c r="J404" s="93">
        <f t="shared" si="55"/>
        <v>0</v>
      </c>
      <c r="K404" s="159"/>
      <c r="L404" s="159" t="str">
        <f t="shared" si="56"/>
        <v/>
      </c>
      <c r="M404" s="39"/>
      <c r="N404" s="160">
        <f t="shared" si="57"/>
        <v>0</v>
      </c>
      <c r="O404" s="160">
        <f t="shared" si="58"/>
        <v>0</v>
      </c>
      <c r="P404" s="160">
        <f t="shared" si="59"/>
        <v>0</v>
      </c>
      <c r="Q404" s="160">
        <f t="shared" si="60"/>
        <v>0</v>
      </c>
      <c r="R404" s="160">
        <f t="shared" si="61"/>
        <v>0</v>
      </c>
      <c r="S404" s="39"/>
      <c r="T404" s="161"/>
      <c r="U404" s="162">
        <f>ROUND(ROUND(T404,2)*(1+'General Inputs'!K$20)*(1-Z404)+'General Inputs'!K$27,2)</f>
        <v>0</v>
      </c>
      <c r="V404" s="162">
        <f>ROUND(ROUND(U404,2)*(1+'General Inputs'!L$20)*(1-AA404)+'General Inputs'!L$27,2)</f>
        <v>0</v>
      </c>
      <c r="W404" s="162">
        <f>ROUND(ROUND(V404,2)*(1+'General Inputs'!M$20)*(1-AB404)+'General Inputs'!M$27,2)</f>
        <v>0</v>
      </c>
      <c r="X404" s="162">
        <f>ROUND(ROUND(W404,2)*(1+'General Inputs'!N$20)*(1-AC404)+'General Inputs'!N$27,2)</f>
        <v>0</v>
      </c>
      <c r="Y404" s="163"/>
      <c r="Z404" s="191">
        <f>IF(T404="",0,'General Inputs'!K$23)</f>
        <v>0</v>
      </c>
      <c r="AA404" s="191">
        <f>IF(U404="",0,'General Inputs'!L$23)</f>
        <v>-0.02</v>
      </c>
      <c r="AB404" s="191">
        <f>IF(V404="",0,'General Inputs'!M$23)</f>
        <v>-0.02</v>
      </c>
      <c r="AC404" s="191">
        <f>IF(W404="",0,'General Inputs'!N$23)</f>
        <v>-0.02</v>
      </c>
      <c r="AD404" s="36"/>
      <c r="AE404" s="36"/>
      <c r="AF404" s="36"/>
      <c r="AG404" s="36"/>
      <c r="AH404" s="214" t="str" cm="1">
        <f t="array" ref="AH404">IF(SUMPRODUCT(--_xlfn.ISFORMULA(U404:X404))+SUMPRODUCT(--_xlfn.ISFORMULA(H404:L404))=7,"OK","CHECK")</f>
        <v>OK</v>
      </c>
      <c r="AI404" s="36"/>
      <c r="AJ404" s="36"/>
      <c r="AK404" s="36"/>
    </row>
    <row r="405" spans="1:37" hidden="1" outlineLevel="2" x14ac:dyDescent="0.2">
      <c r="A405" s="36"/>
      <c r="B405" s="36"/>
      <c r="C405" s="158"/>
      <c r="D405" s="158"/>
      <c r="E405" s="71" t="s">
        <v>33</v>
      </c>
      <c r="F405" s="71"/>
      <c r="G405" s="92"/>
      <c r="H405" s="93">
        <f t="shared" si="54"/>
        <v>0</v>
      </c>
      <c r="I405" s="159"/>
      <c r="J405" s="93">
        <f t="shared" si="55"/>
        <v>0</v>
      </c>
      <c r="K405" s="159"/>
      <c r="L405" s="159" t="str">
        <f t="shared" si="56"/>
        <v/>
      </c>
      <c r="M405" s="39"/>
      <c r="N405" s="160">
        <f t="shared" si="57"/>
        <v>0</v>
      </c>
      <c r="O405" s="160">
        <f t="shared" si="58"/>
        <v>0</v>
      </c>
      <c r="P405" s="160">
        <f t="shared" si="59"/>
        <v>0</v>
      </c>
      <c r="Q405" s="160">
        <f t="shared" si="60"/>
        <v>0</v>
      </c>
      <c r="R405" s="160">
        <f t="shared" si="61"/>
        <v>0</v>
      </c>
      <c r="S405" s="39"/>
      <c r="T405" s="161"/>
      <c r="U405" s="162">
        <f>ROUND(ROUND(T405,2)*(1+'General Inputs'!K$20)*(1-Z405)+'General Inputs'!K$27,2)</f>
        <v>0</v>
      </c>
      <c r="V405" s="162">
        <f>ROUND(ROUND(U405,2)*(1+'General Inputs'!L$20)*(1-AA405)+'General Inputs'!L$27,2)</f>
        <v>0</v>
      </c>
      <c r="W405" s="162">
        <f>ROUND(ROUND(V405,2)*(1+'General Inputs'!M$20)*(1-AB405)+'General Inputs'!M$27,2)</f>
        <v>0</v>
      </c>
      <c r="X405" s="162">
        <f>ROUND(ROUND(W405,2)*(1+'General Inputs'!N$20)*(1-AC405)+'General Inputs'!N$27,2)</f>
        <v>0</v>
      </c>
      <c r="Y405" s="163"/>
      <c r="Z405" s="191">
        <f>IF(T405="",0,'General Inputs'!K$23)</f>
        <v>0</v>
      </c>
      <c r="AA405" s="191">
        <f>IF(U405="",0,'General Inputs'!L$23)</f>
        <v>-0.02</v>
      </c>
      <c r="AB405" s="191">
        <f>IF(V405="",0,'General Inputs'!M$23)</f>
        <v>-0.02</v>
      </c>
      <c r="AC405" s="191">
        <f>IF(W405="",0,'General Inputs'!N$23)</f>
        <v>-0.02</v>
      </c>
      <c r="AD405" s="36"/>
      <c r="AE405" s="36"/>
      <c r="AF405" s="36"/>
      <c r="AG405" s="36"/>
      <c r="AH405" s="214" t="str" cm="1">
        <f t="array" ref="AH405">IF(SUMPRODUCT(--_xlfn.ISFORMULA(U405:X405))+SUMPRODUCT(--_xlfn.ISFORMULA(H405:L405))=7,"OK","CHECK")</f>
        <v>OK</v>
      </c>
      <c r="AI405" s="36"/>
      <c r="AJ405" s="36"/>
      <c r="AK405" s="36"/>
    </row>
    <row r="406" spans="1:37" s="48" customFormat="1" collapsed="1" x14ac:dyDescent="0.2">
      <c r="A406" s="46"/>
      <c r="B406" s="46"/>
      <c r="C406" s="150"/>
      <c r="D406" s="150"/>
      <c r="E406" s="49"/>
      <c r="F406" s="49"/>
      <c r="G406" s="49"/>
      <c r="H406" s="49"/>
      <c r="I406" s="164"/>
      <c r="J406" s="47"/>
      <c r="K406" s="164"/>
      <c r="L406" s="164"/>
      <c r="M406" s="47"/>
      <c r="N406" s="73"/>
      <c r="O406" s="165"/>
      <c r="P406" s="165"/>
      <c r="Q406" s="165"/>
      <c r="R406" s="165"/>
      <c r="S406" s="47"/>
      <c r="T406" s="165"/>
      <c r="U406" s="165"/>
      <c r="V406" s="165"/>
      <c r="W406" s="165"/>
      <c r="X406" s="165"/>
      <c r="Y406" s="11"/>
      <c r="Z406" s="11"/>
      <c r="AA406" s="11"/>
      <c r="AB406" s="11"/>
      <c r="AC406" s="11"/>
      <c r="AD406" s="46"/>
      <c r="AE406" s="243"/>
      <c r="AF406" s="46"/>
      <c r="AG406" s="46"/>
      <c r="AH406" s="222"/>
      <c r="AI406" s="46"/>
      <c r="AJ406" s="46"/>
      <c r="AK406" s="46"/>
    </row>
    <row r="407" spans="1:37" ht="12.75" x14ac:dyDescent="0.2">
      <c r="A407" s="25"/>
      <c r="B407" s="26" t="s">
        <v>7</v>
      </c>
      <c r="C407" s="25"/>
      <c r="D407" s="25"/>
      <c r="E407" s="25"/>
      <c r="F407" s="25"/>
      <c r="G407" s="25"/>
      <c r="H407" s="34"/>
      <c r="I407" s="52"/>
      <c r="J407" s="52"/>
      <c r="K407" s="35"/>
      <c r="L407" s="34"/>
      <c r="M407" s="31"/>
      <c r="N407" s="30"/>
      <c r="O407" s="32"/>
      <c r="P407" s="32"/>
      <c r="Q407" s="32"/>
      <c r="R407" s="32"/>
      <c r="S407" s="52"/>
      <c r="T407" s="52"/>
      <c r="U407" s="35"/>
      <c r="V407" s="34"/>
      <c r="W407" s="35"/>
      <c r="X407" s="34"/>
      <c r="Y407" s="34"/>
      <c r="Z407" s="34"/>
      <c r="AA407" s="34"/>
      <c r="AB407" s="34"/>
      <c r="AC407" s="34"/>
      <c r="AD407" s="34"/>
      <c r="AE407" s="34"/>
      <c r="AF407" s="35"/>
      <c r="AG407" s="35"/>
      <c r="AH407" s="215"/>
      <c r="AI407" s="35"/>
      <c r="AJ407" s="35"/>
      <c r="AK407" s="35"/>
    </row>
    <row r="408" spans="1:37" hidden="1" x14ac:dyDescent="0.2">
      <c r="M408" s="37"/>
      <c r="N408" s="36"/>
      <c r="O408" s="36"/>
      <c r="P408" s="36"/>
      <c r="Q408" s="36"/>
      <c r="R408" s="36"/>
    </row>
    <row r="409" spans="1:37" hidden="1" x14ac:dyDescent="0.2">
      <c r="M409" s="37"/>
      <c r="N409" s="36"/>
      <c r="O409" s="36"/>
      <c r="P409" s="36"/>
      <c r="Q409" s="36"/>
      <c r="R409" s="36"/>
    </row>
    <row r="410" spans="1:37" hidden="1" x14ac:dyDescent="0.2">
      <c r="M410" s="161"/>
      <c r="N410" s="166"/>
      <c r="O410" s="166"/>
      <c r="P410" s="166"/>
      <c r="Q410" s="166"/>
      <c r="R410" s="166"/>
    </row>
    <row r="411" spans="1:37" hidden="1" x14ac:dyDescent="0.2">
      <c r="M411" s="161"/>
      <c r="N411" s="166"/>
      <c r="O411" s="166"/>
      <c r="P411" s="166"/>
      <c r="Q411" s="166"/>
      <c r="R411" s="166"/>
    </row>
    <row r="412" spans="1:37" hidden="1" x14ac:dyDescent="0.2">
      <c r="M412" s="161"/>
      <c r="N412" s="166"/>
      <c r="O412" s="166"/>
      <c r="P412" s="166"/>
      <c r="Q412" s="166"/>
      <c r="R412" s="166"/>
    </row>
    <row r="413" spans="1:37" hidden="1" x14ac:dyDescent="0.2">
      <c r="M413" s="161"/>
      <c r="N413" s="166"/>
      <c r="O413" s="166"/>
      <c r="P413" s="166"/>
      <c r="Q413" s="166"/>
      <c r="R413" s="166"/>
    </row>
    <row r="414" spans="1:37" hidden="1" x14ac:dyDescent="0.2">
      <c r="M414" s="161"/>
      <c r="N414" s="166"/>
      <c r="O414" s="166"/>
      <c r="P414" s="166"/>
      <c r="Q414" s="166"/>
      <c r="R414" s="166"/>
    </row>
    <row r="415" spans="1:37" hidden="1" x14ac:dyDescent="0.2">
      <c r="M415" s="161"/>
      <c r="N415" s="166"/>
      <c r="O415" s="166"/>
      <c r="P415" s="166"/>
      <c r="Q415" s="166"/>
      <c r="R415" s="166"/>
    </row>
    <row r="416" spans="1:37" hidden="1" x14ac:dyDescent="0.2">
      <c r="M416" s="161"/>
      <c r="N416" s="166"/>
      <c r="O416" s="166"/>
      <c r="P416" s="166"/>
      <c r="Q416" s="166"/>
      <c r="R416" s="166"/>
    </row>
    <row r="417" spans="13:18" hidden="1" x14ac:dyDescent="0.2">
      <c r="M417" s="165"/>
      <c r="N417" s="73"/>
      <c r="O417" s="165"/>
      <c r="P417" s="165"/>
      <c r="Q417" s="165"/>
      <c r="R417" s="165"/>
    </row>
    <row r="418" spans="13:18" hidden="1" x14ac:dyDescent="0.2">
      <c r="M418" s="37"/>
      <c r="N418" s="36"/>
      <c r="O418" s="36"/>
      <c r="P418" s="36"/>
      <c r="Q418" s="36"/>
      <c r="R418" s="36"/>
    </row>
    <row r="419" spans="13:18" hidden="1" x14ac:dyDescent="0.2">
      <c r="M419" s="167"/>
      <c r="N419" s="167"/>
      <c r="O419" s="167"/>
      <c r="P419" s="167"/>
      <c r="Q419" s="167"/>
      <c r="R419" s="167"/>
    </row>
    <row r="420" spans="13:18" hidden="1" x14ac:dyDescent="0.2">
      <c r="M420" s="167"/>
      <c r="N420" s="167"/>
      <c r="O420" s="167"/>
      <c r="P420" s="167"/>
      <c r="Q420" s="167"/>
      <c r="R420" s="167"/>
    </row>
    <row r="421" spans="13:18" hidden="1" x14ac:dyDescent="0.2">
      <c r="M421" s="167"/>
      <c r="N421" s="167"/>
      <c r="O421" s="167"/>
      <c r="P421" s="167"/>
      <c r="Q421" s="167"/>
      <c r="R421" s="167"/>
    </row>
    <row r="422" spans="13:18" hidden="1" x14ac:dyDescent="0.2">
      <c r="M422" s="167"/>
      <c r="N422" s="167"/>
      <c r="O422" s="167"/>
      <c r="P422" s="167"/>
      <c r="Q422" s="167"/>
      <c r="R422" s="167"/>
    </row>
    <row r="423" spans="13:18" hidden="1" x14ac:dyDescent="0.2">
      <c r="M423" s="167"/>
      <c r="N423" s="167"/>
      <c r="O423" s="167"/>
      <c r="P423" s="167"/>
      <c r="Q423" s="167"/>
      <c r="R423" s="167"/>
    </row>
    <row r="424" spans="13:18" hidden="1" x14ac:dyDescent="0.2">
      <c r="M424" s="167"/>
      <c r="N424" s="167"/>
      <c r="O424" s="167"/>
      <c r="P424" s="167"/>
      <c r="Q424" s="167"/>
      <c r="R424" s="167"/>
    </row>
    <row r="425" spans="13:18" hidden="1" x14ac:dyDescent="0.2">
      <c r="M425" s="167"/>
      <c r="N425" s="167"/>
      <c r="O425" s="167"/>
      <c r="P425" s="167"/>
      <c r="Q425" s="167"/>
      <c r="R425" s="167"/>
    </row>
    <row r="426" spans="13:18" hidden="1" x14ac:dyDescent="0.2">
      <c r="M426" s="164"/>
      <c r="N426" s="49"/>
      <c r="O426" s="164"/>
      <c r="P426" s="164"/>
      <c r="Q426" s="164"/>
      <c r="R426" s="164"/>
    </row>
    <row r="427" spans="13:18" hidden="1" x14ac:dyDescent="0.2">
      <c r="M427" s="37"/>
      <c r="N427" s="36"/>
      <c r="O427" s="36"/>
      <c r="P427" s="36"/>
      <c r="Q427" s="36"/>
      <c r="R427" s="36"/>
    </row>
    <row r="428" spans="13:18" ht="12.75" hidden="1" x14ac:dyDescent="0.2">
      <c r="M428" s="52"/>
      <c r="N428" s="34"/>
      <c r="O428" s="35"/>
      <c r="P428" s="34"/>
      <c r="Q428" s="35"/>
      <c r="R428" s="34"/>
    </row>
  </sheetData>
  <mergeCells count="3">
    <mergeCell ref="Z4:AC4"/>
    <mergeCell ref="N4:R4"/>
    <mergeCell ref="T4:X4"/>
  </mergeCells>
  <conditionalFormatting sqref="L1:L1048576">
    <cfRule type="cellIs" dxfId="7" priority="5" operator="equal">
      <formula>"NON-COMPLIANT"</formula>
    </cfRule>
    <cfRule type="cellIs" dxfId="6" priority="6" operator="equal">
      <formula>"COMPLIANT"</formula>
    </cfRule>
  </conditionalFormatting>
  <conditionalFormatting sqref="AH3:AH407">
    <cfRule type="cellIs" dxfId="5" priority="1" operator="equal">
      <formula>"CHECK"</formula>
    </cfRule>
    <cfRule type="cellIs" dxfId="4" priority="2" operator="equal">
      <formula>"OK"</formula>
    </cfRule>
  </conditionalFormatting>
  <dataValidations disablePrompts="1" count="2">
    <dataValidation type="list" allowBlank="1" showInputMessage="1" showErrorMessage="1" sqref="E406:H406" xr:uid="{00000000-0002-0000-0500-000000000000}">
      <formula1>#REF!</formula1>
    </dataValidation>
    <dataValidation type="list" allowBlank="1" showInputMessage="1" showErrorMessage="1" sqref="N426 N417 N406" xr:uid="{00000000-0002-0000-0500-000001000000}">
      <formula1>#REF!</formula1>
    </dataValidation>
  </dataValidations>
  <hyperlinks>
    <hyperlink ref="N1" location="'Pricing model - ACS'!A1" display="Back to Index" xr:uid="{00000000-0004-0000-05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500-000002000000}">
          <x14:formula1>
            <xm:f>'Lookup Tables'!$G$9:$G$17</xm:f>
          </x14:formula1>
          <xm:sqref>E7:E405</xm:sqref>
        </x14:dataValidation>
        <x14:dataValidation type="list" allowBlank="1" showInputMessage="1" showErrorMessage="1" xr:uid="{8C313120-B348-4A97-91A6-4E55A24229CD}">
          <x14:formula1>
            <xm:f>'Lookup Tables'!$G$29:$G$37</xm:f>
          </x14:formula1>
          <xm:sqref>F7:F405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79998168889431442"/>
  </sheetPr>
  <dimension ref="A1:AI59"/>
  <sheetViews>
    <sheetView showGridLines="0" zoomScaleNormal="100" workbookViewId="0">
      <selection activeCell="C7" sqref="C7"/>
    </sheetView>
  </sheetViews>
  <sheetFormatPr defaultColWidth="0" defaultRowHeight="11.25" zeroHeight="1" outlineLevelRow="1" outlineLevelCol="1" x14ac:dyDescent="0.2"/>
  <cols>
    <col min="1" max="2" width="1.42578125" style="11" customWidth="1"/>
    <col min="3" max="3" width="42.7109375" style="11" bestFit="1" customWidth="1"/>
    <col min="4" max="4" width="14.28515625" style="11" customWidth="1"/>
    <col min="5" max="6" width="11.42578125" style="11" customWidth="1"/>
    <col min="7" max="7" width="1.42578125" style="11" customWidth="1"/>
    <col min="8" max="8" width="9.28515625" style="11" customWidth="1"/>
    <col min="9" max="9" width="1.28515625" style="11" customWidth="1"/>
    <col min="10" max="10" width="9.28515625" style="11" customWidth="1"/>
    <col min="11" max="11" width="0.85546875" style="11" customWidth="1"/>
    <col min="12" max="12" width="11.7109375" style="11" customWidth="1"/>
    <col min="13" max="13" width="5.7109375" style="11" customWidth="1"/>
    <col min="14" max="18" width="9.28515625" style="11" customWidth="1"/>
    <col min="19" max="19" width="5.7109375" style="11" customWidth="1"/>
    <col min="20" max="24" width="9.28515625" style="11" customWidth="1"/>
    <col min="25" max="25" width="5.140625" style="11" customWidth="1"/>
    <col min="26" max="29" width="9.28515625" style="11" customWidth="1" outlineLevel="1"/>
    <col min="30" max="30" width="31.5703125" style="11" customWidth="1"/>
    <col min="31" max="31" width="1.42578125" style="11" customWidth="1"/>
    <col min="32" max="32" width="4.5703125" style="223" customWidth="1"/>
    <col min="33" max="16384" width="8" style="11" hidden="1"/>
  </cols>
  <sheetData>
    <row r="1" spans="1:35" ht="15.75" x14ac:dyDescent="0.25">
      <c r="A1" s="1"/>
      <c r="B1" s="2" t="str">
        <f>'Pricing model - ACS'!G2&amp;" - "&amp;'Pricing model - ACS'!G3</f>
        <v>AER pricing model - price capped ACS - Energex 2025–26</v>
      </c>
      <c r="C1" s="2"/>
      <c r="D1" s="2"/>
      <c r="E1" s="2"/>
      <c r="F1" s="2"/>
      <c r="G1" s="2"/>
      <c r="H1" s="7"/>
      <c r="I1" s="3"/>
      <c r="J1" s="5"/>
      <c r="K1" s="8"/>
      <c r="L1" s="8"/>
      <c r="M1" s="6"/>
      <c r="N1" s="53" t="s">
        <v>0</v>
      </c>
      <c r="O1" s="8"/>
      <c r="P1" s="8"/>
      <c r="Q1" s="5"/>
      <c r="R1" s="5"/>
      <c r="S1" s="4"/>
      <c r="U1" s="8"/>
      <c r="V1" s="8"/>
      <c r="W1" s="5"/>
      <c r="X1" s="5"/>
      <c r="Y1" s="5"/>
      <c r="Z1" s="5"/>
      <c r="AA1" s="5"/>
      <c r="AB1" s="5"/>
      <c r="AC1" s="5"/>
      <c r="AD1" s="6"/>
      <c r="AE1" s="10"/>
      <c r="AF1" s="224"/>
    </row>
    <row r="2" spans="1:35" ht="13.5" thickBot="1" x14ac:dyDescent="0.25">
      <c r="A2" s="12"/>
      <c r="B2" s="13" t="str">
        <f>'Pricing model - ACS'!C26&amp;" - "&amp;'Pricing model - ACS'!E26</f>
        <v>Metering - Price caps, historical prices, proposed prices, and compliance checks for metering (for Victoria this is related to metering exit fees)</v>
      </c>
      <c r="C2" s="13"/>
      <c r="D2" s="13"/>
      <c r="E2" s="13"/>
      <c r="F2" s="13"/>
      <c r="G2" s="13"/>
      <c r="H2" s="15"/>
      <c r="I2" s="12"/>
      <c r="J2" s="15"/>
      <c r="K2" s="15"/>
      <c r="L2" s="15"/>
      <c r="M2" s="15"/>
      <c r="N2" s="15"/>
      <c r="O2" s="15"/>
      <c r="P2" s="16" t="s">
        <v>183</v>
      </c>
      <c r="Q2" s="15"/>
      <c r="R2" s="15"/>
      <c r="S2" s="14"/>
      <c r="T2" s="12"/>
      <c r="U2" s="15"/>
      <c r="V2" s="15"/>
      <c r="W2" s="15"/>
      <c r="X2" s="15"/>
      <c r="Y2" s="15"/>
      <c r="Z2" s="15"/>
      <c r="AA2" s="15"/>
      <c r="AB2" s="15"/>
      <c r="AC2" s="15"/>
      <c r="AD2" s="16"/>
      <c r="AE2" s="15"/>
      <c r="AF2" s="211" t="s">
        <v>252</v>
      </c>
    </row>
    <row r="3" spans="1:35" x14ac:dyDescent="0.2">
      <c r="A3" s="17"/>
      <c r="B3" s="17"/>
      <c r="C3" s="69"/>
      <c r="D3" s="69"/>
      <c r="E3" s="18"/>
      <c r="F3" s="18"/>
      <c r="G3" s="18"/>
      <c r="H3" s="20"/>
      <c r="I3" s="19"/>
      <c r="J3" s="20"/>
      <c r="K3" s="20"/>
      <c r="L3" s="20"/>
      <c r="M3" s="20"/>
      <c r="N3" s="20"/>
      <c r="O3" s="20"/>
      <c r="P3" s="20"/>
      <c r="Q3" s="20"/>
      <c r="R3" s="20"/>
      <c r="S3" s="18"/>
      <c r="T3" s="19"/>
      <c r="U3" s="20"/>
      <c r="V3" s="20"/>
      <c r="W3" s="20"/>
      <c r="X3" s="20"/>
      <c r="Y3" s="20"/>
      <c r="Z3" s="20"/>
      <c r="AA3" s="20"/>
      <c r="AB3" s="20"/>
      <c r="AC3" s="20"/>
      <c r="AD3" s="20"/>
      <c r="AE3" s="21"/>
      <c r="AF3" s="212" t="str">
        <f>IF(COUNTIF(AF5:AF38,"CHECK")&gt;0,"CHECK","OK")</f>
        <v>OK</v>
      </c>
    </row>
    <row r="4" spans="1:35" x14ac:dyDescent="0.2">
      <c r="A4" s="22"/>
      <c r="B4" s="22"/>
      <c r="C4" s="22"/>
      <c r="D4" s="22"/>
      <c r="E4" s="23"/>
      <c r="F4" s="23"/>
      <c r="G4" s="23"/>
      <c r="H4" s="24"/>
      <c r="I4" s="24"/>
      <c r="J4" s="24"/>
      <c r="K4" s="24"/>
      <c r="L4" s="24"/>
      <c r="M4" s="24"/>
      <c r="N4" s="249" t="s">
        <v>199</v>
      </c>
      <c r="O4" s="249"/>
      <c r="P4" s="249"/>
      <c r="Q4" s="249"/>
      <c r="R4" s="249"/>
      <c r="S4" s="23"/>
      <c r="T4" s="249" t="s">
        <v>200</v>
      </c>
      <c r="U4" s="249"/>
      <c r="V4" s="249"/>
      <c r="W4" s="249"/>
      <c r="X4" s="249"/>
      <c r="Y4" s="24"/>
      <c r="Z4" s="249" t="s">
        <v>201</v>
      </c>
      <c r="AA4" s="249"/>
      <c r="AB4" s="249"/>
      <c r="AC4" s="249"/>
      <c r="AD4" s="22"/>
      <c r="AE4" s="22"/>
      <c r="AG4" s="22"/>
      <c r="AH4" s="22"/>
      <c r="AI4" s="22"/>
    </row>
    <row r="5" spans="1:35" ht="12.75" x14ac:dyDescent="0.2">
      <c r="A5" s="25"/>
      <c r="B5" s="26" t="s">
        <v>127</v>
      </c>
      <c r="C5" s="25"/>
      <c r="D5" s="27" t="s">
        <v>182</v>
      </c>
      <c r="E5" s="27" t="str">
        <f>'Ancillary Network Services'!F5</f>
        <v>Unit</v>
      </c>
      <c r="F5" s="27" t="s">
        <v>184</v>
      </c>
      <c r="G5" s="27"/>
      <c r="H5" s="27" t="str">
        <f>'Ancillary Network Services'!I5</f>
        <v>Proposed price</v>
      </c>
      <c r="I5" s="27"/>
      <c r="J5" s="27" t="str">
        <f>'Ancillary Network Services'!K5</f>
        <v>Price cap</v>
      </c>
      <c r="K5" s="27"/>
      <c r="L5" s="27" t="str">
        <f>'Ancillary Network Services'!M5</f>
        <v>Compliance</v>
      </c>
      <c r="M5" s="27"/>
      <c r="N5" s="27" t="str">
        <f>'Ancillary Network Services'!O5</f>
        <v>2025–26</v>
      </c>
      <c r="O5" s="27" t="str">
        <f>'Ancillary Network Services'!P5</f>
        <v>2026–27</v>
      </c>
      <c r="P5" s="27" t="str">
        <f>'Ancillary Network Services'!Q5</f>
        <v>2027–28</v>
      </c>
      <c r="Q5" s="27" t="str">
        <f>'Ancillary Network Services'!R5</f>
        <v>2028–29</v>
      </c>
      <c r="R5" s="27" t="str">
        <f>'Ancillary Network Services'!S5</f>
        <v>2029–30</v>
      </c>
      <c r="S5" s="27"/>
      <c r="T5" s="27" t="str">
        <f>'Ancillary Network Services'!U5</f>
        <v>2025–26</v>
      </c>
      <c r="U5" s="27" t="str">
        <f>'Ancillary Network Services'!V5</f>
        <v>2026–27</v>
      </c>
      <c r="V5" s="27" t="str">
        <f>'Ancillary Network Services'!W5</f>
        <v>2027–28</v>
      </c>
      <c r="W5" s="27" t="str">
        <f>'Ancillary Network Services'!X5</f>
        <v>2028–29</v>
      </c>
      <c r="X5" s="27" t="str">
        <f>'Ancillary Network Services'!Y5</f>
        <v>2029–30</v>
      </c>
      <c r="Y5" s="27"/>
      <c r="Z5" s="27" t="str">
        <f>O5</f>
        <v>2026–27</v>
      </c>
      <c r="AA5" s="27" t="str">
        <f>P5</f>
        <v>2027–28</v>
      </c>
      <c r="AB5" s="27" t="str">
        <f>Q5</f>
        <v>2028–29</v>
      </c>
      <c r="AC5" s="27" t="str">
        <f>R5</f>
        <v>2029–30</v>
      </c>
      <c r="AD5" s="34" t="s">
        <v>6</v>
      </c>
      <c r="AE5" s="35"/>
      <c r="AF5" s="215"/>
      <c r="AG5" s="35"/>
      <c r="AH5" s="35"/>
      <c r="AI5" s="35"/>
    </row>
    <row r="6" spans="1:35" x14ac:dyDescent="0.2">
      <c r="A6" s="36"/>
      <c r="B6" s="36"/>
      <c r="C6" s="36"/>
      <c r="D6" s="36"/>
      <c r="E6" s="37"/>
      <c r="F6" s="38"/>
      <c r="G6" s="37"/>
      <c r="H6" s="36"/>
      <c r="I6" s="37"/>
      <c r="J6" s="37"/>
      <c r="K6" s="36"/>
      <c r="L6" s="36"/>
      <c r="M6" s="37"/>
      <c r="N6" s="36"/>
      <c r="O6" s="36"/>
      <c r="P6" s="36"/>
      <c r="Q6" s="36"/>
      <c r="R6" s="36"/>
      <c r="S6" s="37"/>
      <c r="T6" s="37"/>
      <c r="U6" s="36"/>
      <c r="V6" s="36"/>
      <c r="W6" s="36"/>
      <c r="X6" s="36"/>
      <c r="Y6" s="36"/>
      <c r="Z6" s="36"/>
      <c r="AA6" s="36"/>
      <c r="AB6" s="36"/>
      <c r="AC6" s="36"/>
      <c r="AD6" s="36"/>
      <c r="AE6" s="36"/>
      <c r="AF6" s="214"/>
      <c r="AG6" s="36"/>
      <c r="AH6" s="36"/>
      <c r="AI6" s="36"/>
    </row>
    <row r="7" spans="1:35" x14ac:dyDescent="0.2">
      <c r="A7" s="36"/>
      <c r="B7" s="36"/>
      <c r="C7" s="158"/>
      <c r="D7" s="158"/>
      <c r="E7" s="71" t="s">
        <v>33</v>
      </c>
      <c r="F7" s="71"/>
      <c r="G7" s="92"/>
      <c r="H7" s="93">
        <f t="shared" ref="H7:H36" si="0">_xlfn.IFNA(INDEX($N7:$R7,1,MATCH(forecastyear,$N$5:$R$5,0)),0)</f>
        <v>0</v>
      </c>
      <c r="I7" s="159"/>
      <c r="J7" s="93">
        <f t="shared" ref="J7:J36" si="1">_xlfn.IFNA(INDEX($T7:$X7,1,MATCH(forecastyear,$T$5:$X$5,0)),0)</f>
        <v>0</v>
      </c>
      <c r="K7" s="159"/>
      <c r="L7" s="159" t="str">
        <f t="shared" ref="L7:L36" si="2">IF(C7="","",IF(H7&gt;J7,"NON-COMPLIANT","COMPLIANT"))</f>
        <v/>
      </c>
      <c r="M7" s="39"/>
      <c r="N7" s="160">
        <f>T7</f>
        <v>0</v>
      </c>
      <c r="O7" s="160">
        <f t="shared" ref="O7:R7" si="3">U7</f>
        <v>0</v>
      </c>
      <c r="P7" s="160">
        <f t="shared" si="3"/>
        <v>0</v>
      </c>
      <c r="Q7" s="160">
        <f t="shared" si="3"/>
        <v>0</v>
      </c>
      <c r="R7" s="160">
        <f t="shared" si="3"/>
        <v>0</v>
      </c>
      <c r="S7" s="39"/>
      <c r="T7" s="161"/>
      <c r="U7" s="162">
        <f>ROUND(ROUND(T7,2)*(1+'General Inputs'!K$20)*(1-Z7)+'General Inputs'!K$28,2)</f>
        <v>0</v>
      </c>
      <c r="V7" s="162">
        <f>ROUND(ROUND(U7,2)*(1+'General Inputs'!L$20)*(1-AA7)+'General Inputs'!L$28,2)</f>
        <v>0</v>
      </c>
      <c r="W7" s="162">
        <f>ROUND(ROUND(V7,2)*(1+'General Inputs'!M$20)*(1-AB7)+'General Inputs'!M$28,2)</f>
        <v>0</v>
      </c>
      <c r="X7" s="162">
        <f>ROUND(ROUND(W7,2)*(1+'General Inputs'!N$20)*(1-AC7)+'General Inputs'!N$28,2)</f>
        <v>0</v>
      </c>
      <c r="Y7" s="163"/>
      <c r="Z7" s="191">
        <f>IF($T7="",0,'General Inputs'!K$24)</f>
        <v>0</v>
      </c>
      <c r="AA7" s="191">
        <f>IF($T7="",0,'General Inputs'!L$24)</f>
        <v>0</v>
      </c>
      <c r="AB7" s="191">
        <f>IF($T7="",0,'General Inputs'!M$24)</f>
        <v>0</v>
      </c>
      <c r="AC7" s="191">
        <f>IF($T7="",0,'General Inputs'!N$24)</f>
        <v>0</v>
      </c>
      <c r="AD7" s="36"/>
      <c r="AE7" s="36"/>
      <c r="AF7" s="214" t="str" cm="1">
        <f t="array" ref="AF7">IF(SUMPRODUCT(--_xlfn.ISFORMULA(U7:X7))+SUMPRODUCT(--_xlfn.ISFORMULA(H7:L7))=7,"OK","CHECK")</f>
        <v>OK</v>
      </c>
      <c r="AG7" s="36"/>
      <c r="AH7" s="36"/>
      <c r="AI7" s="36"/>
    </row>
    <row r="8" spans="1:35" x14ac:dyDescent="0.2">
      <c r="A8" s="36"/>
      <c r="B8" s="36"/>
      <c r="C8" s="158"/>
      <c r="D8" s="158"/>
      <c r="E8" s="71" t="s">
        <v>33</v>
      </c>
      <c r="F8" s="71"/>
      <c r="G8" s="92"/>
      <c r="H8" s="93">
        <f t="shared" si="0"/>
        <v>0</v>
      </c>
      <c r="I8" s="159"/>
      <c r="J8" s="93">
        <f t="shared" si="1"/>
        <v>0</v>
      </c>
      <c r="K8" s="159"/>
      <c r="L8" s="159" t="str">
        <f t="shared" si="2"/>
        <v/>
      </c>
      <c r="M8" s="39"/>
      <c r="N8" s="160">
        <f t="shared" ref="N8:N36" si="4">T8</f>
        <v>0</v>
      </c>
      <c r="O8" s="160">
        <f t="shared" ref="O8:O36" si="5">U8</f>
        <v>0</v>
      </c>
      <c r="P8" s="160">
        <f t="shared" ref="P8:P36" si="6">V8</f>
        <v>0</v>
      </c>
      <c r="Q8" s="160">
        <f t="shared" ref="Q8:Q36" si="7">W8</f>
        <v>0</v>
      </c>
      <c r="R8" s="160">
        <f t="shared" ref="R8:R36" si="8">X8</f>
        <v>0</v>
      </c>
      <c r="S8" s="39"/>
      <c r="T8" s="161"/>
      <c r="U8" s="162">
        <f>ROUND(ROUND(T8,2)*(1+'General Inputs'!K$20)*(1-Z8)+'General Inputs'!K$28,2)</f>
        <v>0</v>
      </c>
      <c r="V8" s="162">
        <f>ROUND(ROUND(U8,2)*(1+'General Inputs'!L$20)*(1-AA8)+'General Inputs'!L$28,2)</f>
        <v>0</v>
      </c>
      <c r="W8" s="162">
        <f>ROUND(ROUND(V8,2)*(1+'General Inputs'!M$20)*(1-AB8)+'General Inputs'!M$28,2)</f>
        <v>0</v>
      </c>
      <c r="X8" s="162">
        <f>ROUND(ROUND(W8,2)*(1+'General Inputs'!N$20)*(1-AC8)+'General Inputs'!N$28,2)</f>
        <v>0</v>
      </c>
      <c r="Y8" s="163"/>
      <c r="Z8" s="191">
        <f>IF($T8="",0,'General Inputs'!K$24)</f>
        <v>0</v>
      </c>
      <c r="AA8" s="191">
        <f>IF($T8="",0,'General Inputs'!L$24)</f>
        <v>0</v>
      </c>
      <c r="AB8" s="191">
        <f>IF($T8="",0,'General Inputs'!M$24)</f>
        <v>0</v>
      </c>
      <c r="AC8" s="191">
        <f>IF($T8="",0,'General Inputs'!N$24)</f>
        <v>0</v>
      </c>
      <c r="AD8" s="36"/>
      <c r="AE8" s="36"/>
      <c r="AF8" s="214" t="str" cm="1">
        <f t="array" ref="AF8">IF(SUMPRODUCT(--_xlfn.ISFORMULA(U8:X8))+SUMPRODUCT(--_xlfn.ISFORMULA(H8:L8))=7,"OK","CHECK")</f>
        <v>OK</v>
      </c>
      <c r="AG8" s="36"/>
      <c r="AH8" s="36"/>
      <c r="AI8" s="36"/>
    </row>
    <row r="9" spans="1:35" x14ac:dyDescent="0.2">
      <c r="A9" s="36"/>
      <c r="B9" s="36"/>
      <c r="C9" s="158"/>
      <c r="D9" s="158"/>
      <c r="E9" s="71" t="s">
        <v>33</v>
      </c>
      <c r="F9" s="71"/>
      <c r="G9" s="92"/>
      <c r="H9" s="93">
        <f t="shared" si="0"/>
        <v>0</v>
      </c>
      <c r="I9" s="159"/>
      <c r="J9" s="93">
        <f t="shared" si="1"/>
        <v>0</v>
      </c>
      <c r="K9" s="159"/>
      <c r="L9" s="159" t="str">
        <f t="shared" si="2"/>
        <v/>
      </c>
      <c r="M9" s="39"/>
      <c r="N9" s="160">
        <f t="shared" si="4"/>
        <v>0</v>
      </c>
      <c r="O9" s="160">
        <f t="shared" si="5"/>
        <v>0</v>
      </c>
      <c r="P9" s="160">
        <f t="shared" si="6"/>
        <v>0</v>
      </c>
      <c r="Q9" s="160">
        <f t="shared" si="7"/>
        <v>0</v>
      </c>
      <c r="R9" s="160">
        <f t="shared" si="8"/>
        <v>0</v>
      </c>
      <c r="S9" s="39"/>
      <c r="T9" s="161"/>
      <c r="U9" s="162">
        <f>ROUND(ROUND(T9,2)*(1+'General Inputs'!K$20)*(1-Z9)+'General Inputs'!K$28,2)</f>
        <v>0</v>
      </c>
      <c r="V9" s="162">
        <f>ROUND(ROUND(U9,2)*(1+'General Inputs'!L$20)*(1-AA9)+'General Inputs'!L$28,2)</f>
        <v>0</v>
      </c>
      <c r="W9" s="162">
        <f>ROUND(ROUND(V9,2)*(1+'General Inputs'!M$20)*(1-AB9)+'General Inputs'!M$28,2)</f>
        <v>0</v>
      </c>
      <c r="X9" s="162">
        <f>ROUND(ROUND(W9,2)*(1+'General Inputs'!N$20)*(1-AC9)+'General Inputs'!N$28,2)</f>
        <v>0</v>
      </c>
      <c r="Y9" s="163"/>
      <c r="Z9" s="191">
        <f>IF($T9="",0,'General Inputs'!K$24)</f>
        <v>0</v>
      </c>
      <c r="AA9" s="191">
        <f>IF($T9="",0,'General Inputs'!L$24)</f>
        <v>0</v>
      </c>
      <c r="AB9" s="191">
        <f>IF($T9="",0,'General Inputs'!M$24)</f>
        <v>0</v>
      </c>
      <c r="AC9" s="191">
        <f>IF($T9="",0,'General Inputs'!N$24)</f>
        <v>0</v>
      </c>
      <c r="AD9" s="36"/>
      <c r="AE9" s="36"/>
      <c r="AF9" s="214" t="str" cm="1">
        <f t="array" ref="AF9">IF(SUMPRODUCT(--_xlfn.ISFORMULA(U9:X9))+SUMPRODUCT(--_xlfn.ISFORMULA(H9:L9))=7,"OK","CHECK")</f>
        <v>OK</v>
      </c>
      <c r="AG9" s="36"/>
      <c r="AH9" s="36"/>
      <c r="AI9" s="36"/>
    </row>
    <row r="10" spans="1:35" x14ac:dyDescent="0.2">
      <c r="A10" s="36"/>
      <c r="B10" s="36"/>
      <c r="C10" s="158"/>
      <c r="D10" s="158"/>
      <c r="E10" s="71" t="s">
        <v>33</v>
      </c>
      <c r="F10" s="71"/>
      <c r="G10" s="92"/>
      <c r="H10" s="93">
        <f t="shared" si="0"/>
        <v>0</v>
      </c>
      <c r="I10" s="159"/>
      <c r="J10" s="93">
        <f t="shared" si="1"/>
        <v>0</v>
      </c>
      <c r="K10" s="159"/>
      <c r="L10" s="159" t="str">
        <f t="shared" si="2"/>
        <v/>
      </c>
      <c r="M10" s="39"/>
      <c r="N10" s="160">
        <f t="shared" si="4"/>
        <v>0</v>
      </c>
      <c r="O10" s="160">
        <f t="shared" si="5"/>
        <v>0</v>
      </c>
      <c r="P10" s="160">
        <f t="shared" si="6"/>
        <v>0</v>
      </c>
      <c r="Q10" s="160">
        <f t="shared" si="7"/>
        <v>0</v>
      </c>
      <c r="R10" s="160">
        <f t="shared" si="8"/>
        <v>0</v>
      </c>
      <c r="S10" s="39"/>
      <c r="T10" s="161"/>
      <c r="U10" s="162">
        <f>ROUND(ROUND(T10,2)*(1+'General Inputs'!K$20)*(1-Z10)+'General Inputs'!K$28,2)</f>
        <v>0</v>
      </c>
      <c r="V10" s="162">
        <f>ROUND(ROUND(U10,2)*(1+'General Inputs'!L$20)*(1-AA10)+'General Inputs'!L$28,2)</f>
        <v>0</v>
      </c>
      <c r="W10" s="162">
        <f>ROUND(ROUND(V10,2)*(1+'General Inputs'!M$20)*(1-AB10)+'General Inputs'!M$28,2)</f>
        <v>0</v>
      </c>
      <c r="X10" s="162">
        <f>ROUND(ROUND(W10,2)*(1+'General Inputs'!N$20)*(1-AC10)+'General Inputs'!N$28,2)</f>
        <v>0</v>
      </c>
      <c r="Y10" s="163"/>
      <c r="Z10" s="191">
        <f>IF($T10="",0,'General Inputs'!K$24)</f>
        <v>0</v>
      </c>
      <c r="AA10" s="191">
        <f>IF($T10="",0,'General Inputs'!L$24)</f>
        <v>0</v>
      </c>
      <c r="AB10" s="191">
        <f>IF($T10="",0,'General Inputs'!M$24)</f>
        <v>0</v>
      </c>
      <c r="AC10" s="191">
        <f>IF($T10="",0,'General Inputs'!N$24)</f>
        <v>0</v>
      </c>
      <c r="AD10" s="36"/>
      <c r="AE10" s="36"/>
      <c r="AF10" s="214" t="str" cm="1">
        <f t="array" ref="AF10">IF(SUMPRODUCT(--_xlfn.ISFORMULA(U10:X10))+SUMPRODUCT(--_xlfn.ISFORMULA(H10:L10))=7,"OK","CHECK")</f>
        <v>OK</v>
      </c>
      <c r="AG10" s="36"/>
      <c r="AH10" s="36"/>
      <c r="AI10" s="36"/>
    </row>
    <row r="11" spans="1:35" x14ac:dyDescent="0.2">
      <c r="A11" s="36"/>
      <c r="B11" s="36"/>
      <c r="C11" s="158"/>
      <c r="D11" s="158"/>
      <c r="E11" s="71" t="s">
        <v>33</v>
      </c>
      <c r="F11" s="71"/>
      <c r="G11" s="92"/>
      <c r="H11" s="93">
        <f t="shared" si="0"/>
        <v>0</v>
      </c>
      <c r="I11" s="159"/>
      <c r="J11" s="93">
        <f t="shared" si="1"/>
        <v>0</v>
      </c>
      <c r="K11" s="159"/>
      <c r="L11" s="159" t="str">
        <f t="shared" si="2"/>
        <v/>
      </c>
      <c r="M11" s="39"/>
      <c r="N11" s="160">
        <f t="shared" si="4"/>
        <v>0</v>
      </c>
      <c r="O11" s="160">
        <f t="shared" si="5"/>
        <v>0</v>
      </c>
      <c r="P11" s="160">
        <f t="shared" si="6"/>
        <v>0</v>
      </c>
      <c r="Q11" s="160">
        <f t="shared" si="7"/>
        <v>0</v>
      </c>
      <c r="R11" s="160">
        <f t="shared" si="8"/>
        <v>0</v>
      </c>
      <c r="S11" s="39"/>
      <c r="T11" s="161"/>
      <c r="U11" s="162">
        <f>ROUND(ROUND(T11,2)*(1+'General Inputs'!K$20)*(1-Z11)+'General Inputs'!K$28,2)</f>
        <v>0</v>
      </c>
      <c r="V11" s="162">
        <f>ROUND(ROUND(U11,2)*(1+'General Inputs'!L$20)*(1-AA11)+'General Inputs'!L$28,2)</f>
        <v>0</v>
      </c>
      <c r="W11" s="162">
        <f>ROUND(ROUND(V11,2)*(1+'General Inputs'!M$20)*(1-AB11)+'General Inputs'!M$28,2)</f>
        <v>0</v>
      </c>
      <c r="X11" s="162">
        <f>ROUND(ROUND(W11,2)*(1+'General Inputs'!N$20)*(1-AC11)+'General Inputs'!N$28,2)</f>
        <v>0</v>
      </c>
      <c r="Y11" s="163"/>
      <c r="Z11" s="191">
        <f>IF($T11="",0,'General Inputs'!K$24)</f>
        <v>0</v>
      </c>
      <c r="AA11" s="191">
        <f>IF($T11="",0,'General Inputs'!L$24)</f>
        <v>0</v>
      </c>
      <c r="AB11" s="191">
        <f>IF($T11="",0,'General Inputs'!M$24)</f>
        <v>0</v>
      </c>
      <c r="AC11" s="191">
        <f>IF($T11="",0,'General Inputs'!N$24)</f>
        <v>0</v>
      </c>
      <c r="AD11" s="36"/>
      <c r="AE11" s="36"/>
      <c r="AF11" s="214" t="str" cm="1">
        <f t="array" ref="AF11">IF(SUMPRODUCT(--_xlfn.ISFORMULA(U11:X11))+SUMPRODUCT(--_xlfn.ISFORMULA(H11:L11))=7,"OK","CHECK")</f>
        <v>OK</v>
      </c>
      <c r="AG11" s="36"/>
      <c r="AH11" s="36"/>
      <c r="AI11" s="36"/>
    </row>
    <row r="12" spans="1:35" x14ac:dyDescent="0.2">
      <c r="A12" s="36"/>
      <c r="B12" s="36"/>
      <c r="C12" s="158"/>
      <c r="D12" s="158"/>
      <c r="E12" s="71" t="s">
        <v>33</v>
      </c>
      <c r="F12" s="71"/>
      <c r="G12" s="92"/>
      <c r="H12" s="93">
        <f t="shared" si="0"/>
        <v>0</v>
      </c>
      <c r="I12" s="159"/>
      <c r="J12" s="93">
        <f t="shared" si="1"/>
        <v>0</v>
      </c>
      <c r="K12" s="159"/>
      <c r="L12" s="159" t="str">
        <f t="shared" si="2"/>
        <v/>
      </c>
      <c r="M12" s="39"/>
      <c r="N12" s="160">
        <f t="shared" si="4"/>
        <v>0</v>
      </c>
      <c r="O12" s="160">
        <f t="shared" si="5"/>
        <v>0</v>
      </c>
      <c r="P12" s="160">
        <f t="shared" si="6"/>
        <v>0</v>
      </c>
      <c r="Q12" s="160">
        <f t="shared" si="7"/>
        <v>0</v>
      </c>
      <c r="R12" s="160">
        <f t="shared" si="8"/>
        <v>0</v>
      </c>
      <c r="S12" s="39"/>
      <c r="T12" s="161"/>
      <c r="U12" s="162">
        <f>ROUND(ROUND(T12,2)*(1+'General Inputs'!K$20)*(1-Z12)+'General Inputs'!K$28,2)</f>
        <v>0</v>
      </c>
      <c r="V12" s="162">
        <f>ROUND(ROUND(U12,2)*(1+'General Inputs'!L$20)*(1-AA12)+'General Inputs'!L$28,2)</f>
        <v>0</v>
      </c>
      <c r="W12" s="162">
        <f>ROUND(ROUND(V12,2)*(1+'General Inputs'!M$20)*(1-AB12)+'General Inputs'!M$28,2)</f>
        <v>0</v>
      </c>
      <c r="X12" s="162">
        <f>ROUND(ROUND(W12,2)*(1+'General Inputs'!N$20)*(1-AC12)+'General Inputs'!N$28,2)</f>
        <v>0</v>
      </c>
      <c r="Y12" s="163"/>
      <c r="Z12" s="191">
        <f>IF($T12="",0,'General Inputs'!K$24)</f>
        <v>0</v>
      </c>
      <c r="AA12" s="191">
        <f>IF($T12="",0,'General Inputs'!L$24)</f>
        <v>0</v>
      </c>
      <c r="AB12" s="191">
        <f>IF($T12="",0,'General Inputs'!M$24)</f>
        <v>0</v>
      </c>
      <c r="AC12" s="191">
        <f>IF($T12="",0,'General Inputs'!N$24)</f>
        <v>0</v>
      </c>
      <c r="AD12" s="36"/>
      <c r="AE12" s="36"/>
      <c r="AF12" s="214" t="str" cm="1">
        <f t="array" ref="AF12">IF(SUMPRODUCT(--_xlfn.ISFORMULA(U12:X12))+SUMPRODUCT(--_xlfn.ISFORMULA(H12:L12))=7,"OK","CHECK")</f>
        <v>OK</v>
      </c>
      <c r="AG12" s="36"/>
      <c r="AH12" s="36"/>
      <c r="AI12" s="36"/>
    </row>
    <row r="13" spans="1:35" x14ac:dyDescent="0.2">
      <c r="A13" s="36"/>
      <c r="B13" s="36"/>
      <c r="C13" s="158"/>
      <c r="D13" s="158"/>
      <c r="E13" s="71" t="s">
        <v>33</v>
      </c>
      <c r="F13" s="71"/>
      <c r="G13" s="92"/>
      <c r="H13" s="93">
        <f t="shared" si="0"/>
        <v>0</v>
      </c>
      <c r="I13" s="159"/>
      <c r="J13" s="93">
        <f t="shared" si="1"/>
        <v>0</v>
      </c>
      <c r="K13" s="159"/>
      <c r="L13" s="159" t="str">
        <f t="shared" si="2"/>
        <v/>
      </c>
      <c r="M13" s="39"/>
      <c r="N13" s="160">
        <f t="shared" si="4"/>
        <v>0</v>
      </c>
      <c r="O13" s="160">
        <f t="shared" si="5"/>
        <v>0</v>
      </c>
      <c r="P13" s="160">
        <f t="shared" si="6"/>
        <v>0</v>
      </c>
      <c r="Q13" s="160">
        <f t="shared" si="7"/>
        <v>0</v>
      </c>
      <c r="R13" s="160">
        <f t="shared" si="8"/>
        <v>0</v>
      </c>
      <c r="S13" s="39"/>
      <c r="T13" s="161"/>
      <c r="U13" s="162">
        <f>ROUND(ROUND(T13,2)*(1+'General Inputs'!K$20)*(1-Z13)+'General Inputs'!K$28,2)</f>
        <v>0</v>
      </c>
      <c r="V13" s="162">
        <f>ROUND(ROUND(U13,2)*(1+'General Inputs'!L$20)*(1-AA13)+'General Inputs'!L$28,2)</f>
        <v>0</v>
      </c>
      <c r="W13" s="162">
        <f>ROUND(ROUND(V13,2)*(1+'General Inputs'!M$20)*(1-AB13)+'General Inputs'!M$28,2)</f>
        <v>0</v>
      </c>
      <c r="X13" s="162">
        <f>ROUND(ROUND(W13,2)*(1+'General Inputs'!N$20)*(1-AC13)+'General Inputs'!N$28,2)</f>
        <v>0</v>
      </c>
      <c r="Y13" s="163"/>
      <c r="Z13" s="191">
        <f>IF($T13="",0,'General Inputs'!K$24)</f>
        <v>0</v>
      </c>
      <c r="AA13" s="191">
        <f>IF($T13="",0,'General Inputs'!L$24)</f>
        <v>0</v>
      </c>
      <c r="AB13" s="191">
        <f>IF($T13="",0,'General Inputs'!M$24)</f>
        <v>0</v>
      </c>
      <c r="AC13" s="191">
        <f>IF($T13="",0,'General Inputs'!N$24)</f>
        <v>0</v>
      </c>
      <c r="AD13" s="36"/>
      <c r="AE13" s="36"/>
      <c r="AF13" s="214" t="str" cm="1">
        <f t="array" ref="AF13">IF(SUMPRODUCT(--_xlfn.ISFORMULA(U13:X13))+SUMPRODUCT(--_xlfn.ISFORMULA(H13:L13))=7,"OK","CHECK")</f>
        <v>OK</v>
      </c>
      <c r="AG13" s="36"/>
      <c r="AH13" s="36"/>
      <c r="AI13" s="36"/>
    </row>
    <row r="14" spans="1:35" hidden="1" outlineLevel="1" x14ac:dyDescent="0.2">
      <c r="A14" s="36"/>
      <c r="B14" s="36"/>
      <c r="C14" s="158"/>
      <c r="D14" s="158"/>
      <c r="E14" s="71" t="s">
        <v>33</v>
      </c>
      <c r="F14" s="71"/>
      <c r="G14" s="92"/>
      <c r="H14" s="93">
        <f t="shared" si="0"/>
        <v>0</v>
      </c>
      <c r="I14" s="159"/>
      <c r="J14" s="93">
        <f t="shared" si="1"/>
        <v>0</v>
      </c>
      <c r="K14" s="159"/>
      <c r="L14" s="159" t="str">
        <f t="shared" si="2"/>
        <v/>
      </c>
      <c r="M14" s="39"/>
      <c r="N14" s="160">
        <f t="shared" si="4"/>
        <v>0</v>
      </c>
      <c r="O14" s="160">
        <f t="shared" si="5"/>
        <v>0</v>
      </c>
      <c r="P14" s="160">
        <f t="shared" si="6"/>
        <v>0</v>
      </c>
      <c r="Q14" s="160">
        <f t="shared" si="7"/>
        <v>0</v>
      </c>
      <c r="R14" s="160">
        <f t="shared" si="8"/>
        <v>0</v>
      </c>
      <c r="S14" s="39"/>
      <c r="T14" s="161"/>
      <c r="U14" s="162">
        <f>ROUND(ROUND(T14,2)*(1+'General Inputs'!K$20)*(1-Z14)+'General Inputs'!K$28,2)</f>
        <v>0</v>
      </c>
      <c r="V14" s="162">
        <f>ROUND(ROUND(U14,2)*(1+'General Inputs'!L$20)*(1-AA14)+'General Inputs'!L$28,2)</f>
        <v>0</v>
      </c>
      <c r="W14" s="162">
        <f>ROUND(ROUND(V14,2)*(1+'General Inputs'!M$20)*(1-AB14)+'General Inputs'!M$28,2)</f>
        <v>0</v>
      </c>
      <c r="X14" s="162">
        <f>ROUND(ROUND(W14,2)*(1+'General Inputs'!N$20)*(1-AC14)+'General Inputs'!N$28,2)</f>
        <v>0</v>
      </c>
      <c r="Y14" s="163"/>
      <c r="Z14" s="191">
        <f>IF($T14="",0,'General Inputs'!K$24)</f>
        <v>0</v>
      </c>
      <c r="AA14" s="191">
        <f>IF($T14="",0,'General Inputs'!L$24)</f>
        <v>0</v>
      </c>
      <c r="AB14" s="191">
        <f>IF($T14="",0,'General Inputs'!M$24)</f>
        <v>0</v>
      </c>
      <c r="AC14" s="191">
        <f>IF($T14="",0,'General Inputs'!N$24)</f>
        <v>0</v>
      </c>
      <c r="AD14" s="36"/>
      <c r="AE14" s="36"/>
      <c r="AF14" s="214" t="str" cm="1">
        <f t="array" ref="AF14">IF(SUMPRODUCT(--_xlfn.ISFORMULA(U14:X14))+SUMPRODUCT(--_xlfn.ISFORMULA(H14:L14))=7,"OK","CHECK")</f>
        <v>OK</v>
      </c>
      <c r="AG14" s="36"/>
      <c r="AH14" s="36"/>
      <c r="AI14" s="36"/>
    </row>
    <row r="15" spans="1:35" hidden="1" outlineLevel="1" x14ac:dyDescent="0.2">
      <c r="A15" s="36"/>
      <c r="B15" s="36"/>
      <c r="C15" s="158"/>
      <c r="D15" s="158"/>
      <c r="E15" s="71" t="s">
        <v>33</v>
      </c>
      <c r="F15" s="71"/>
      <c r="G15" s="92"/>
      <c r="H15" s="93">
        <f t="shared" si="0"/>
        <v>0</v>
      </c>
      <c r="I15" s="159"/>
      <c r="J15" s="93">
        <f t="shared" si="1"/>
        <v>0</v>
      </c>
      <c r="K15" s="159"/>
      <c r="L15" s="159" t="str">
        <f t="shared" si="2"/>
        <v/>
      </c>
      <c r="M15" s="39"/>
      <c r="N15" s="160">
        <f t="shared" si="4"/>
        <v>0</v>
      </c>
      <c r="O15" s="160">
        <f t="shared" si="5"/>
        <v>0</v>
      </c>
      <c r="P15" s="160">
        <f t="shared" si="6"/>
        <v>0</v>
      </c>
      <c r="Q15" s="160">
        <f t="shared" si="7"/>
        <v>0</v>
      </c>
      <c r="R15" s="160">
        <f t="shared" si="8"/>
        <v>0</v>
      </c>
      <c r="S15" s="39"/>
      <c r="T15" s="161"/>
      <c r="U15" s="162">
        <f>ROUND(ROUND(T15,2)*(1+'General Inputs'!K$20)*(1-Z15)+'General Inputs'!K$28,2)</f>
        <v>0</v>
      </c>
      <c r="V15" s="162">
        <f>ROUND(ROUND(U15,2)*(1+'General Inputs'!L$20)*(1-AA15)+'General Inputs'!L$28,2)</f>
        <v>0</v>
      </c>
      <c r="W15" s="162">
        <f>ROUND(ROUND(V15,2)*(1+'General Inputs'!M$20)*(1-AB15)+'General Inputs'!M$28,2)</f>
        <v>0</v>
      </c>
      <c r="X15" s="162">
        <f>ROUND(ROUND(W15,2)*(1+'General Inputs'!N$20)*(1-AC15)+'General Inputs'!N$28,2)</f>
        <v>0</v>
      </c>
      <c r="Y15" s="163"/>
      <c r="Z15" s="191">
        <f>IF($T15="",0,'General Inputs'!K$24)</f>
        <v>0</v>
      </c>
      <c r="AA15" s="191">
        <f>IF($T15="",0,'General Inputs'!L$24)</f>
        <v>0</v>
      </c>
      <c r="AB15" s="191">
        <f>IF($T15="",0,'General Inputs'!M$24)</f>
        <v>0</v>
      </c>
      <c r="AC15" s="191">
        <f>IF($T15="",0,'General Inputs'!N$24)</f>
        <v>0</v>
      </c>
      <c r="AD15" s="36"/>
      <c r="AE15" s="36"/>
      <c r="AF15" s="214" t="str" cm="1">
        <f t="array" ref="AF15">IF(SUMPRODUCT(--_xlfn.ISFORMULA(U15:X15))+SUMPRODUCT(--_xlfn.ISFORMULA(H15:L15))=7,"OK","CHECK")</f>
        <v>OK</v>
      </c>
      <c r="AG15" s="36"/>
      <c r="AH15" s="36"/>
      <c r="AI15" s="36"/>
    </row>
    <row r="16" spans="1:35" hidden="1" outlineLevel="1" x14ac:dyDescent="0.2">
      <c r="A16" s="36"/>
      <c r="B16" s="36"/>
      <c r="C16" s="158"/>
      <c r="D16" s="158"/>
      <c r="E16" s="71" t="s">
        <v>33</v>
      </c>
      <c r="F16" s="71"/>
      <c r="G16" s="92"/>
      <c r="H16" s="93">
        <f t="shared" si="0"/>
        <v>0</v>
      </c>
      <c r="I16" s="159"/>
      <c r="J16" s="93">
        <f t="shared" si="1"/>
        <v>0</v>
      </c>
      <c r="K16" s="159"/>
      <c r="L16" s="159" t="str">
        <f t="shared" si="2"/>
        <v/>
      </c>
      <c r="M16" s="39"/>
      <c r="N16" s="160">
        <f t="shared" si="4"/>
        <v>0</v>
      </c>
      <c r="O16" s="160">
        <f t="shared" si="5"/>
        <v>0</v>
      </c>
      <c r="P16" s="160">
        <f t="shared" si="6"/>
        <v>0</v>
      </c>
      <c r="Q16" s="160">
        <f t="shared" si="7"/>
        <v>0</v>
      </c>
      <c r="R16" s="160">
        <f t="shared" si="8"/>
        <v>0</v>
      </c>
      <c r="S16" s="39"/>
      <c r="T16" s="161"/>
      <c r="U16" s="162">
        <f>ROUND(ROUND(T16,2)*(1+'General Inputs'!K$20)*(1-Z16)+'General Inputs'!K$28,2)</f>
        <v>0</v>
      </c>
      <c r="V16" s="162">
        <f>ROUND(ROUND(U16,2)*(1+'General Inputs'!L$20)*(1-AA16)+'General Inputs'!L$28,2)</f>
        <v>0</v>
      </c>
      <c r="W16" s="162">
        <f>ROUND(ROUND(V16,2)*(1+'General Inputs'!M$20)*(1-AB16)+'General Inputs'!M$28,2)</f>
        <v>0</v>
      </c>
      <c r="X16" s="162">
        <f>ROUND(ROUND(W16,2)*(1+'General Inputs'!N$20)*(1-AC16)+'General Inputs'!N$28,2)</f>
        <v>0</v>
      </c>
      <c r="Y16" s="163"/>
      <c r="Z16" s="191">
        <f>IF($T16="",0,'General Inputs'!K$24)</f>
        <v>0</v>
      </c>
      <c r="AA16" s="191">
        <f>IF($T16="",0,'General Inputs'!L$24)</f>
        <v>0</v>
      </c>
      <c r="AB16" s="191">
        <f>IF($T16="",0,'General Inputs'!M$24)</f>
        <v>0</v>
      </c>
      <c r="AC16" s="191">
        <f>IF($T16="",0,'General Inputs'!N$24)</f>
        <v>0</v>
      </c>
      <c r="AD16" s="36"/>
      <c r="AE16" s="36"/>
      <c r="AF16" s="214" t="str" cm="1">
        <f t="array" ref="AF16">IF(SUMPRODUCT(--_xlfn.ISFORMULA(U16:X16))+SUMPRODUCT(--_xlfn.ISFORMULA(H16:L16))=7,"OK","CHECK")</f>
        <v>OK</v>
      </c>
      <c r="AG16" s="36"/>
      <c r="AH16" s="36"/>
      <c r="AI16" s="36"/>
    </row>
    <row r="17" spans="1:35" hidden="1" outlineLevel="1" x14ac:dyDescent="0.2">
      <c r="A17" s="36"/>
      <c r="B17" s="36"/>
      <c r="C17" s="158"/>
      <c r="D17" s="158"/>
      <c r="E17" s="71" t="s">
        <v>33</v>
      </c>
      <c r="F17" s="71"/>
      <c r="G17" s="92"/>
      <c r="H17" s="93">
        <f t="shared" si="0"/>
        <v>0</v>
      </c>
      <c r="I17" s="159"/>
      <c r="J17" s="93">
        <f t="shared" si="1"/>
        <v>0</v>
      </c>
      <c r="K17" s="159"/>
      <c r="L17" s="159" t="str">
        <f t="shared" si="2"/>
        <v/>
      </c>
      <c r="M17" s="39"/>
      <c r="N17" s="160">
        <f t="shared" si="4"/>
        <v>0</v>
      </c>
      <c r="O17" s="160">
        <f t="shared" si="5"/>
        <v>0</v>
      </c>
      <c r="P17" s="160">
        <f t="shared" si="6"/>
        <v>0</v>
      </c>
      <c r="Q17" s="160">
        <f t="shared" si="7"/>
        <v>0</v>
      </c>
      <c r="R17" s="160">
        <f t="shared" si="8"/>
        <v>0</v>
      </c>
      <c r="S17" s="39"/>
      <c r="T17" s="161"/>
      <c r="U17" s="162">
        <f>ROUND(ROUND(T17,2)*(1+'General Inputs'!K$20)*(1-Z17)+'General Inputs'!K$28,2)</f>
        <v>0</v>
      </c>
      <c r="V17" s="162">
        <f>ROUND(ROUND(U17,2)*(1+'General Inputs'!L$20)*(1-AA17)+'General Inputs'!L$28,2)</f>
        <v>0</v>
      </c>
      <c r="W17" s="162">
        <f>ROUND(ROUND(V17,2)*(1+'General Inputs'!M$20)*(1-AB17)+'General Inputs'!M$28,2)</f>
        <v>0</v>
      </c>
      <c r="X17" s="162">
        <f>ROUND(ROUND(W17,2)*(1+'General Inputs'!N$20)*(1-AC17)+'General Inputs'!N$28,2)</f>
        <v>0</v>
      </c>
      <c r="Y17" s="163"/>
      <c r="Z17" s="191">
        <f>IF($T17="",0,'General Inputs'!K$24)</f>
        <v>0</v>
      </c>
      <c r="AA17" s="191">
        <f>IF($T17="",0,'General Inputs'!L$24)</f>
        <v>0</v>
      </c>
      <c r="AB17" s="191">
        <f>IF($T17="",0,'General Inputs'!M$24)</f>
        <v>0</v>
      </c>
      <c r="AC17" s="191">
        <f>IF($T17="",0,'General Inputs'!N$24)</f>
        <v>0</v>
      </c>
      <c r="AD17" s="36"/>
      <c r="AE17" s="36"/>
      <c r="AF17" s="214" t="str" cm="1">
        <f t="array" ref="AF17">IF(SUMPRODUCT(--_xlfn.ISFORMULA(U17:X17))+SUMPRODUCT(--_xlfn.ISFORMULA(H17:L17))=7,"OK","CHECK")</f>
        <v>OK</v>
      </c>
      <c r="AG17" s="36"/>
      <c r="AH17" s="36"/>
      <c r="AI17" s="36"/>
    </row>
    <row r="18" spans="1:35" hidden="1" outlineLevel="1" x14ac:dyDescent="0.2">
      <c r="A18" s="36"/>
      <c r="B18" s="36"/>
      <c r="C18" s="158"/>
      <c r="D18" s="158"/>
      <c r="E18" s="71" t="s">
        <v>33</v>
      </c>
      <c r="F18" s="71"/>
      <c r="G18" s="92"/>
      <c r="H18" s="93">
        <f t="shared" si="0"/>
        <v>0</v>
      </c>
      <c r="I18" s="159"/>
      <c r="J18" s="93">
        <f t="shared" si="1"/>
        <v>0</v>
      </c>
      <c r="K18" s="159"/>
      <c r="L18" s="159" t="str">
        <f t="shared" si="2"/>
        <v/>
      </c>
      <c r="M18" s="39"/>
      <c r="N18" s="160">
        <f t="shared" si="4"/>
        <v>0</v>
      </c>
      <c r="O18" s="160">
        <f t="shared" si="5"/>
        <v>0</v>
      </c>
      <c r="P18" s="160">
        <f t="shared" si="6"/>
        <v>0</v>
      </c>
      <c r="Q18" s="160">
        <f t="shared" si="7"/>
        <v>0</v>
      </c>
      <c r="R18" s="160">
        <f t="shared" si="8"/>
        <v>0</v>
      </c>
      <c r="S18" s="39"/>
      <c r="T18" s="161"/>
      <c r="U18" s="162">
        <f>ROUND(ROUND(T18,2)*(1+'General Inputs'!K$20)*(1-Z18)+'General Inputs'!K$28,2)</f>
        <v>0</v>
      </c>
      <c r="V18" s="162">
        <f>ROUND(ROUND(U18,2)*(1+'General Inputs'!L$20)*(1-AA18)+'General Inputs'!L$28,2)</f>
        <v>0</v>
      </c>
      <c r="W18" s="162">
        <f>ROUND(ROUND(V18,2)*(1+'General Inputs'!M$20)*(1-AB18)+'General Inputs'!M$28,2)</f>
        <v>0</v>
      </c>
      <c r="X18" s="162">
        <f>ROUND(ROUND(W18,2)*(1+'General Inputs'!N$20)*(1-AC18)+'General Inputs'!N$28,2)</f>
        <v>0</v>
      </c>
      <c r="Y18" s="163"/>
      <c r="Z18" s="191">
        <f>IF($T18="",0,'General Inputs'!K$24)</f>
        <v>0</v>
      </c>
      <c r="AA18" s="191">
        <f>IF($T18="",0,'General Inputs'!L$24)</f>
        <v>0</v>
      </c>
      <c r="AB18" s="191">
        <f>IF($T18="",0,'General Inputs'!M$24)</f>
        <v>0</v>
      </c>
      <c r="AC18" s="191">
        <f>IF($T18="",0,'General Inputs'!N$24)</f>
        <v>0</v>
      </c>
      <c r="AD18" s="36"/>
      <c r="AE18" s="36"/>
      <c r="AF18" s="214" t="str" cm="1">
        <f t="array" ref="AF18">IF(SUMPRODUCT(--_xlfn.ISFORMULA(U18:X18))+SUMPRODUCT(--_xlfn.ISFORMULA(H18:L18))=7,"OK","CHECK")</f>
        <v>OK</v>
      </c>
      <c r="AG18" s="36"/>
      <c r="AH18" s="36"/>
      <c r="AI18" s="36"/>
    </row>
    <row r="19" spans="1:35" hidden="1" outlineLevel="1" x14ac:dyDescent="0.2">
      <c r="A19" s="36"/>
      <c r="B19" s="36"/>
      <c r="C19" s="158"/>
      <c r="D19" s="158"/>
      <c r="E19" s="71" t="s">
        <v>33</v>
      </c>
      <c r="F19" s="71"/>
      <c r="G19" s="92"/>
      <c r="H19" s="93">
        <f t="shared" si="0"/>
        <v>0</v>
      </c>
      <c r="I19" s="159"/>
      <c r="J19" s="93">
        <f t="shared" si="1"/>
        <v>0</v>
      </c>
      <c r="K19" s="159"/>
      <c r="L19" s="159" t="str">
        <f t="shared" si="2"/>
        <v/>
      </c>
      <c r="M19" s="39"/>
      <c r="N19" s="160">
        <f t="shared" si="4"/>
        <v>0</v>
      </c>
      <c r="O19" s="160">
        <f t="shared" si="5"/>
        <v>0</v>
      </c>
      <c r="P19" s="160">
        <f t="shared" si="6"/>
        <v>0</v>
      </c>
      <c r="Q19" s="160">
        <f t="shared" si="7"/>
        <v>0</v>
      </c>
      <c r="R19" s="160">
        <f t="shared" si="8"/>
        <v>0</v>
      </c>
      <c r="S19" s="39"/>
      <c r="T19" s="161"/>
      <c r="U19" s="162">
        <f>ROUND(ROUND(T19,2)*(1+'General Inputs'!K$20)*(1-Z19)+'General Inputs'!K$28,2)</f>
        <v>0</v>
      </c>
      <c r="V19" s="162">
        <f>ROUND(ROUND(U19,2)*(1+'General Inputs'!L$20)*(1-AA19)+'General Inputs'!L$28,2)</f>
        <v>0</v>
      </c>
      <c r="W19" s="162">
        <f>ROUND(ROUND(V19,2)*(1+'General Inputs'!M$20)*(1-AB19)+'General Inputs'!M$28,2)</f>
        <v>0</v>
      </c>
      <c r="X19" s="162">
        <f>ROUND(ROUND(W19,2)*(1+'General Inputs'!N$20)*(1-AC19)+'General Inputs'!N$28,2)</f>
        <v>0</v>
      </c>
      <c r="Y19" s="163"/>
      <c r="Z19" s="191">
        <f>IF($T19="",0,'General Inputs'!K$24)</f>
        <v>0</v>
      </c>
      <c r="AA19" s="191">
        <f>IF($T19="",0,'General Inputs'!L$24)</f>
        <v>0</v>
      </c>
      <c r="AB19" s="191">
        <f>IF($T19="",0,'General Inputs'!M$24)</f>
        <v>0</v>
      </c>
      <c r="AC19" s="191">
        <f>IF($T19="",0,'General Inputs'!N$24)</f>
        <v>0</v>
      </c>
      <c r="AD19" s="36"/>
      <c r="AE19" s="36"/>
      <c r="AF19" s="214" t="str" cm="1">
        <f t="array" ref="AF19">IF(SUMPRODUCT(--_xlfn.ISFORMULA(U19:X19))+SUMPRODUCT(--_xlfn.ISFORMULA(H19:L19))=7,"OK","CHECK")</f>
        <v>OK</v>
      </c>
      <c r="AG19" s="36"/>
      <c r="AH19" s="36"/>
      <c r="AI19" s="36"/>
    </row>
    <row r="20" spans="1:35" hidden="1" outlineLevel="1" x14ac:dyDescent="0.2">
      <c r="A20" s="36"/>
      <c r="B20" s="36"/>
      <c r="C20" s="158"/>
      <c r="D20" s="158"/>
      <c r="E20" s="71" t="s">
        <v>33</v>
      </c>
      <c r="F20" s="71"/>
      <c r="G20" s="92"/>
      <c r="H20" s="93">
        <f t="shared" si="0"/>
        <v>0</v>
      </c>
      <c r="I20" s="159"/>
      <c r="J20" s="93">
        <f t="shared" si="1"/>
        <v>0</v>
      </c>
      <c r="K20" s="159"/>
      <c r="L20" s="159" t="str">
        <f t="shared" si="2"/>
        <v/>
      </c>
      <c r="M20" s="39"/>
      <c r="N20" s="160">
        <f t="shared" si="4"/>
        <v>0</v>
      </c>
      <c r="O20" s="160">
        <f t="shared" si="5"/>
        <v>0</v>
      </c>
      <c r="P20" s="160">
        <f t="shared" si="6"/>
        <v>0</v>
      </c>
      <c r="Q20" s="160">
        <f t="shared" si="7"/>
        <v>0</v>
      </c>
      <c r="R20" s="160">
        <f t="shared" si="8"/>
        <v>0</v>
      </c>
      <c r="S20" s="39"/>
      <c r="T20" s="161"/>
      <c r="U20" s="162">
        <f>ROUND(ROUND(T20,2)*(1+'General Inputs'!K$20)*(1-Z20)+'General Inputs'!K$28,2)</f>
        <v>0</v>
      </c>
      <c r="V20" s="162">
        <f>ROUND(ROUND(U20,2)*(1+'General Inputs'!L$20)*(1-AA20)+'General Inputs'!L$28,2)</f>
        <v>0</v>
      </c>
      <c r="W20" s="162">
        <f>ROUND(ROUND(V20,2)*(1+'General Inputs'!M$20)*(1-AB20)+'General Inputs'!M$28,2)</f>
        <v>0</v>
      </c>
      <c r="X20" s="162">
        <f>ROUND(ROUND(W20,2)*(1+'General Inputs'!N$20)*(1-AC20)+'General Inputs'!N$28,2)</f>
        <v>0</v>
      </c>
      <c r="Y20" s="163"/>
      <c r="Z20" s="191">
        <f>IF($T20="",0,'General Inputs'!K$24)</f>
        <v>0</v>
      </c>
      <c r="AA20" s="191">
        <f>IF($T20="",0,'General Inputs'!L$24)</f>
        <v>0</v>
      </c>
      <c r="AB20" s="191">
        <f>IF($T20="",0,'General Inputs'!M$24)</f>
        <v>0</v>
      </c>
      <c r="AC20" s="191">
        <f>IF($T20="",0,'General Inputs'!N$24)</f>
        <v>0</v>
      </c>
      <c r="AD20" s="36"/>
      <c r="AE20" s="36"/>
      <c r="AF20" s="214" t="str" cm="1">
        <f t="array" ref="AF20">IF(SUMPRODUCT(--_xlfn.ISFORMULA(U20:X20))+SUMPRODUCT(--_xlfn.ISFORMULA(H20:L20))=7,"OK","CHECK")</f>
        <v>OK</v>
      </c>
      <c r="AG20" s="36"/>
      <c r="AH20" s="36"/>
      <c r="AI20" s="36"/>
    </row>
    <row r="21" spans="1:35" hidden="1" outlineLevel="1" x14ac:dyDescent="0.2">
      <c r="A21" s="36"/>
      <c r="B21" s="36"/>
      <c r="C21" s="158"/>
      <c r="D21" s="158"/>
      <c r="E21" s="71" t="s">
        <v>33</v>
      </c>
      <c r="F21" s="71"/>
      <c r="G21" s="92"/>
      <c r="H21" s="93">
        <f t="shared" si="0"/>
        <v>0</v>
      </c>
      <c r="I21" s="159"/>
      <c r="J21" s="93">
        <f t="shared" si="1"/>
        <v>0</v>
      </c>
      <c r="K21" s="159"/>
      <c r="L21" s="159" t="str">
        <f t="shared" si="2"/>
        <v/>
      </c>
      <c r="M21" s="39"/>
      <c r="N21" s="160">
        <f t="shared" si="4"/>
        <v>0</v>
      </c>
      <c r="O21" s="160">
        <f t="shared" si="5"/>
        <v>0</v>
      </c>
      <c r="P21" s="160">
        <f t="shared" si="6"/>
        <v>0</v>
      </c>
      <c r="Q21" s="160">
        <f t="shared" si="7"/>
        <v>0</v>
      </c>
      <c r="R21" s="160">
        <f t="shared" si="8"/>
        <v>0</v>
      </c>
      <c r="S21" s="39"/>
      <c r="T21" s="161"/>
      <c r="U21" s="162">
        <f>ROUND(ROUND(T21,2)*(1+'General Inputs'!K$20)*(1-Z21)+'General Inputs'!K$28,2)</f>
        <v>0</v>
      </c>
      <c r="V21" s="162">
        <f>ROUND(ROUND(U21,2)*(1+'General Inputs'!L$20)*(1-AA21)+'General Inputs'!L$28,2)</f>
        <v>0</v>
      </c>
      <c r="W21" s="162">
        <f>ROUND(ROUND(V21,2)*(1+'General Inputs'!M$20)*(1-AB21)+'General Inputs'!M$28,2)</f>
        <v>0</v>
      </c>
      <c r="X21" s="162">
        <f>ROUND(ROUND(W21,2)*(1+'General Inputs'!N$20)*(1-AC21)+'General Inputs'!N$28,2)</f>
        <v>0</v>
      </c>
      <c r="Y21" s="163"/>
      <c r="Z21" s="191">
        <f>IF($T21="",0,'General Inputs'!K$24)</f>
        <v>0</v>
      </c>
      <c r="AA21" s="191">
        <f>IF($T21="",0,'General Inputs'!L$24)</f>
        <v>0</v>
      </c>
      <c r="AB21" s="191">
        <f>IF($T21="",0,'General Inputs'!M$24)</f>
        <v>0</v>
      </c>
      <c r="AC21" s="191">
        <f>IF($T21="",0,'General Inputs'!N$24)</f>
        <v>0</v>
      </c>
      <c r="AD21" s="36"/>
      <c r="AE21" s="36"/>
      <c r="AF21" s="214" t="str" cm="1">
        <f t="array" ref="AF21">IF(SUMPRODUCT(--_xlfn.ISFORMULA(U21:X21))+SUMPRODUCT(--_xlfn.ISFORMULA(H21:L21))=7,"OK","CHECK")</f>
        <v>OK</v>
      </c>
      <c r="AG21" s="36"/>
      <c r="AH21" s="36"/>
      <c r="AI21" s="36"/>
    </row>
    <row r="22" spans="1:35" hidden="1" outlineLevel="1" x14ac:dyDescent="0.2">
      <c r="A22" s="36"/>
      <c r="B22" s="36"/>
      <c r="C22" s="158"/>
      <c r="D22" s="158"/>
      <c r="E22" s="71" t="s">
        <v>33</v>
      </c>
      <c r="F22" s="71"/>
      <c r="G22" s="92"/>
      <c r="H22" s="93">
        <f t="shared" si="0"/>
        <v>0</v>
      </c>
      <c r="I22" s="159"/>
      <c r="J22" s="93">
        <f t="shared" si="1"/>
        <v>0</v>
      </c>
      <c r="K22" s="159"/>
      <c r="L22" s="159" t="str">
        <f t="shared" si="2"/>
        <v/>
      </c>
      <c r="M22" s="39"/>
      <c r="N22" s="160">
        <f t="shared" si="4"/>
        <v>0</v>
      </c>
      <c r="O22" s="160">
        <f t="shared" si="5"/>
        <v>0</v>
      </c>
      <c r="P22" s="160">
        <f t="shared" si="6"/>
        <v>0</v>
      </c>
      <c r="Q22" s="160">
        <f t="shared" si="7"/>
        <v>0</v>
      </c>
      <c r="R22" s="160">
        <f t="shared" si="8"/>
        <v>0</v>
      </c>
      <c r="S22" s="39"/>
      <c r="T22" s="161"/>
      <c r="U22" s="162">
        <f>ROUND(ROUND(T22,2)*(1+'General Inputs'!K$20)*(1-Z22)+'General Inputs'!K$28,2)</f>
        <v>0</v>
      </c>
      <c r="V22" s="162">
        <f>ROUND(ROUND(U22,2)*(1+'General Inputs'!L$20)*(1-AA22)+'General Inputs'!L$28,2)</f>
        <v>0</v>
      </c>
      <c r="W22" s="162">
        <f>ROUND(ROUND(V22,2)*(1+'General Inputs'!M$20)*(1-AB22)+'General Inputs'!M$28,2)</f>
        <v>0</v>
      </c>
      <c r="X22" s="162">
        <f>ROUND(ROUND(W22,2)*(1+'General Inputs'!N$20)*(1-AC22)+'General Inputs'!N$28,2)</f>
        <v>0</v>
      </c>
      <c r="Y22" s="163"/>
      <c r="Z22" s="191">
        <f>IF($T22="",0,'General Inputs'!K$24)</f>
        <v>0</v>
      </c>
      <c r="AA22" s="191">
        <f>IF($T22="",0,'General Inputs'!L$24)</f>
        <v>0</v>
      </c>
      <c r="AB22" s="191">
        <f>IF($T22="",0,'General Inputs'!M$24)</f>
        <v>0</v>
      </c>
      <c r="AC22" s="191">
        <f>IF($T22="",0,'General Inputs'!N$24)</f>
        <v>0</v>
      </c>
      <c r="AD22" s="36"/>
      <c r="AE22" s="36"/>
      <c r="AF22" s="214" t="str" cm="1">
        <f t="array" ref="AF22">IF(SUMPRODUCT(--_xlfn.ISFORMULA(U22:X22))+SUMPRODUCT(--_xlfn.ISFORMULA(H22:L22))=7,"OK","CHECK")</f>
        <v>OK</v>
      </c>
      <c r="AG22" s="36"/>
      <c r="AH22" s="36"/>
      <c r="AI22" s="36"/>
    </row>
    <row r="23" spans="1:35" hidden="1" outlineLevel="1" x14ac:dyDescent="0.2">
      <c r="A23" s="36"/>
      <c r="B23" s="36"/>
      <c r="C23" s="158"/>
      <c r="D23" s="158"/>
      <c r="E23" s="71" t="s">
        <v>33</v>
      </c>
      <c r="F23" s="71"/>
      <c r="G23" s="92"/>
      <c r="H23" s="93">
        <f t="shared" si="0"/>
        <v>0</v>
      </c>
      <c r="I23" s="159"/>
      <c r="J23" s="93">
        <f t="shared" si="1"/>
        <v>0</v>
      </c>
      <c r="K23" s="159"/>
      <c r="L23" s="159" t="str">
        <f t="shared" si="2"/>
        <v/>
      </c>
      <c r="M23" s="39"/>
      <c r="N23" s="160">
        <f t="shared" si="4"/>
        <v>0</v>
      </c>
      <c r="O23" s="160">
        <f t="shared" si="5"/>
        <v>0</v>
      </c>
      <c r="P23" s="160">
        <f t="shared" si="6"/>
        <v>0</v>
      </c>
      <c r="Q23" s="160">
        <f t="shared" si="7"/>
        <v>0</v>
      </c>
      <c r="R23" s="160">
        <f t="shared" si="8"/>
        <v>0</v>
      </c>
      <c r="S23" s="39"/>
      <c r="T23" s="161"/>
      <c r="U23" s="162">
        <f>ROUND(ROUND(T23,2)*(1+'General Inputs'!K$20)*(1-Z23)+'General Inputs'!K$28,2)</f>
        <v>0</v>
      </c>
      <c r="V23" s="162">
        <f>ROUND(ROUND(U23,2)*(1+'General Inputs'!L$20)*(1-AA23)+'General Inputs'!L$28,2)</f>
        <v>0</v>
      </c>
      <c r="W23" s="162">
        <f>ROUND(ROUND(V23,2)*(1+'General Inputs'!M$20)*(1-AB23)+'General Inputs'!M$28,2)</f>
        <v>0</v>
      </c>
      <c r="X23" s="162">
        <f>ROUND(ROUND(W23,2)*(1+'General Inputs'!N$20)*(1-AC23)+'General Inputs'!N$28,2)</f>
        <v>0</v>
      </c>
      <c r="Y23" s="163"/>
      <c r="Z23" s="191">
        <f>IF($T23="",0,'General Inputs'!K$24)</f>
        <v>0</v>
      </c>
      <c r="AA23" s="191">
        <f>IF($T23="",0,'General Inputs'!L$24)</f>
        <v>0</v>
      </c>
      <c r="AB23" s="191">
        <f>IF($T23="",0,'General Inputs'!M$24)</f>
        <v>0</v>
      </c>
      <c r="AC23" s="191">
        <f>IF($T23="",0,'General Inputs'!N$24)</f>
        <v>0</v>
      </c>
      <c r="AD23" s="36"/>
      <c r="AE23" s="36"/>
      <c r="AF23" s="214" t="str" cm="1">
        <f t="array" ref="AF23">IF(SUMPRODUCT(--_xlfn.ISFORMULA(U23:X23))+SUMPRODUCT(--_xlfn.ISFORMULA(H23:L23))=7,"OK","CHECK")</f>
        <v>OK</v>
      </c>
      <c r="AG23" s="36"/>
      <c r="AH23" s="36"/>
      <c r="AI23" s="36"/>
    </row>
    <row r="24" spans="1:35" hidden="1" outlineLevel="1" x14ac:dyDescent="0.2">
      <c r="A24" s="36"/>
      <c r="B24" s="36"/>
      <c r="C24" s="158"/>
      <c r="D24" s="158"/>
      <c r="E24" s="71" t="s">
        <v>33</v>
      </c>
      <c r="F24" s="71"/>
      <c r="G24" s="92"/>
      <c r="H24" s="93">
        <f t="shared" si="0"/>
        <v>0</v>
      </c>
      <c r="I24" s="159"/>
      <c r="J24" s="93">
        <f t="shared" si="1"/>
        <v>0</v>
      </c>
      <c r="K24" s="159"/>
      <c r="L24" s="159" t="str">
        <f t="shared" si="2"/>
        <v/>
      </c>
      <c r="M24" s="39"/>
      <c r="N24" s="160">
        <f t="shared" si="4"/>
        <v>0</v>
      </c>
      <c r="O24" s="160">
        <f t="shared" si="5"/>
        <v>0</v>
      </c>
      <c r="P24" s="160">
        <f t="shared" si="6"/>
        <v>0</v>
      </c>
      <c r="Q24" s="160">
        <f t="shared" si="7"/>
        <v>0</v>
      </c>
      <c r="R24" s="160">
        <f t="shared" si="8"/>
        <v>0</v>
      </c>
      <c r="S24" s="39"/>
      <c r="T24" s="161"/>
      <c r="U24" s="162">
        <f>ROUND(ROUND(T24,2)*(1+'General Inputs'!K$20)*(1-Z24)+'General Inputs'!K$28,2)</f>
        <v>0</v>
      </c>
      <c r="V24" s="162">
        <f>ROUND(ROUND(U24,2)*(1+'General Inputs'!L$20)*(1-AA24)+'General Inputs'!L$28,2)</f>
        <v>0</v>
      </c>
      <c r="W24" s="162">
        <f>ROUND(ROUND(V24,2)*(1+'General Inputs'!M$20)*(1-AB24)+'General Inputs'!M$28,2)</f>
        <v>0</v>
      </c>
      <c r="X24" s="162">
        <f>ROUND(ROUND(W24,2)*(1+'General Inputs'!N$20)*(1-AC24)+'General Inputs'!N$28,2)</f>
        <v>0</v>
      </c>
      <c r="Y24" s="163"/>
      <c r="Z24" s="191">
        <f>IF($T24="",0,'General Inputs'!K$24)</f>
        <v>0</v>
      </c>
      <c r="AA24" s="191">
        <f>IF($T24="",0,'General Inputs'!L$24)</f>
        <v>0</v>
      </c>
      <c r="AB24" s="191">
        <f>IF($T24="",0,'General Inputs'!M$24)</f>
        <v>0</v>
      </c>
      <c r="AC24" s="191">
        <f>IF($T24="",0,'General Inputs'!N$24)</f>
        <v>0</v>
      </c>
      <c r="AD24" s="36"/>
      <c r="AE24" s="36"/>
      <c r="AF24" s="214" t="str" cm="1">
        <f t="array" ref="AF24">IF(SUMPRODUCT(--_xlfn.ISFORMULA(U24:X24))+SUMPRODUCT(--_xlfn.ISFORMULA(H24:L24))=7,"OK","CHECK")</f>
        <v>OK</v>
      </c>
      <c r="AG24" s="36"/>
      <c r="AH24" s="36"/>
      <c r="AI24" s="36"/>
    </row>
    <row r="25" spans="1:35" hidden="1" outlineLevel="1" x14ac:dyDescent="0.2">
      <c r="A25" s="36"/>
      <c r="B25" s="36"/>
      <c r="C25" s="158"/>
      <c r="D25" s="158"/>
      <c r="E25" s="71" t="s">
        <v>33</v>
      </c>
      <c r="F25" s="71"/>
      <c r="G25" s="92"/>
      <c r="H25" s="93">
        <f t="shared" si="0"/>
        <v>0</v>
      </c>
      <c r="I25" s="159"/>
      <c r="J25" s="93">
        <f t="shared" si="1"/>
        <v>0</v>
      </c>
      <c r="K25" s="159"/>
      <c r="L25" s="159" t="str">
        <f t="shared" si="2"/>
        <v/>
      </c>
      <c r="M25" s="39"/>
      <c r="N25" s="160">
        <f t="shared" si="4"/>
        <v>0</v>
      </c>
      <c r="O25" s="160">
        <f t="shared" si="5"/>
        <v>0</v>
      </c>
      <c r="P25" s="160">
        <f t="shared" si="6"/>
        <v>0</v>
      </c>
      <c r="Q25" s="160">
        <f t="shared" si="7"/>
        <v>0</v>
      </c>
      <c r="R25" s="160">
        <f t="shared" si="8"/>
        <v>0</v>
      </c>
      <c r="S25" s="39"/>
      <c r="T25" s="161"/>
      <c r="U25" s="162">
        <f>ROUND(ROUND(T25,2)*(1+'General Inputs'!K$20)*(1-Z25)+'General Inputs'!K$28,2)</f>
        <v>0</v>
      </c>
      <c r="V25" s="162">
        <f>ROUND(ROUND(U25,2)*(1+'General Inputs'!L$20)*(1-AA25)+'General Inputs'!L$28,2)</f>
        <v>0</v>
      </c>
      <c r="W25" s="162">
        <f>ROUND(ROUND(V25,2)*(1+'General Inputs'!M$20)*(1-AB25)+'General Inputs'!M$28,2)</f>
        <v>0</v>
      </c>
      <c r="X25" s="162">
        <f>ROUND(ROUND(W25,2)*(1+'General Inputs'!N$20)*(1-AC25)+'General Inputs'!N$28,2)</f>
        <v>0</v>
      </c>
      <c r="Y25" s="163"/>
      <c r="Z25" s="191">
        <f>IF($T25="",0,'General Inputs'!K$24)</f>
        <v>0</v>
      </c>
      <c r="AA25" s="191">
        <f>IF($T25="",0,'General Inputs'!L$24)</f>
        <v>0</v>
      </c>
      <c r="AB25" s="191">
        <f>IF($T25="",0,'General Inputs'!M$24)</f>
        <v>0</v>
      </c>
      <c r="AC25" s="191">
        <f>IF($T25="",0,'General Inputs'!N$24)</f>
        <v>0</v>
      </c>
      <c r="AD25" s="36"/>
      <c r="AE25" s="36"/>
      <c r="AF25" s="214" t="str" cm="1">
        <f t="array" ref="AF25">IF(SUMPRODUCT(--_xlfn.ISFORMULA(U25:X25))+SUMPRODUCT(--_xlfn.ISFORMULA(H25:L25))=7,"OK","CHECK")</f>
        <v>OK</v>
      </c>
      <c r="AG25" s="36"/>
      <c r="AH25" s="36"/>
      <c r="AI25" s="36"/>
    </row>
    <row r="26" spans="1:35" hidden="1" outlineLevel="1" x14ac:dyDescent="0.2">
      <c r="A26" s="36"/>
      <c r="B26" s="36"/>
      <c r="C26" s="158"/>
      <c r="D26" s="158"/>
      <c r="E26" s="71" t="s">
        <v>33</v>
      </c>
      <c r="F26" s="71"/>
      <c r="G26" s="92"/>
      <c r="H26" s="93">
        <f t="shared" si="0"/>
        <v>0</v>
      </c>
      <c r="I26" s="159"/>
      <c r="J26" s="93">
        <f t="shared" si="1"/>
        <v>0</v>
      </c>
      <c r="K26" s="159"/>
      <c r="L26" s="159" t="str">
        <f t="shared" si="2"/>
        <v/>
      </c>
      <c r="M26" s="39"/>
      <c r="N26" s="160">
        <f t="shared" si="4"/>
        <v>0</v>
      </c>
      <c r="O26" s="160">
        <f t="shared" si="5"/>
        <v>0</v>
      </c>
      <c r="P26" s="160">
        <f t="shared" si="6"/>
        <v>0</v>
      </c>
      <c r="Q26" s="160">
        <f t="shared" si="7"/>
        <v>0</v>
      </c>
      <c r="R26" s="160">
        <f t="shared" si="8"/>
        <v>0</v>
      </c>
      <c r="S26" s="39"/>
      <c r="T26" s="161"/>
      <c r="U26" s="162">
        <f>ROUND(ROUND(T26,2)*(1+'General Inputs'!K$20)*(1-Z26)+'General Inputs'!K$28,2)</f>
        <v>0</v>
      </c>
      <c r="V26" s="162">
        <f>ROUND(ROUND(U26,2)*(1+'General Inputs'!L$20)*(1-AA26)+'General Inputs'!L$28,2)</f>
        <v>0</v>
      </c>
      <c r="W26" s="162">
        <f>ROUND(ROUND(V26,2)*(1+'General Inputs'!M$20)*(1-AB26)+'General Inputs'!M$28,2)</f>
        <v>0</v>
      </c>
      <c r="X26" s="162">
        <f>ROUND(ROUND(W26,2)*(1+'General Inputs'!N$20)*(1-AC26)+'General Inputs'!N$28,2)</f>
        <v>0</v>
      </c>
      <c r="Y26" s="163"/>
      <c r="Z26" s="191">
        <f>IF($T26="",0,'General Inputs'!K$24)</f>
        <v>0</v>
      </c>
      <c r="AA26" s="191">
        <f>IF($T26="",0,'General Inputs'!L$24)</f>
        <v>0</v>
      </c>
      <c r="AB26" s="191">
        <f>IF($T26="",0,'General Inputs'!M$24)</f>
        <v>0</v>
      </c>
      <c r="AC26" s="191">
        <f>IF($T26="",0,'General Inputs'!N$24)</f>
        <v>0</v>
      </c>
      <c r="AD26" s="36"/>
      <c r="AE26" s="36"/>
      <c r="AF26" s="214" t="str" cm="1">
        <f t="array" ref="AF26">IF(SUMPRODUCT(--_xlfn.ISFORMULA(U26:X26))+SUMPRODUCT(--_xlfn.ISFORMULA(H26:L26))=7,"OK","CHECK")</f>
        <v>OK</v>
      </c>
      <c r="AG26" s="36"/>
      <c r="AH26" s="36"/>
      <c r="AI26" s="36"/>
    </row>
    <row r="27" spans="1:35" hidden="1" outlineLevel="1" x14ac:dyDescent="0.2">
      <c r="A27" s="36"/>
      <c r="B27" s="36"/>
      <c r="C27" s="158"/>
      <c r="D27" s="158"/>
      <c r="E27" s="71" t="s">
        <v>33</v>
      </c>
      <c r="F27" s="71"/>
      <c r="G27" s="92"/>
      <c r="H27" s="93">
        <f t="shared" si="0"/>
        <v>0</v>
      </c>
      <c r="I27" s="159"/>
      <c r="J27" s="93">
        <f t="shared" si="1"/>
        <v>0</v>
      </c>
      <c r="K27" s="159"/>
      <c r="L27" s="159" t="str">
        <f t="shared" si="2"/>
        <v/>
      </c>
      <c r="M27" s="39"/>
      <c r="N27" s="160">
        <f t="shared" si="4"/>
        <v>0</v>
      </c>
      <c r="O27" s="160">
        <f t="shared" si="5"/>
        <v>0</v>
      </c>
      <c r="P27" s="160">
        <f t="shared" si="6"/>
        <v>0</v>
      </c>
      <c r="Q27" s="160">
        <f t="shared" si="7"/>
        <v>0</v>
      </c>
      <c r="R27" s="160">
        <f t="shared" si="8"/>
        <v>0</v>
      </c>
      <c r="S27" s="39"/>
      <c r="T27" s="161"/>
      <c r="U27" s="162">
        <f>ROUND(ROUND(T27,2)*(1+'General Inputs'!K$20)*(1-Z27)+'General Inputs'!K$28,2)</f>
        <v>0</v>
      </c>
      <c r="V27" s="162">
        <f>ROUND(ROUND(U27,2)*(1+'General Inputs'!L$20)*(1-AA27)+'General Inputs'!L$28,2)</f>
        <v>0</v>
      </c>
      <c r="W27" s="162">
        <f>ROUND(ROUND(V27,2)*(1+'General Inputs'!M$20)*(1-AB27)+'General Inputs'!M$28,2)</f>
        <v>0</v>
      </c>
      <c r="X27" s="162">
        <f>ROUND(ROUND(W27,2)*(1+'General Inputs'!N$20)*(1-AC27)+'General Inputs'!N$28,2)</f>
        <v>0</v>
      </c>
      <c r="Y27" s="163"/>
      <c r="Z27" s="191">
        <f>IF($T27="",0,'General Inputs'!K$24)</f>
        <v>0</v>
      </c>
      <c r="AA27" s="191">
        <f>IF($T27="",0,'General Inputs'!L$24)</f>
        <v>0</v>
      </c>
      <c r="AB27" s="191">
        <f>IF($T27="",0,'General Inputs'!M$24)</f>
        <v>0</v>
      </c>
      <c r="AC27" s="191">
        <f>IF($T27="",0,'General Inputs'!N$24)</f>
        <v>0</v>
      </c>
      <c r="AD27" s="36"/>
      <c r="AE27" s="36"/>
      <c r="AF27" s="214" t="str" cm="1">
        <f t="array" ref="AF27">IF(SUMPRODUCT(--_xlfn.ISFORMULA(U27:X27))+SUMPRODUCT(--_xlfn.ISFORMULA(H27:L27))=7,"OK","CHECK")</f>
        <v>OK</v>
      </c>
      <c r="AG27" s="36"/>
      <c r="AH27" s="36"/>
      <c r="AI27" s="36"/>
    </row>
    <row r="28" spans="1:35" hidden="1" outlineLevel="1" x14ac:dyDescent="0.2">
      <c r="A28" s="36"/>
      <c r="B28" s="36"/>
      <c r="C28" s="158"/>
      <c r="D28" s="158"/>
      <c r="E28" s="71" t="s">
        <v>33</v>
      </c>
      <c r="F28" s="71"/>
      <c r="G28" s="92"/>
      <c r="H28" s="93">
        <f t="shared" si="0"/>
        <v>0</v>
      </c>
      <c r="I28" s="159"/>
      <c r="J28" s="93">
        <f t="shared" si="1"/>
        <v>0</v>
      </c>
      <c r="K28" s="159"/>
      <c r="L28" s="159" t="str">
        <f t="shared" si="2"/>
        <v/>
      </c>
      <c r="M28" s="39"/>
      <c r="N28" s="160">
        <f t="shared" si="4"/>
        <v>0</v>
      </c>
      <c r="O28" s="160">
        <f t="shared" si="5"/>
        <v>0</v>
      </c>
      <c r="P28" s="160">
        <f t="shared" si="6"/>
        <v>0</v>
      </c>
      <c r="Q28" s="160">
        <f t="shared" si="7"/>
        <v>0</v>
      </c>
      <c r="R28" s="160">
        <f t="shared" si="8"/>
        <v>0</v>
      </c>
      <c r="S28" s="39"/>
      <c r="T28" s="161"/>
      <c r="U28" s="162">
        <f>ROUND(ROUND(T28,2)*(1+'General Inputs'!K$20)*(1-Z28)+'General Inputs'!K$28,2)</f>
        <v>0</v>
      </c>
      <c r="V28" s="162">
        <f>ROUND(ROUND(U28,2)*(1+'General Inputs'!L$20)*(1-AA28)+'General Inputs'!L$28,2)</f>
        <v>0</v>
      </c>
      <c r="W28" s="162">
        <f>ROUND(ROUND(V28,2)*(1+'General Inputs'!M$20)*(1-AB28)+'General Inputs'!M$28,2)</f>
        <v>0</v>
      </c>
      <c r="X28" s="162">
        <f>ROUND(ROUND(W28,2)*(1+'General Inputs'!N$20)*(1-AC28)+'General Inputs'!N$28,2)</f>
        <v>0</v>
      </c>
      <c r="Y28" s="163"/>
      <c r="Z28" s="191">
        <f>IF($T28="",0,'General Inputs'!K$24)</f>
        <v>0</v>
      </c>
      <c r="AA28" s="191">
        <f>IF($T28="",0,'General Inputs'!L$24)</f>
        <v>0</v>
      </c>
      <c r="AB28" s="191">
        <f>IF($T28="",0,'General Inputs'!M$24)</f>
        <v>0</v>
      </c>
      <c r="AC28" s="191">
        <f>IF($T28="",0,'General Inputs'!N$24)</f>
        <v>0</v>
      </c>
      <c r="AD28" s="36"/>
      <c r="AE28" s="36"/>
      <c r="AF28" s="214" t="str" cm="1">
        <f t="array" ref="AF28">IF(SUMPRODUCT(--_xlfn.ISFORMULA(U28:X28))+SUMPRODUCT(--_xlfn.ISFORMULA(H28:L28))=7,"OK","CHECK")</f>
        <v>OK</v>
      </c>
      <c r="AG28" s="36"/>
      <c r="AH28" s="36"/>
      <c r="AI28" s="36"/>
    </row>
    <row r="29" spans="1:35" hidden="1" outlineLevel="1" x14ac:dyDescent="0.2">
      <c r="A29" s="36"/>
      <c r="B29" s="36"/>
      <c r="C29" s="158"/>
      <c r="D29" s="158"/>
      <c r="E29" s="71" t="s">
        <v>33</v>
      </c>
      <c r="F29" s="71"/>
      <c r="G29" s="92"/>
      <c r="H29" s="93">
        <f t="shared" si="0"/>
        <v>0</v>
      </c>
      <c r="I29" s="159"/>
      <c r="J29" s="93">
        <f t="shared" si="1"/>
        <v>0</v>
      </c>
      <c r="K29" s="159"/>
      <c r="L29" s="159" t="str">
        <f t="shared" si="2"/>
        <v/>
      </c>
      <c r="M29" s="39"/>
      <c r="N29" s="160">
        <f t="shared" si="4"/>
        <v>0</v>
      </c>
      <c r="O29" s="160">
        <f t="shared" si="5"/>
        <v>0</v>
      </c>
      <c r="P29" s="160">
        <f t="shared" si="6"/>
        <v>0</v>
      </c>
      <c r="Q29" s="160">
        <f t="shared" si="7"/>
        <v>0</v>
      </c>
      <c r="R29" s="160">
        <f t="shared" si="8"/>
        <v>0</v>
      </c>
      <c r="S29" s="39"/>
      <c r="T29" s="161"/>
      <c r="U29" s="162">
        <f>ROUND(ROUND(T29,2)*(1+'General Inputs'!K$20)*(1-Z29)+'General Inputs'!K$28,2)</f>
        <v>0</v>
      </c>
      <c r="V29" s="162">
        <f>ROUND(ROUND(U29,2)*(1+'General Inputs'!L$20)*(1-AA29)+'General Inputs'!L$28,2)</f>
        <v>0</v>
      </c>
      <c r="W29" s="162">
        <f>ROUND(ROUND(V29,2)*(1+'General Inputs'!M$20)*(1-AB29)+'General Inputs'!M$28,2)</f>
        <v>0</v>
      </c>
      <c r="X29" s="162">
        <f>ROUND(ROUND(W29,2)*(1+'General Inputs'!N$20)*(1-AC29)+'General Inputs'!N$28,2)</f>
        <v>0</v>
      </c>
      <c r="Y29" s="163"/>
      <c r="Z29" s="191">
        <f>IF($T29="",0,'General Inputs'!K$24)</f>
        <v>0</v>
      </c>
      <c r="AA29" s="191">
        <f>IF($T29="",0,'General Inputs'!L$24)</f>
        <v>0</v>
      </c>
      <c r="AB29" s="191">
        <f>IF($T29="",0,'General Inputs'!M$24)</f>
        <v>0</v>
      </c>
      <c r="AC29" s="191">
        <f>IF($T29="",0,'General Inputs'!N$24)</f>
        <v>0</v>
      </c>
      <c r="AD29" s="36"/>
      <c r="AE29" s="36"/>
      <c r="AF29" s="214" t="str" cm="1">
        <f t="array" ref="AF29">IF(SUMPRODUCT(--_xlfn.ISFORMULA(U29:X29))+SUMPRODUCT(--_xlfn.ISFORMULA(H29:L29))=7,"OK","CHECK")</f>
        <v>OK</v>
      </c>
      <c r="AG29" s="36"/>
      <c r="AH29" s="36"/>
      <c r="AI29" s="36"/>
    </row>
    <row r="30" spans="1:35" hidden="1" outlineLevel="1" x14ac:dyDescent="0.2">
      <c r="A30" s="36"/>
      <c r="B30" s="36"/>
      <c r="C30" s="158"/>
      <c r="D30" s="158"/>
      <c r="E30" s="71" t="s">
        <v>33</v>
      </c>
      <c r="F30" s="71"/>
      <c r="G30" s="92"/>
      <c r="H30" s="93">
        <f t="shared" si="0"/>
        <v>0</v>
      </c>
      <c r="I30" s="159"/>
      <c r="J30" s="93">
        <f t="shared" si="1"/>
        <v>0</v>
      </c>
      <c r="K30" s="159"/>
      <c r="L30" s="159" t="str">
        <f t="shared" si="2"/>
        <v/>
      </c>
      <c r="M30" s="39"/>
      <c r="N30" s="160">
        <f t="shared" si="4"/>
        <v>0</v>
      </c>
      <c r="O30" s="160">
        <f t="shared" si="5"/>
        <v>0</v>
      </c>
      <c r="P30" s="160">
        <f t="shared" si="6"/>
        <v>0</v>
      </c>
      <c r="Q30" s="160">
        <f t="shared" si="7"/>
        <v>0</v>
      </c>
      <c r="R30" s="160">
        <f t="shared" si="8"/>
        <v>0</v>
      </c>
      <c r="S30" s="39"/>
      <c r="T30" s="161"/>
      <c r="U30" s="162">
        <f>ROUND(ROUND(T30,2)*(1+'General Inputs'!K$20)*(1-Z30)+'General Inputs'!K$28,2)</f>
        <v>0</v>
      </c>
      <c r="V30" s="162">
        <f>ROUND(ROUND(U30,2)*(1+'General Inputs'!L$20)*(1-AA30)+'General Inputs'!L$28,2)</f>
        <v>0</v>
      </c>
      <c r="W30" s="162">
        <f>ROUND(ROUND(V30,2)*(1+'General Inputs'!M$20)*(1-AB30)+'General Inputs'!M$28,2)</f>
        <v>0</v>
      </c>
      <c r="X30" s="162">
        <f>ROUND(ROUND(W30,2)*(1+'General Inputs'!N$20)*(1-AC30)+'General Inputs'!N$28,2)</f>
        <v>0</v>
      </c>
      <c r="Y30" s="163"/>
      <c r="Z30" s="191">
        <f>IF($T30="",0,'General Inputs'!K$24)</f>
        <v>0</v>
      </c>
      <c r="AA30" s="191">
        <f>IF($T30="",0,'General Inputs'!L$24)</f>
        <v>0</v>
      </c>
      <c r="AB30" s="191">
        <f>IF($T30="",0,'General Inputs'!M$24)</f>
        <v>0</v>
      </c>
      <c r="AC30" s="191">
        <f>IF($T30="",0,'General Inputs'!N$24)</f>
        <v>0</v>
      </c>
      <c r="AD30" s="36"/>
      <c r="AE30" s="36"/>
      <c r="AF30" s="214" t="str" cm="1">
        <f t="array" ref="AF30">IF(SUMPRODUCT(--_xlfn.ISFORMULA(U30:X30))+SUMPRODUCT(--_xlfn.ISFORMULA(H30:L30))=7,"OK","CHECK")</f>
        <v>OK</v>
      </c>
      <c r="AG30" s="36"/>
      <c r="AH30" s="36"/>
      <c r="AI30" s="36"/>
    </row>
    <row r="31" spans="1:35" hidden="1" outlineLevel="1" x14ac:dyDescent="0.2">
      <c r="A31" s="36"/>
      <c r="B31" s="36"/>
      <c r="C31" s="158"/>
      <c r="D31" s="158"/>
      <c r="E31" s="71" t="s">
        <v>33</v>
      </c>
      <c r="F31" s="71"/>
      <c r="G31" s="92"/>
      <c r="H31" s="93">
        <f t="shared" si="0"/>
        <v>0</v>
      </c>
      <c r="I31" s="159"/>
      <c r="J31" s="93">
        <f t="shared" si="1"/>
        <v>0</v>
      </c>
      <c r="K31" s="159"/>
      <c r="L31" s="159" t="str">
        <f t="shared" si="2"/>
        <v/>
      </c>
      <c r="M31" s="39"/>
      <c r="N31" s="160">
        <f t="shared" si="4"/>
        <v>0</v>
      </c>
      <c r="O31" s="160">
        <f t="shared" si="5"/>
        <v>0</v>
      </c>
      <c r="P31" s="160">
        <f t="shared" si="6"/>
        <v>0</v>
      </c>
      <c r="Q31" s="160">
        <f t="shared" si="7"/>
        <v>0</v>
      </c>
      <c r="R31" s="160">
        <f t="shared" si="8"/>
        <v>0</v>
      </c>
      <c r="S31" s="39"/>
      <c r="T31" s="161"/>
      <c r="U31" s="162">
        <f>ROUND(ROUND(T31,2)*(1+'General Inputs'!K$20)*(1-Z31)+'General Inputs'!K$28,2)</f>
        <v>0</v>
      </c>
      <c r="V31" s="162">
        <f>ROUND(ROUND(U31,2)*(1+'General Inputs'!L$20)*(1-AA31)+'General Inputs'!L$28,2)</f>
        <v>0</v>
      </c>
      <c r="W31" s="162">
        <f>ROUND(ROUND(V31,2)*(1+'General Inputs'!M$20)*(1-AB31)+'General Inputs'!M$28,2)</f>
        <v>0</v>
      </c>
      <c r="X31" s="162">
        <f>ROUND(ROUND(W31,2)*(1+'General Inputs'!N$20)*(1-AC31)+'General Inputs'!N$28,2)</f>
        <v>0</v>
      </c>
      <c r="Y31" s="163"/>
      <c r="Z31" s="191">
        <f>IF($T31="",0,'General Inputs'!K$24)</f>
        <v>0</v>
      </c>
      <c r="AA31" s="191">
        <f>IF($T31="",0,'General Inputs'!L$24)</f>
        <v>0</v>
      </c>
      <c r="AB31" s="191">
        <f>IF($T31="",0,'General Inputs'!M$24)</f>
        <v>0</v>
      </c>
      <c r="AC31" s="191">
        <f>IF($T31="",0,'General Inputs'!N$24)</f>
        <v>0</v>
      </c>
      <c r="AD31" s="36"/>
      <c r="AE31" s="36"/>
      <c r="AF31" s="214" t="str" cm="1">
        <f t="array" ref="AF31">IF(SUMPRODUCT(--_xlfn.ISFORMULA(U31:X31))+SUMPRODUCT(--_xlfn.ISFORMULA(H31:L31))=7,"OK","CHECK")</f>
        <v>OK</v>
      </c>
      <c r="AG31" s="36"/>
      <c r="AH31" s="36"/>
      <c r="AI31" s="36"/>
    </row>
    <row r="32" spans="1:35" hidden="1" outlineLevel="1" x14ac:dyDescent="0.2">
      <c r="A32" s="36"/>
      <c r="B32" s="36"/>
      <c r="C32" s="158"/>
      <c r="D32" s="158"/>
      <c r="E32" s="71" t="s">
        <v>33</v>
      </c>
      <c r="F32" s="71"/>
      <c r="G32" s="92"/>
      <c r="H32" s="93">
        <f t="shared" si="0"/>
        <v>0</v>
      </c>
      <c r="I32" s="159"/>
      <c r="J32" s="93">
        <f t="shared" si="1"/>
        <v>0</v>
      </c>
      <c r="K32" s="159"/>
      <c r="L32" s="159" t="str">
        <f t="shared" si="2"/>
        <v/>
      </c>
      <c r="M32" s="39"/>
      <c r="N32" s="160">
        <f t="shared" si="4"/>
        <v>0</v>
      </c>
      <c r="O32" s="160">
        <f t="shared" si="5"/>
        <v>0</v>
      </c>
      <c r="P32" s="160">
        <f t="shared" si="6"/>
        <v>0</v>
      </c>
      <c r="Q32" s="160">
        <f t="shared" si="7"/>
        <v>0</v>
      </c>
      <c r="R32" s="160">
        <f t="shared" si="8"/>
        <v>0</v>
      </c>
      <c r="S32" s="39"/>
      <c r="T32" s="161"/>
      <c r="U32" s="162">
        <f>ROUND(ROUND(T32,2)*(1+'General Inputs'!K$20)*(1-Z32)+'General Inputs'!K$28,2)</f>
        <v>0</v>
      </c>
      <c r="V32" s="162">
        <f>ROUND(ROUND(U32,2)*(1+'General Inputs'!L$20)*(1-AA32)+'General Inputs'!L$28,2)</f>
        <v>0</v>
      </c>
      <c r="W32" s="162">
        <f>ROUND(ROUND(V32,2)*(1+'General Inputs'!M$20)*(1-AB32)+'General Inputs'!M$28,2)</f>
        <v>0</v>
      </c>
      <c r="X32" s="162">
        <f>ROUND(ROUND(W32,2)*(1+'General Inputs'!N$20)*(1-AC32)+'General Inputs'!N$28,2)</f>
        <v>0</v>
      </c>
      <c r="Y32" s="163"/>
      <c r="Z32" s="191">
        <f>IF($T32="",0,'General Inputs'!K$24)</f>
        <v>0</v>
      </c>
      <c r="AA32" s="191">
        <f>IF($T32="",0,'General Inputs'!L$24)</f>
        <v>0</v>
      </c>
      <c r="AB32" s="191">
        <f>IF($T32="",0,'General Inputs'!M$24)</f>
        <v>0</v>
      </c>
      <c r="AC32" s="191">
        <f>IF($T32="",0,'General Inputs'!N$24)</f>
        <v>0</v>
      </c>
      <c r="AD32" s="36"/>
      <c r="AE32" s="36"/>
      <c r="AF32" s="214" t="str" cm="1">
        <f t="array" ref="AF32">IF(SUMPRODUCT(--_xlfn.ISFORMULA(U32:X32))+SUMPRODUCT(--_xlfn.ISFORMULA(H32:L32))=7,"OK","CHECK")</f>
        <v>OK</v>
      </c>
      <c r="AG32" s="36"/>
      <c r="AH32" s="36"/>
      <c r="AI32" s="36"/>
    </row>
    <row r="33" spans="1:35" hidden="1" outlineLevel="1" x14ac:dyDescent="0.2">
      <c r="A33" s="36"/>
      <c r="B33" s="36"/>
      <c r="C33" s="158"/>
      <c r="D33" s="158"/>
      <c r="E33" s="71" t="s">
        <v>33</v>
      </c>
      <c r="F33" s="71"/>
      <c r="G33" s="92"/>
      <c r="H33" s="93">
        <f t="shared" si="0"/>
        <v>0</v>
      </c>
      <c r="I33" s="159"/>
      <c r="J33" s="93">
        <f t="shared" si="1"/>
        <v>0</v>
      </c>
      <c r="K33" s="159"/>
      <c r="L33" s="159" t="str">
        <f t="shared" si="2"/>
        <v/>
      </c>
      <c r="M33" s="39"/>
      <c r="N33" s="160">
        <f t="shared" si="4"/>
        <v>0</v>
      </c>
      <c r="O33" s="160">
        <f t="shared" si="5"/>
        <v>0</v>
      </c>
      <c r="P33" s="160">
        <f t="shared" si="6"/>
        <v>0</v>
      </c>
      <c r="Q33" s="160">
        <f t="shared" si="7"/>
        <v>0</v>
      </c>
      <c r="R33" s="160">
        <f t="shared" si="8"/>
        <v>0</v>
      </c>
      <c r="S33" s="39"/>
      <c r="T33" s="161"/>
      <c r="U33" s="162">
        <f>ROUND(ROUND(T33,2)*(1+'General Inputs'!K$20)*(1-Z33)+'General Inputs'!K$28,2)</f>
        <v>0</v>
      </c>
      <c r="V33" s="162">
        <f>ROUND(ROUND(U33,2)*(1+'General Inputs'!L$20)*(1-AA33)+'General Inputs'!L$28,2)</f>
        <v>0</v>
      </c>
      <c r="W33" s="162">
        <f>ROUND(ROUND(V33,2)*(1+'General Inputs'!M$20)*(1-AB33)+'General Inputs'!M$28,2)</f>
        <v>0</v>
      </c>
      <c r="X33" s="162">
        <f>ROUND(ROUND(W33,2)*(1+'General Inputs'!N$20)*(1-AC33)+'General Inputs'!N$28,2)</f>
        <v>0</v>
      </c>
      <c r="Y33" s="163"/>
      <c r="Z33" s="191">
        <f>IF($T33="",0,'General Inputs'!K$24)</f>
        <v>0</v>
      </c>
      <c r="AA33" s="191">
        <f>IF($T33="",0,'General Inputs'!L$24)</f>
        <v>0</v>
      </c>
      <c r="AB33" s="191">
        <f>IF($T33="",0,'General Inputs'!M$24)</f>
        <v>0</v>
      </c>
      <c r="AC33" s="191">
        <f>IF($T33="",0,'General Inputs'!N$24)</f>
        <v>0</v>
      </c>
      <c r="AD33" s="36"/>
      <c r="AE33" s="36"/>
      <c r="AF33" s="214" t="str" cm="1">
        <f t="array" ref="AF33">IF(SUMPRODUCT(--_xlfn.ISFORMULA(U33:X33))+SUMPRODUCT(--_xlfn.ISFORMULA(H33:L33))=7,"OK","CHECK")</f>
        <v>OK</v>
      </c>
      <c r="AG33" s="36"/>
      <c r="AH33" s="36"/>
      <c r="AI33" s="36"/>
    </row>
    <row r="34" spans="1:35" hidden="1" outlineLevel="1" x14ac:dyDescent="0.2">
      <c r="A34" s="36"/>
      <c r="B34" s="36"/>
      <c r="C34" s="158"/>
      <c r="D34" s="158"/>
      <c r="E34" s="71" t="s">
        <v>33</v>
      </c>
      <c r="F34" s="71"/>
      <c r="G34" s="92"/>
      <c r="H34" s="93">
        <f t="shared" si="0"/>
        <v>0</v>
      </c>
      <c r="I34" s="159"/>
      <c r="J34" s="93">
        <f t="shared" si="1"/>
        <v>0</v>
      </c>
      <c r="K34" s="159"/>
      <c r="L34" s="159" t="str">
        <f t="shared" si="2"/>
        <v/>
      </c>
      <c r="M34" s="39"/>
      <c r="N34" s="160">
        <f t="shared" si="4"/>
        <v>0</v>
      </c>
      <c r="O34" s="160">
        <f t="shared" si="5"/>
        <v>0</v>
      </c>
      <c r="P34" s="160">
        <f t="shared" si="6"/>
        <v>0</v>
      </c>
      <c r="Q34" s="160">
        <f t="shared" si="7"/>
        <v>0</v>
      </c>
      <c r="R34" s="160">
        <f t="shared" si="8"/>
        <v>0</v>
      </c>
      <c r="S34" s="39"/>
      <c r="T34" s="161"/>
      <c r="U34" s="162">
        <f>ROUND(ROUND(T34,2)*(1+'General Inputs'!K$20)*(1-Z34)+'General Inputs'!K$28,2)</f>
        <v>0</v>
      </c>
      <c r="V34" s="162">
        <f>ROUND(ROUND(U34,2)*(1+'General Inputs'!L$20)*(1-AA34)+'General Inputs'!L$28,2)</f>
        <v>0</v>
      </c>
      <c r="W34" s="162">
        <f>ROUND(ROUND(V34,2)*(1+'General Inputs'!M$20)*(1-AB34)+'General Inputs'!M$28,2)</f>
        <v>0</v>
      </c>
      <c r="X34" s="162">
        <f>ROUND(ROUND(W34,2)*(1+'General Inputs'!N$20)*(1-AC34)+'General Inputs'!N$28,2)</f>
        <v>0</v>
      </c>
      <c r="Y34" s="163"/>
      <c r="Z34" s="191">
        <f>IF($T34="",0,'General Inputs'!K$24)</f>
        <v>0</v>
      </c>
      <c r="AA34" s="191">
        <f>IF($T34="",0,'General Inputs'!L$24)</f>
        <v>0</v>
      </c>
      <c r="AB34" s="191">
        <f>IF($T34="",0,'General Inputs'!M$24)</f>
        <v>0</v>
      </c>
      <c r="AC34" s="191">
        <f>IF($T34="",0,'General Inputs'!N$24)</f>
        <v>0</v>
      </c>
      <c r="AD34" s="36"/>
      <c r="AE34" s="36"/>
      <c r="AF34" s="214" t="str" cm="1">
        <f t="array" ref="AF34">IF(SUMPRODUCT(--_xlfn.ISFORMULA(U34:X34))+SUMPRODUCT(--_xlfn.ISFORMULA(H34:L34))=7,"OK","CHECK")</f>
        <v>OK</v>
      </c>
      <c r="AG34" s="36"/>
      <c r="AH34" s="36"/>
      <c r="AI34" s="36"/>
    </row>
    <row r="35" spans="1:35" hidden="1" outlineLevel="1" x14ac:dyDescent="0.2">
      <c r="A35" s="36"/>
      <c r="B35" s="36"/>
      <c r="C35" s="158"/>
      <c r="D35" s="158"/>
      <c r="E35" s="71" t="s">
        <v>33</v>
      </c>
      <c r="F35" s="71"/>
      <c r="G35" s="92"/>
      <c r="H35" s="93">
        <f t="shared" si="0"/>
        <v>0</v>
      </c>
      <c r="I35" s="159"/>
      <c r="J35" s="93">
        <f t="shared" si="1"/>
        <v>0</v>
      </c>
      <c r="K35" s="159"/>
      <c r="L35" s="159" t="str">
        <f t="shared" si="2"/>
        <v/>
      </c>
      <c r="M35" s="39"/>
      <c r="N35" s="160">
        <f t="shared" si="4"/>
        <v>0</v>
      </c>
      <c r="O35" s="160">
        <f t="shared" si="5"/>
        <v>0</v>
      </c>
      <c r="P35" s="160">
        <f t="shared" si="6"/>
        <v>0</v>
      </c>
      <c r="Q35" s="160">
        <f t="shared" si="7"/>
        <v>0</v>
      </c>
      <c r="R35" s="160">
        <f t="shared" si="8"/>
        <v>0</v>
      </c>
      <c r="S35" s="39"/>
      <c r="T35" s="161"/>
      <c r="U35" s="162">
        <f>ROUND(ROUND(T35,2)*(1+'General Inputs'!K$20)*(1-Z35)+'General Inputs'!K$28,2)</f>
        <v>0</v>
      </c>
      <c r="V35" s="162">
        <f>ROUND(ROUND(U35,2)*(1+'General Inputs'!L$20)*(1-AA35)+'General Inputs'!L$28,2)</f>
        <v>0</v>
      </c>
      <c r="W35" s="162">
        <f>ROUND(ROUND(V35,2)*(1+'General Inputs'!M$20)*(1-AB35)+'General Inputs'!M$28,2)</f>
        <v>0</v>
      </c>
      <c r="X35" s="162">
        <f>ROUND(ROUND(W35,2)*(1+'General Inputs'!N$20)*(1-AC35)+'General Inputs'!N$28,2)</f>
        <v>0</v>
      </c>
      <c r="Y35" s="163"/>
      <c r="Z35" s="191">
        <f>IF($T35="",0,'General Inputs'!K$24)</f>
        <v>0</v>
      </c>
      <c r="AA35" s="191">
        <f>IF($T35="",0,'General Inputs'!L$24)</f>
        <v>0</v>
      </c>
      <c r="AB35" s="191">
        <f>IF($T35="",0,'General Inputs'!M$24)</f>
        <v>0</v>
      </c>
      <c r="AC35" s="191">
        <f>IF($T35="",0,'General Inputs'!N$24)</f>
        <v>0</v>
      </c>
      <c r="AD35" s="36"/>
      <c r="AE35" s="36"/>
      <c r="AF35" s="214" t="str" cm="1">
        <f t="array" ref="AF35">IF(SUMPRODUCT(--_xlfn.ISFORMULA(U35:X35))+SUMPRODUCT(--_xlfn.ISFORMULA(H35:L35))=7,"OK","CHECK")</f>
        <v>OK</v>
      </c>
      <c r="AG35" s="36"/>
      <c r="AH35" s="36"/>
      <c r="AI35" s="36"/>
    </row>
    <row r="36" spans="1:35" hidden="1" outlineLevel="1" x14ac:dyDescent="0.2">
      <c r="A36" s="36"/>
      <c r="B36" s="36"/>
      <c r="C36" s="158"/>
      <c r="D36" s="158"/>
      <c r="E36" s="71" t="s">
        <v>33</v>
      </c>
      <c r="F36" s="71"/>
      <c r="G36" s="92"/>
      <c r="H36" s="93">
        <f t="shared" si="0"/>
        <v>0</v>
      </c>
      <c r="I36" s="159"/>
      <c r="J36" s="93">
        <f t="shared" si="1"/>
        <v>0</v>
      </c>
      <c r="K36" s="159"/>
      <c r="L36" s="159" t="str">
        <f t="shared" si="2"/>
        <v/>
      </c>
      <c r="M36" s="39"/>
      <c r="N36" s="160">
        <f t="shared" si="4"/>
        <v>0</v>
      </c>
      <c r="O36" s="160">
        <f t="shared" si="5"/>
        <v>0</v>
      </c>
      <c r="P36" s="160">
        <f t="shared" si="6"/>
        <v>0</v>
      </c>
      <c r="Q36" s="160">
        <f t="shared" si="7"/>
        <v>0</v>
      </c>
      <c r="R36" s="160">
        <f t="shared" si="8"/>
        <v>0</v>
      </c>
      <c r="S36" s="39"/>
      <c r="T36" s="161"/>
      <c r="U36" s="162">
        <f>ROUND(ROUND(T36,2)*(1+'General Inputs'!K$20)*(1-Z36)+'General Inputs'!K$28,2)</f>
        <v>0</v>
      </c>
      <c r="V36" s="162">
        <f>ROUND(ROUND(U36,2)*(1+'General Inputs'!L$20)*(1-AA36)+'General Inputs'!L$28,2)</f>
        <v>0</v>
      </c>
      <c r="W36" s="162">
        <f>ROUND(ROUND(V36,2)*(1+'General Inputs'!M$20)*(1-AB36)+'General Inputs'!M$28,2)</f>
        <v>0</v>
      </c>
      <c r="X36" s="162">
        <f>ROUND(ROUND(W36,2)*(1+'General Inputs'!N$20)*(1-AC36)+'General Inputs'!N$28,2)</f>
        <v>0</v>
      </c>
      <c r="Y36" s="163"/>
      <c r="Z36" s="191">
        <f>IF($T36="",0,'General Inputs'!K$24)</f>
        <v>0</v>
      </c>
      <c r="AA36" s="191">
        <f>IF($T36="",0,'General Inputs'!L$24)</f>
        <v>0</v>
      </c>
      <c r="AB36" s="191">
        <f>IF($T36="",0,'General Inputs'!M$24)</f>
        <v>0</v>
      </c>
      <c r="AC36" s="191">
        <f>IF($T36="",0,'General Inputs'!N$24)</f>
        <v>0</v>
      </c>
      <c r="AD36" s="36"/>
      <c r="AE36" s="36"/>
      <c r="AF36" s="214" t="str" cm="1">
        <f t="array" ref="AF36">IF(SUMPRODUCT(--_xlfn.ISFORMULA(U36:X36))+SUMPRODUCT(--_xlfn.ISFORMULA(H36:L36))=7,"OK","CHECK")</f>
        <v>OK</v>
      </c>
      <c r="AG36" s="36"/>
      <c r="AH36" s="36"/>
      <c r="AI36" s="36"/>
    </row>
    <row r="37" spans="1:35" s="48" customFormat="1" collapsed="1" x14ac:dyDescent="0.2">
      <c r="A37" s="46"/>
      <c r="B37" s="46"/>
      <c r="C37" s="150"/>
      <c r="D37" s="150"/>
      <c r="E37" s="49"/>
      <c r="F37" s="49"/>
      <c r="G37" s="49"/>
      <c r="H37" s="49"/>
      <c r="I37" s="164"/>
      <c r="J37" s="164"/>
      <c r="K37" s="164"/>
      <c r="L37" s="164"/>
      <c r="M37" s="164"/>
      <c r="N37" s="73"/>
      <c r="O37" s="165"/>
      <c r="P37" s="165"/>
      <c r="Q37" s="165"/>
      <c r="R37" s="165"/>
      <c r="S37" s="47"/>
      <c r="T37" s="165"/>
      <c r="U37" s="165"/>
      <c r="V37" s="165"/>
      <c r="W37" s="165"/>
      <c r="X37" s="165"/>
      <c r="Y37" s="165"/>
      <c r="Z37" s="165"/>
      <c r="AA37" s="165"/>
      <c r="AB37" s="165"/>
      <c r="AC37" s="165"/>
      <c r="AD37" s="46"/>
      <c r="AE37" s="46"/>
      <c r="AF37" s="222"/>
      <c r="AG37" s="46"/>
      <c r="AH37" s="46"/>
      <c r="AI37" s="46"/>
    </row>
    <row r="38" spans="1:35" ht="12.75" x14ac:dyDescent="0.2">
      <c r="A38" s="25"/>
      <c r="B38" s="26" t="s">
        <v>7</v>
      </c>
      <c r="C38" s="25"/>
      <c r="D38" s="25"/>
      <c r="E38" s="25"/>
      <c r="F38" s="25"/>
      <c r="G38" s="25"/>
      <c r="H38" s="34"/>
      <c r="I38" s="52"/>
      <c r="J38" s="52"/>
      <c r="K38" s="35"/>
      <c r="L38" s="34"/>
      <c r="M38" s="31"/>
      <c r="N38" s="30"/>
      <c r="O38" s="32"/>
      <c r="P38" s="32"/>
      <c r="Q38" s="32"/>
      <c r="R38" s="32"/>
      <c r="S38" s="52"/>
      <c r="T38" s="52"/>
      <c r="U38" s="35"/>
      <c r="V38" s="34"/>
      <c r="W38" s="35"/>
      <c r="X38" s="34"/>
      <c r="Y38" s="34"/>
      <c r="Z38" s="34"/>
      <c r="AA38" s="34"/>
      <c r="AB38" s="34"/>
      <c r="AC38" s="34"/>
      <c r="AD38" s="34"/>
      <c r="AE38" s="35"/>
      <c r="AF38" s="215"/>
      <c r="AG38" s="35"/>
      <c r="AH38" s="35"/>
      <c r="AI38" s="35"/>
    </row>
    <row r="39" spans="1:35" hidden="1" x14ac:dyDescent="0.2">
      <c r="M39" s="37"/>
      <c r="N39" s="36"/>
      <c r="O39" s="36"/>
      <c r="P39" s="36"/>
      <c r="Q39" s="36"/>
      <c r="R39" s="36"/>
    </row>
    <row r="40" spans="1:35" hidden="1" x14ac:dyDescent="0.2">
      <c r="M40" s="37"/>
      <c r="N40" s="36"/>
      <c r="O40" s="36"/>
      <c r="P40" s="36"/>
      <c r="Q40" s="36"/>
      <c r="R40" s="36"/>
    </row>
    <row r="41" spans="1:35" hidden="1" x14ac:dyDescent="0.2">
      <c r="M41" s="161"/>
      <c r="N41" s="166"/>
      <c r="O41" s="166"/>
      <c r="P41" s="166"/>
      <c r="Q41" s="166"/>
      <c r="R41" s="166"/>
    </row>
    <row r="42" spans="1:35" hidden="1" x14ac:dyDescent="0.2">
      <c r="M42" s="161"/>
      <c r="N42" s="166"/>
      <c r="O42" s="166"/>
      <c r="P42" s="166"/>
      <c r="Q42" s="166"/>
      <c r="R42" s="166"/>
    </row>
    <row r="43" spans="1:35" hidden="1" x14ac:dyDescent="0.2">
      <c r="M43" s="161"/>
      <c r="N43" s="166"/>
      <c r="O43" s="166"/>
      <c r="P43" s="166"/>
      <c r="Q43" s="166"/>
      <c r="R43" s="166"/>
    </row>
    <row r="44" spans="1:35" hidden="1" x14ac:dyDescent="0.2">
      <c r="M44" s="161"/>
      <c r="N44" s="166"/>
      <c r="O44" s="166"/>
      <c r="P44" s="166"/>
      <c r="Q44" s="166"/>
      <c r="R44" s="166"/>
    </row>
    <row r="45" spans="1:35" hidden="1" x14ac:dyDescent="0.2">
      <c r="M45" s="161"/>
      <c r="N45" s="166"/>
      <c r="O45" s="166"/>
      <c r="P45" s="166"/>
      <c r="Q45" s="166"/>
      <c r="R45" s="166"/>
    </row>
    <row r="46" spans="1:35" hidden="1" x14ac:dyDescent="0.2">
      <c r="M46" s="161"/>
      <c r="N46" s="166"/>
      <c r="O46" s="166"/>
      <c r="P46" s="166"/>
      <c r="Q46" s="166"/>
      <c r="R46" s="166"/>
    </row>
    <row r="47" spans="1:35" hidden="1" x14ac:dyDescent="0.2">
      <c r="M47" s="161"/>
      <c r="N47" s="166"/>
      <c r="O47" s="166"/>
      <c r="P47" s="166"/>
      <c r="Q47" s="166"/>
      <c r="R47" s="166"/>
    </row>
    <row r="48" spans="1:35" hidden="1" x14ac:dyDescent="0.2">
      <c r="M48" s="165"/>
      <c r="N48" s="73"/>
      <c r="O48" s="165"/>
      <c r="P48" s="165"/>
      <c r="Q48" s="165"/>
      <c r="R48" s="165"/>
    </row>
    <row r="49" spans="13:18" hidden="1" x14ac:dyDescent="0.2">
      <c r="M49" s="37"/>
      <c r="N49" s="36"/>
      <c r="O49" s="36"/>
      <c r="P49" s="36"/>
      <c r="Q49" s="36"/>
      <c r="R49" s="36"/>
    </row>
    <row r="50" spans="13:18" hidden="1" x14ac:dyDescent="0.2">
      <c r="M50" s="167"/>
      <c r="N50" s="167"/>
      <c r="O50" s="167"/>
      <c r="P50" s="167"/>
      <c r="Q50" s="167"/>
      <c r="R50" s="167"/>
    </row>
    <row r="51" spans="13:18" hidden="1" x14ac:dyDescent="0.2">
      <c r="M51" s="167"/>
      <c r="N51" s="167"/>
      <c r="O51" s="167"/>
      <c r="P51" s="167"/>
      <c r="Q51" s="167"/>
      <c r="R51" s="167"/>
    </row>
    <row r="52" spans="13:18" hidden="1" x14ac:dyDescent="0.2">
      <c r="M52" s="167"/>
      <c r="N52" s="167"/>
      <c r="O52" s="167"/>
      <c r="P52" s="167"/>
      <c r="Q52" s="167"/>
      <c r="R52" s="167"/>
    </row>
    <row r="53" spans="13:18" hidden="1" x14ac:dyDescent="0.2">
      <c r="M53" s="167"/>
      <c r="N53" s="167"/>
      <c r="O53" s="167"/>
      <c r="P53" s="167"/>
      <c r="Q53" s="167"/>
      <c r="R53" s="167"/>
    </row>
    <row r="54" spans="13:18" hidden="1" x14ac:dyDescent="0.2">
      <c r="M54" s="167"/>
      <c r="N54" s="167"/>
      <c r="O54" s="167"/>
      <c r="P54" s="167"/>
      <c r="Q54" s="167"/>
      <c r="R54" s="167"/>
    </row>
    <row r="55" spans="13:18" hidden="1" x14ac:dyDescent="0.2">
      <c r="M55" s="167"/>
      <c r="N55" s="167"/>
      <c r="O55" s="167"/>
      <c r="P55" s="167"/>
      <c r="Q55" s="167"/>
      <c r="R55" s="167"/>
    </row>
    <row r="56" spans="13:18" hidden="1" x14ac:dyDescent="0.2">
      <c r="M56" s="167"/>
      <c r="N56" s="167"/>
      <c r="O56" s="167"/>
      <c r="P56" s="167"/>
      <c r="Q56" s="167"/>
      <c r="R56" s="167"/>
    </row>
    <row r="57" spans="13:18" hidden="1" x14ac:dyDescent="0.2">
      <c r="M57" s="164"/>
      <c r="N57" s="49"/>
      <c r="O57" s="164"/>
      <c r="P57" s="164"/>
      <c r="Q57" s="164"/>
      <c r="R57" s="164"/>
    </row>
    <row r="58" spans="13:18" hidden="1" x14ac:dyDescent="0.2">
      <c r="M58" s="37"/>
      <c r="N58" s="36"/>
      <c r="O58" s="36"/>
      <c r="P58" s="36"/>
      <c r="Q58" s="36"/>
      <c r="R58" s="36"/>
    </row>
    <row r="59" spans="13:18" ht="12.75" hidden="1" x14ac:dyDescent="0.2">
      <c r="M59" s="52"/>
      <c r="N59" s="34"/>
      <c r="O59" s="35"/>
      <c r="P59" s="34"/>
      <c r="Q59" s="35"/>
      <c r="R59" s="34"/>
    </row>
  </sheetData>
  <mergeCells count="3">
    <mergeCell ref="N4:R4"/>
    <mergeCell ref="T4:X4"/>
    <mergeCell ref="Z4:AC4"/>
  </mergeCells>
  <conditionalFormatting sqref="L1:L1048576">
    <cfRule type="cellIs" dxfId="3" priority="5" operator="equal">
      <formula>"NON-COMPLIANT"</formula>
    </cfRule>
    <cfRule type="cellIs" dxfId="2" priority="6" operator="equal">
      <formula>"COMPLIANT"</formula>
    </cfRule>
  </conditionalFormatting>
  <conditionalFormatting sqref="AF3:AF38">
    <cfRule type="cellIs" dxfId="1" priority="1" operator="equal">
      <formula>"CHECK"</formula>
    </cfRule>
    <cfRule type="cellIs" dxfId="0" priority="2" operator="equal">
      <formula>"OK"</formula>
    </cfRule>
  </conditionalFormatting>
  <dataValidations count="2">
    <dataValidation type="list" allowBlank="1" showInputMessage="1" showErrorMessage="1" sqref="E37:H37" xr:uid="{00000000-0002-0000-0600-000000000000}">
      <formula1>#REF!</formula1>
    </dataValidation>
    <dataValidation type="list" allowBlank="1" showInputMessage="1" showErrorMessage="1" sqref="N37 N57 N48" xr:uid="{00000000-0002-0000-0600-000001000000}">
      <formula1>#REF!</formula1>
    </dataValidation>
  </dataValidations>
  <hyperlinks>
    <hyperlink ref="N1" location="'Pricing model - ACS'!A1" display="Back to Index" xr:uid="{00000000-0004-0000-06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2000000}">
          <x14:formula1>
            <xm:f>'Lookup Tables'!$G$9:$G$17</xm:f>
          </x14:formula1>
          <xm:sqref>E7:E36</xm:sqref>
        </x14:dataValidation>
        <x14:dataValidation type="list" allowBlank="1" showInputMessage="1" showErrorMessage="1" xr:uid="{C678A9D5-DA81-4B89-9320-D34AEBEBE5B0}">
          <x14:formula1>
            <xm:f>'Lookup Tables'!$G$29:$G$37</xm:f>
          </x14:formula1>
          <xm:sqref>F7:F36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XER117"/>
  <sheetViews>
    <sheetView showGridLines="0" workbookViewId="0">
      <selection activeCell="D3" sqref="D3:D4"/>
    </sheetView>
  </sheetViews>
  <sheetFormatPr defaultColWidth="0" defaultRowHeight="11.25" zeroHeight="1" x14ac:dyDescent="0.2"/>
  <cols>
    <col min="1" max="2" width="1.28515625" style="36" customWidth="1"/>
    <col min="3" max="3" width="36" style="36" customWidth="1"/>
    <col min="4" max="4" width="14.5703125" style="173" customWidth="1"/>
    <col min="5" max="5" width="13.5703125" style="173" customWidth="1"/>
    <col min="6" max="6" width="9.140625" style="173" customWidth="1"/>
    <col min="7" max="7" width="12.85546875" style="37" customWidth="1"/>
    <col min="8" max="9" width="12.85546875" style="36" customWidth="1"/>
    <col min="10" max="14" width="9.28515625" style="36" customWidth="1"/>
    <col min="15" max="302" width="9" style="36" hidden="1" customWidth="1"/>
    <col min="303" max="16362" width="9" style="36" hidden="1"/>
    <col min="16363" max="16363" width="0" style="36" hidden="1"/>
    <col min="16364" max="16368" width="9" style="36" hidden="1"/>
    <col min="16369" max="16369" width="0" style="36" hidden="1"/>
    <col min="16370" max="16371" width="9" style="36" hidden="1"/>
    <col min="16372" max="16372" width="0" style="36" hidden="1"/>
    <col min="16373" max="16384" width="9" style="36" hidden="1"/>
  </cols>
  <sheetData>
    <row r="1" spans="1:38" s="1" customFormat="1" ht="15.75" x14ac:dyDescent="0.25">
      <c r="B1" s="2" t="str">
        <f>'Pricing model - ACS'!G2&amp;" - "&amp;'Pricing model - ACS'!G3</f>
        <v>AER pricing model - price capped ACS - Energex 2025–26</v>
      </c>
      <c r="C1" s="2"/>
      <c r="D1" s="2"/>
      <c r="E1" s="2"/>
      <c r="F1" s="3"/>
      <c r="G1" s="53" t="s">
        <v>0</v>
      </c>
      <c r="H1" s="3"/>
      <c r="I1" s="3"/>
      <c r="J1" s="4"/>
      <c r="L1" s="168"/>
      <c r="M1" s="169"/>
    </row>
    <row r="2" spans="1:38" s="1" customFormat="1" ht="13.5" thickBot="1" x14ac:dyDescent="0.25">
      <c r="B2" s="13" t="str">
        <f>'Pricing model - ACS'!C27&amp;" - "&amp;'Pricing model - ACS'!E27</f>
        <v>Lookup Tables - Tables for lookups</v>
      </c>
      <c r="C2" s="170"/>
      <c r="D2" s="170"/>
      <c r="E2" s="170"/>
      <c r="F2" s="171"/>
      <c r="G2" s="171"/>
      <c r="H2" s="171"/>
      <c r="I2" s="171"/>
    </row>
    <row r="3" spans="1:38" s="22" customFormat="1" ht="3" customHeight="1" x14ac:dyDescent="0.2">
      <c r="D3" s="172"/>
      <c r="E3" s="172"/>
    </row>
    <row r="4" spans="1:38" s="22" customFormat="1" ht="9" customHeight="1" x14ac:dyDescent="0.2">
      <c r="D4" s="172"/>
      <c r="E4" s="172"/>
    </row>
    <row r="5" spans="1:38" s="22" customFormat="1" ht="3" customHeight="1" x14ac:dyDescent="0.2">
      <c r="D5" s="172"/>
      <c r="E5" s="172"/>
    </row>
    <row r="6" spans="1:38" s="11" customFormat="1" ht="12.75" x14ac:dyDescent="0.2">
      <c r="A6" s="25"/>
      <c r="B6" s="26" t="s">
        <v>38</v>
      </c>
      <c r="C6" s="25"/>
      <c r="D6" s="25"/>
      <c r="E6" s="25"/>
      <c r="F6" s="52"/>
      <c r="G6" s="52"/>
      <c r="H6" s="52"/>
      <c r="I6" s="52"/>
      <c r="J6" s="34"/>
      <c r="K6" s="35"/>
      <c r="L6" s="34"/>
      <c r="M6" s="34"/>
      <c r="N6" s="35"/>
      <c r="O6" s="56"/>
      <c r="P6" s="56"/>
      <c r="Q6" s="56"/>
      <c r="R6" s="56"/>
      <c r="S6" s="57"/>
      <c r="T6" s="58"/>
      <c r="U6" s="58"/>
      <c r="V6" s="48"/>
      <c r="W6" s="48"/>
      <c r="X6" s="48"/>
      <c r="Y6" s="48"/>
      <c r="Z6" s="48"/>
      <c r="AA6" s="48"/>
      <c r="AB6" s="48"/>
      <c r="AC6" s="48"/>
      <c r="AD6" s="48"/>
      <c r="AE6" s="48"/>
      <c r="AF6" s="48"/>
      <c r="AG6" s="48"/>
      <c r="AH6" s="48"/>
      <c r="AI6" s="48"/>
      <c r="AJ6" s="48"/>
      <c r="AK6" s="48"/>
      <c r="AL6" s="48"/>
    </row>
    <row r="7" spans="1:38" x14ac:dyDescent="0.2"/>
    <row r="8" spans="1:38" x14ac:dyDescent="0.2">
      <c r="C8" s="59" t="str">
        <f>B6</f>
        <v>Unit Denominations</v>
      </c>
      <c r="D8" s="39" t="s">
        <v>1</v>
      </c>
      <c r="E8" s="39"/>
      <c r="F8" s="60"/>
      <c r="G8" s="60" t="s">
        <v>39</v>
      </c>
      <c r="H8" s="60"/>
    </row>
    <row r="9" spans="1:38" x14ac:dyDescent="0.2">
      <c r="C9" s="70" t="s">
        <v>40</v>
      </c>
      <c r="D9" s="37" t="s">
        <v>23</v>
      </c>
      <c r="E9" s="37"/>
      <c r="F9" s="37"/>
      <c r="G9" s="174" t="s">
        <v>41</v>
      </c>
      <c r="H9" s="60"/>
    </row>
    <row r="10" spans="1:38" x14ac:dyDescent="0.2">
      <c r="C10" s="70" t="s">
        <v>42</v>
      </c>
      <c r="D10" s="37" t="s">
        <v>23</v>
      </c>
      <c r="E10" s="37"/>
      <c r="F10" s="37"/>
      <c r="G10" s="174" t="s">
        <v>33</v>
      </c>
    </row>
    <row r="11" spans="1:38" x14ac:dyDescent="0.2">
      <c r="C11" s="70" t="s">
        <v>43</v>
      </c>
      <c r="D11" s="37" t="s">
        <v>23</v>
      </c>
      <c r="E11" s="37"/>
      <c r="F11" s="37"/>
      <c r="G11" s="174" t="s">
        <v>44</v>
      </c>
    </row>
    <row r="12" spans="1:38" x14ac:dyDescent="0.2">
      <c r="C12" s="70" t="s">
        <v>45</v>
      </c>
      <c r="D12" s="37" t="s">
        <v>23</v>
      </c>
      <c r="E12" s="37"/>
      <c r="F12" s="37"/>
      <c r="G12" s="174" t="s">
        <v>46</v>
      </c>
    </row>
    <row r="13" spans="1:38" x14ac:dyDescent="0.2">
      <c r="F13" s="36"/>
      <c r="G13" s="36"/>
    </row>
    <row r="14" spans="1:38" x14ac:dyDescent="0.2">
      <c r="C14" s="70" t="s">
        <v>29</v>
      </c>
      <c r="D14" s="37" t="s">
        <v>23</v>
      </c>
      <c r="E14" s="37"/>
      <c r="F14" s="37"/>
      <c r="G14" s="174" t="s">
        <v>32</v>
      </c>
    </row>
    <row r="15" spans="1:38" x14ac:dyDescent="0.2">
      <c r="C15" s="70" t="s">
        <v>2</v>
      </c>
      <c r="D15" s="37" t="s">
        <v>23</v>
      </c>
      <c r="E15" s="37"/>
      <c r="F15" s="37"/>
      <c r="G15" s="174" t="s">
        <v>36</v>
      </c>
    </row>
    <row r="16" spans="1:38" x14ac:dyDescent="0.2">
      <c r="C16" s="70" t="s">
        <v>47</v>
      </c>
      <c r="D16" s="37" t="s">
        <v>23</v>
      </c>
      <c r="E16" s="37"/>
      <c r="F16" s="37"/>
      <c r="G16" s="174" t="s">
        <v>48</v>
      </c>
    </row>
    <row r="17" spans="3:7" x14ac:dyDescent="0.2">
      <c r="C17" s="70" t="s">
        <v>49</v>
      </c>
      <c r="D17" s="37" t="s">
        <v>23</v>
      </c>
      <c r="E17" s="37"/>
      <c r="F17" s="37"/>
      <c r="G17" s="174" t="s">
        <v>50</v>
      </c>
    </row>
    <row r="18" spans="3:7" x14ac:dyDescent="0.2">
      <c r="C18" s="70"/>
      <c r="D18" s="37"/>
      <c r="E18" s="37"/>
      <c r="F18" s="37"/>
      <c r="G18" s="36"/>
    </row>
    <row r="19" spans="3:7" x14ac:dyDescent="0.2">
      <c r="C19" s="70" t="s">
        <v>51</v>
      </c>
      <c r="D19" s="37" t="s">
        <v>23</v>
      </c>
      <c r="E19" s="37"/>
      <c r="F19" s="37"/>
      <c r="G19" s="174" t="s">
        <v>52</v>
      </c>
    </row>
    <row r="20" spans="3:7" x14ac:dyDescent="0.2">
      <c r="C20" s="70" t="s">
        <v>53</v>
      </c>
      <c r="D20" s="37" t="s">
        <v>23</v>
      </c>
      <c r="E20" s="37"/>
      <c r="F20" s="37"/>
      <c r="G20" s="174" t="s">
        <v>54</v>
      </c>
    </row>
    <row r="21" spans="3:7" x14ac:dyDescent="0.2">
      <c r="C21" s="70" t="s">
        <v>55</v>
      </c>
      <c r="D21" s="37" t="s">
        <v>23</v>
      </c>
      <c r="E21" s="37"/>
      <c r="F21" s="37"/>
      <c r="G21" s="174" t="s">
        <v>56</v>
      </c>
    </row>
    <row r="22" spans="3:7" x14ac:dyDescent="0.2">
      <c r="C22" s="70" t="s">
        <v>57</v>
      </c>
      <c r="D22" s="37" t="s">
        <v>23</v>
      </c>
      <c r="E22" s="37"/>
      <c r="F22" s="37"/>
      <c r="G22" s="174" t="s">
        <v>58</v>
      </c>
    </row>
    <row r="23" spans="3:7" x14ac:dyDescent="0.2">
      <c r="C23" s="70" t="s">
        <v>59</v>
      </c>
      <c r="D23" s="37" t="s">
        <v>23</v>
      </c>
      <c r="E23" s="37"/>
      <c r="F23" s="37"/>
      <c r="G23" s="174" t="s">
        <v>60</v>
      </c>
    </row>
    <row r="24" spans="3:7" x14ac:dyDescent="0.2">
      <c r="C24" s="70" t="s">
        <v>61</v>
      </c>
      <c r="D24" s="37" t="s">
        <v>23</v>
      </c>
      <c r="E24" s="37"/>
      <c r="F24" s="37"/>
      <c r="G24" s="174" t="s">
        <v>62</v>
      </c>
    </row>
    <row r="25" spans="3:7" x14ac:dyDescent="0.2">
      <c r="C25" s="70" t="s">
        <v>63</v>
      </c>
      <c r="D25" s="37" t="s">
        <v>23</v>
      </c>
      <c r="E25" s="37"/>
      <c r="F25" s="37"/>
      <c r="G25" s="174" t="s">
        <v>64</v>
      </c>
    </row>
    <row r="26" spans="3:7" x14ac:dyDescent="0.2">
      <c r="C26" s="70" t="s">
        <v>65</v>
      </c>
      <c r="D26" s="37" t="s">
        <v>23</v>
      </c>
      <c r="E26" s="37"/>
      <c r="F26" s="37"/>
      <c r="G26" s="174" t="s">
        <v>66</v>
      </c>
    </row>
    <row r="27" spans="3:7" x14ac:dyDescent="0.2">
      <c r="C27" s="70" t="s">
        <v>67</v>
      </c>
      <c r="D27" s="37" t="s">
        <v>23</v>
      </c>
      <c r="E27" s="37"/>
      <c r="F27" s="37"/>
      <c r="G27" s="174" t="s">
        <v>68</v>
      </c>
    </row>
    <row r="28" spans="3:7" x14ac:dyDescent="0.2">
      <c r="C28" s="70"/>
      <c r="D28" s="37"/>
      <c r="E28" s="37"/>
      <c r="F28" s="37"/>
      <c r="G28" s="36"/>
    </row>
    <row r="29" spans="3:7" x14ac:dyDescent="0.2">
      <c r="C29" s="70" t="s">
        <v>192</v>
      </c>
      <c r="D29" s="37" t="s">
        <v>23</v>
      </c>
      <c r="E29" s="37"/>
      <c r="F29" s="37"/>
      <c r="G29" s="174" t="s">
        <v>185</v>
      </c>
    </row>
    <row r="30" spans="3:7" x14ac:dyDescent="0.2">
      <c r="C30" s="70" t="s">
        <v>193</v>
      </c>
      <c r="D30" s="37" t="s">
        <v>23</v>
      </c>
      <c r="E30" s="37"/>
      <c r="F30" s="37"/>
      <c r="G30" s="174" t="s">
        <v>187</v>
      </c>
    </row>
    <row r="31" spans="3:7" x14ac:dyDescent="0.2">
      <c r="C31" s="70" t="s">
        <v>194</v>
      </c>
      <c r="D31" s="37" t="s">
        <v>23</v>
      </c>
      <c r="E31" s="37"/>
      <c r="F31" s="37"/>
      <c r="G31" s="174" t="s">
        <v>186</v>
      </c>
    </row>
    <row r="32" spans="3:7" x14ac:dyDescent="0.2">
      <c r="C32" s="70" t="s">
        <v>195</v>
      </c>
      <c r="D32" s="37" t="s">
        <v>23</v>
      </c>
      <c r="E32" s="37"/>
      <c r="F32" s="37"/>
      <c r="G32" s="174" t="s">
        <v>189</v>
      </c>
    </row>
    <row r="33" spans="1:38" x14ac:dyDescent="0.2">
      <c r="C33" s="70" t="s">
        <v>196</v>
      </c>
      <c r="D33" s="37" t="s">
        <v>23</v>
      </c>
      <c r="E33" s="37"/>
      <c r="F33" s="37"/>
      <c r="G33" s="174" t="s">
        <v>190</v>
      </c>
    </row>
    <row r="34" spans="1:38" x14ac:dyDescent="0.2">
      <c r="C34" s="70" t="s">
        <v>197</v>
      </c>
      <c r="D34" s="37" t="s">
        <v>23</v>
      </c>
      <c r="E34" s="37"/>
      <c r="F34" s="37"/>
      <c r="G34" s="174" t="s">
        <v>191</v>
      </c>
    </row>
    <row r="35" spans="1:38" x14ac:dyDescent="0.2">
      <c r="C35" s="70" t="s">
        <v>211</v>
      </c>
      <c r="D35" s="37"/>
      <c r="E35" s="37"/>
      <c r="F35" s="37"/>
      <c r="G35" s="174" t="s">
        <v>209</v>
      </c>
    </row>
    <row r="36" spans="1:38" x14ac:dyDescent="0.2">
      <c r="C36" s="70" t="s">
        <v>212</v>
      </c>
      <c r="D36" s="37"/>
      <c r="E36" s="37"/>
      <c r="F36" s="37"/>
      <c r="G36" s="174" t="s">
        <v>210</v>
      </c>
    </row>
    <row r="37" spans="1:38" x14ac:dyDescent="0.2">
      <c r="C37" s="70" t="s">
        <v>198</v>
      </c>
      <c r="D37" s="37" t="s">
        <v>23</v>
      </c>
      <c r="E37" s="37"/>
      <c r="F37" s="37"/>
      <c r="G37" s="174" t="s">
        <v>188</v>
      </c>
    </row>
    <row r="38" spans="1:38" x14ac:dyDescent="0.2">
      <c r="C38" s="70"/>
      <c r="D38" s="37"/>
      <c r="E38" s="37"/>
      <c r="F38" s="37"/>
      <c r="G38" s="36"/>
    </row>
    <row r="39" spans="1:38" x14ac:dyDescent="0.2">
      <c r="C39" s="70" t="s">
        <v>69</v>
      </c>
      <c r="D39" s="37" t="s">
        <v>23</v>
      </c>
      <c r="E39" s="37"/>
      <c r="F39" s="37"/>
      <c r="G39" s="174" t="s">
        <v>69</v>
      </c>
    </row>
    <row r="40" spans="1:38" x14ac:dyDescent="0.2">
      <c r="C40" s="70" t="s">
        <v>70</v>
      </c>
      <c r="D40" s="37" t="s">
        <v>23</v>
      </c>
      <c r="E40" s="37"/>
      <c r="F40" s="37"/>
      <c r="G40" s="174" t="s">
        <v>70</v>
      </c>
    </row>
    <row r="41" spans="1:38" x14ac:dyDescent="0.2">
      <c r="C41" s="70"/>
      <c r="D41" s="37"/>
      <c r="E41" s="37"/>
      <c r="F41" s="37"/>
      <c r="G41" s="36"/>
    </row>
    <row r="42" spans="1:38" s="11" customFormat="1" ht="12.75" x14ac:dyDescent="0.2">
      <c r="A42" s="25"/>
      <c r="B42" s="26" t="s">
        <v>71</v>
      </c>
      <c r="C42" s="25"/>
      <c r="D42" s="25"/>
      <c r="E42" s="25"/>
      <c r="F42" s="52"/>
      <c r="G42" s="52"/>
      <c r="H42" s="52"/>
      <c r="I42" s="52"/>
      <c r="J42" s="34"/>
      <c r="K42" s="35"/>
      <c r="L42" s="34"/>
      <c r="M42" s="34"/>
      <c r="N42" s="35"/>
      <c r="O42" s="56"/>
      <c r="P42" s="56"/>
      <c r="Q42" s="56"/>
      <c r="R42" s="56"/>
      <c r="S42" s="57"/>
      <c r="T42" s="58"/>
      <c r="U42" s="58"/>
      <c r="V42" s="48"/>
      <c r="W42" s="48"/>
      <c r="X42" s="48"/>
      <c r="Y42" s="48"/>
      <c r="Z42" s="48"/>
      <c r="AA42" s="48"/>
      <c r="AB42" s="48"/>
      <c r="AC42" s="48"/>
      <c r="AD42" s="48"/>
      <c r="AE42" s="48"/>
      <c r="AF42" s="48"/>
      <c r="AG42" s="48"/>
      <c r="AH42" s="48"/>
      <c r="AI42" s="48"/>
      <c r="AJ42" s="48"/>
      <c r="AK42" s="48"/>
      <c r="AL42" s="48"/>
    </row>
    <row r="43" spans="1:38" x14ac:dyDescent="0.2"/>
    <row r="44" spans="1:38" x14ac:dyDescent="0.2">
      <c r="C44" s="59" t="str">
        <f>B42</f>
        <v>Months</v>
      </c>
      <c r="D44" s="39" t="s">
        <v>1</v>
      </c>
      <c r="E44" s="39"/>
      <c r="F44" s="60"/>
      <c r="G44" s="60" t="s">
        <v>39</v>
      </c>
      <c r="H44" s="60"/>
    </row>
    <row r="45" spans="1:38" x14ac:dyDescent="0.2">
      <c r="C45" s="70" t="s">
        <v>72</v>
      </c>
      <c r="D45" s="37" t="s">
        <v>23</v>
      </c>
      <c r="E45" s="37"/>
      <c r="F45" s="37"/>
      <c r="G45" s="175">
        <v>36526</v>
      </c>
      <c r="H45" s="60"/>
    </row>
    <row r="46" spans="1:38" x14ac:dyDescent="0.2">
      <c r="C46" s="70" t="s">
        <v>73</v>
      </c>
      <c r="D46" s="37" t="s">
        <v>23</v>
      </c>
      <c r="E46" s="37"/>
      <c r="F46" s="37"/>
      <c r="G46" s="175">
        <v>36557</v>
      </c>
      <c r="H46" s="60"/>
    </row>
    <row r="47" spans="1:38" x14ac:dyDescent="0.2">
      <c r="C47" s="70" t="s">
        <v>74</v>
      </c>
      <c r="D47" s="37" t="s">
        <v>23</v>
      </c>
      <c r="E47" s="37"/>
      <c r="F47" s="37"/>
      <c r="G47" s="175">
        <v>36586</v>
      </c>
      <c r="H47" s="60"/>
    </row>
    <row r="48" spans="1:38" x14ac:dyDescent="0.2">
      <c r="C48" s="70" t="s">
        <v>75</v>
      </c>
      <c r="D48" s="37" t="s">
        <v>23</v>
      </c>
      <c r="E48" s="37"/>
      <c r="F48" s="37"/>
      <c r="G48" s="175">
        <v>36617</v>
      </c>
    </row>
    <row r="49" spans="1:38" x14ac:dyDescent="0.2">
      <c r="C49" s="70" t="s">
        <v>76</v>
      </c>
      <c r="D49" s="37" t="s">
        <v>23</v>
      </c>
      <c r="E49" s="37"/>
      <c r="F49" s="37"/>
      <c r="G49" s="175">
        <v>36647</v>
      </c>
    </row>
    <row r="50" spans="1:38" x14ac:dyDescent="0.2">
      <c r="C50" s="70" t="s">
        <v>77</v>
      </c>
      <c r="D50" s="37" t="s">
        <v>23</v>
      </c>
      <c r="E50" s="37"/>
      <c r="F50" s="37"/>
      <c r="G50" s="175">
        <v>36678</v>
      </c>
    </row>
    <row r="51" spans="1:38" x14ac:dyDescent="0.2">
      <c r="C51" s="70" t="s">
        <v>78</v>
      </c>
      <c r="D51" s="37" t="s">
        <v>23</v>
      </c>
      <c r="E51" s="37"/>
      <c r="F51" s="37"/>
      <c r="G51" s="175">
        <v>36708</v>
      </c>
    </row>
    <row r="52" spans="1:38" x14ac:dyDescent="0.2">
      <c r="C52" s="70" t="s">
        <v>79</v>
      </c>
      <c r="D52" s="37" t="s">
        <v>23</v>
      </c>
      <c r="E52" s="37"/>
      <c r="F52" s="37"/>
      <c r="G52" s="175">
        <v>36739</v>
      </c>
    </row>
    <row r="53" spans="1:38" x14ac:dyDescent="0.2">
      <c r="C53" s="70" t="s">
        <v>80</v>
      </c>
      <c r="D53" s="37" t="s">
        <v>23</v>
      </c>
      <c r="E53" s="37"/>
      <c r="F53" s="37"/>
      <c r="G53" s="175">
        <v>36770</v>
      </c>
    </row>
    <row r="54" spans="1:38" x14ac:dyDescent="0.2">
      <c r="C54" s="70" t="s">
        <v>81</v>
      </c>
      <c r="D54" s="37" t="s">
        <v>23</v>
      </c>
      <c r="E54" s="37"/>
      <c r="F54" s="37"/>
      <c r="G54" s="175">
        <v>36800</v>
      </c>
    </row>
    <row r="55" spans="1:38" x14ac:dyDescent="0.2">
      <c r="C55" s="70" t="s">
        <v>82</v>
      </c>
      <c r="D55" s="37" t="s">
        <v>23</v>
      </c>
      <c r="E55" s="37"/>
      <c r="F55" s="37"/>
      <c r="G55" s="175">
        <v>36831</v>
      </c>
    </row>
    <row r="56" spans="1:38" x14ac:dyDescent="0.2">
      <c r="C56" s="70" t="s">
        <v>83</v>
      </c>
      <c r="D56" s="37" t="s">
        <v>23</v>
      </c>
      <c r="E56" s="37"/>
      <c r="F56" s="37"/>
      <c r="G56" s="175">
        <v>36861</v>
      </c>
    </row>
    <row r="57" spans="1:38" x14ac:dyDescent="0.2">
      <c r="C57" s="70"/>
      <c r="D57" s="37"/>
      <c r="E57" s="37"/>
      <c r="F57" s="37"/>
    </row>
    <row r="58" spans="1:38" s="11" customFormat="1" ht="12.75" x14ac:dyDescent="0.2">
      <c r="A58" s="25"/>
      <c r="B58" s="26" t="s">
        <v>84</v>
      </c>
      <c r="C58" s="25"/>
      <c r="D58" s="25"/>
      <c r="E58" s="25"/>
      <c r="F58" s="52"/>
      <c r="G58" s="52"/>
      <c r="H58" s="52"/>
      <c r="I58" s="52"/>
      <c r="J58" s="34"/>
      <c r="K58" s="35"/>
      <c r="L58" s="34"/>
      <c r="M58" s="34"/>
      <c r="N58" s="35"/>
      <c r="O58" s="56"/>
      <c r="P58" s="56"/>
      <c r="Q58" s="56"/>
      <c r="R58" s="56"/>
      <c r="S58" s="57"/>
      <c r="T58" s="58"/>
      <c r="U58" s="58"/>
      <c r="V58" s="48"/>
      <c r="W58" s="48"/>
      <c r="X58" s="48"/>
      <c r="Y58" s="48"/>
      <c r="Z58" s="48"/>
      <c r="AA58" s="48"/>
      <c r="AB58" s="48"/>
      <c r="AC58" s="48"/>
      <c r="AD58" s="48"/>
      <c r="AE58" s="48"/>
      <c r="AF58" s="48"/>
      <c r="AG58" s="48"/>
      <c r="AH58" s="48"/>
      <c r="AI58" s="48"/>
      <c r="AJ58" s="48"/>
      <c r="AK58" s="48"/>
      <c r="AL58" s="48"/>
    </row>
    <row r="59" spans="1:38" x14ac:dyDescent="0.2"/>
    <row r="60" spans="1:38" x14ac:dyDescent="0.2">
      <c r="C60" s="59" t="str">
        <f>B58</f>
        <v>Years</v>
      </c>
      <c r="D60" s="39" t="s">
        <v>1</v>
      </c>
      <c r="E60" s="39"/>
      <c r="F60" s="60"/>
      <c r="G60" s="60" t="s">
        <v>85</v>
      </c>
      <c r="H60" s="60" t="s">
        <v>86</v>
      </c>
      <c r="I60" s="60" t="s">
        <v>87</v>
      </c>
      <c r="K60" s="60" t="s">
        <v>88</v>
      </c>
      <c r="L60" s="60" t="s">
        <v>89</v>
      </c>
    </row>
    <row r="61" spans="1:38" x14ac:dyDescent="0.2">
      <c r="C61" s="176">
        <v>42522</v>
      </c>
      <c r="D61" s="37" t="s">
        <v>23</v>
      </c>
      <c r="E61" s="37"/>
      <c r="F61" s="37"/>
      <c r="G61" s="177">
        <v>2016</v>
      </c>
      <c r="H61" s="178">
        <f t="shared" ref="H61:H87" si="0">DATE(G61,MONTH(yearending),1)</f>
        <v>42522</v>
      </c>
      <c r="I61" s="179" t="str">
        <f>G61-1&amp;"–"&amp;RIGHT(G61,2)</f>
        <v>2015–16</v>
      </c>
      <c r="K61" s="178">
        <f>DATE(G61,MONTH(G56),1)</f>
        <v>42705</v>
      </c>
      <c r="L61" s="140">
        <f>G61</f>
        <v>2016</v>
      </c>
    </row>
    <row r="62" spans="1:38" x14ac:dyDescent="0.2">
      <c r="C62" s="176">
        <v>42887</v>
      </c>
      <c r="D62" s="37" t="s">
        <v>23</v>
      </c>
      <c r="E62" s="37"/>
      <c r="F62" s="37"/>
      <c r="G62" s="177">
        <v>2017</v>
      </c>
      <c r="H62" s="178">
        <f t="shared" si="0"/>
        <v>42887</v>
      </c>
      <c r="I62" s="179" t="str">
        <f>G62-1&amp;"–"&amp;RIGHT(G62,2)</f>
        <v>2016–17</v>
      </c>
      <c r="K62" s="178">
        <f>DATE(G62,MONTH(G56),1)</f>
        <v>43070</v>
      </c>
      <c r="L62" s="140">
        <f>G62</f>
        <v>2017</v>
      </c>
    </row>
    <row r="63" spans="1:38" x14ac:dyDescent="0.2">
      <c r="C63" s="176">
        <v>43252</v>
      </c>
      <c r="D63" s="37" t="s">
        <v>23</v>
      </c>
      <c r="E63" s="37"/>
      <c r="F63" s="37"/>
      <c r="G63" s="177">
        <v>2018</v>
      </c>
      <c r="H63" s="178">
        <f t="shared" si="0"/>
        <v>43252</v>
      </c>
      <c r="I63" s="179" t="str">
        <f>G63-1&amp;"–"&amp;RIGHT(G63,2)</f>
        <v>2017–18</v>
      </c>
      <c r="K63" s="178">
        <f>DATE(G63,MONTH(G56),1)</f>
        <v>43435</v>
      </c>
      <c r="L63" s="140">
        <f>G63</f>
        <v>2018</v>
      </c>
    </row>
    <row r="64" spans="1:38" x14ac:dyDescent="0.2">
      <c r="C64" s="176">
        <v>43617</v>
      </c>
      <c r="D64" s="37" t="s">
        <v>23</v>
      </c>
      <c r="E64" s="37"/>
      <c r="F64" s="37"/>
      <c r="G64" s="177">
        <v>2019</v>
      </c>
      <c r="H64" s="178">
        <f t="shared" si="0"/>
        <v>43617</v>
      </c>
      <c r="I64" s="179" t="str">
        <f>G64-1&amp;"–"&amp;RIGHT(G64,2)</f>
        <v>2018–19</v>
      </c>
      <c r="K64" s="178">
        <f>DATE(G64,MONTH(G56),1)</f>
        <v>43800</v>
      </c>
      <c r="L64" s="140">
        <f>G64</f>
        <v>2019</v>
      </c>
    </row>
    <row r="65" spans="3:12" x14ac:dyDescent="0.2">
      <c r="C65" s="176">
        <v>43983</v>
      </c>
      <c r="D65" s="37" t="s">
        <v>23</v>
      </c>
      <c r="E65" s="37"/>
      <c r="F65" s="37"/>
      <c r="G65" s="177">
        <v>2020</v>
      </c>
      <c r="H65" s="178">
        <f t="shared" si="0"/>
        <v>43983</v>
      </c>
      <c r="I65" s="179" t="str">
        <f t="shared" ref="I65:I84" si="1">G65-1&amp;"–"&amp;RIGHT(G65,2)</f>
        <v>2019–20</v>
      </c>
      <c r="K65" s="178">
        <f>DATE(G65,MONTH(G56),1)</f>
        <v>44166</v>
      </c>
      <c r="L65" s="140">
        <f>G65</f>
        <v>2020</v>
      </c>
    </row>
    <row r="66" spans="3:12" x14ac:dyDescent="0.2">
      <c r="C66" s="176">
        <v>44348</v>
      </c>
      <c r="D66" s="37" t="s">
        <v>23</v>
      </c>
      <c r="E66" s="37"/>
      <c r="F66" s="37"/>
      <c r="G66" s="177">
        <v>2021</v>
      </c>
      <c r="H66" s="178">
        <f t="shared" si="0"/>
        <v>44348</v>
      </c>
      <c r="I66" s="179" t="str">
        <f t="shared" si="1"/>
        <v>2020–21</v>
      </c>
      <c r="K66" s="178">
        <f>H66</f>
        <v>44348</v>
      </c>
      <c r="L66" s="180" t="s">
        <v>90</v>
      </c>
    </row>
    <row r="67" spans="3:12" x14ac:dyDescent="0.2">
      <c r="C67" s="176">
        <v>44713</v>
      </c>
      <c r="D67" s="37" t="s">
        <v>23</v>
      </c>
      <c r="E67" s="37"/>
      <c r="F67" s="37"/>
      <c r="G67" s="177">
        <v>2022</v>
      </c>
      <c r="H67" s="178">
        <f t="shared" si="0"/>
        <v>44713</v>
      </c>
      <c r="I67" s="179" t="str">
        <f t="shared" si="1"/>
        <v>2021–22</v>
      </c>
      <c r="K67" s="178">
        <f t="shared" ref="K67:L84" si="2">H67</f>
        <v>44713</v>
      </c>
      <c r="L67" s="179" t="str">
        <f>I67</f>
        <v>2021–22</v>
      </c>
    </row>
    <row r="68" spans="3:12" x14ac:dyDescent="0.2">
      <c r="C68" s="176">
        <v>45078</v>
      </c>
      <c r="D68" s="37" t="s">
        <v>23</v>
      </c>
      <c r="E68" s="37"/>
      <c r="F68" s="37"/>
      <c r="G68" s="177">
        <v>2023</v>
      </c>
      <c r="H68" s="178">
        <f t="shared" si="0"/>
        <v>45078</v>
      </c>
      <c r="I68" s="179" t="str">
        <f t="shared" si="1"/>
        <v>2022–23</v>
      </c>
      <c r="K68" s="178">
        <f t="shared" si="2"/>
        <v>45078</v>
      </c>
      <c r="L68" s="179" t="str">
        <f t="shared" si="2"/>
        <v>2022–23</v>
      </c>
    </row>
    <row r="69" spans="3:12" x14ac:dyDescent="0.2">
      <c r="C69" s="176">
        <v>45444</v>
      </c>
      <c r="D69" s="37" t="s">
        <v>23</v>
      </c>
      <c r="E69" s="37"/>
      <c r="F69" s="37"/>
      <c r="G69" s="177">
        <v>2024</v>
      </c>
      <c r="H69" s="178">
        <f t="shared" si="0"/>
        <v>45444</v>
      </c>
      <c r="I69" s="179" t="str">
        <f t="shared" si="1"/>
        <v>2023–24</v>
      </c>
      <c r="K69" s="178">
        <f t="shared" si="2"/>
        <v>45444</v>
      </c>
      <c r="L69" s="179" t="str">
        <f t="shared" si="2"/>
        <v>2023–24</v>
      </c>
    </row>
    <row r="70" spans="3:12" x14ac:dyDescent="0.2">
      <c r="C70" s="176">
        <v>45809</v>
      </c>
      <c r="D70" s="37" t="s">
        <v>23</v>
      </c>
      <c r="E70" s="37"/>
      <c r="F70" s="37"/>
      <c r="G70" s="177">
        <v>2025</v>
      </c>
      <c r="H70" s="178">
        <f t="shared" si="0"/>
        <v>45809</v>
      </c>
      <c r="I70" s="179" t="str">
        <f t="shared" si="1"/>
        <v>2024–25</v>
      </c>
      <c r="K70" s="178">
        <f t="shared" si="2"/>
        <v>45809</v>
      </c>
      <c r="L70" s="179" t="str">
        <f t="shared" si="2"/>
        <v>2024–25</v>
      </c>
    </row>
    <row r="71" spans="3:12" x14ac:dyDescent="0.2">
      <c r="C71" s="176">
        <v>46174</v>
      </c>
      <c r="D71" s="37" t="s">
        <v>23</v>
      </c>
      <c r="E71" s="37"/>
      <c r="F71" s="37"/>
      <c r="G71" s="177">
        <v>2026</v>
      </c>
      <c r="H71" s="178">
        <f t="shared" si="0"/>
        <v>46174</v>
      </c>
      <c r="I71" s="179" t="str">
        <f t="shared" si="1"/>
        <v>2025–26</v>
      </c>
      <c r="K71" s="178">
        <f t="shared" si="2"/>
        <v>46174</v>
      </c>
      <c r="L71" s="179" t="str">
        <f t="shared" si="2"/>
        <v>2025–26</v>
      </c>
    </row>
    <row r="72" spans="3:12" x14ac:dyDescent="0.2">
      <c r="C72" s="176">
        <v>46539</v>
      </c>
      <c r="D72" s="37" t="s">
        <v>23</v>
      </c>
      <c r="E72" s="37"/>
      <c r="F72" s="37"/>
      <c r="G72" s="177">
        <v>2027</v>
      </c>
      <c r="H72" s="178">
        <f t="shared" si="0"/>
        <v>46539</v>
      </c>
      <c r="I72" s="179" t="str">
        <f t="shared" si="1"/>
        <v>2026–27</v>
      </c>
      <c r="K72" s="178">
        <f t="shared" si="2"/>
        <v>46539</v>
      </c>
      <c r="L72" s="179" t="str">
        <f t="shared" si="2"/>
        <v>2026–27</v>
      </c>
    </row>
    <row r="73" spans="3:12" x14ac:dyDescent="0.2">
      <c r="C73" s="176">
        <v>46905</v>
      </c>
      <c r="D73" s="37" t="s">
        <v>23</v>
      </c>
      <c r="E73" s="37"/>
      <c r="F73" s="37"/>
      <c r="G73" s="177">
        <v>2028</v>
      </c>
      <c r="H73" s="178">
        <f t="shared" si="0"/>
        <v>46905</v>
      </c>
      <c r="I73" s="179" t="str">
        <f t="shared" si="1"/>
        <v>2027–28</v>
      </c>
      <c r="K73" s="178">
        <f t="shared" si="2"/>
        <v>46905</v>
      </c>
      <c r="L73" s="179" t="str">
        <f t="shared" si="2"/>
        <v>2027–28</v>
      </c>
    </row>
    <row r="74" spans="3:12" x14ac:dyDescent="0.2">
      <c r="C74" s="176">
        <v>47270</v>
      </c>
      <c r="D74" s="37" t="s">
        <v>23</v>
      </c>
      <c r="E74" s="37"/>
      <c r="F74" s="37"/>
      <c r="G74" s="177">
        <v>2029</v>
      </c>
      <c r="H74" s="178">
        <f t="shared" si="0"/>
        <v>47270</v>
      </c>
      <c r="I74" s="179" t="str">
        <f t="shared" si="1"/>
        <v>2028–29</v>
      </c>
      <c r="K74" s="178">
        <f t="shared" si="2"/>
        <v>47270</v>
      </c>
      <c r="L74" s="179" t="str">
        <f t="shared" si="2"/>
        <v>2028–29</v>
      </c>
    </row>
    <row r="75" spans="3:12" x14ac:dyDescent="0.2">
      <c r="C75" s="176">
        <v>47635</v>
      </c>
      <c r="D75" s="37" t="s">
        <v>23</v>
      </c>
      <c r="E75" s="37"/>
      <c r="F75" s="37"/>
      <c r="G75" s="177">
        <v>2030</v>
      </c>
      <c r="H75" s="178">
        <f t="shared" si="0"/>
        <v>47635</v>
      </c>
      <c r="I75" s="179" t="str">
        <f t="shared" si="1"/>
        <v>2029–30</v>
      </c>
      <c r="K75" s="178">
        <f t="shared" si="2"/>
        <v>47635</v>
      </c>
      <c r="L75" s="179" t="str">
        <f t="shared" si="2"/>
        <v>2029–30</v>
      </c>
    </row>
    <row r="76" spans="3:12" x14ac:dyDescent="0.2">
      <c r="C76" s="176">
        <v>48000</v>
      </c>
      <c r="D76" s="37" t="s">
        <v>23</v>
      </c>
      <c r="E76" s="37"/>
      <c r="F76" s="37"/>
      <c r="G76" s="177">
        <v>2031</v>
      </c>
      <c r="H76" s="178">
        <f t="shared" si="0"/>
        <v>48000</v>
      </c>
      <c r="I76" s="179" t="str">
        <f t="shared" si="1"/>
        <v>2030–31</v>
      </c>
      <c r="K76" s="178">
        <f t="shared" si="2"/>
        <v>48000</v>
      </c>
      <c r="L76" s="179" t="str">
        <f t="shared" si="2"/>
        <v>2030–31</v>
      </c>
    </row>
    <row r="77" spans="3:12" x14ac:dyDescent="0.2">
      <c r="C77" s="176">
        <v>48366</v>
      </c>
      <c r="D77" s="37" t="s">
        <v>23</v>
      </c>
      <c r="E77" s="37"/>
      <c r="F77" s="37"/>
      <c r="G77" s="177">
        <v>2032</v>
      </c>
      <c r="H77" s="178">
        <f t="shared" si="0"/>
        <v>48366</v>
      </c>
      <c r="I77" s="179" t="str">
        <f t="shared" si="1"/>
        <v>2031–32</v>
      </c>
      <c r="K77" s="178">
        <f t="shared" si="2"/>
        <v>48366</v>
      </c>
      <c r="L77" s="179" t="str">
        <f t="shared" si="2"/>
        <v>2031–32</v>
      </c>
    </row>
    <row r="78" spans="3:12" x14ac:dyDescent="0.2">
      <c r="C78" s="176">
        <v>48731</v>
      </c>
      <c r="D78" s="37" t="s">
        <v>23</v>
      </c>
      <c r="E78" s="37"/>
      <c r="F78" s="37"/>
      <c r="G78" s="177">
        <v>2033</v>
      </c>
      <c r="H78" s="178">
        <f t="shared" si="0"/>
        <v>48731</v>
      </c>
      <c r="I78" s="179" t="str">
        <f t="shared" si="1"/>
        <v>2032–33</v>
      </c>
      <c r="K78" s="178">
        <f t="shared" si="2"/>
        <v>48731</v>
      </c>
      <c r="L78" s="179" t="str">
        <f t="shared" si="2"/>
        <v>2032–33</v>
      </c>
    </row>
    <row r="79" spans="3:12" x14ac:dyDescent="0.2">
      <c r="C79" s="176">
        <v>49096</v>
      </c>
      <c r="D79" s="37" t="s">
        <v>23</v>
      </c>
      <c r="E79" s="37"/>
      <c r="F79" s="37"/>
      <c r="G79" s="177">
        <v>2034</v>
      </c>
      <c r="H79" s="178">
        <f t="shared" si="0"/>
        <v>49096</v>
      </c>
      <c r="I79" s="179" t="str">
        <f t="shared" si="1"/>
        <v>2033–34</v>
      </c>
      <c r="K79" s="178">
        <f t="shared" si="2"/>
        <v>49096</v>
      </c>
      <c r="L79" s="179" t="str">
        <f t="shared" si="2"/>
        <v>2033–34</v>
      </c>
    </row>
    <row r="80" spans="3:12" x14ac:dyDescent="0.2">
      <c r="C80" s="176">
        <v>49461</v>
      </c>
      <c r="D80" s="37" t="s">
        <v>23</v>
      </c>
      <c r="E80" s="37"/>
      <c r="F80" s="37"/>
      <c r="G80" s="177">
        <v>2035</v>
      </c>
      <c r="H80" s="178">
        <f t="shared" si="0"/>
        <v>49461</v>
      </c>
      <c r="I80" s="179" t="str">
        <f t="shared" si="1"/>
        <v>2034–35</v>
      </c>
      <c r="K80" s="178">
        <f t="shared" si="2"/>
        <v>49461</v>
      </c>
      <c r="L80" s="179" t="str">
        <f t="shared" si="2"/>
        <v>2034–35</v>
      </c>
    </row>
    <row r="81" spans="1:38" x14ac:dyDescent="0.2">
      <c r="C81" s="176">
        <v>49827</v>
      </c>
      <c r="D81" s="37" t="s">
        <v>23</v>
      </c>
      <c r="E81" s="37"/>
      <c r="F81" s="37"/>
      <c r="G81" s="177">
        <v>2036</v>
      </c>
      <c r="H81" s="178">
        <f t="shared" si="0"/>
        <v>49827</v>
      </c>
      <c r="I81" s="179" t="str">
        <f t="shared" si="1"/>
        <v>2035–36</v>
      </c>
      <c r="K81" s="178">
        <f t="shared" si="2"/>
        <v>49827</v>
      </c>
      <c r="L81" s="179" t="str">
        <f t="shared" si="2"/>
        <v>2035–36</v>
      </c>
    </row>
    <row r="82" spans="1:38" x14ac:dyDescent="0.2">
      <c r="C82" s="176">
        <v>50192</v>
      </c>
      <c r="D82" s="37" t="s">
        <v>23</v>
      </c>
      <c r="E82" s="37"/>
      <c r="F82" s="37"/>
      <c r="G82" s="177">
        <v>2037</v>
      </c>
      <c r="H82" s="178">
        <f t="shared" si="0"/>
        <v>50192</v>
      </c>
      <c r="I82" s="179" t="str">
        <f t="shared" si="1"/>
        <v>2036–37</v>
      </c>
      <c r="K82" s="178">
        <f t="shared" si="2"/>
        <v>50192</v>
      </c>
      <c r="L82" s="179" t="str">
        <f t="shared" si="2"/>
        <v>2036–37</v>
      </c>
    </row>
    <row r="83" spans="1:38" x14ac:dyDescent="0.2">
      <c r="C83" s="176">
        <v>50557</v>
      </c>
      <c r="D83" s="37" t="s">
        <v>23</v>
      </c>
      <c r="E83" s="37"/>
      <c r="F83" s="37"/>
      <c r="G83" s="177">
        <v>2038</v>
      </c>
      <c r="H83" s="178">
        <f t="shared" si="0"/>
        <v>50557</v>
      </c>
      <c r="I83" s="179" t="str">
        <f t="shared" si="1"/>
        <v>2037–38</v>
      </c>
      <c r="K83" s="178">
        <f t="shared" si="2"/>
        <v>50557</v>
      </c>
      <c r="L83" s="179" t="str">
        <f t="shared" si="2"/>
        <v>2037–38</v>
      </c>
    </row>
    <row r="84" spans="1:38" x14ac:dyDescent="0.2">
      <c r="C84" s="176">
        <v>50922</v>
      </c>
      <c r="D84" s="37" t="s">
        <v>23</v>
      </c>
      <c r="E84" s="37"/>
      <c r="F84" s="37"/>
      <c r="G84" s="177">
        <v>2039</v>
      </c>
      <c r="H84" s="178">
        <f t="shared" si="0"/>
        <v>50922</v>
      </c>
      <c r="I84" s="179" t="str">
        <f t="shared" si="1"/>
        <v>2038–39</v>
      </c>
      <c r="K84" s="178">
        <f t="shared" si="2"/>
        <v>50922</v>
      </c>
      <c r="L84" s="179" t="str">
        <f t="shared" si="2"/>
        <v>2038–39</v>
      </c>
    </row>
    <row r="85" spans="1:38" x14ac:dyDescent="0.2">
      <c r="C85" s="176">
        <v>51288</v>
      </c>
      <c r="D85" s="37" t="s">
        <v>23</v>
      </c>
      <c r="E85" s="37"/>
      <c r="F85" s="37"/>
      <c r="G85" s="177">
        <v>2040</v>
      </c>
      <c r="H85" s="178">
        <f t="shared" si="0"/>
        <v>51288</v>
      </c>
      <c r="I85" s="179" t="str">
        <f>G85-1&amp;"–"&amp;RIGHT(G85,2)</f>
        <v>2039–40</v>
      </c>
      <c r="K85" s="178">
        <f t="shared" ref="K85:L87" si="3">H85</f>
        <v>51288</v>
      </c>
      <c r="L85" s="179" t="str">
        <f t="shared" si="3"/>
        <v>2039–40</v>
      </c>
    </row>
    <row r="86" spans="1:38" x14ac:dyDescent="0.2">
      <c r="C86" s="176">
        <v>51653</v>
      </c>
      <c r="D86" s="37" t="s">
        <v>23</v>
      </c>
      <c r="E86" s="37"/>
      <c r="F86" s="37"/>
      <c r="G86" s="177">
        <v>2041</v>
      </c>
      <c r="H86" s="178">
        <f t="shared" si="0"/>
        <v>51653</v>
      </c>
      <c r="I86" s="179" t="str">
        <f>G86-1&amp;"–"&amp;RIGHT(G86,2)</f>
        <v>2040–41</v>
      </c>
      <c r="K86" s="178">
        <f t="shared" si="3"/>
        <v>51653</v>
      </c>
      <c r="L86" s="179" t="str">
        <f t="shared" si="3"/>
        <v>2040–41</v>
      </c>
    </row>
    <row r="87" spans="1:38" x14ac:dyDescent="0.2">
      <c r="C87" s="176">
        <v>52018</v>
      </c>
      <c r="D87" s="37" t="s">
        <v>23</v>
      </c>
      <c r="E87" s="37"/>
      <c r="F87" s="37"/>
      <c r="G87" s="177">
        <v>2042</v>
      </c>
      <c r="H87" s="178">
        <f t="shared" si="0"/>
        <v>52018</v>
      </c>
      <c r="I87" s="179" t="str">
        <f>G87-1&amp;"–"&amp;RIGHT(G87,2)</f>
        <v>2041–42</v>
      </c>
      <c r="K87" s="178">
        <f t="shared" si="3"/>
        <v>52018</v>
      </c>
      <c r="L87" s="179" t="str">
        <f t="shared" si="3"/>
        <v>2041–42</v>
      </c>
    </row>
    <row r="88" spans="1:38" x14ac:dyDescent="0.2">
      <c r="H88" s="36" t="s">
        <v>91</v>
      </c>
    </row>
    <row r="89" spans="1:38" s="11" customFormat="1" ht="12.75" x14ac:dyDescent="0.2">
      <c r="A89" s="25"/>
      <c r="B89" s="26" t="s">
        <v>92</v>
      </c>
      <c r="C89" s="25"/>
      <c r="D89" s="25"/>
      <c r="E89" s="25"/>
      <c r="F89" s="52"/>
      <c r="G89" s="52"/>
      <c r="H89" s="52"/>
      <c r="I89" s="52"/>
      <c r="J89" s="34"/>
      <c r="K89" s="35"/>
      <c r="L89" s="34"/>
      <c r="M89" s="34"/>
      <c r="N89" s="35"/>
      <c r="O89" s="56"/>
      <c r="P89" s="56"/>
      <c r="Q89" s="56"/>
      <c r="R89" s="56"/>
      <c r="S89" s="57"/>
      <c r="T89" s="58"/>
      <c r="U89" s="58"/>
      <c r="V89" s="48"/>
      <c r="W89" s="48"/>
      <c r="X89" s="48"/>
      <c r="Y89" s="48"/>
      <c r="Z89" s="48"/>
      <c r="AA89" s="48"/>
      <c r="AB89" s="48"/>
      <c r="AC89" s="48"/>
      <c r="AD89" s="48"/>
      <c r="AE89" s="48"/>
      <c r="AF89" s="48"/>
      <c r="AG89" s="48"/>
      <c r="AH89" s="48"/>
      <c r="AI89" s="48"/>
      <c r="AJ89" s="48"/>
      <c r="AK89" s="48"/>
      <c r="AL89" s="48"/>
    </row>
    <row r="90" spans="1:38" x14ac:dyDescent="0.2"/>
    <row r="91" spans="1:38" x14ac:dyDescent="0.2">
      <c r="C91" s="59" t="str">
        <f>B89</f>
        <v>Regulatory years</v>
      </c>
      <c r="D91" s="39" t="s">
        <v>1</v>
      </c>
      <c r="E91" s="39"/>
      <c r="F91" s="60"/>
      <c r="G91" s="60" t="s">
        <v>93</v>
      </c>
      <c r="H91" s="60" t="s">
        <v>13</v>
      </c>
    </row>
    <row r="92" spans="1:38" x14ac:dyDescent="0.2">
      <c r="C92" s="70" t="s">
        <v>94</v>
      </c>
      <c r="D92" s="37" t="s">
        <v>95</v>
      </c>
      <c r="E92" s="37"/>
      <c r="F92" s="37"/>
      <c r="G92" s="140" t="str">
        <f>RCP_firstyear</f>
        <v>2025–26</v>
      </c>
      <c r="H92" s="178">
        <f>INDEX($H$65:$H$87,MATCH(G92,$I$65:$I$87))</f>
        <v>46174</v>
      </c>
    </row>
    <row r="93" spans="1:38" x14ac:dyDescent="0.2">
      <c r="C93" s="70" t="s">
        <v>96</v>
      </c>
      <c r="D93" s="37" t="s">
        <v>95</v>
      </c>
      <c r="E93" s="37"/>
      <c r="F93" s="37"/>
      <c r="G93" s="140" t="str">
        <f>INDEX('Lookup Tables'!I65:I75,MATCH(RCP_firstyear,'Lookup Tables'!I65:I75)+1)</f>
        <v>2026–27</v>
      </c>
      <c r="H93" s="178">
        <f>INDEX($H$65:$H$87,MATCH(G93,$I$65:$I$87))</f>
        <v>46539</v>
      </c>
    </row>
    <row r="94" spans="1:38" x14ac:dyDescent="0.2">
      <c r="C94" s="70" t="s">
        <v>97</v>
      </c>
      <c r="D94" s="37" t="s">
        <v>95</v>
      </c>
      <c r="E94" s="37"/>
      <c r="F94" s="37"/>
      <c r="G94" s="140" t="str">
        <f>INDEX('Lookup Tables'!I65:I75,MATCH(RCP_firstyear,'Lookup Tables'!I65:I75)+2)</f>
        <v>2027–28</v>
      </c>
      <c r="H94" s="178">
        <f>INDEX($H$65:$H$87,MATCH(G94,$I$65:$I$87))</f>
        <v>46905</v>
      </c>
    </row>
    <row r="95" spans="1:38" x14ac:dyDescent="0.2">
      <c r="C95" s="70" t="s">
        <v>98</v>
      </c>
      <c r="D95" s="37" t="s">
        <v>95</v>
      </c>
      <c r="E95" s="37"/>
      <c r="F95" s="37"/>
      <c r="G95" s="140" t="str">
        <f>INDEX('Lookup Tables'!I65:I75,MATCH(RCP_firstyear,'Lookup Tables'!I65:I75)+3)</f>
        <v>2028–29</v>
      </c>
      <c r="H95" s="178">
        <f>INDEX($H$65:$H$87,MATCH(G95,$I$65:$I$87))</f>
        <v>47270</v>
      </c>
    </row>
    <row r="96" spans="1:38" x14ac:dyDescent="0.2">
      <c r="C96" s="70" t="s">
        <v>99</v>
      </c>
      <c r="D96" s="37" t="s">
        <v>95</v>
      </c>
      <c r="E96" s="37"/>
      <c r="F96" s="37"/>
      <c r="G96" s="140" t="str">
        <f>INDEX('Lookup Tables'!I65:I75,MATCH(RCP_firstyear,'Lookup Tables'!I65:I75)+4)</f>
        <v>2029–30</v>
      </c>
      <c r="H96" s="178">
        <f>INDEX($H$65:$H$87,MATCH(G96,$I$65:$I$87))</f>
        <v>47635</v>
      </c>
    </row>
    <row r="97" spans="1:38" x14ac:dyDescent="0.2">
      <c r="C97" s="70"/>
      <c r="D97" s="37"/>
      <c r="E97" s="37"/>
      <c r="F97" s="37"/>
      <c r="G97" s="143"/>
      <c r="H97" s="181"/>
    </row>
    <row r="98" spans="1:38" s="11" customFormat="1" ht="12.75" x14ac:dyDescent="0.2">
      <c r="A98" s="25"/>
      <c r="B98" s="26" t="s">
        <v>11</v>
      </c>
      <c r="C98" s="25"/>
      <c r="D98" s="25"/>
      <c r="E98" s="25"/>
      <c r="F98" s="52"/>
      <c r="G98" s="52"/>
      <c r="H98" s="52"/>
      <c r="I98" s="52"/>
      <c r="J98" s="34"/>
      <c r="K98" s="35"/>
      <c r="L98" s="34"/>
      <c r="M98" s="34"/>
      <c r="N98" s="35"/>
      <c r="O98" s="56"/>
      <c r="P98" s="56"/>
      <c r="Q98" s="56"/>
      <c r="R98" s="56"/>
      <c r="S98" s="57"/>
      <c r="T98" s="58"/>
      <c r="U98" s="58"/>
      <c r="V98" s="48"/>
      <c r="W98" s="48"/>
      <c r="X98" s="48"/>
      <c r="Y98" s="48"/>
      <c r="Z98" s="48"/>
      <c r="AA98" s="48"/>
      <c r="AB98" s="48"/>
      <c r="AC98" s="48"/>
      <c r="AD98" s="48"/>
      <c r="AE98" s="48"/>
      <c r="AF98" s="48"/>
      <c r="AG98" s="48"/>
      <c r="AH98" s="48"/>
      <c r="AI98" s="48"/>
      <c r="AJ98" s="48"/>
      <c r="AK98" s="48"/>
      <c r="AL98" s="48"/>
    </row>
    <row r="99" spans="1:38" x14ac:dyDescent="0.2"/>
    <row r="100" spans="1:38" x14ac:dyDescent="0.2">
      <c r="C100" s="59" t="str">
        <f>B98</f>
        <v>DNSP name</v>
      </c>
      <c r="D100" s="39" t="s">
        <v>1</v>
      </c>
      <c r="E100" s="39"/>
      <c r="F100" s="60"/>
      <c r="G100" s="60"/>
      <c r="H100" s="182"/>
    </row>
    <row r="101" spans="1:38" x14ac:dyDescent="0.2">
      <c r="C101" s="70"/>
      <c r="D101" s="37" t="s">
        <v>23</v>
      </c>
      <c r="E101" s="37"/>
      <c r="F101" s="37"/>
      <c r="G101" s="250" t="s">
        <v>23</v>
      </c>
      <c r="H101" s="251"/>
      <c r="I101" s="185" t="s">
        <v>213</v>
      </c>
    </row>
    <row r="102" spans="1:38" x14ac:dyDescent="0.2">
      <c r="C102" s="70"/>
      <c r="D102" s="37" t="s">
        <v>23</v>
      </c>
      <c r="E102" s="37"/>
      <c r="F102" s="37"/>
      <c r="G102" s="183" t="s">
        <v>100</v>
      </c>
      <c r="H102" s="184"/>
      <c r="I102" s="185" t="s">
        <v>101</v>
      </c>
    </row>
    <row r="103" spans="1:38" x14ac:dyDescent="0.2">
      <c r="C103" s="70"/>
      <c r="D103" s="37" t="s">
        <v>23</v>
      </c>
      <c r="E103" s="37"/>
      <c r="F103" s="37"/>
      <c r="G103" s="250" t="s">
        <v>12</v>
      </c>
      <c r="H103" s="251"/>
      <c r="I103" s="185" t="s">
        <v>102</v>
      </c>
    </row>
    <row r="104" spans="1:38" x14ac:dyDescent="0.2">
      <c r="C104" s="70"/>
      <c r="D104" s="37" t="s">
        <v>23</v>
      </c>
      <c r="E104" s="37"/>
      <c r="F104" s="37"/>
      <c r="G104" s="250" t="s">
        <v>103</v>
      </c>
      <c r="H104" s="251"/>
      <c r="I104" s="185" t="s">
        <v>102</v>
      </c>
    </row>
    <row r="105" spans="1:38" x14ac:dyDescent="0.2">
      <c r="C105" s="70"/>
      <c r="D105" s="37" t="s">
        <v>23</v>
      </c>
      <c r="E105" s="37"/>
      <c r="F105" s="37"/>
      <c r="G105" s="250" t="s">
        <v>104</v>
      </c>
      <c r="H105" s="251"/>
      <c r="I105" s="185" t="s">
        <v>101</v>
      </c>
    </row>
    <row r="106" spans="1:38" x14ac:dyDescent="0.2">
      <c r="C106" s="70"/>
      <c r="D106" s="37" t="s">
        <v>23</v>
      </c>
      <c r="E106" s="37"/>
      <c r="F106" s="37"/>
      <c r="G106" s="250" t="s">
        <v>105</v>
      </c>
      <c r="H106" s="251"/>
      <c r="I106" s="185" t="s">
        <v>106</v>
      </c>
    </row>
    <row r="107" spans="1:38" x14ac:dyDescent="0.2">
      <c r="C107" s="70"/>
      <c r="D107" s="37" t="s">
        <v>23</v>
      </c>
      <c r="E107" s="37"/>
      <c r="F107" s="37"/>
      <c r="G107" s="250" t="s">
        <v>107</v>
      </c>
      <c r="H107" s="251"/>
      <c r="I107" s="185" t="s">
        <v>106</v>
      </c>
    </row>
    <row r="108" spans="1:38" x14ac:dyDescent="0.2">
      <c r="C108" s="70"/>
      <c r="D108" s="37" t="s">
        <v>23</v>
      </c>
      <c r="E108" s="37"/>
      <c r="F108" s="37"/>
      <c r="G108" s="250" t="s">
        <v>108</v>
      </c>
      <c r="H108" s="251"/>
      <c r="I108" s="185" t="s">
        <v>101</v>
      </c>
    </row>
    <row r="109" spans="1:38" x14ac:dyDescent="0.2">
      <c r="C109" s="70"/>
      <c r="D109" s="37" t="s">
        <v>23</v>
      </c>
      <c r="E109" s="37"/>
      <c r="F109" s="37"/>
      <c r="G109" s="250" t="s">
        <v>109</v>
      </c>
      <c r="H109" s="251"/>
      <c r="I109" s="185" t="s">
        <v>110</v>
      </c>
    </row>
    <row r="110" spans="1:38" x14ac:dyDescent="0.2">
      <c r="C110" s="70"/>
      <c r="D110" s="37" t="s">
        <v>23</v>
      </c>
      <c r="E110" s="37"/>
      <c r="F110" s="37"/>
      <c r="G110" s="250" t="s">
        <v>111</v>
      </c>
      <c r="H110" s="251"/>
      <c r="I110" s="185" t="s">
        <v>102</v>
      </c>
    </row>
    <row r="111" spans="1:38" x14ac:dyDescent="0.2">
      <c r="C111" s="70"/>
      <c r="D111" s="37" t="s">
        <v>23</v>
      </c>
      <c r="E111" s="37"/>
      <c r="F111" s="37"/>
      <c r="G111" s="250" t="s">
        <v>112</v>
      </c>
      <c r="H111" s="251"/>
      <c r="I111" s="185" t="s">
        <v>102</v>
      </c>
    </row>
    <row r="112" spans="1:38" x14ac:dyDescent="0.2">
      <c r="C112" s="70"/>
      <c r="D112" s="37" t="s">
        <v>23</v>
      </c>
      <c r="E112" s="37"/>
      <c r="F112" s="37"/>
      <c r="G112" s="250" t="s">
        <v>113</v>
      </c>
      <c r="H112" s="251"/>
      <c r="I112" s="185" t="s">
        <v>114</v>
      </c>
    </row>
    <row r="113" spans="1:38" x14ac:dyDescent="0.2">
      <c r="C113" s="70"/>
      <c r="D113" s="37" t="s">
        <v>23</v>
      </c>
      <c r="E113" s="37"/>
      <c r="F113" s="37"/>
      <c r="G113" s="250" t="s">
        <v>115</v>
      </c>
      <c r="H113" s="251"/>
      <c r="I113" s="185" t="s">
        <v>116</v>
      </c>
    </row>
    <row r="114" spans="1:38" x14ac:dyDescent="0.2">
      <c r="C114" s="70"/>
      <c r="D114" s="37" t="s">
        <v>23</v>
      </c>
      <c r="E114" s="37"/>
      <c r="F114" s="37"/>
      <c r="G114" s="250" t="s">
        <v>117</v>
      </c>
      <c r="H114" s="251"/>
      <c r="I114" s="185" t="s">
        <v>118</v>
      </c>
    </row>
    <row r="115" spans="1:38" x14ac:dyDescent="0.2">
      <c r="C115" s="70"/>
      <c r="D115" s="37" t="s">
        <v>23</v>
      </c>
      <c r="E115" s="37"/>
      <c r="F115" s="37"/>
      <c r="G115" s="250" t="s">
        <v>119</v>
      </c>
      <c r="H115" s="251"/>
      <c r="I115" s="185" t="s">
        <v>102</v>
      </c>
    </row>
    <row r="116" spans="1:38" x14ac:dyDescent="0.2">
      <c r="G116" s="186"/>
      <c r="H116" s="46"/>
    </row>
    <row r="117" spans="1:38" s="11" customFormat="1" ht="12.75" x14ac:dyDescent="0.2">
      <c r="A117" s="25"/>
      <c r="B117" s="26" t="s">
        <v>7</v>
      </c>
      <c r="C117" s="25"/>
      <c r="D117" s="25"/>
      <c r="E117" s="25"/>
      <c r="F117" s="52"/>
      <c r="G117" s="52"/>
      <c r="H117" s="52"/>
      <c r="I117" s="52"/>
      <c r="J117" s="34"/>
      <c r="K117" s="35"/>
      <c r="L117" s="34"/>
      <c r="M117" s="34"/>
      <c r="N117" s="35"/>
      <c r="O117" s="56"/>
      <c r="P117" s="56"/>
      <c r="Q117" s="56"/>
      <c r="R117" s="56"/>
      <c r="S117" s="57"/>
      <c r="T117" s="58"/>
      <c r="U117" s="58"/>
      <c r="V117" s="48"/>
      <c r="W117" s="48"/>
      <c r="X117" s="48"/>
      <c r="Y117" s="48"/>
      <c r="Z117" s="48"/>
      <c r="AA117" s="48"/>
      <c r="AB117" s="48"/>
      <c r="AC117" s="48"/>
      <c r="AD117" s="48"/>
      <c r="AE117" s="48"/>
      <c r="AF117" s="48"/>
      <c r="AG117" s="48"/>
      <c r="AH117" s="48"/>
      <c r="AI117" s="48"/>
      <c r="AJ117" s="48"/>
      <c r="AK117" s="48"/>
      <c r="AL117" s="48"/>
    </row>
  </sheetData>
  <mergeCells count="14">
    <mergeCell ref="G114:H114"/>
    <mergeCell ref="G115:H115"/>
    <mergeCell ref="G108:H108"/>
    <mergeCell ref="G109:H109"/>
    <mergeCell ref="G110:H110"/>
    <mergeCell ref="G111:H111"/>
    <mergeCell ref="G112:H112"/>
    <mergeCell ref="G113:H113"/>
    <mergeCell ref="G107:H107"/>
    <mergeCell ref="G101:H101"/>
    <mergeCell ref="G103:H103"/>
    <mergeCell ref="G104:H104"/>
    <mergeCell ref="G105:H105"/>
    <mergeCell ref="G106:H106"/>
  </mergeCells>
  <hyperlinks>
    <hyperlink ref="G1" location="'Pricing model - ACS'!A1" display="Back to Index" xr:uid="{00000000-0004-0000-0700-000000000000}"/>
  </hyperlinks>
  <pageMargins left="0.7" right="0.7" top="0.75" bottom="0.75" header="0.3" footer="0.3"/>
  <pageSetup paperSize="9" orientation="portrait" verticalDpi="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D9F7B-2447-4CD5-856E-5DAB59C28879}">
  <sheetPr codeName="Sheet26">
    <tabColor theme="1"/>
  </sheetPr>
  <dimension ref="A1:AI72"/>
  <sheetViews>
    <sheetView showGridLines="0" zoomScaleNormal="100" workbookViewId="0">
      <selection activeCell="D21" sqref="D21"/>
    </sheetView>
  </sheetViews>
  <sheetFormatPr defaultColWidth="0" defaultRowHeight="0" customHeight="1" zeroHeight="1" x14ac:dyDescent="0.2"/>
  <cols>
    <col min="1" max="2" width="1.28515625" style="88" customWidth="1"/>
    <col min="3" max="3" width="16.28515625" style="88" customWidth="1"/>
    <col min="4" max="4" width="15.42578125" style="88" customWidth="1"/>
    <col min="5" max="5" width="18.7109375" style="88" customWidth="1"/>
    <col min="6" max="6" width="12.85546875" style="88" customWidth="1"/>
    <col min="7" max="7" width="17" style="88" customWidth="1"/>
    <col min="8" max="8" width="102" style="88" customWidth="1"/>
    <col min="9" max="9" width="4.140625" style="88" customWidth="1"/>
    <col min="10" max="10" width="5.5703125" style="88" customWidth="1"/>
    <col min="11" max="11" width="8" style="88" hidden="1" customWidth="1"/>
    <col min="12" max="19" width="8.42578125" style="88" hidden="1" customWidth="1"/>
    <col min="20" max="20" width="1.28515625" style="88" hidden="1" customWidth="1"/>
    <col min="21" max="21" width="9" style="88" hidden="1" customWidth="1"/>
    <col min="22" max="22" width="1.28515625" style="88" hidden="1" customWidth="1"/>
    <col min="23" max="16384" width="9" style="88" hidden="1"/>
  </cols>
  <sheetData>
    <row r="1" spans="1:35" s="192" customFormat="1" ht="15.75" x14ac:dyDescent="0.25">
      <c r="B1" s="193" t="str">
        <f>'Pricing model - ACS'!G2&amp;" - "&amp;'Pricing model - ACS'!G3</f>
        <v>AER pricing model - price capped ACS - Energex 2025–26</v>
      </c>
      <c r="C1" s="193"/>
      <c r="D1" s="193"/>
      <c r="E1" s="193"/>
      <c r="F1" s="194"/>
      <c r="G1" s="53" t="s">
        <v>0</v>
      </c>
      <c r="H1" s="194"/>
      <c r="I1" s="195"/>
      <c r="J1" s="87"/>
      <c r="K1" s="196"/>
      <c r="L1" s="196"/>
      <c r="M1" s="197"/>
      <c r="N1" s="198"/>
      <c r="O1" s="198"/>
      <c r="P1" s="87"/>
      <c r="Q1" s="87"/>
      <c r="R1" s="196"/>
      <c r="S1" s="199"/>
      <c r="T1" s="87"/>
      <c r="U1" s="10"/>
      <c r="V1" s="199"/>
      <c r="W1" s="87"/>
    </row>
    <row r="2" spans="1:35" s="192" customFormat="1" ht="12.75" x14ac:dyDescent="0.2">
      <c r="B2" s="200" t="str">
        <f>'Pricing model - ACS'!C28</f>
        <v>Model update log</v>
      </c>
      <c r="C2" s="200"/>
      <c r="D2" s="200"/>
      <c r="E2" s="200"/>
      <c r="F2" s="201"/>
      <c r="G2" s="201"/>
      <c r="H2" s="201"/>
    </row>
    <row r="3" spans="1:35" s="82" customFormat="1" ht="12.75" x14ac:dyDescent="0.2">
      <c r="B3" s="200">
        <f>'[2]Pricing model'!D105</f>
        <v>0</v>
      </c>
      <c r="D3" s="202"/>
      <c r="E3" s="202"/>
    </row>
    <row r="4" spans="1:35" s="82" customFormat="1" ht="11.25" x14ac:dyDescent="0.2">
      <c r="D4" s="202"/>
      <c r="E4" s="202"/>
    </row>
    <row r="5" spans="1:35" s="87" customFormat="1" ht="12.75" x14ac:dyDescent="0.2">
      <c r="A5" s="77"/>
      <c r="B5" s="78"/>
      <c r="C5" s="78" t="s">
        <v>180</v>
      </c>
      <c r="D5" s="77"/>
      <c r="E5" s="77"/>
      <c r="F5" s="77"/>
      <c r="G5" s="77"/>
      <c r="H5" s="77"/>
      <c r="I5" s="77"/>
      <c r="J5" s="77"/>
      <c r="K5" s="79"/>
      <c r="L5" s="79"/>
      <c r="M5" s="79"/>
      <c r="N5" s="79"/>
      <c r="O5" s="80"/>
      <c r="P5" s="81"/>
      <c r="Q5" s="80"/>
      <c r="R5" s="81"/>
      <c r="S5" s="80"/>
      <c r="T5" s="80"/>
      <c r="U5" s="80"/>
      <c r="V5" s="80"/>
      <c r="W5" s="80"/>
      <c r="X5" s="80"/>
      <c r="Y5" s="80"/>
      <c r="Z5" s="80"/>
      <c r="AA5" s="81"/>
      <c r="AB5" s="81"/>
      <c r="AC5" s="84"/>
      <c r="AD5" s="84"/>
      <c r="AE5" s="84"/>
      <c r="AF5" s="84"/>
      <c r="AG5" s="84"/>
      <c r="AH5" s="85"/>
      <c r="AI5" s="85"/>
    </row>
    <row r="6" spans="1:35" ht="11.25" x14ac:dyDescent="0.2">
      <c r="C6" s="117"/>
      <c r="D6" s="89"/>
      <c r="E6" s="89"/>
      <c r="F6" s="89"/>
      <c r="G6" s="109"/>
      <c r="H6" s="187"/>
      <c r="I6" s="188"/>
    </row>
    <row r="7" spans="1:35" ht="11.25" x14ac:dyDescent="0.2">
      <c r="C7" s="126" t="s">
        <v>232</v>
      </c>
      <c r="D7" s="102" t="s">
        <v>233</v>
      </c>
      <c r="E7" s="102" t="s">
        <v>131</v>
      </c>
      <c r="F7" s="128"/>
      <c r="G7" s="203"/>
      <c r="H7" s="204"/>
      <c r="I7" s="188"/>
    </row>
    <row r="8" spans="1:35" ht="11.25" x14ac:dyDescent="0.2">
      <c r="C8" s="117" t="s">
        <v>234</v>
      </c>
      <c r="E8" s="88" t="s">
        <v>235</v>
      </c>
      <c r="F8" s="89"/>
      <c r="G8" s="109"/>
      <c r="H8" s="187"/>
      <c r="I8" s="188"/>
    </row>
    <row r="9" spans="1:35" ht="11.25" x14ac:dyDescent="0.2">
      <c r="C9" s="117"/>
      <c r="D9" s="205" t="s">
        <v>236</v>
      </c>
      <c r="E9" s="88" t="s">
        <v>237</v>
      </c>
      <c r="F9" s="89"/>
      <c r="G9" s="109"/>
      <c r="H9" s="187"/>
      <c r="I9" s="188"/>
    </row>
    <row r="10" spans="1:35" ht="11.25" x14ac:dyDescent="0.2">
      <c r="C10" s="117"/>
      <c r="D10" s="205"/>
      <c r="E10" s="105" t="s">
        <v>240</v>
      </c>
      <c r="F10" s="89"/>
      <c r="G10" s="109"/>
      <c r="H10" s="187"/>
      <c r="I10" s="188"/>
    </row>
    <row r="11" spans="1:35" ht="11.25" x14ac:dyDescent="0.2">
      <c r="C11" s="117"/>
      <c r="D11" s="205"/>
      <c r="F11" s="89"/>
      <c r="G11" s="109"/>
      <c r="H11" s="187"/>
      <c r="I11" s="188"/>
    </row>
    <row r="12" spans="1:35" ht="11.25" x14ac:dyDescent="0.2">
      <c r="C12" s="117" t="s">
        <v>258</v>
      </c>
      <c r="D12" s="205"/>
      <c r="E12" s="88" t="s">
        <v>259</v>
      </c>
      <c r="F12" s="89"/>
      <c r="G12" s="109"/>
      <c r="H12" s="187"/>
      <c r="I12" s="188"/>
    </row>
    <row r="13" spans="1:35" ht="11.25" x14ac:dyDescent="0.2">
      <c r="C13" s="117"/>
      <c r="D13" s="205"/>
      <c r="E13" s="88" t="s">
        <v>260</v>
      </c>
      <c r="F13" s="89"/>
      <c r="G13" s="109"/>
      <c r="H13" s="187"/>
      <c r="I13" s="188"/>
    </row>
    <row r="14" spans="1:35" ht="11.25" x14ac:dyDescent="0.2">
      <c r="C14" s="117"/>
      <c r="D14" s="205"/>
      <c r="F14" s="89"/>
      <c r="G14" s="109"/>
      <c r="H14" s="187"/>
      <c r="I14" s="188"/>
    </row>
    <row r="15" spans="1:35" ht="11.25" x14ac:dyDescent="0.2">
      <c r="C15" s="117" t="s">
        <v>261</v>
      </c>
      <c r="D15" s="205"/>
      <c r="E15" s="88" t="s">
        <v>262</v>
      </c>
      <c r="F15" s="89"/>
      <c r="G15" s="109"/>
      <c r="H15" s="187"/>
      <c r="I15" s="188"/>
    </row>
    <row r="16" spans="1:35" ht="11.25" x14ac:dyDescent="0.2">
      <c r="C16" s="117"/>
      <c r="D16" s="205"/>
      <c r="E16" s="88" t="s">
        <v>264</v>
      </c>
      <c r="F16" s="89"/>
      <c r="G16" s="109"/>
      <c r="H16" s="187"/>
      <c r="I16" s="188"/>
    </row>
    <row r="17" spans="3:9" ht="11.25" x14ac:dyDescent="0.2">
      <c r="C17" s="117"/>
      <c r="D17" s="205"/>
      <c r="E17" s="88" t="s">
        <v>263</v>
      </c>
      <c r="F17" s="89"/>
      <c r="G17" s="109"/>
      <c r="H17" s="187"/>
      <c r="I17" s="188"/>
    </row>
    <row r="18" spans="3:9" ht="11.25" x14ac:dyDescent="0.2">
      <c r="C18" s="117"/>
      <c r="D18" s="205"/>
      <c r="E18" s="88" t="s">
        <v>265</v>
      </c>
      <c r="F18" s="89"/>
      <c r="G18" s="109"/>
      <c r="H18" s="187"/>
      <c r="I18" s="188"/>
    </row>
    <row r="19" spans="3:9" ht="11.25" x14ac:dyDescent="0.2">
      <c r="C19" s="117"/>
      <c r="D19" s="205"/>
      <c r="F19" s="89"/>
      <c r="G19" s="109"/>
      <c r="H19" s="187"/>
      <c r="I19" s="188"/>
    </row>
    <row r="20" spans="3:9" ht="11.25" x14ac:dyDescent="0.2">
      <c r="C20" s="117" t="s">
        <v>261</v>
      </c>
      <c r="D20" s="205" t="s">
        <v>482</v>
      </c>
      <c r="E20" s="88" t="s">
        <v>146</v>
      </c>
      <c r="F20" s="89"/>
      <c r="G20" s="109"/>
      <c r="H20" s="187"/>
      <c r="I20" s="188"/>
    </row>
    <row r="21" spans="3:9" ht="11.25" x14ac:dyDescent="0.2">
      <c r="C21" s="117" t="s">
        <v>475</v>
      </c>
      <c r="D21" s="205"/>
      <c r="E21" s="88" t="s">
        <v>477</v>
      </c>
      <c r="F21" s="89"/>
      <c r="G21" s="109"/>
      <c r="H21" s="187"/>
      <c r="I21" s="188"/>
    </row>
    <row r="22" spans="3:9" ht="11.25" x14ac:dyDescent="0.2">
      <c r="C22" s="117"/>
      <c r="D22" s="205"/>
      <c r="F22" s="89"/>
      <c r="G22" s="109"/>
      <c r="H22" s="187"/>
      <c r="I22" s="188"/>
    </row>
    <row r="23" spans="3:9" ht="11.25" x14ac:dyDescent="0.2">
      <c r="C23" s="117" t="s">
        <v>261</v>
      </c>
      <c r="D23" s="205" t="s">
        <v>478</v>
      </c>
      <c r="E23" s="88" t="s">
        <v>146</v>
      </c>
      <c r="F23" s="89"/>
      <c r="G23" s="109"/>
      <c r="H23" s="187"/>
      <c r="I23" s="188"/>
    </row>
    <row r="24" spans="3:9" ht="11.25" x14ac:dyDescent="0.2">
      <c r="C24" s="117" t="s">
        <v>475</v>
      </c>
      <c r="D24" s="205"/>
      <c r="E24" s="88" t="s">
        <v>479</v>
      </c>
      <c r="F24" s="89"/>
      <c r="G24" s="109"/>
      <c r="H24" s="187"/>
      <c r="I24" s="188"/>
    </row>
    <row r="25" spans="3:9" ht="11.25" x14ac:dyDescent="0.2">
      <c r="C25" s="117"/>
      <c r="D25" s="205"/>
      <c r="F25" s="89"/>
      <c r="G25" s="109"/>
      <c r="H25" s="187"/>
      <c r="I25" s="188"/>
    </row>
    <row r="26" spans="3:9" ht="11.25" x14ac:dyDescent="0.2">
      <c r="C26" s="117" t="s">
        <v>261</v>
      </c>
      <c r="D26" s="205" t="s">
        <v>481</v>
      </c>
      <c r="E26" s="88" t="s">
        <v>147</v>
      </c>
      <c r="F26" s="89"/>
      <c r="G26" s="109"/>
      <c r="H26" s="187"/>
      <c r="I26" s="188"/>
    </row>
    <row r="27" spans="3:9" ht="11.25" x14ac:dyDescent="0.2">
      <c r="C27" s="117" t="s">
        <v>475</v>
      </c>
      <c r="D27" s="205"/>
      <c r="E27" s="88" t="s">
        <v>480</v>
      </c>
      <c r="F27" s="89"/>
      <c r="G27" s="109"/>
      <c r="H27" s="187"/>
      <c r="I27" s="188"/>
    </row>
    <row r="28" spans="3:9" ht="11.25" x14ac:dyDescent="0.2">
      <c r="C28" s="117"/>
      <c r="F28" s="89"/>
      <c r="G28" s="109"/>
      <c r="H28" s="187"/>
      <c r="I28" s="188"/>
    </row>
    <row r="29" spans="3:9" ht="11.25" x14ac:dyDescent="0.2">
      <c r="C29" s="117"/>
      <c r="F29" s="89"/>
      <c r="G29" s="109"/>
      <c r="H29" s="187"/>
      <c r="I29" s="188"/>
    </row>
    <row r="30" spans="3:9" ht="11.25" x14ac:dyDescent="0.2">
      <c r="C30" s="117"/>
      <c r="F30" s="89"/>
      <c r="G30" s="109"/>
      <c r="H30" s="187"/>
      <c r="I30" s="188"/>
    </row>
    <row r="31" spans="3:9" ht="11.25" x14ac:dyDescent="0.2">
      <c r="C31" s="117"/>
      <c r="F31" s="89"/>
      <c r="G31" s="109"/>
      <c r="H31" s="187"/>
      <c r="I31" s="188"/>
    </row>
    <row r="32" spans="3:9" ht="11.25" x14ac:dyDescent="0.2">
      <c r="C32" s="117"/>
      <c r="F32" s="89"/>
      <c r="G32" s="109"/>
      <c r="H32" s="187"/>
      <c r="I32" s="188"/>
    </row>
    <row r="33" spans="3:9" ht="11.25" x14ac:dyDescent="0.2">
      <c r="C33" s="117"/>
      <c r="F33" s="89"/>
      <c r="G33" s="109"/>
      <c r="H33" s="187"/>
      <c r="I33" s="188"/>
    </row>
    <row r="34" spans="3:9" ht="11.25" x14ac:dyDescent="0.2">
      <c r="C34" s="117"/>
      <c r="F34" s="89"/>
      <c r="G34" s="109"/>
      <c r="H34" s="187"/>
      <c r="I34" s="188"/>
    </row>
    <row r="35" spans="3:9" ht="11.25" x14ac:dyDescent="0.2">
      <c r="C35" s="117"/>
      <c r="F35" s="89"/>
      <c r="G35" s="109"/>
      <c r="H35" s="187"/>
      <c r="I35" s="188"/>
    </row>
    <row r="36" spans="3:9" ht="11.25" x14ac:dyDescent="0.2">
      <c r="C36" s="117"/>
      <c r="F36" s="89"/>
      <c r="G36" s="109"/>
      <c r="H36" s="187"/>
      <c r="I36" s="188"/>
    </row>
    <row r="37" spans="3:9" ht="11.25" x14ac:dyDescent="0.2">
      <c r="C37" s="117"/>
      <c r="F37" s="89"/>
      <c r="G37" s="109"/>
      <c r="H37" s="187"/>
      <c r="I37" s="188"/>
    </row>
    <row r="38" spans="3:9" ht="11.25" x14ac:dyDescent="0.2">
      <c r="C38" s="117"/>
      <c r="F38" s="89"/>
      <c r="G38" s="109"/>
      <c r="H38" s="187"/>
      <c r="I38" s="188"/>
    </row>
    <row r="39" spans="3:9" ht="11.25" x14ac:dyDescent="0.2">
      <c r="C39" s="117"/>
      <c r="F39" s="89"/>
      <c r="G39" s="109"/>
      <c r="H39" s="187"/>
      <c r="I39" s="188"/>
    </row>
    <row r="40" spans="3:9" ht="11.25" x14ac:dyDescent="0.2">
      <c r="C40" s="117"/>
      <c r="F40" s="89"/>
      <c r="G40" s="109"/>
      <c r="H40" s="187"/>
      <c r="I40" s="188"/>
    </row>
    <row r="41" spans="3:9" ht="11.25" x14ac:dyDescent="0.2">
      <c r="C41" s="117"/>
      <c r="F41" s="89"/>
      <c r="G41" s="109"/>
      <c r="H41" s="187"/>
      <c r="I41" s="188"/>
    </row>
    <row r="42" spans="3:9" ht="11.25" x14ac:dyDescent="0.2">
      <c r="C42" s="117"/>
      <c r="F42" s="89"/>
      <c r="G42" s="109"/>
      <c r="H42" s="187"/>
      <c r="I42" s="188"/>
    </row>
    <row r="43" spans="3:9" ht="11.25" x14ac:dyDescent="0.2">
      <c r="C43" s="117"/>
      <c r="F43" s="89"/>
      <c r="G43" s="109"/>
      <c r="H43" s="187"/>
      <c r="I43" s="188"/>
    </row>
    <row r="44" spans="3:9" ht="11.25" x14ac:dyDescent="0.2">
      <c r="C44" s="117"/>
      <c r="F44" s="89"/>
      <c r="G44" s="109"/>
      <c r="H44" s="187"/>
      <c r="I44" s="188"/>
    </row>
    <row r="45" spans="3:9" ht="11.25" x14ac:dyDescent="0.2">
      <c r="C45" s="117"/>
      <c r="F45" s="89"/>
      <c r="G45" s="109"/>
      <c r="H45" s="187"/>
      <c r="I45" s="188"/>
    </row>
    <row r="46" spans="3:9" ht="11.25" x14ac:dyDescent="0.2">
      <c r="C46" s="117"/>
      <c r="F46" s="89"/>
      <c r="G46" s="109"/>
      <c r="H46" s="187"/>
      <c r="I46" s="188"/>
    </row>
    <row r="47" spans="3:9" ht="11.25" x14ac:dyDescent="0.2">
      <c r="C47" s="117"/>
      <c r="F47" s="89"/>
      <c r="G47" s="109"/>
      <c r="H47" s="187"/>
      <c r="I47" s="188"/>
    </row>
    <row r="48" spans="3:9" ht="11.25" x14ac:dyDescent="0.2">
      <c r="C48" s="117"/>
      <c r="F48" s="89"/>
      <c r="G48" s="109"/>
      <c r="H48" s="187"/>
      <c r="I48" s="188"/>
    </row>
    <row r="49" spans="1:35" ht="11.25" x14ac:dyDescent="0.2">
      <c r="C49" s="117"/>
      <c r="F49" s="89"/>
      <c r="G49" s="109"/>
      <c r="H49" s="187"/>
      <c r="I49" s="188"/>
    </row>
    <row r="50" spans="1:35" ht="11.25" x14ac:dyDescent="0.2">
      <c r="C50" s="117"/>
      <c r="F50" s="89"/>
      <c r="G50" s="109"/>
      <c r="H50" s="187"/>
      <c r="I50" s="188"/>
    </row>
    <row r="51" spans="1:35" ht="11.25" x14ac:dyDescent="0.2">
      <c r="C51" s="117"/>
      <c r="F51" s="89"/>
      <c r="G51" s="109"/>
      <c r="H51" s="187"/>
      <c r="I51" s="188"/>
    </row>
    <row r="52" spans="1:35" ht="11.25" x14ac:dyDescent="0.2">
      <c r="C52" s="117"/>
      <c r="F52" s="89"/>
      <c r="G52" s="109"/>
      <c r="H52" s="187"/>
      <c r="I52" s="188"/>
    </row>
    <row r="53" spans="1:35" ht="11.25" x14ac:dyDescent="0.2">
      <c r="C53" s="117"/>
      <c r="F53" s="89"/>
      <c r="G53" s="109"/>
      <c r="H53" s="187"/>
      <c r="I53" s="188"/>
    </row>
    <row r="54" spans="1:35" ht="11.25" x14ac:dyDescent="0.2">
      <c r="C54" s="117"/>
      <c r="F54" s="89"/>
      <c r="G54" s="109"/>
      <c r="H54" s="187"/>
      <c r="I54" s="188"/>
    </row>
    <row r="55" spans="1:35" ht="11.25" x14ac:dyDescent="0.2">
      <c r="C55" s="117"/>
      <c r="F55" s="89"/>
      <c r="G55" s="109"/>
      <c r="H55" s="187"/>
      <c r="I55" s="188"/>
    </row>
    <row r="56" spans="1:35" ht="11.25" x14ac:dyDescent="0.2">
      <c r="C56" s="117"/>
      <c r="F56" s="89"/>
      <c r="G56" s="109"/>
      <c r="H56" s="187"/>
      <c r="I56" s="188"/>
    </row>
    <row r="57" spans="1:35" ht="12.75" x14ac:dyDescent="0.2">
      <c r="C57" s="206"/>
      <c r="F57" s="89"/>
      <c r="G57" s="89"/>
      <c r="H57" s="89"/>
      <c r="I57" s="120"/>
    </row>
    <row r="58" spans="1:35" s="87" customFormat="1" ht="12.75" x14ac:dyDescent="0.2">
      <c r="A58" s="77"/>
      <c r="B58" s="78" t="s">
        <v>7</v>
      </c>
      <c r="C58" s="77"/>
      <c r="D58" s="77"/>
      <c r="E58" s="77"/>
      <c r="F58" s="77"/>
      <c r="G58" s="77"/>
      <c r="H58" s="77"/>
      <c r="I58" s="77"/>
      <c r="J58" s="77"/>
      <c r="K58" s="79"/>
      <c r="L58" s="79"/>
      <c r="M58" s="79"/>
      <c r="N58" s="79"/>
      <c r="O58" s="80"/>
      <c r="P58" s="81"/>
      <c r="Q58" s="80"/>
      <c r="R58" s="81"/>
      <c r="S58" s="80"/>
      <c r="T58" s="80"/>
      <c r="U58" s="80"/>
      <c r="V58" s="80"/>
      <c r="W58" s="80"/>
      <c r="X58" s="80"/>
      <c r="Y58" s="80"/>
      <c r="Z58" s="80"/>
      <c r="AA58" s="81"/>
      <c r="AB58" s="81"/>
      <c r="AC58" s="84"/>
      <c r="AD58" s="84"/>
      <c r="AE58" s="84"/>
      <c r="AF58" s="84"/>
      <c r="AG58" s="84"/>
      <c r="AH58" s="85"/>
      <c r="AI58" s="85"/>
    </row>
    <row r="59" spans="1:35" ht="11.25" hidden="1" x14ac:dyDescent="0.2">
      <c r="D59" s="89"/>
      <c r="E59" s="89"/>
      <c r="F59" s="89"/>
      <c r="G59" s="89"/>
      <c r="H59" s="89"/>
      <c r="I59" s="89"/>
      <c r="K59" s="121"/>
    </row>
    <row r="60" spans="1:35" ht="11.25" hidden="1" x14ac:dyDescent="0.2">
      <c r="D60" s="89"/>
      <c r="E60" s="89"/>
      <c r="F60" s="89"/>
      <c r="G60" s="89"/>
      <c r="H60" s="89"/>
      <c r="I60" s="89"/>
      <c r="K60" s="121"/>
    </row>
    <row r="61" spans="1:35" ht="11.25" hidden="1" x14ac:dyDescent="0.2">
      <c r="D61" s="89"/>
      <c r="E61" s="89"/>
      <c r="F61" s="89"/>
      <c r="G61" s="89"/>
      <c r="H61" s="89"/>
      <c r="I61" s="89"/>
      <c r="K61" s="121"/>
    </row>
    <row r="62" spans="1:35" ht="11.25" hidden="1" x14ac:dyDescent="0.2">
      <c r="D62" s="89"/>
      <c r="E62" s="89"/>
      <c r="F62" s="89"/>
      <c r="G62" s="89"/>
      <c r="H62" s="89"/>
      <c r="I62" s="89"/>
      <c r="K62" s="121"/>
    </row>
    <row r="63" spans="1:35" ht="11.25" hidden="1" x14ac:dyDescent="0.2">
      <c r="D63" s="89"/>
      <c r="E63" s="89"/>
      <c r="F63" s="89"/>
      <c r="G63" s="89"/>
      <c r="H63" s="89"/>
      <c r="I63" s="89"/>
      <c r="K63" s="121"/>
    </row>
    <row r="64" spans="1:35" ht="11.25" hidden="1" x14ac:dyDescent="0.2">
      <c r="C64" s="89"/>
      <c r="D64" s="89"/>
      <c r="E64" s="89"/>
      <c r="F64" s="89"/>
      <c r="G64" s="89"/>
      <c r="H64" s="89"/>
      <c r="I64" s="89"/>
      <c r="K64" s="121"/>
    </row>
    <row r="65" spans="3:11" ht="11.25" hidden="1" x14ac:dyDescent="0.2">
      <c r="C65" s="89"/>
      <c r="D65" s="89"/>
      <c r="E65" s="89"/>
      <c r="F65" s="89"/>
      <c r="G65" s="89"/>
      <c r="H65" s="89"/>
      <c r="I65" s="89"/>
      <c r="K65" s="121"/>
    </row>
    <row r="66" spans="3:11" ht="11.25" hidden="1" x14ac:dyDescent="0.2">
      <c r="C66" s="89"/>
      <c r="D66" s="89"/>
      <c r="E66" s="89"/>
      <c r="F66" s="89"/>
      <c r="G66" s="89"/>
      <c r="H66" s="89"/>
      <c r="I66" s="89"/>
    </row>
    <row r="67" spans="3:11" ht="11.25" hidden="1" x14ac:dyDescent="0.2">
      <c r="D67" s="89"/>
      <c r="E67" s="89"/>
      <c r="F67" s="89"/>
      <c r="G67" s="89"/>
      <c r="H67" s="89"/>
      <c r="I67" s="89"/>
    </row>
    <row r="68" spans="3:11" ht="11.25" hidden="1" x14ac:dyDescent="0.2">
      <c r="D68" s="89"/>
      <c r="E68" s="89"/>
      <c r="F68" s="89"/>
      <c r="G68" s="89"/>
      <c r="H68" s="89"/>
      <c r="I68" s="89"/>
    </row>
    <row r="69" spans="3:11" ht="11.25" hidden="1" x14ac:dyDescent="0.2">
      <c r="D69" s="89"/>
      <c r="E69" s="89"/>
      <c r="F69" s="89"/>
      <c r="G69" s="89"/>
      <c r="H69" s="89"/>
      <c r="I69" s="89"/>
    </row>
    <row r="70" spans="3:11" ht="11.25" hidden="1" x14ac:dyDescent="0.2">
      <c r="D70" s="89"/>
      <c r="E70" s="89"/>
      <c r="F70" s="89"/>
      <c r="G70" s="89"/>
      <c r="H70" s="89"/>
      <c r="I70" s="89"/>
    </row>
    <row r="71" spans="3:11" ht="11.25" hidden="1" x14ac:dyDescent="0.2">
      <c r="D71" s="89"/>
      <c r="E71" s="89"/>
      <c r="F71" s="89"/>
      <c r="G71" s="89"/>
      <c r="H71" s="89"/>
      <c r="I71" s="89"/>
    </row>
    <row r="72" spans="3:11" ht="12.75" hidden="1" x14ac:dyDescent="0.2">
      <c r="C72" s="207"/>
      <c r="D72" s="89"/>
      <c r="E72" s="89"/>
      <c r="F72" s="89"/>
      <c r="G72" s="89"/>
      <c r="H72" s="89"/>
      <c r="I72" s="89"/>
    </row>
  </sheetData>
  <hyperlinks>
    <hyperlink ref="G1" location="'Pricing model - ACS'!A1" display="Back to Index" xr:uid="{138128A1-1D9C-4CC7-9946-A4E2D7908D63}"/>
  </hyperlinks>
  <pageMargins left="0.7" right="0.7" top="0.75" bottom="0.75" header="0.3" footer="0.3"/>
  <pageSetup paperSize="9" orientation="portrait" verticalDpi="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Pricing model - ACS</vt:lpstr>
      <vt:lpstr>Output Report</vt:lpstr>
      <vt:lpstr>General Inputs</vt:lpstr>
      <vt:lpstr>Ancillary Network Services</vt:lpstr>
      <vt:lpstr>Labour Rates</vt:lpstr>
      <vt:lpstr>Public Lighting</vt:lpstr>
      <vt:lpstr>Metering</vt:lpstr>
      <vt:lpstr>Lookup Tables</vt:lpstr>
      <vt:lpstr>Model update log</vt:lpstr>
      <vt:lpstr>cents</vt:lpstr>
      <vt:lpstr>currentyear</vt:lpstr>
      <vt:lpstr>day</vt:lpstr>
      <vt:lpstr>DNSP</vt:lpstr>
      <vt:lpstr>dollars</vt:lpstr>
      <vt:lpstr>Forecastinflation</vt:lpstr>
      <vt:lpstr>forecastyear</vt:lpstr>
      <vt:lpstr>millions</vt:lpstr>
      <vt:lpstr>month</vt:lpstr>
      <vt:lpstr>RCP_firstyear</vt:lpstr>
      <vt:lpstr>RCP_fourthyear</vt:lpstr>
      <vt:lpstr>RCP_lastyear</vt:lpstr>
      <vt:lpstr>RCP_secondyear</vt:lpstr>
      <vt:lpstr>RCP_thirdyear</vt:lpstr>
      <vt:lpstr>thousands</vt:lpstr>
      <vt:lpstr>year</vt:lpstr>
      <vt:lpstr>yearending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2025-04-24T00:20:49Z</dcterms:created>
  <dcterms:modified xsi:type="dcterms:W3CDTF">2025-05-01T23:20:45Z</dcterms:modified>
</cp:coreProperties>
</file>